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MITRI~1.NB\AppData\Local\Temp\7zO40FC2B9E\"/>
    </mc:Choice>
  </mc:AlternateContent>
  <bookViews>
    <workbookView xWindow="0" yWindow="0" windowWidth="28770" windowHeight="11670" tabRatio="838"/>
  </bookViews>
  <sheets>
    <sheet name="Паспорт программы" sheetId="1" r:id="rId1"/>
    <sheet name="Ф1-Целевые показатели программ" sheetId="3" r:id="rId2"/>
    <sheet name="Ф2-Перечень меропр с прям зат " sheetId="4" r:id="rId3"/>
    <sheet name="Ф3-Перечень меропр с сопут эф" sheetId="5" r:id="rId4"/>
    <sheet name="Ф4-Показатели баланса" sheetId="7" r:id="rId5"/>
    <sheet name="Ф5-Справочно Показатели работы" sheetId="2" r:id="rId6"/>
    <sheet name="Тарифы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>#REF!</definedName>
    <definedName name="_diap" localSheetId="6">'[1]Служебный лист'!$B$62:$B$73</definedName>
    <definedName name="_diap">'[2]Служебный лист'!$B$62:$B$73</definedName>
    <definedName name="_dimlist" localSheetId="6">'[1]Служебный лист'!$B$13:$B$19</definedName>
    <definedName name="_dimlist">'[2]Служебный лист'!$B$13:$B$19</definedName>
    <definedName name="_FIN">'[3]Служебный лист'!$F$13:$F$14</definedName>
    <definedName name="_IPNAME">'[3]Служебный лист'!$F$22:$F$35</definedName>
    <definedName name="_unom" localSheetId="6">'[1]Служебный лист'!$B$52:$B$55</definedName>
    <definedName name="_unom">'[2]Служебный лист'!$B$52:$B$55</definedName>
    <definedName name="_yesno" localSheetId="6">'[1]Служебный лист'!$B$58:$B$59</definedName>
    <definedName name="_yesno">'[2]Служебный лист'!$B$58:$B$59</definedName>
    <definedName name="_xlnm._FilterDatabase" localSheetId="1" hidden="1">'Ф1-Целевые показатели программ'!$A$7:$O$1933</definedName>
    <definedName name="_xlnm._FilterDatabase" localSheetId="2" hidden="1">'Ф2-Перечень меропр с прям зат '!$A$7:$CK$140</definedName>
    <definedName name="_xlnm._FilterDatabase" localSheetId="3" hidden="1">'Ф3-Перечень меропр с сопут эф'!$A$7:$AP$475</definedName>
    <definedName name="CaseList">#REF!</definedName>
    <definedName name="DimList">#REF!</definedName>
    <definedName name="FinList">#REF!</definedName>
    <definedName name="gog">'[4]Служебный лист'!$B$52:$B$55</definedName>
    <definedName name="Irtysh">[5]иртышская!$A$5:$G$42</definedName>
    <definedName name="OLE_LINK60" localSheetId="6">Тарифы!#REF!</definedName>
    <definedName name="rsk_list" localSheetId="6">'[1]Служебный лист'!$B$22:$B$32</definedName>
    <definedName name="rsk_list">'[2]Служебный лист'!$B$22:$B$32</definedName>
    <definedName name="targets" localSheetId="6">'[1]Служебный лист'!$B$35:$B$49</definedName>
    <definedName name="targets">'[2]Служебный лист'!$B$35:$B$49</definedName>
    <definedName name="tavrich">[5]таврическая!$A$4:$G$31</definedName>
    <definedName name="VAT">[6]Assumptions!$E$23</definedName>
    <definedName name="ВЫР">'[7]Баланс по ТЭЦ-1'!$J$6</definedName>
    <definedName name="_xlnm.Print_Titles" localSheetId="1">'Ф1-Целевые показатели программ'!$4:$7</definedName>
    <definedName name="_xlnm.Print_Titles" localSheetId="2">'Ф2-Перечень меропр с прям зат '!$4:$7</definedName>
    <definedName name="_xlnm.Print_Titles" localSheetId="3">'Ф3-Перечень меропр с сопут эф'!$4:$7</definedName>
    <definedName name="_xlnm.Print_Titles" localSheetId="4">'Ф4-Показатели баланса'!$4:$6</definedName>
    <definedName name="_xlnm.Print_Titles" localSheetId="5">'Ф5-Справочно Показатели работы'!$4:$6</definedName>
    <definedName name="мДата">[7]Настройки!$B$8</definedName>
    <definedName name="НБд">'[7]Баланс по ТЭЦ-1'!$N$381</definedName>
    <definedName name="о">'[4]Служебный лист'!$B$62:$B$73</definedName>
    <definedName name="о_556">[5]таврическая!$G$7</definedName>
    <definedName name="о_557">[5]таврическая!$G$9</definedName>
    <definedName name="о_шсов220">[5]иртышская!$G$18</definedName>
    <definedName name="_xlnm.Print_Area" localSheetId="0">'Паспорт программы'!$A$1:$R$53</definedName>
    <definedName name="_xlnm.Print_Area" localSheetId="1">'Ф1-Целевые показатели программ'!$A$1:$O$1859</definedName>
    <definedName name="_xlnm.Print_Area" localSheetId="2">'Ф2-Перечень меропр с прям зат '!$A$1:$CK$151</definedName>
    <definedName name="_xlnm.Print_Area" localSheetId="4">'Ф4-Показатели баланса'!$A$1:$K$77</definedName>
    <definedName name="_xlnm.Print_Area" localSheetId="5">'Ф5-Справочно Показатели работы'!$A$1:$D$90</definedName>
    <definedName name="ок">'[4]Служебный лист'!$B$22:$B$32</definedName>
    <definedName name="ОТДАЧА">'[7]Баланс по ТЭЦ-1'!$J$99</definedName>
    <definedName name="Отдача_ГРУ">'[7]Баланс по ТЭЦ-1'!$J$120</definedName>
    <definedName name="Отдача110">'[7]Баланс по ТЭЦ-1'!$J$100</definedName>
    <definedName name="п_556">[5]таврическая!$G$6</definedName>
    <definedName name="п_557">[5]таврическая!$G$8</definedName>
    <definedName name="п_шсов220">[5]иртышская!$G$17</definedName>
    <definedName name="пер11">'[8]2011'!$A$7:$A$95</definedName>
    <definedName name="ПО11нар">'[8]2011'!$FH$7:$FH$95</definedName>
    <definedName name="ППЖТ">'[7]Баланс по ТЭЦ-1'!$J$194</definedName>
    <definedName name="ПРИЕМ">'[7]Баланс по ТЭЦ-1'!$J$86</definedName>
    <definedName name="Прием110">'[7]Баланс по ТЭЦ-1'!$J$87</definedName>
    <definedName name="признак">'[9]Расчеты с потребителями'!$AM$10:$AM$13</definedName>
    <definedName name="ПРИХОД">'[7]Баланс по ТЭЦ-1'!$J$186</definedName>
    <definedName name="ПрНуж">'[7]Баланс по ТЭЦ-1'!$J$198</definedName>
    <definedName name="СН">'[7]Баланс по ТЭЦ-1'!$J$24</definedName>
    <definedName name="СН_Б">[5]сибирь!$H$16</definedName>
    <definedName name="ФСН">'[7]Баланс по ТЭЦ-1'!$J$58</definedName>
    <definedName name="ФЦН1">'[7]Баланс по ТЭЦ-1'!$J$152</definedName>
    <definedName name="ФЦН2">'[7]Баланс по ТЭЦ-1'!$J$153</definedName>
    <definedName name="ХН">'[7]Баланс по ТЭЦ-1'!$J$68</definedName>
  </definedNames>
  <calcPr calcId="162913" iterate="1"/>
</workbook>
</file>

<file path=xl/calcChain.xml><?xml version="1.0" encoding="utf-8"?>
<calcChain xmlns="http://schemas.openxmlformats.org/spreadsheetml/2006/main">
  <c r="K529" i="3" l="1"/>
  <c r="L529" i="3"/>
  <c r="M529" i="3"/>
  <c r="N529" i="3"/>
  <c r="O529" i="3"/>
  <c r="K965" i="3"/>
  <c r="L965" i="3"/>
  <c r="M965" i="3"/>
  <c r="N965" i="3"/>
  <c r="O965" i="3"/>
  <c r="K1074" i="3"/>
  <c r="L1074" i="3"/>
  <c r="M1074" i="3"/>
  <c r="N1074" i="3"/>
  <c r="O1074" i="3"/>
  <c r="K1619" i="3"/>
  <c r="L1619" i="3"/>
  <c r="M1619" i="3"/>
  <c r="N1619" i="3"/>
  <c r="O1619" i="3"/>
  <c r="J1619" i="3"/>
  <c r="K1388" i="3"/>
  <c r="L1388" i="3"/>
  <c r="M1388" i="3"/>
  <c r="N1388" i="3"/>
  <c r="O1388" i="3"/>
  <c r="J1388" i="3"/>
  <c r="K1715" i="3"/>
  <c r="L1715" i="3"/>
  <c r="M1715" i="3"/>
  <c r="N1715" i="3"/>
  <c r="O1715" i="3"/>
  <c r="J1715" i="3"/>
  <c r="K1606" i="3"/>
  <c r="L1606" i="3"/>
  <c r="M1606" i="3"/>
  <c r="N1606" i="3"/>
  <c r="O1606" i="3"/>
  <c r="J1606" i="3"/>
  <c r="K1170" i="3"/>
  <c r="L1170" i="3"/>
  <c r="M1170" i="3"/>
  <c r="N1170" i="3"/>
  <c r="O1170" i="3"/>
  <c r="J1170" i="3"/>
  <c r="K1061" i="3"/>
  <c r="L1061" i="3"/>
  <c r="M1061" i="3"/>
  <c r="N1061" i="3"/>
  <c r="O1061" i="3"/>
  <c r="J1061" i="3"/>
  <c r="K952" i="3"/>
  <c r="L952" i="3"/>
  <c r="M952" i="3"/>
  <c r="N952" i="3"/>
  <c r="O952" i="3"/>
  <c r="J952" i="3"/>
  <c r="K860" i="3"/>
  <c r="L860" i="3" s="1"/>
  <c r="M860" i="3" s="1"/>
  <c r="N860" i="3" s="1"/>
  <c r="O860" i="3" s="1"/>
  <c r="J860" i="3"/>
  <c r="O843" i="3"/>
  <c r="N843" i="3"/>
  <c r="M843" i="3"/>
  <c r="L843" i="3"/>
  <c r="K843" i="3"/>
  <c r="J843" i="3"/>
  <c r="O516" i="3"/>
  <c r="N516" i="3"/>
  <c r="M516" i="3"/>
  <c r="L516" i="3"/>
  <c r="K516" i="3"/>
  <c r="J516" i="3"/>
  <c r="O734" i="3"/>
  <c r="N734" i="3"/>
  <c r="M734" i="3"/>
  <c r="L734" i="3"/>
  <c r="K734" i="3"/>
  <c r="J734" i="3"/>
  <c r="F452" i="5" l="1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P172" i="5"/>
  <c r="AP170" i="5" s="1"/>
  <c r="AO172" i="5"/>
  <c r="AM172" i="5"/>
  <c r="AM170" i="5" s="1"/>
  <c r="AL172" i="5"/>
  <c r="AL170" i="5" s="1"/>
  <c r="AJ172" i="5"/>
  <c r="AJ170" i="5" s="1"/>
  <c r="AI172" i="5"/>
  <c r="AI170" i="5" s="1"/>
  <c r="AG172" i="5"/>
  <c r="AG170" i="5" s="1"/>
  <c r="AO170" i="5"/>
  <c r="AN170" i="5"/>
  <c r="AK170" i="5"/>
  <c r="AH170" i="5"/>
  <c r="AF170" i="5"/>
  <c r="AE170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N428" i="5"/>
  <c r="L428" i="5"/>
  <c r="J428" i="5"/>
  <c r="J426" i="5" s="1"/>
  <c r="O426" i="5"/>
  <c r="N426" i="5"/>
  <c r="M426" i="5"/>
  <c r="L426" i="5"/>
  <c r="N422" i="5"/>
  <c r="O421" i="5"/>
  <c r="N421" i="5"/>
  <c r="M421" i="5"/>
  <c r="K421" i="5"/>
  <c r="O411" i="5"/>
  <c r="N411" i="5"/>
  <c r="M411" i="5"/>
  <c r="L411" i="5"/>
  <c r="K411" i="5"/>
  <c r="J411" i="5"/>
  <c r="N406" i="5"/>
  <c r="L406" i="5"/>
  <c r="J406" i="5"/>
  <c r="J404" i="5" s="1"/>
  <c r="O404" i="5"/>
  <c r="N404" i="5"/>
  <c r="M404" i="5"/>
  <c r="L404" i="5"/>
  <c r="N400" i="5"/>
  <c r="N399" i="5" s="1"/>
  <c r="O399" i="5"/>
  <c r="M399" i="5"/>
  <c r="K399" i="5"/>
  <c r="N389" i="5"/>
  <c r="K389" i="5"/>
  <c r="N384" i="5"/>
  <c r="N382" i="5" s="1"/>
  <c r="K384" i="5"/>
  <c r="O382" i="5"/>
  <c r="M382" i="5"/>
  <c r="L382" i="5"/>
  <c r="K382" i="5"/>
  <c r="J382" i="5"/>
  <c r="N378" i="5"/>
  <c r="N377" i="5" s="1"/>
  <c r="O377" i="5"/>
  <c r="M377" i="5"/>
  <c r="K377" i="5"/>
  <c r="O359" i="5"/>
  <c r="N359" i="5"/>
  <c r="M359" i="5"/>
  <c r="K359" i="5"/>
  <c r="N354" i="5"/>
  <c r="K354" i="5"/>
  <c r="O352" i="5"/>
  <c r="N352" i="5"/>
  <c r="M352" i="5"/>
  <c r="L352" i="5"/>
  <c r="K352" i="5"/>
  <c r="J352" i="5"/>
  <c r="O347" i="5"/>
  <c r="N347" i="5"/>
  <c r="M347" i="5"/>
  <c r="K347" i="5"/>
  <c r="N331" i="5"/>
  <c r="L331" i="5"/>
  <c r="J331" i="5"/>
  <c r="K331" i="5" s="1"/>
  <c r="N326" i="5"/>
  <c r="K326" i="5"/>
  <c r="O324" i="5"/>
  <c r="N324" i="5"/>
  <c r="M324" i="5"/>
  <c r="L324" i="5"/>
  <c r="K324" i="5"/>
  <c r="J324" i="5"/>
  <c r="N320" i="5"/>
  <c r="O319" i="5"/>
  <c r="N319" i="5"/>
  <c r="M319" i="5"/>
  <c r="K319" i="5"/>
  <c r="N299" i="5"/>
  <c r="L299" i="5"/>
  <c r="K299" i="5"/>
  <c r="J299" i="5"/>
  <c r="N294" i="5"/>
  <c r="N292" i="5" s="1"/>
  <c r="K294" i="5"/>
  <c r="K292" i="5" s="1"/>
  <c r="O292" i="5"/>
  <c r="M292" i="5"/>
  <c r="L292" i="5"/>
  <c r="J292" i="5"/>
  <c r="N288" i="5"/>
  <c r="N287" i="5" s="1"/>
  <c r="O287" i="5"/>
  <c r="M287" i="5"/>
  <c r="K287" i="5"/>
  <c r="O269" i="5"/>
  <c r="N269" i="5"/>
  <c r="M269" i="5"/>
  <c r="L269" i="5"/>
  <c r="K269" i="5"/>
  <c r="J269" i="5"/>
  <c r="N264" i="5"/>
  <c r="N262" i="5" s="1"/>
  <c r="K264" i="5"/>
  <c r="K262" i="5" s="1"/>
  <c r="O262" i="5"/>
  <c r="M262" i="5"/>
  <c r="L262" i="5"/>
  <c r="J262" i="5"/>
  <c r="N258" i="5"/>
  <c r="N257" i="5" s="1"/>
  <c r="O257" i="5"/>
  <c r="M257" i="5"/>
  <c r="K257" i="5"/>
  <c r="O247" i="5"/>
  <c r="N247" i="5"/>
  <c r="M247" i="5"/>
  <c r="K247" i="5"/>
  <c r="N242" i="5"/>
  <c r="N240" i="5" s="1"/>
  <c r="K242" i="5"/>
  <c r="O240" i="5"/>
  <c r="M240" i="5"/>
  <c r="L240" i="5"/>
  <c r="K240" i="5"/>
  <c r="J240" i="5"/>
  <c r="N236" i="5"/>
  <c r="N235" i="5" s="1"/>
  <c r="O235" i="5"/>
  <c r="M235" i="5"/>
  <c r="K235" i="5"/>
  <c r="N225" i="5"/>
  <c r="K225" i="5"/>
  <c r="N220" i="5"/>
  <c r="K220" i="5"/>
  <c r="O218" i="5"/>
  <c r="N218" i="5"/>
  <c r="M218" i="5"/>
  <c r="L218" i="5"/>
  <c r="K218" i="5"/>
  <c r="J218" i="5"/>
  <c r="N214" i="5"/>
  <c r="O213" i="5"/>
  <c r="N213" i="5"/>
  <c r="M213" i="5"/>
  <c r="K213" i="5"/>
  <c r="N201" i="5"/>
  <c r="K201" i="5"/>
  <c r="O194" i="5"/>
  <c r="N194" i="5"/>
  <c r="M194" i="5"/>
  <c r="L194" i="5"/>
  <c r="K194" i="5"/>
  <c r="J194" i="5"/>
  <c r="N190" i="5"/>
  <c r="N189" i="5" s="1"/>
  <c r="O189" i="5"/>
  <c r="M189" i="5"/>
  <c r="K189" i="5"/>
  <c r="N177" i="5"/>
  <c r="K177" i="5"/>
  <c r="N172" i="5"/>
  <c r="K172" i="5"/>
  <c r="K170" i="5" s="1"/>
  <c r="O170" i="5"/>
  <c r="N170" i="5"/>
  <c r="M170" i="5"/>
  <c r="L170" i="5"/>
  <c r="J170" i="5"/>
  <c r="N167" i="5"/>
  <c r="N166" i="5"/>
  <c r="O165" i="5"/>
  <c r="N165" i="5"/>
  <c r="M165" i="5"/>
  <c r="K165" i="5"/>
  <c r="N155" i="5"/>
  <c r="K155" i="5"/>
  <c r="N150" i="5"/>
  <c r="N148" i="5" s="1"/>
  <c r="K150" i="5"/>
  <c r="K148" i="5" s="1"/>
  <c r="O148" i="5"/>
  <c r="M148" i="5"/>
  <c r="L148" i="5"/>
  <c r="J148" i="5"/>
  <c r="N145" i="5"/>
  <c r="N144" i="5"/>
  <c r="N143" i="5" s="1"/>
  <c r="O143" i="5"/>
  <c r="M143" i="5"/>
  <c r="K143" i="5"/>
  <c r="N133" i="5"/>
  <c r="K133" i="5"/>
  <c r="K428" i="5" l="1"/>
  <c r="K426" i="5" s="1"/>
  <c r="K406" i="5"/>
  <c r="K404" i="5" s="1"/>
  <c r="BU49" i="4" l="1"/>
  <c r="BU40" i="4" s="1"/>
  <c r="AF1723" i="4" l="1"/>
  <c r="AG1723" i="4"/>
  <c r="AH1723" i="4"/>
  <c r="AF1700" i="4"/>
  <c r="AG1700" i="4"/>
  <c r="AH1700" i="4"/>
  <c r="AF1604" i="4"/>
  <c r="AG1604" i="4"/>
  <c r="AH1604" i="4"/>
  <c r="AF1485" i="4"/>
  <c r="AG1485" i="4"/>
  <c r="AH1485" i="4"/>
  <c r="AF1366" i="4"/>
  <c r="AG1366" i="4"/>
  <c r="AH1366" i="4"/>
  <c r="AF1247" i="4"/>
  <c r="AG1247" i="4"/>
  <c r="AH1247" i="4"/>
  <c r="AF1009" i="4"/>
  <c r="AG1009" i="4"/>
  <c r="AH1009" i="4"/>
  <c r="AF890" i="4"/>
  <c r="AG890" i="4"/>
  <c r="AH890" i="4"/>
  <c r="AF652" i="4"/>
  <c r="AG652" i="4"/>
  <c r="AH652" i="4"/>
  <c r="AF272" i="4"/>
  <c r="AG272" i="4"/>
  <c r="AH272" i="4"/>
  <c r="F1457" i="3" l="1"/>
  <c r="G1457" i="3"/>
  <c r="H1457" i="3"/>
  <c r="I1457" i="3"/>
  <c r="J1457" i="3"/>
  <c r="L1457" i="3"/>
  <c r="M1457" i="3"/>
  <c r="N1457" i="3"/>
  <c r="E475" i="3"/>
  <c r="F1861" i="3"/>
  <c r="O1861" i="3"/>
  <c r="K1863" i="3"/>
  <c r="F1865" i="3"/>
  <c r="K1865" i="3"/>
  <c r="F1867" i="3"/>
  <c r="K1867" i="3"/>
  <c r="F1860" i="3"/>
  <c r="K1860" i="3"/>
  <c r="G1861" i="3"/>
  <c r="J1861" i="3"/>
  <c r="L1861" i="3"/>
  <c r="M1861" i="3"/>
  <c r="F1862" i="3"/>
  <c r="K1862" i="3"/>
  <c r="F1863" i="3"/>
  <c r="G1863" i="3"/>
  <c r="H1863" i="3"/>
  <c r="I1863" i="3"/>
  <c r="J1863" i="3"/>
  <c r="L1863" i="3"/>
  <c r="M1863" i="3"/>
  <c r="F1864" i="3"/>
  <c r="K1864" i="3"/>
  <c r="G1865" i="3"/>
  <c r="H1865" i="3"/>
  <c r="I1865" i="3"/>
  <c r="J1865" i="3"/>
  <c r="L1865" i="3"/>
  <c r="F1866" i="3"/>
  <c r="K1866" i="3"/>
  <c r="G1867" i="3"/>
  <c r="H1867" i="3"/>
  <c r="J1867" i="3"/>
  <c r="L1867" i="3"/>
  <c r="M1867" i="3"/>
  <c r="N1867" i="3"/>
  <c r="O1867" i="3"/>
  <c r="G1868" i="3"/>
  <c r="H1868" i="3"/>
  <c r="I1868" i="3"/>
  <c r="J1868" i="3"/>
  <c r="K1868" i="3"/>
  <c r="L1868" i="3"/>
  <c r="M1868" i="3"/>
  <c r="N1868" i="3"/>
  <c r="O1868" i="3"/>
  <c r="F1870" i="3"/>
  <c r="F1871" i="3" s="1"/>
  <c r="G1871" i="3"/>
  <c r="H1871" i="3"/>
  <c r="I1871" i="3"/>
  <c r="J1871" i="3"/>
  <c r="K1871" i="3"/>
  <c r="L1871" i="3"/>
  <c r="M1871" i="3"/>
  <c r="N1871" i="3"/>
  <c r="O1871" i="3"/>
  <c r="F1872" i="3"/>
  <c r="F1874" i="3"/>
  <c r="F1875" i="3" s="1"/>
  <c r="G1875" i="3"/>
  <c r="H1875" i="3"/>
  <c r="I1875" i="3"/>
  <c r="J1875" i="3"/>
  <c r="K1875" i="3"/>
  <c r="L1875" i="3"/>
  <c r="M1875" i="3"/>
  <c r="N1875" i="3"/>
  <c r="O1875" i="3"/>
  <c r="F1876" i="3"/>
  <c r="F1878" i="3"/>
  <c r="F1879" i="3" s="1"/>
  <c r="G1879" i="3"/>
  <c r="H1879" i="3"/>
  <c r="I1879" i="3"/>
  <c r="J1879" i="3"/>
  <c r="K1879" i="3"/>
  <c r="L1879" i="3"/>
  <c r="M1879" i="3"/>
  <c r="N1879" i="3"/>
  <c r="O1879" i="3"/>
  <c r="F1880" i="3"/>
  <c r="F1881" i="3"/>
  <c r="F1882" i="3"/>
  <c r="F1883" i="3"/>
  <c r="F1884" i="3"/>
  <c r="F1885" i="3"/>
  <c r="G1886" i="3"/>
  <c r="H1886" i="3"/>
  <c r="I1886" i="3"/>
  <c r="J1886" i="3"/>
  <c r="K1886" i="3"/>
  <c r="L1886" i="3"/>
  <c r="M1886" i="3"/>
  <c r="N1886" i="3"/>
  <c r="O1886" i="3"/>
  <c r="F1887" i="3"/>
  <c r="F1888" i="3"/>
  <c r="F1889" i="3"/>
  <c r="F1890" i="3"/>
  <c r="F1891" i="3"/>
  <c r="F1892" i="3"/>
  <c r="F1893" i="3"/>
  <c r="F1894" i="3"/>
  <c r="F1895" i="3"/>
  <c r="G1899" i="3"/>
  <c r="H1899" i="3"/>
  <c r="I1899" i="3"/>
  <c r="J1899" i="3"/>
  <c r="K1899" i="3"/>
  <c r="L1899" i="3"/>
  <c r="M1899" i="3"/>
  <c r="N1899" i="3"/>
  <c r="O1899" i="3"/>
  <c r="G1901" i="3"/>
  <c r="H1901" i="3"/>
  <c r="I1901" i="3"/>
  <c r="J1901" i="3"/>
  <c r="K1901" i="3"/>
  <c r="L1901" i="3"/>
  <c r="M1901" i="3"/>
  <c r="N1901" i="3"/>
  <c r="O1901" i="3"/>
  <c r="F1903" i="3"/>
  <c r="F1904" i="3" s="1"/>
  <c r="G1904" i="3"/>
  <c r="H1904" i="3"/>
  <c r="I1904" i="3"/>
  <c r="J1904" i="3"/>
  <c r="K1904" i="3"/>
  <c r="L1904" i="3"/>
  <c r="M1904" i="3"/>
  <c r="N1904" i="3"/>
  <c r="O1904" i="3"/>
  <c r="F1905" i="3"/>
  <c r="F1907" i="3"/>
  <c r="F1899" i="3" s="1"/>
  <c r="G1908" i="3"/>
  <c r="H1908" i="3"/>
  <c r="I1908" i="3"/>
  <c r="J1908" i="3"/>
  <c r="K1908" i="3"/>
  <c r="L1908" i="3"/>
  <c r="M1908" i="3"/>
  <c r="M1900" i="3" s="1"/>
  <c r="N1908" i="3"/>
  <c r="O1908" i="3"/>
  <c r="F1909" i="3"/>
  <c r="G1912" i="3"/>
  <c r="H1912" i="3"/>
  <c r="I1912" i="3"/>
  <c r="J1912" i="3"/>
  <c r="K1912" i="3"/>
  <c r="L1912" i="3"/>
  <c r="M1912" i="3"/>
  <c r="N1912" i="3"/>
  <c r="O1912" i="3"/>
  <c r="G1914" i="3"/>
  <c r="H1914" i="3"/>
  <c r="I1914" i="3"/>
  <c r="J1914" i="3"/>
  <c r="K1914" i="3"/>
  <c r="L1914" i="3"/>
  <c r="M1914" i="3"/>
  <c r="N1914" i="3"/>
  <c r="O1914" i="3"/>
  <c r="F1916" i="3"/>
  <c r="F1917" i="3" s="1"/>
  <c r="G1917" i="3"/>
  <c r="H1917" i="3"/>
  <c r="I1917" i="3"/>
  <c r="J1917" i="3"/>
  <c r="K1917" i="3"/>
  <c r="L1917" i="3"/>
  <c r="M1917" i="3"/>
  <c r="N1917" i="3"/>
  <c r="O1917" i="3"/>
  <c r="F1918" i="3"/>
  <c r="F1920" i="3"/>
  <c r="F1921" i="3" s="1"/>
  <c r="G1921" i="3"/>
  <c r="H1921" i="3"/>
  <c r="I1921" i="3"/>
  <c r="J1921" i="3"/>
  <c r="K1921" i="3"/>
  <c r="L1921" i="3"/>
  <c r="M1921" i="3"/>
  <c r="N1921" i="3"/>
  <c r="N1913" i="3" s="1"/>
  <c r="O1921" i="3"/>
  <c r="F1922" i="3"/>
  <c r="G1926" i="3"/>
  <c r="H1926" i="3"/>
  <c r="I1926" i="3"/>
  <c r="J1926" i="3"/>
  <c r="K1926" i="3"/>
  <c r="L1926" i="3"/>
  <c r="M1926" i="3"/>
  <c r="N1926" i="3"/>
  <c r="O1926" i="3"/>
  <c r="F1927" i="3"/>
  <c r="F1928" i="3" s="1"/>
  <c r="G1928" i="3"/>
  <c r="H1928" i="3"/>
  <c r="I1928" i="3"/>
  <c r="J1928" i="3"/>
  <c r="K1928" i="3"/>
  <c r="L1928" i="3"/>
  <c r="M1928" i="3"/>
  <c r="N1928" i="3"/>
  <c r="O1928" i="3"/>
  <c r="F1929" i="3"/>
  <c r="F1930" i="3"/>
  <c r="F1931" i="3" s="1"/>
  <c r="G1931" i="3"/>
  <c r="H1931" i="3"/>
  <c r="I1931" i="3"/>
  <c r="J1931" i="3"/>
  <c r="J1925" i="3" s="1"/>
  <c r="K1931" i="3"/>
  <c r="K1925" i="3" s="1"/>
  <c r="L1931" i="3"/>
  <c r="M1931" i="3"/>
  <c r="N1931" i="3"/>
  <c r="O1931" i="3"/>
  <c r="F1932" i="3"/>
  <c r="L452" i="3"/>
  <c r="L451" i="3"/>
  <c r="M347" i="3"/>
  <c r="K1900" i="3" l="1"/>
  <c r="F1886" i="3"/>
  <c r="K1913" i="3"/>
  <c r="N1898" i="3"/>
  <c r="J1900" i="3"/>
  <c r="M1898" i="3"/>
  <c r="I1913" i="3"/>
  <c r="I1900" i="3"/>
  <c r="I1925" i="3"/>
  <c r="F1914" i="3"/>
  <c r="H1913" i="3"/>
  <c r="L1896" i="3"/>
  <c r="L1900" i="3"/>
  <c r="O1925" i="3"/>
  <c r="N1925" i="3"/>
  <c r="M1913" i="3"/>
  <c r="M1897" i="3" s="1"/>
  <c r="I1869" i="3"/>
  <c r="G1925" i="3"/>
  <c r="L1898" i="3"/>
  <c r="N1896" i="3"/>
  <c r="F1925" i="3"/>
  <c r="F1901" i="3"/>
  <c r="H1900" i="3"/>
  <c r="K1898" i="3"/>
  <c r="M1896" i="3"/>
  <c r="M1925" i="3"/>
  <c r="F1912" i="3"/>
  <c r="F1896" i="3" s="1"/>
  <c r="O1900" i="3"/>
  <c r="G1900" i="3"/>
  <c r="J1898" i="3"/>
  <c r="L1925" i="3"/>
  <c r="L1913" i="3"/>
  <c r="L1897" i="3" s="1"/>
  <c r="N1900" i="3"/>
  <c r="N1897" i="3" s="1"/>
  <c r="I1898" i="3"/>
  <c r="K1896" i="3"/>
  <c r="H1898" i="3"/>
  <c r="J1896" i="3"/>
  <c r="O1913" i="3"/>
  <c r="G1913" i="3"/>
  <c r="J1913" i="3"/>
  <c r="J1897" i="3" s="1"/>
  <c r="O1898" i="3"/>
  <c r="G1898" i="3"/>
  <c r="F1913" i="3"/>
  <c r="I1896" i="3"/>
  <c r="M1869" i="3"/>
  <c r="H1896" i="3"/>
  <c r="L1869" i="3"/>
  <c r="F1868" i="3"/>
  <c r="H1869" i="3"/>
  <c r="K1869" i="3"/>
  <c r="O1869" i="3"/>
  <c r="G1869" i="3"/>
  <c r="J1869" i="3"/>
  <c r="F1926" i="3"/>
  <c r="H1925" i="3"/>
  <c r="O1896" i="3"/>
  <c r="G1896" i="3"/>
  <c r="N1869" i="3"/>
  <c r="F1869" i="3"/>
  <c r="N1861" i="3"/>
  <c r="H1861" i="3"/>
  <c r="F1908" i="3"/>
  <c r="F1900" i="3" s="1"/>
  <c r="F1897" i="3" s="1"/>
  <c r="N347" i="3"/>
  <c r="O347" i="3"/>
  <c r="L347" i="3"/>
  <c r="I1897" i="3" l="1"/>
  <c r="K1897" i="3"/>
  <c r="H1897" i="3"/>
  <c r="F1898" i="3"/>
  <c r="G1897" i="3"/>
  <c r="O1897" i="3"/>
  <c r="K1861" i="3"/>
  <c r="AE983" i="4" l="1"/>
  <c r="AC983" i="4"/>
  <c r="AC626" i="4"/>
  <c r="AE626" i="4" s="1"/>
  <c r="H1482" i="4" l="1"/>
  <c r="I887" i="4"/>
  <c r="U1126" i="4"/>
  <c r="U1125" i="4"/>
  <c r="I1577" i="4" l="1"/>
  <c r="H1218" i="4"/>
  <c r="H980" i="4"/>
  <c r="H623" i="4"/>
  <c r="H1457" i="4"/>
  <c r="H862" i="4"/>
  <c r="H743" i="4"/>
  <c r="H505" i="4"/>
  <c r="H385" i="4"/>
  <c r="H1456" i="4"/>
  <c r="H861" i="4"/>
  <c r="H742" i="4"/>
  <c r="H504" i="4"/>
  <c r="H386" i="4"/>
  <c r="AD161" i="4"/>
  <c r="AD160" i="4"/>
  <c r="AD159" i="4"/>
  <c r="AD158" i="4"/>
  <c r="AD157" i="4"/>
  <c r="AD156" i="4"/>
  <c r="AG161" i="4"/>
  <c r="AG160" i="4"/>
  <c r="AG159" i="4"/>
  <c r="AG158" i="4"/>
  <c r="AG157" i="4"/>
  <c r="AG156" i="4"/>
  <c r="AG48" i="4"/>
  <c r="AG47" i="4"/>
  <c r="AG46" i="4"/>
  <c r="AG45" i="4"/>
  <c r="AG44" i="4"/>
  <c r="AG43" i="4"/>
  <c r="AD48" i="4"/>
  <c r="AD47" i="4"/>
  <c r="AD46" i="4"/>
  <c r="AD45" i="4"/>
  <c r="AD44" i="4"/>
  <c r="AD43" i="4"/>
  <c r="AD624" i="4"/>
  <c r="AE742" i="4"/>
  <c r="AE861" i="4"/>
  <c r="AC744" i="4"/>
  <c r="AD744" i="4" s="1"/>
  <c r="AC625" i="4"/>
  <c r="AE1456" i="4"/>
  <c r="AE385" i="4"/>
  <c r="AE504" i="4"/>
  <c r="AE623" i="4"/>
  <c r="AC1218" i="4"/>
  <c r="AD1218" i="4" s="1"/>
  <c r="AC980" i="4"/>
  <c r="AC984" i="4" s="1"/>
  <c r="AE982" i="4"/>
  <c r="AE984" i="4" s="1"/>
  <c r="AD982" i="4"/>
  <c r="AC1458" i="4"/>
  <c r="AD1458" i="4" s="1"/>
  <c r="AC863" i="4"/>
  <c r="AD863" i="4" s="1"/>
  <c r="AC506" i="4"/>
  <c r="AE506" i="4" s="1"/>
  <c r="AC387" i="4"/>
  <c r="AD387" i="4" s="1"/>
  <c r="AC745" i="4"/>
  <c r="AD745" i="4" s="1"/>
  <c r="AC864" i="4"/>
  <c r="AD864" i="4" s="1"/>
  <c r="AC1459" i="4"/>
  <c r="AD1459" i="4" s="1"/>
  <c r="AC388" i="4"/>
  <c r="AD388" i="4" s="1"/>
  <c r="AC507" i="4"/>
  <c r="AE507" i="4" s="1"/>
  <c r="AD503" i="4"/>
  <c r="AD504" i="4"/>
  <c r="AD622" i="4"/>
  <c r="AD741" i="4"/>
  <c r="AD860" i="4"/>
  <c r="AD979" i="4"/>
  <c r="AD981" i="4"/>
  <c r="AD1098" i="4"/>
  <c r="AD1099" i="4"/>
  <c r="AD1100" i="4"/>
  <c r="AD1101" i="4"/>
  <c r="AD1102" i="4"/>
  <c r="AD1217" i="4"/>
  <c r="AD1219" i="4"/>
  <c r="AD1220" i="4"/>
  <c r="AD1336" i="4"/>
  <c r="AD1337" i="4"/>
  <c r="AD1338" i="4"/>
  <c r="AD1339" i="4"/>
  <c r="AD1340" i="4"/>
  <c r="AD1455" i="4"/>
  <c r="AD1456" i="4"/>
  <c r="AD384" i="4"/>
  <c r="AD385" i="4"/>
  <c r="AD626" i="4"/>
  <c r="AC1221" i="4"/>
  <c r="AC1222" i="4" s="1"/>
  <c r="AD1222" i="4" s="1"/>
  <c r="AE1222" i="4"/>
  <c r="AD1341" i="4"/>
  <c r="AD507" i="4" l="1"/>
  <c r="AD506" i="4"/>
  <c r="AE745" i="4"/>
  <c r="AD980" i="4"/>
  <c r="AC623" i="4"/>
  <c r="AD623" i="4" s="1"/>
  <c r="AE1458" i="4"/>
  <c r="AE1459" i="4"/>
  <c r="AD1221" i="4"/>
  <c r="AE864" i="4"/>
  <c r="AE863" i="4"/>
  <c r="AD625" i="4"/>
  <c r="AE387" i="4"/>
  <c r="AE388" i="4"/>
  <c r="AD742" i="4"/>
  <c r="AD861" i="4"/>
  <c r="AE744" i="4"/>
  <c r="AE625" i="4"/>
  <c r="AE627" i="4" s="1"/>
  <c r="AC627" i="4" l="1"/>
  <c r="AE155" i="4"/>
  <c r="AD155" i="4"/>
  <c r="AC155" i="4"/>
  <c r="AE42" i="4"/>
  <c r="AD42" i="4"/>
  <c r="AC42" i="4"/>
  <c r="U623" i="4" l="1"/>
  <c r="U625" i="4"/>
  <c r="H625" i="4" s="1"/>
  <c r="U982" i="4"/>
  <c r="H982" i="4" s="1"/>
  <c r="U211" i="4" l="1"/>
  <c r="U210" i="4"/>
  <c r="U157" i="4"/>
  <c r="U160" i="4"/>
  <c r="U158" i="4"/>
  <c r="U100" i="4"/>
  <c r="U101" i="4" s="1"/>
  <c r="U155" i="4" l="1"/>
  <c r="AC386" i="4"/>
  <c r="AC1457" i="4"/>
  <c r="AC862" i="4"/>
  <c r="AC743" i="4"/>
  <c r="AC505" i="4"/>
  <c r="AC650" i="4"/>
  <c r="U1007" i="4"/>
  <c r="AC1245" i="4"/>
  <c r="U388" i="4"/>
  <c r="H388" i="4" s="1"/>
  <c r="I388" i="4" s="1"/>
  <c r="U1459" i="4"/>
  <c r="H1459" i="4" s="1"/>
  <c r="I1459" i="4" s="1"/>
  <c r="U864" i="4"/>
  <c r="H864" i="4" s="1"/>
  <c r="I864" i="4" s="1"/>
  <c r="U745" i="4"/>
  <c r="H745" i="4" s="1"/>
  <c r="I745" i="4" s="1"/>
  <c r="U507" i="4"/>
  <c r="H507" i="4" s="1"/>
  <c r="I507" i="4" s="1"/>
  <c r="AC887" i="4"/>
  <c r="AC1482" i="4"/>
  <c r="U1363" i="4"/>
  <c r="U768" i="4"/>
  <c r="AC768" i="4" s="1"/>
  <c r="U561" i="4"/>
  <c r="AC561" i="4" s="1"/>
  <c r="U442" i="4"/>
  <c r="AC442" i="4" s="1"/>
  <c r="U649" i="4"/>
  <c r="H649" i="4" s="1"/>
  <c r="U1244" i="4"/>
  <c r="H1244" i="4" s="1"/>
  <c r="U1006" i="4"/>
  <c r="H1006" i="4" s="1"/>
  <c r="AC769" i="4"/>
  <c r="AC1483" i="4"/>
  <c r="U562" i="4"/>
  <c r="AC562" i="4" s="1"/>
  <c r="AC443" i="4"/>
  <c r="AC1364" i="4"/>
  <c r="AC888" i="4"/>
  <c r="BV210" i="4"/>
  <c r="AC1244" i="4" l="1"/>
  <c r="AE1244" i="4" s="1"/>
  <c r="AC1006" i="4"/>
  <c r="AD1006" i="4" s="1"/>
  <c r="AE442" i="4"/>
  <c r="AD442" i="4"/>
  <c r="AD768" i="4"/>
  <c r="AE768" i="4"/>
  <c r="AE562" i="4"/>
  <c r="AD562" i="4"/>
  <c r="AE887" i="4"/>
  <c r="AD887" i="4"/>
  <c r="AD650" i="4"/>
  <c r="AE650" i="4"/>
  <c r="AC508" i="4"/>
  <c r="AD508" i="4" s="1"/>
  <c r="AD505" i="4"/>
  <c r="AE505" i="4"/>
  <c r="AE508" i="4" s="1"/>
  <c r="AE743" i="4"/>
  <c r="AD743" i="4"/>
  <c r="AE862" i="4"/>
  <c r="AD862" i="4"/>
  <c r="AE769" i="4"/>
  <c r="AD769" i="4"/>
  <c r="AC649" i="4"/>
  <c r="AE888" i="4"/>
  <c r="AD888" i="4"/>
  <c r="AE1457" i="4"/>
  <c r="AD1457" i="4"/>
  <c r="AD561" i="4"/>
  <c r="AE561" i="4"/>
  <c r="AE1006" i="4"/>
  <c r="AE1364" i="4"/>
  <c r="AD1364" i="4"/>
  <c r="AD1482" i="4"/>
  <c r="AE1482" i="4"/>
  <c r="AD1245" i="4"/>
  <c r="AE1245" i="4"/>
  <c r="AE386" i="4"/>
  <c r="AD386" i="4"/>
  <c r="AE1483" i="4"/>
  <c r="AD1483" i="4"/>
  <c r="AD1244" i="4"/>
  <c r="AE443" i="4"/>
  <c r="AD443" i="4"/>
  <c r="AC1007" i="4"/>
  <c r="BK36" i="4"/>
  <c r="BL31" i="4"/>
  <c r="BK31" i="4"/>
  <c r="BJ31" i="4"/>
  <c r="BH36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D1007" i="4" l="1"/>
  <c r="AE1007" i="4"/>
  <c r="AD649" i="4"/>
  <c r="AE649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BR37" i="4"/>
  <c r="CF37" i="4"/>
  <c r="CG37" i="4"/>
  <c r="CH37" i="4"/>
  <c r="BR36" i="4"/>
  <c r="CF36" i="4"/>
  <c r="CG36" i="4"/>
  <c r="CH36" i="4"/>
  <c r="BR35" i="4"/>
  <c r="CF35" i="4"/>
  <c r="CG35" i="4"/>
  <c r="CH35" i="4"/>
  <c r="BR33" i="4"/>
  <c r="CF33" i="4"/>
  <c r="CG33" i="4"/>
  <c r="CH33" i="4"/>
  <c r="BR32" i="4"/>
  <c r="CF32" i="4"/>
  <c r="CG32" i="4"/>
  <c r="CH32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BQ31" i="4"/>
  <c r="BR28" i="4"/>
  <c r="CF28" i="4"/>
  <c r="CG28" i="4"/>
  <c r="CH28" i="4"/>
  <c r="BR27" i="4"/>
  <c r="CF27" i="4"/>
  <c r="CG27" i="4"/>
  <c r="CH27" i="4"/>
  <c r="BR26" i="4"/>
  <c r="CF26" i="4"/>
  <c r="CG26" i="4"/>
  <c r="CH26" i="4"/>
  <c r="BR25" i="4"/>
  <c r="CF25" i="4"/>
  <c r="CG25" i="4"/>
  <c r="CH25" i="4"/>
  <c r="BR24" i="4"/>
  <c r="CF24" i="4"/>
  <c r="CG24" i="4"/>
  <c r="CH24" i="4"/>
  <c r="BR21" i="4"/>
  <c r="CF21" i="4"/>
  <c r="CG21" i="4"/>
  <c r="CH21" i="4"/>
  <c r="BR20" i="4"/>
  <c r="CF20" i="4"/>
  <c r="CG20" i="4"/>
  <c r="CH20" i="4"/>
  <c r="BR19" i="4"/>
  <c r="CF19" i="4"/>
  <c r="CG19" i="4"/>
  <c r="CH19" i="4"/>
  <c r="BR18" i="4"/>
  <c r="CF18" i="4"/>
  <c r="CG18" i="4"/>
  <c r="CH18" i="4"/>
  <c r="BR17" i="4"/>
  <c r="CF17" i="4"/>
  <c r="CG17" i="4"/>
  <c r="CH17" i="4"/>
  <c r="BR16" i="4"/>
  <c r="CF16" i="4"/>
  <c r="CG16" i="4"/>
  <c r="CH16" i="4"/>
  <c r="BR13" i="4"/>
  <c r="CF13" i="4"/>
  <c r="CG13" i="4"/>
  <c r="CH13" i="4"/>
  <c r="BR12" i="4"/>
  <c r="CF12" i="4"/>
  <c r="CG12" i="4"/>
  <c r="CH12" i="4"/>
  <c r="BR10" i="4"/>
  <c r="CF10" i="4"/>
  <c r="CG10" i="4"/>
  <c r="CH10" i="4"/>
  <c r="BQ1696" i="4"/>
  <c r="BQ1695" i="4"/>
  <c r="BQ1694" i="4"/>
  <c r="BQ1693" i="4"/>
  <c r="BQ1577" i="4"/>
  <c r="BQ1576" i="4"/>
  <c r="BQ1575" i="4"/>
  <c r="BQ1574" i="4"/>
  <c r="BQ1458" i="4"/>
  <c r="BQ1457" i="4"/>
  <c r="BQ1456" i="4"/>
  <c r="BQ1455" i="4"/>
  <c r="BQ1339" i="4"/>
  <c r="BQ1338" i="4"/>
  <c r="BQ1337" i="4"/>
  <c r="BQ1336" i="4"/>
  <c r="BQ1220" i="4"/>
  <c r="BQ1219" i="4"/>
  <c r="BQ1218" i="4"/>
  <c r="BQ1217" i="4"/>
  <c r="BQ1103" i="4"/>
  <c r="BQ1101" i="4"/>
  <c r="BQ1100" i="4"/>
  <c r="BQ1099" i="4"/>
  <c r="BQ1098" i="4"/>
  <c r="BQ982" i="4"/>
  <c r="BQ981" i="4"/>
  <c r="BQ980" i="4"/>
  <c r="BQ979" i="4"/>
  <c r="BQ863" i="4"/>
  <c r="BQ862" i="4"/>
  <c r="BQ861" i="4"/>
  <c r="BQ860" i="4"/>
  <c r="BQ744" i="4"/>
  <c r="BQ743" i="4"/>
  <c r="BQ742" i="4"/>
  <c r="BQ741" i="4"/>
  <c r="BQ625" i="4"/>
  <c r="BQ624" i="4"/>
  <c r="BQ623" i="4"/>
  <c r="BQ622" i="4"/>
  <c r="BQ506" i="4"/>
  <c r="BQ505" i="4"/>
  <c r="BQ504" i="4"/>
  <c r="BQ503" i="4"/>
  <c r="BQ389" i="4"/>
  <c r="BQ387" i="4"/>
  <c r="BQ386" i="4"/>
  <c r="BQ385" i="4"/>
  <c r="BQ384" i="4"/>
  <c r="BQ270" i="4"/>
  <c r="BQ268" i="4"/>
  <c r="BQ267" i="4"/>
  <c r="BQ266" i="4"/>
  <c r="BQ264" i="4" s="1"/>
  <c r="BQ265" i="4"/>
  <c r="BQ160" i="4"/>
  <c r="BQ159" i="4"/>
  <c r="BQ158" i="4"/>
  <c r="BQ157" i="4"/>
  <c r="BQ156" i="4"/>
  <c r="BQ47" i="4"/>
  <c r="BQ46" i="4"/>
  <c r="BQ45" i="4"/>
  <c r="BQ44" i="4"/>
  <c r="BQ43" i="4"/>
  <c r="BQ383" i="4" l="1"/>
  <c r="CF30" i="4"/>
  <c r="CG34" i="4"/>
  <c r="BR34" i="4"/>
  <c r="BR30" i="4"/>
  <c r="BR29" i="4" s="1"/>
  <c r="BQ155" i="4"/>
  <c r="CF34" i="4"/>
  <c r="CH30" i="4"/>
  <c r="CH34" i="4"/>
  <c r="CG30" i="4"/>
  <c r="CG29" i="4" l="1"/>
  <c r="CF29" i="4"/>
  <c r="CH29" i="4"/>
  <c r="I61" i="5"/>
  <c r="H61" i="5"/>
  <c r="G61" i="5"/>
  <c r="G40" i="1" l="1"/>
  <c r="E34" i="1" l="1"/>
  <c r="O111" i="3" l="1"/>
  <c r="N111" i="3"/>
  <c r="M111" i="3"/>
  <c r="L111" i="3"/>
  <c r="K111" i="3"/>
  <c r="J111" i="3"/>
  <c r="I111" i="3"/>
  <c r="H111" i="3"/>
  <c r="G111" i="3"/>
  <c r="F111" i="3"/>
  <c r="E111" i="3"/>
  <c r="F110" i="3"/>
  <c r="E110" i="3"/>
  <c r="O109" i="3"/>
  <c r="N109" i="3"/>
  <c r="M109" i="3"/>
  <c r="L109" i="3"/>
  <c r="K109" i="3"/>
  <c r="J109" i="3"/>
  <c r="I109" i="3"/>
  <c r="H109" i="3"/>
  <c r="G109" i="3"/>
  <c r="F109" i="3"/>
  <c r="E109" i="3"/>
  <c r="O108" i="3"/>
  <c r="N108" i="3"/>
  <c r="M108" i="3"/>
  <c r="L108" i="3"/>
  <c r="K108" i="3"/>
  <c r="J108" i="3"/>
  <c r="I108" i="3"/>
  <c r="H108" i="3"/>
  <c r="G108" i="3"/>
  <c r="F108" i="3"/>
  <c r="E108" i="3"/>
  <c r="F107" i="3"/>
  <c r="E107" i="3"/>
  <c r="O106" i="3"/>
  <c r="N106" i="3"/>
  <c r="M106" i="3"/>
  <c r="L106" i="3"/>
  <c r="K106" i="3"/>
  <c r="J106" i="3"/>
  <c r="I106" i="3"/>
  <c r="H106" i="3"/>
  <c r="G106" i="3"/>
  <c r="F106" i="3"/>
  <c r="E106" i="3"/>
  <c r="F105" i="3"/>
  <c r="E105" i="3"/>
  <c r="F104" i="3"/>
  <c r="E104" i="3"/>
  <c r="O103" i="3"/>
  <c r="N103" i="3"/>
  <c r="M103" i="3"/>
  <c r="L103" i="3"/>
  <c r="K103" i="3"/>
  <c r="J103" i="3"/>
  <c r="I103" i="3"/>
  <c r="H103" i="3"/>
  <c r="G103" i="3"/>
  <c r="F103" i="3"/>
  <c r="E103" i="3"/>
  <c r="J101" i="3"/>
  <c r="I101" i="3"/>
  <c r="H101" i="3"/>
  <c r="G101" i="3"/>
  <c r="F101" i="3"/>
  <c r="E101" i="3"/>
  <c r="E100" i="3"/>
  <c r="J99" i="3"/>
  <c r="I99" i="3"/>
  <c r="H99" i="3"/>
  <c r="G99" i="3"/>
  <c r="F99" i="3"/>
  <c r="E99" i="3"/>
  <c r="E98" i="3"/>
  <c r="K97" i="3"/>
  <c r="F97" i="3"/>
  <c r="E97" i="3"/>
  <c r="K95" i="3"/>
  <c r="F95" i="3"/>
  <c r="E95" i="3"/>
  <c r="O88" i="3"/>
  <c r="N88" i="3"/>
  <c r="M88" i="3"/>
  <c r="L88" i="3"/>
  <c r="K88" i="3"/>
  <c r="J88" i="3"/>
  <c r="I88" i="3"/>
  <c r="H88" i="3"/>
  <c r="G88" i="3"/>
  <c r="F88" i="3"/>
  <c r="E88" i="3"/>
  <c r="O87" i="3"/>
  <c r="N87" i="3"/>
  <c r="M87" i="3"/>
  <c r="L87" i="3"/>
  <c r="K87" i="3"/>
  <c r="J87" i="3"/>
  <c r="I87" i="3"/>
  <c r="H87" i="3"/>
  <c r="G87" i="3"/>
  <c r="F87" i="3"/>
  <c r="E87" i="3"/>
  <c r="O86" i="3"/>
  <c r="N86" i="3"/>
  <c r="M86" i="3"/>
  <c r="L86" i="3"/>
  <c r="K86" i="3"/>
  <c r="J86" i="3"/>
  <c r="I86" i="3"/>
  <c r="H86" i="3"/>
  <c r="G86" i="3"/>
  <c r="F86" i="3"/>
  <c r="E86" i="3"/>
  <c r="K84" i="3"/>
  <c r="J84" i="3"/>
  <c r="I84" i="3"/>
  <c r="H84" i="3"/>
  <c r="G84" i="3"/>
  <c r="F84" i="3"/>
  <c r="E84" i="3"/>
  <c r="F82" i="3"/>
  <c r="E82" i="3"/>
  <c r="O74" i="3"/>
  <c r="N74" i="3"/>
  <c r="M74" i="3"/>
  <c r="L74" i="3"/>
  <c r="K74" i="3"/>
  <c r="J74" i="3"/>
  <c r="I74" i="3"/>
  <c r="H74" i="3"/>
  <c r="G74" i="3"/>
  <c r="F74" i="3"/>
  <c r="E74" i="3"/>
  <c r="O73" i="3"/>
  <c r="N73" i="3"/>
  <c r="M73" i="3"/>
  <c r="L73" i="3"/>
  <c r="K73" i="3"/>
  <c r="J73" i="3"/>
  <c r="I73" i="3"/>
  <c r="H73" i="3"/>
  <c r="G73" i="3"/>
  <c r="F73" i="3"/>
  <c r="E73" i="3"/>
  <c r="O72" i="3"/>
  <c r="N72" i="3"/>
  <c r="M72" i="3"/>
  <c r="L72" i="3"/>
  <c r="K72" i="3"/>
  <c r="J72" i="3"/>
  <c r="I72" i="3"/>
  <c r="H72" i="3"/>
  <c r="G72" i="3"/>
  <c r="F72" i="3"/>
  <c r="E72" i="3"/>
  <c r="O71" i="3"/>
  <c r="N71" i="3"/>
  <c r="M71" i="3"/>
  <c r="L71" i="3"/>
  <c r="K71" i="3"/>
  <c r="J71" i="3"/>
  <c r="I71" i="3"/>
  <c r="H71" i="3"/>
  <c r="G71" i="3"/>
  <c r="F71" i="3"/>
  <c r="E71" i="3"/>
  <c r="O70" i="3"/>
  <c r="N70" i="3"/>
  <c r="M70" i="3"/>
  <c r="L70" i="3"/>
  <c r="J70" i="3"/>
  <c r="I70" i="3"/>
  <c r="H70" i="3"/>
  <c r="G70" i="3"/>
  <c r="F70" i="3"/>
  <c r="E70" i="3"/>
  <c r="O69" i="3"/>
  <c r="N69" i="3"/>
  <c r="M69" i="3"/>
  <c r="L69" i="3"/>
  <c r="J69" i="3"/>
  <c r="I69" i="3"/>
  <c r="H69" i="3"/>
  <c r="G69" i="3"/>
  <c r="F69" i="3"/>
  <c r="E69" i="3"/>
  <c r="O68" i="3"/>
  <c r="N68" i="3"/>
  <c r="M68" i="3"/>
  <c r="L68" i="3"/>
  <c r="K68" i="3"/>
  <c r="J68" i="3"/>
  <c r="I68" i="3"/>
  <c r="H68" i="3"/>
  <c r="G68" i="3"/>
  <c r="F68" i="3"/>
  <c r="E68" i="3"/>
  <c r="O67" i="3"/>
  <c r="N67" i="3"/>
  <c r="M67" i="3"/>
  <c r="L67" i="3"/>
  <c r="K67" i="3"/>
  <c r="J67" i="3"/>
  <c r="I67" i="3"/>
  <c r="H67" i="3"/>
  <c r="G67" i="3"/>
  <c r="F67" i="3"/>
  <c r="E67" i="3"/>
  <c r="E61" i="3"/>
  <c r="F61" i="3"/>
  <c r="G61" i="3"/>
  <c r="H61" i="3"/>
  <c r="I61" i="3"/>
  <c r="J61" i="3"/>
  <c r="K61" i="3"/>
  <c r="L61" i="3"/>
  <c r="M61" i="3"/>
  <c r="N61" i="3"/>
  <c r="O61" i="3"/>
  <c r="E62" i="3"/>
  <c r="F62" i="3"/>
  <c r="G62" i="3"/>
  <c r="H62" i="3"/>
  <c r="I62" i="3"/>
  <c r="J62" i="3"/>
  <c r="K62" i="3"/>
  <c r="L62" i="3"/>
  <c r="M62" i="3"/>
  <c r="N62" i="3"/>
  <c r="O62" i="3"/>
  <c r="E63" i="3"/>
  <c r="F63" i="3"/>
  <c r="G63" i="3"/>
  <c r="H63" i="3"/>
  <c r="I63" i="3"/>
  <c r="J63" i="3"/>
  <c r="K63" i="3"/>
  <c r="L63" i="3"/>
  <c r="M63" i="3"/>
  <c r="N63" i="3"/>
  <c r="O63" i="3"/>
  <c r="E64" i="3"/>
  <c r="F64" i="3"/>
  <c r="G64" i="3"/>
  <c r="H64" i="3"/>
  <c r="I64" i="3"/>
  <c r="J64" i="3"/>
  <c r="K64" i="3"/>
  <c r="L64" i="3"/>
  <c r="M64" i="3"/>
  <c r="N64" i="3"/>
  <c r="O64" i="3"/>
  <c r="O60" i="3"/>
  <c r="N60" i="3"/>
  <c r="M60" i="3"/>
  <c r="L60" i="3"/>
  <c r="K60" i="3"/>
  <c r="J60" i="3"/>
  <c r="I60" i="3"/>
  <c r="H60" i="3"/>
  <c r="G60" i="3"/>
  <c r="F60" i="3"/>
  <c r="E60" i="3"/>
  <c r="O59" i="3"/>
  <c r="N59" i="3"/>
  <c r="M59" i="3"/>
  <c r="L59" i="3"/>
  <c r="K59" i="3"/>
  <c r="J59" i="3"/>
  <c r="I59" i="3"/>
  <c r="H59" i="3"/>
  <c r="G59" i="3"/>
  <c r="F59" i="3"/>
  <c r="E59" i="3"/>
  <c r="E58" i="3"/>
  <c r="F57" i="3"/>
  <c r="E57" i="3"/>
  <c r="O55" i="3"/>
  <c r="N55" i="3"/>
  <c r="M55" i="3"/>
  <c r="L55" i="3"/>
  <c r="K55" i="3"/>
  <c r="J55" i="3"/>
  <c r="I55" i="3"/>
  <c r="H55" i="3"/>
  <c r="F55" i="3"/>
  <c r="E55" i="3"/>
  <c r="F54" i="3"/>
  <c r="O53" i="3"/>
  <c r="N53" i="3"/>
  <c r="M53" i="3"/>
  <c r="L53" i="3"/>
  <c r="K53" i="3"/>
  <c r="J53" i="3"/>
  <c r="I53" i="3"/>
  <c r="H53" i="3"/>
  <c r="G53" i="3"/>
  <c r="F53" i="3"/>
  <c r="E53" i="3"/>
  <c r="O51" i="3"/>
  <c r="N51" i="3"/>
  <c r="M51" i="3"/>
  <c r="L51" i="3"/>
  <c r="K51" i="3"/>
  <c r="J51" i="3"/>
  <c r="I51" i="3"/>
  <c r="H51" i="3"/>
  <c r="G51" i="3"/>
  <c r="F51" i="3"/>
  <c r="E51" i="3"/>
  <c r="F50" i="3"/>
  <c r="O49" i="3"/>
  <c r="N49" i="3"/>
  <c r="M49" i="3"/>
  <c r="L49" i="3"/>
  <c r="K49" i="3"/>
  <c r="J49" i="3"/>
  <c r="I49" i="3"/>
  <c r="H49" i="3"/>
  <c r="G49" i="3"/>
  <c r="F49" i="3"/>
  <c r="E49" i="3"/>
  <c r="J45" i="3"/>
  <c r="I45" i="3"/>
  <c r="H45" i="3"/>
  <c r="G45" i="3"/>
  <c r="F45" i="3"/>
  <c r="E45" i="3"/>
  <c r="J43" i="3"/>
  <c r="I43" i="3"/>
  <c r="H43" i="3"/>
  <c r="G43" i="3"/>
  <c r="F43" i="3"/>
  <c r="E43" i="3"/>
  <c r="J41" i="3"/>
  <c r="I41" i="3"/>
  <c r="H41" i="3"/>
  <c r="G41" i="3"/>
  <c r="F41" i="3"/>
  <c r="E41" i="3"/>
  <c r="I39" i="3"/>
  <c r="H39" i="3"/>
  <c r="G39" i="3"/>
  <c r="F39" i="3"/>
  <c r="E39" i="3"/>
  <c r="F18" i="3"/>
  <c r="E18" i="3"/>
  <c r="F17" i="3"/>
  <c r="E17" i="3"/>
  <c r="F16" i="3"/>
  <c r="E16" i="3"/>
  <c r="F15" i="3"/>
  <c r="E15" i="3"/>
  <c r="O12" i="3"/>
  <c r="N12" i="3"/>
  <c r="M12" i="3"/>
  <c r="L12" i="3"/>
  <c r="J12" i="3"/>
  <c r="I12" i="3"/>
  <c r="H12" i="3"/>
  <c r="G12" i="3"/>
  <c r="F12" i="3"/>
  <c r="E12" i="3"/>
  <c r="O11" i="3"/>
  <c r="N11" i="3"/>
  <c r="M11" i="3"/>
  <c r="L11" i="3"/>
  <c r="J11" i="3"/>
  <c r="I11" i="3"/>
  <c r="H11" i="3"/>
  <c r="G11" i="3"/>
  <c r="F11" i="3"/>
  <c r="E11" i="3"/>
  <c r="O10" i="3"/>
  <c r="N10" i="3"/>
  <c r="M10" i="3"/>
  <c r="L10" i="3"/>
  <c r="J10" i="3"/>
  <c r="I10" i="3"/>
  <c r="H10" i="3"/>
  <c r="G10" i="3"/>
  <c r="F10" i="3"/>
  <c r="E10" i="3"/>
  <c r="O9" i="3"/>
  <c r="N9" i="3"/>
  <c r="M9" i="3"/>
  <c r="L9" i="3"/>
  <c r="J9" i="3"/>
  <c r="I9" i="3"/>
  <c r="H9" i="3"/>
  <c r="G9" i="3"/>
  <c r="F9" i="3"/>
  <c r="E9" i="3"/>
  <c r="O8" i="3"/>
  <c r="N8" i="3"/>
  <c r="M8" i="3"/>
  <c r="L8" i="3"/>
  <c r="J8" i="3"/>
  <c r="I8" i="3"/>
  <c r="H8" i="3"/>
  <c r="G8" i="3"/>
  <c r="F8" i="3"/>
  <c r="E8" i="3"/>
  <c r="F36" i="3"/>
  <c r="E36" i="3"/>
  <c r="O35" i="3"/>
  <c r="N35" i="3"/>
  <c r="M35" i="3"/>
  <c r="L35" i="3"/>
  <c r="J35" i="3"/>
  <c r="H35" i="3"/>
  <c r="G35" i="3"/>
  <c r="F35" i="3"/>
  <c r="E35" i="3"/>
  <c r="F32" i="3"/>
  <c r="E32" i="3"/>
  <c r="O31" i="3"/>
  <c r="N31" i="3"/>
  <c r="M31" i="3"/>
  <c r="L31" i="3"/>
  <c r="J31" i="3"/>
  <c r="I31" i="3"/>
  <c r="I1867" i="3" s="1"/>
  <c r="H31" i="3"/>
  <c r="G31" i="3"/>
  <c r="F31" i="3"/>
  <c r="E31" i="3"/>
  <c r="F28" i="3"/>
  <c r="E28" i="3"/>
  <c r="O27" i="3"/>
  <c r="N27" i="3"/>
  <c r="M27" i="3"/>
  <c r="L27" i="3"/>
  <c r="J27" i="3"/>
  <c r="I27" i="3"/>
  <c r="H27" i="3"/>
  <c r="G27" i="3"/>
  <c r="F27" i="3"/>
  <c r="E27" i="3"/>
  <c r="F24" i="3"/>
  <c r="E24" i="3"/>
  <c r="O23" i="3"/>
  <c r="N23" i="3"/>
  <c r="M23" i="3"/>
  <c r="L23" i="3"/>
  <c r="J23" i="3"/>
  <c r="I23" i="3"/>
  <c r="H23" i="3"/>
  <c r="G23" i="3"/>
  <c r="F23" i="3"/>
  <c r="E23" i="3"/>
  <c r="F20" i="3"/>
  <c r="F19" i="3"/>
  <c r="G19" i="3"/>
  <c r="H19" i="3"/>
  <c r="I19" i="3"/>
  <c r="I1861" i="3" s="1"/>
  <c r="J19" i="3"/>
  <c r="L19" i="3"/>
  <c r="M19" i="3"/>
  <c r="N19" i="3"/>
  <c r="O19" i="3"/>
  <c r="E19" i="3"/>
  <c r="F32" i="1"/>
  <c r="C32" i="1" s="1"/>
  <c r="E32" i="1"/>
  <c r="O1457" i="3" l="1"/>
  <c r="O1865" i="3"/>
  <c r="N1863" i="3"/>
  <c r="O1863" i="3"/>
  <c r="M1865" i="3"/>
  <c r="N1865" i="3"/>
  <c r="G131" i="5"/>
  <c r="H131" i="5"/>
  <c r="I131" i="5"/>
  <c r="H68" i="5"/>
  <c r="H66" i="5" s="1"/>
  <c r="H71" i="5" s="1"/>
  <c r="G66" i="5"/>
  <c r="G71" i="5" s="1"/>
  <c r="I66" i="5"/>
  <c r="I71" i="5" s="1"/>
  <c r="O17" i="5" l="1"/>
  <c r="N17" i="5"/>
  <c r="M17" i="5"/>
  <c r="L17" i="5"/>
  <c r="K17" i="5"/>
  <c r="J17" i="5"/>
  <c r="I17" i="5"/>
  <c r="H17" i="5"/>
  <c r="G17" i="5"/>
  <c r="N126" i="5"/>
  <c r="O126" i="5"/>
  <c r="M126" i="5"/>
  <c r="H26" i="5" l="1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F26" i="5" s="1"/>
  <c r="AF26" i="5"/>
  <c r="AG26" i="5"/>
  <c r="AH26" i="5"/>
  <c r="AI26" i="5"/>
  <c r="AJ26" i="5"/>
  <c r="AK26" i="5"/>
  <c r="AL26" i="5"/>
  <c r="AM26" i="5"/>
  <c r="AN26" i="5"/>
  <c r="AO26" i="5"/>
  <c r="AP26" i="5"/>
  <c r="G26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F25" i="5" s="1"/>
  <c r="AI25" i="5"/>
  <c r="AJ25" i="5"/>
  <c r="AK25" i="5"/>
  <c r="AL25" i="5"/>
  <c r="AM25" i="5"/>
  <c r="AN25" i="5"/>
  <c r="AO25" i="5"/>
  <c r="AP25" i="5"/>
  <c r="I24" i="5"/>
  <c r="H24" i="5"/>
  <c r="G24" i="5"/>
  <c r="AN24" i="5"/>
  <c r="AK24" i="5"/>
  <c r="AH24" i="5"/>
  <c r="AE24" i="5"/>
  <c r="Y24" i="5"/>
  <c r="V24" i="5"/>
  <c r="S24" i="5"/>
  <c r="P24" i="5"/>
  <c r="O24" i="5"/>
  <c r="N24" i="5"/>
  <c r="M24" i="5"/>
  <c r="L24" i="5"/>
  <c r="K24" i="5"/>
  <c r="J24" i="5"/>
  <c r="AP23" i="5"/>
  <c r="AN23" i="5"/>
  <c r="AM23" i="5"/>
  <c r="AK23" i="5"/>
  <c r="AJ23" i="5"/>
  <c r="AH23" i="5"/>
  <c r="AG23" i="5"/>
  <c r="AE23" i="5"/>
  <c r="F23" i="5" s="1"/>
  <c r="AD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M23" i="5"/>
  <c r="L23" i="5"/>
  <c r="K23" i="5"/>
  <c r="J23" i="5"/>
  <c r="I23" i="5"/>
  <c r="H23" i="5"/>
  <c r="G23" i="5"/>
  <c r="I22" i="5"/>
  <c r="H22" i="5"/>
  <c r="G22" i="5"/>
  <c r="H21" i="5"/>
  <c r="I21" i="5"/>
  <c r="J21" i="5"/>
  <c r="K21" i="5"/>
  <c r="L21" i="5"/>
  <c r="M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D21" i="5"/>
  <c r="AE21" i="5"/>
  <c r="F21" i="5" s="1"/>
  <c r="AG21" i="5"/>
  <c r="AH21" i="5"/>
  <c r="AJ21" i="5"/>
  <c r="AK21" i="5"/>
  <c r="AM21" i="5"/>
  <c r="AN21" i="5"/>
  <c r="AP21" i="5"/>
  <c r="G21" i="5"/>
  <c r="H20" i="5"/>
  <c r="I20" i="5"/>
  <c r="J20" i="5"/>
  <c r="K20" i="5"/>
  <c r="L20" i="5"/>
  <c r="M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D20" i="5"/>
  <c r="AE20" i="5"/>
  <c r="AG20" i="5"/>
  <c r="AH20" i="5"/>
  <c r="AJ20" i="5"/>
  <c r="AK20" i="5"/>
  <c r="AM20" i="5"/>
  <c r="AN20" i="5"/>
  <c r="AP20" i="5"/>
  <c r="G20" i="5"/>
  <c r="G19" i="5"/>
  <c r="H19" i="5"/>
  <c r="I19" i="5"/>
  <c r="J19" i="5"/>
  <c r="K19" i="5"/>
  <c r="L19" i="5"/>
  <c r="M19" i="5"/>
  <c r="N19" i="5"/>
  <c r="O19" i="5"/>
  <c r="P19" i="5"/>
  <c r="S19" i="5"/>
  <c r="V19" i="5"/>
  <c r="Y19" i="5"/>
  <c r="AE19" i="5"/>
  <c r="AH19" i="5"/>
  <c r="AK19" i="5"/>
  <c r="AN19" i="5"/>
  <c r="H18" i="5"/>
  <c r="I18" i="5"/>
  <c r="J18" i="5"/>
  <c r="K18" i="5"/>
  <c r="L18" i="5"/>
  <c r="M18" i="5"/>
  <c r="N18" i="5"/>
  <c r="O18" i="5"/>
  <c r="P18" i="5"/>
  <c r="S18" i="5"/>
  <c r="V18" i="5"/>
  <c r="Y18" i="5"/>
  <c r="AE18" i="5"/>
  <c r="AH18" i="5"/>
  <c r="AK18" i="5"/>
  <c r="AN18" i="5"/>
  <c r="G18" i="5"/>
  <c r="H9" i="5"/>
  <c r="H27" i="5" s="1"/>
  <c r="I9" i="5"/>
  <c r="I27" i="5" s="1"/>
  <c r="J9" i="5"/>
  <c r="K9" i="5"/>
  <c r="L9" i="5"/>
  <c r="M9" i="5"/>
  <c r="N9" i="5"/>
  <c r="O9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F10" i="5" s="1"/>
  <c r="AD10" i="5"/>
  <c r="AE10" i="5"/>
  <c r="AG10" i="5"/>
  <c r="AH10" i="5"/>
  <c r="AJ10" i="5"/>
  <c r="AK10" i="5"/>
  <c r="AM10" i="5"/>
  <c r="AN10" i="5"/>
  <c r="AP10" i="5"/>
  <c r="G10" i="5"/>
  <c r="G9" i="5"/>
  <c r="G27" i="5" s="1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F16" i="5" s="1"/>
  <c r="AD16" i="5"/>
  <c r="AE16" i="5"/>
  <c r="AG16" i="5"/>
  <c r="AH16" i="5"/>
  <c r="AJ16" i="5"/>
  <c r="AK16" i="5"/>
  <c r="AM16" i="5"/>
  <c r="AN16" i="5"/>
  <c r="AP16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F15" i="5" s="1"/>
  <c r="AD15" i="5"/>
  <c r="AE15" i="5"/>
  <c r="AG15" i="5"/>
  <c r="AH15" i="5"/>
  <c r="AJ15" i="5"/>
  <c r="AK15" i="5"/>
  <c r="AM15" i="5"/>
  <c r="AN15" i="5"/>
  <c r="AP15" i="5"/>
  <c r="G15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F12" i="5" s="1"/>
  <c r="AD12" i="5"/>
  <c r="AE12" i="5"/>
  <c r="AG12" i="5"/>
  <c r="AH12" i="5"/>
  <c r="AJ12" i="5"/>
  <c r="AK12" i="5"/>
  <c r="AM12" i="5"/>
  <c r="AN12" i="5"/>
  <c r="AP12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F14" i="5" s="1"/>
  <c r="AD14" i="5"/>
  <c r="AE14" i="5"/>
  <c r="AG14" i="5"/>
  <c r="AH14" i="5"/>
  <c r="AJ14" i="5"/>
  <c r="AK14" i="5"/>
  <c r="AM14" i="5"/>
  <c r="AN14" i="5"/>
  <c r="AP14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F13" i="5" s="1"/>
  <c r="AD13" i="5"/>
  <c r="AE13" i="5"/>
  <c r="AG13" i="5"/>
  <c r="AH13" i="5"/>
  <c r="AJ13" i="5"/>
  <c r="AK13" i="5"/>
  <c r="AM13" i="5"/>
  <c r="AN13" i="5"/>
  <c r="AP13" i="5"/>
  <c r="G13" i="5"/>
  <c r="AP11" i="5"/>
  <c r="AN11" i="5"/>
  <c r="AM11" i="5"/>
  <c r="AK11" i="5"/>
  <c r="AJ11" i="5"/>
  <c r="AH11" i="5"/>
  <c r="AG11" i="5"/>
  <c r="AE11" i="5"/>
  <c r="AD11" i="5"/>
  <c r="AB11" i="5"/>
  <c r="F11" i="5" s="1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J7" i="5"/>
  <c r="K7" i="5" s="1"/>
  <c r="L7" i="5" s="1"/>
  <c r="M7" i="5" s="1"/>
  <c r="N7" i="5" s="1"/>
  <c r="O7" i="5" s="1"/>
  <c r="P7" i="5" s="1"/>
  <c r="Q7" i="5" s="1"/>
  <c r="R7" i="5" s="1"/>
  <c r="S7" i="5" s="1"/>
  <c r="T7" i="5" s="1"/>
  <c r="U7" i="5" s="1"/>
  <c r="V7" i="5" s="1"/>
  <c r="W7" i="5" s="1"/>
  <c r="X7" i="5" s="1"/>
  <c r="Y7" i="5" s="1"/>
  <c r="Z7" i="5" s="1"/>
  <c r="AA7" i="5" s="1"/>
  <c r="AB7" i="5" s="1"/>
  <c r="AC7" i="5" s="1"/>
  <c r="AD7" i="5" s="1"/>
  <c r="AE7" i="5" s="1"/>
  <c r="AF7" i="5" s="1"/>
  <c r="AG7" i="5" s="1"/>
  <c r="AH7" i="5" s="1"/>
  <c r="AI7" i="5" s="1"/>
  <c r="AJ7" i="5" s="1"/>
  <c r="AK7" i="5" s="1"/>
  <c r="AL7" i="5" s="1"/>
  <c r="AM7" i="5" s="1"/>
  <c r="AE66" i="5"/>
  <c r="AP450" i="5"/>
  <c r="AP448" i="5" s="1"/>
  <c r="AO450" i="5"/>
  <c r="AM450" i="5"/>
  <c r="AL450" i="5"/>
  <c r="AL448" i="5" s="1"/>
  <c r="AJ450" i="5"/>
  <c r="AJ448" i="5" s="1"/>
  <c r="AI450" i="5"/>
  <c r="AG450" i="5"/>
  <c r="AG448" i="5" s="1"/>
  <c r="AF450" i="5"/>
  <c r="AF448" i="5" s="1"/>
  <c r="AC450" i="5"/>
  <c r="AC448" i="5" s="1"/>
  <c r="AA450" i="5"/>
  <c r="AA448" i="5" s="1"/>
  <c r="Z450" i="5"/>
  <c r="Z448" i="5" s="1"/>
  <c r="X450" i="5"/>
  <c r="X448" i="5" s="1"/>
  <c r="W450" i="5"/>
  <c r="W448" i="5" s="1"/>
  <c r="U450" i="5"/>
  <c r="U448" i="5" s="1"/>
  <c r="T450" i="5"/>
  <c r="T448" i="5" s="1"/>
  <c r="R450" i="5"/>
  <c r="Q450" i="5"/>
  <c r="Q448" i="5" s="1"/>
  <c r="AO448" i="5"/>
  <c r="AN448" i="5"/>
  <c r="AM448" i="5"/>
  <c r="AK448" i="5"/>
  <c r="AI448" i="5"/>
  <c r="AH448" i="5"/>
  <c r="AE448" i="5"/>
  <c r="AB448" i="5"/>
  <c r="Y448" i="5"/>
  <c r="V448" i="5"/>
  <c r="S448" i="5"/>
  <c r="P448" i="5"/>
  <c r="O448" i="5"/>
  <c r="N448" i="5"/>
  <c r="M448" i="5"/>
  <c r="L448" i="5"/>
  <c r="K448" i="5"/>
  <c r="J448" i="5"/>
  <c r="AP445" i="5"/>
  <c r="AO445" i="5"/>
  <c r="AM445" i="5"/>
  <c r="AL445" i="5"/>
  <c r="AJ445" i="5"/>
  <c r="AI445" i="5"/>
  <c r="AG445" i="5"/>
  <c r="AF445" i="5"/>
  <c r="AB445" i="5"/>
  <c r="AC445" i="5" s="1"/>
  <c r="AA445" i="5"/>
  <c r="Z445" i="5"/>
  <c r="X445" i="5"/>
  <c r="W445" i="5"/>
  <c r="U445" i="5"/>
  <c r="T445" i="5"/>
  <c r="R445" i="5"/>
  <c r="Q445" i="5"/>
  <c r="AP444" i="5"/>
  <c r="AO444" i="5"/>
  <c r="AM444" i="5"/>
  <c r="AL444" i="5"/>
  <c r="AJ444" i="5"/>
  <c r="AI444" i="5"/>
  <c r="AG444" i="5"/>
  <c r="AF444" i="5"/>
  <c r="AF443" i="5" s="1"/>
  <c r="AC444" i="5"/>
  <c r="AA444" i="5"/>
  <c r="Z444" i="5"/>
  <c r="X444" i="5"/>
  <c r="X443" i="5" s="1"/>
  <c r="W444" i="5"/>
  <c r="U444" i="5"/>
  <c r="T444" i="5"/>
  <c r="R444" i="5"/>
  <c r="R443" i="5" s="1"/>
  <c r="Q444" i="5"/>
  <c r="AN443" i="5"/>
  <c r="AK443" i="5"/>
  <c r="AI443" i="5"/>
  <c r="AH443" i="5"/>
  <c r="AE443" i="5"/>
  <c r="Y443" i="5"/>
  <c r="V443" i="5"/>
  <c r="T443" i="5"/>
  <c r="S443" i="5"/>
  <c r="P443" i="5"/>
  <c r="O443" i="5"/>
  <c r="N443" i="5"/>
  <c r="M443" i="5"/>
  <c r="L443" i="5"/>
  <c r="K443" i="5"/>
  <c r="J443" i="5"/>
  <c r="AP435" i="5"/>
  <c r="AP433" i="5" s="1"/>
  <c r="AO435" i="5"/>
  <c r="AO433" i="5" s="1"/>
  <c r="AM435" i="5"/>
  <c r="AM433" i="5" s="1"/>
  <c r="AL435" i="5"/>
  <c r="AL433" i="5" s="1"/>
  <c r="AJ435" i="5"/>
  <c r="AI435" i="5"/>
  <c r="AI433" i="5" s="1"/>
  <c r="AI453" i="5" s="1"/>
  <c r="AG435" i="5"/>
  <c r="AG433" i="5" s="1"/>
  <c r="AF435" i="5"/>
  <c r="AC435" i="5"/>
  <c r="AC433" i="5" s="1"/>
  <c r="AA435" i="5"/>
  <c r="AA433" i="5" s="1"/>
  <c r="Z435" i="5"/>
  <c r="X435" i="5"/>
  <c r="X433" i="5" s="1"/>
  <c r="X453" i="5" s="1"/>
  <c r="W435" i="5"/>
  <c r="U435" i="5"/>
  <c r="U433" i="5" s="1"/>
  <c r="T435" i="5"/>
  <c r="T433" i="5" s="1"/>
  <c r="T453" i="5" s="1"/>
  <c r="R435" i="5"/>
  <c r="R433" i="5" s="1"/>
  <c r="Q435" i="5"/>
  <c r="Q433" i="5" s="1"/>
  <c r="AN433" i="5"/>
  <c r="AN453" i="5" s="1"/>
  <c r="AK433" i="5"/>
  <c r="AK453" i="5" s="1"/>
  <c r="AJ433" i="5"/>
  <c r="AH433" i="5"/>
  <c r="AH453" i="5" s="1"/>
  <c r="AF433" i="5"/>
  <c r="AF453" i="5" s="1"/>
  <c r="AE433" i="5"/>
  <c r="AE453" i="5" s="1"/>
  <c r="AB433" i="5"/>
  <c r="Z433" i="5"/>
  <c r="Y433" i="5"/>
  <c r="Y453" i="5" s="1"/>
  <c r="W433" i="5"/>
  <c r="V433" i="5"/>
  <c r="V453" i="5" s="1"/>
  <c r="S433" i="5"/>
  <c r="S453" i="5" s="1"/>
  <c r="P433" i="5"/>
  <c r="P453" i="5" s="1"/>
  <c r="O433" i="5"/>
  <c r="O453" i="5" s="1"/>
  <c r="N433" i="5"/>
  <c r="N453" i="5" s="1"/>
  <c r="M433" i="5"/>
  <c r="M453" i="5" s="1"/>
  <c r="L433" i="5"/>
  <c r="L453" i="5" s="1"/>
  <c r="K433" i="5"/>
  <c r="K453" i="5" s="1"/>
  <c r="J433" i="5"/>
  <c r="J453" i="5" s="1"/>
  <c r="F453" i="5"/>
  <c r="AN331" i="5"/>
  <c r="AK331" i="5"/>
  <c r="AH331" i="5"/>
  <c r="AE331" i="5"/>
  <c r="AB331" i="5"/>
  <c r="Y331" i="5"/>
  <c r="V331" i="5"/>
  <c r="S331" i="5"/>
  <c r="P331" i="5"/>
  <c r="AP339" i="5"/>
  <c r="AO339" i="5"/>
  <c r="AM339" i="5"/>
  <c r="AL339" i="5"/>
  <c r="AJ339" i="5"/>
  <c r="AI339" i="5"/>
  <c r="AG339" i="5"/>
  <c r="AF339" i="5"/>
  <c r="AC339" i="5"/>
  <c r="AA339" i="5"/>
  <c r="Z339" i="5"/>
  <c r="X339" i="5"/>
  <c r="W339" i="5"/>
  <c r="U339" i="5"/>
  <c r="T339" i="5"/>
  <c r="R339" i="5"/>
  <c r="Q339" i="5"/>
  <c r="AP337" i="5"/>
  <c r="AO337" i="5"/>
  <c r="AM337" i="5"/>
  <c r="AL337" i="5"/>
  <c r="AJ337" i="5"/>
  <c r="AI337" i="5"/>
  <c r="AG337" i="5"/>
  <c r="AF337" i="5"/>
  <c r="AC337" i="5"/>
  <c r="AA337" i="5"/>
  <c r="Z337" i="5"/>
  <c r="X337" i="5"/>
  <c r="W337" i="5"/>
  <c r="U337" i="5"/>
  <c r="T337" i="5"/>
  <c r="R337" i="5"/>
  <c r="Q337" i="5"/>
  <c r="AP335" i="5"/>
  <c r="AO335" i="5"/>
  <c r="AM335" i="5"/>
  <c r="AL335" i="5"/>
  <c r="AJ335" i="5"/>
  <c r="AI335" i="5"/>
  <c r="AG335" i="5"/>
  <c r="AF335" i="5"/>
  <c r="AC335" i="5"/>
  <c r="AA335" i="5"/>
  <c r="Z335" i="5"/>
  <c r="X335" i="5"/>
  <c r="W335" i="5"/>
  <c r="U335" i="5"/>
  <c r="T335" i="5"/>
  <c r="R335" i="5"/>
  <c r="Q335" i="5"/>
  <c r="AN299" i="5"/>
  <c r="AK299" i="5"/>
  <c r="AH299" i="5"/>
  <c r="AE299" i="5"/>
  <c r="AB299" i="5"/>
  <c r="Y299" i="5"/>
  <c r="V299" i="5"/>
  <c r="S299" i="5"/>
  <c r="P299" i="5"/>
  <c r="AC305" i="5"/>
  <c r="AP313" i="5"/>
  <c r="AO313" i="5"/>
  <c r="AM313" i="5"/>
  <c r="AL313" i="5"/>
  <c r="AJ313" i="5"/>
  <c r="AI313" i="5"/>
  <c r="AG313" i="5"/>
  <c r="AF313" i="5"/>
  <c r="AC313" i="5"/>
  <c r="AA313" i="5"/>
  <c r="Z313" i="5"/>
  <c r="X313" i="5"/>
  <c r="W313" i="5"/>
  <c r="U313" i="5"/>
  <c r="T313" i="5"/>
  <c r="R313" i="5"/>
  <c r="Q313" i="5"/>
  <c r="AP311" i="5"/>
  <c r="AO311" i="5"/>
  <c r="AM311" i="5"/>
  <c r="AL311" i="5"/>
  <c r="AJ311" i="5"/>
  <c r="AI311" i="5"/>
  <c r="AG311" i="5"/>
  <c r="AF311" i="5"/>
  <c r="AC311" i="5"/>
  <c r="AA311" i="5"/>
  <c r="Z311" i="5"/>
  <c r="X311" i="5"/>
  <c r="W311" i="5"/>
  <c r="U311" i="5"/>
  <c r="T311" i="5"/>
  <c r="R311" i="5"/>
  <c r="Q311" i="5"/>
  <c r="AP309" i="5"/>
  <c r="AO309" i="5"/>
  <c r="AM309" i="5"/>
  <c r="AL309" i="5"/>
  <c r="AJ309" i="5"/>
  <c r="AI309" i="5"/>
  <c r="AG309" i="5"/>
  <c r="AF309" i="5"/>
  <c r="AC309" i="5"/>
  <c r="AA309" i="5"/>
  <c r="Z309" i="5"/>
  <c r="X309" i="5"/>
  <c r="W309" i="5"/>
  <c r="U309" i="5"/>
  <c r="T309" i="5"/>
  <c r="R309" i="5"/>
  <c r="Q309" i="5"/>
  <c r="AP307" i="5"/>
  <c r="AO307" i="5"/>
  <c r="AM307" i="5"/>
  <c r="AL307" i="5"/>
  <c r="AJ307" i="5"/>
  <c r="AI307" i="5"/>
  <c r="AG307" i="5"/>
  <c r="AF307" i="5"/>
  <c r="AC307" i="5"/>
  <c r="AA307" i="5"/>
  <c r="Z307" i="5"/>
  <c r="X307" i="5"/>
  <c r="W307" i="5"/>
  <c r="U307" i="5"/>
  <c r="T307" i="5"/>
  <c r="R307" i="5"/>
  <c r="Q307" i="5"/>
  <c r="AP305" i="5"/>
  <c r="AO305" i="5"/>
  <c r="AM305" i="5"/>
  <c r="AL305" i="5"/>
  <c r="AJ305" i="5"/>
  <c r="AI305" i="5"/>
  <c r="AG305" i="5"/>
  <c r="AF305" i="5"/>
  <c r="AA305" i="5"/>
  <c r="Z305" i="5"/>
  <c r="X305" i="5"/>
  <c r="W305" i="5"/>
  <c r="U305" i="5"/>
  <c r="T305" i="5"/>
  <c r="R305" i="5"/>
  <c r="Q305" i="5"/>
  <c r="AP303" i="5"/>
  <c r="AO303" i="5"/>
  <c r="AM303" i="5"/>
  <c r="AL303" i="5"/>
  <c r="AJ303" i="5"/>
  <c r="AI303" i="5"/>
  <c r="AG303" i="5"/>
  <c r="AF303" i="5"/>
  <c r="AC303" i="5"/>
  <c r="AA303" i="5"/>
  <c r="Z303" i="5"/>
  <c r="X303" i="5"/>
  <c r="W303" i="5"/>
  <c r="U303" i="5"/>
  <c r="T303" i="5"/>
  <c r="R303" i="5"/>
  <c r="Q303" i="5"/>
  <c r="S352" i="5"/>
  <c r="AC354" i="5"/>
  <c r="AC352" i="5" s="1"/>
  <c r="AA354" i="5"/>
  <c r="AA352" i="5" s="1"/>
  <c r="Z354" i="5"/>
  <c r="Z352" i="5" s="1"/>
  <c r="X354" i="5"/>
  <c r="X352" i="5" s="1"/>
  <c r="W354" i="5"/>
  <c r="W352" i="5" s="1"/>
  <c r="U354" i="5"/>
  <c r="U352" i="5" s="1"/>
  <c r="T354" i="5"/>
  <c r="T352" i="5" s="1"/>
  <c r="R354" i="5"/>
  <c r="R352" i="5" s="1"/>
  <c r="Q354" i="5"/>
  <c r="Q352" i="5" s="1"/>
  <c r="AB352" i="5"/>
  <c r="Y352" i="5"/>
  <c r="V352" i="5"/>
  <c r="P352" i="5"/>
  <c r="AP349" i="5"/>
  <c r="AO349" i="5"/>
  <c r="AM349" i="5"/>
  <c r="AL349" i="5"/>
  <c r="AJ349" i="5"/>
  <c r="AI349" i="5"/>
  <c r="AG349" i="5"/>
  <c r="AF349" i="5"/>
  <c r="AB349" i="5"/>
  <c r="AB347" i="5" s="1"/>
  <c r="AA349" i="5"/>
  <c r="Z349" i="5"/>
  <c r="X349" i="5"/>
  <c r="W349" i="5"/>
  <c r="U349" i="5"/>
  <c r="T349" i="5"/>
  <c r="R349" i="5"/>
  <c r="Q349" i="5"/>
  <c r="AP348" i="5"/>
  <c r="AO348" i="5"/>
  <c r="AM348" i="5"/>
  <c r="AL348" i="5"/>
  <c r="AJ348" i="5"/>
  <c r="AI348" i="5"/>
  <c r="AG348" i="5"/>
  <c r="AF348" i="5"/>
  <c r="AC348" i="5"/>
  <c r="AA348" i="5"/>
  <c r="Z348" i="5"/>
  <c r="X348" i="5"/>
  <c r="W348" i="5"/>
  <c r="U348" i="5"/>
  <c r="T348" i="5"/>
  <c r="R348" i="5"/>
  <c r="Q348" i="5"/>
  <c r="AN347" i="5"/>
  <c r="AL347" i="5"/>
  <c r="AK347" i="5"/>
  <c r="AH347" i="5"/>
  <c r="AE347" i="5"/>
  <c r="Y347" i="5"/>
  <c r="V347" i="5"/>
  <c r="S347" i="5"/>
  <c r="S357" i="5" s="1"/>
  <c r="Q347" i="5"/>
  <c r="P347" i="5"/>
  <c r="AP333" i="5"/>
  <c r="AO333" i="5"/>
  <c r="AO331" i="5" s="1"/>
  <c r="AM333" i="5"/>
  <c r="AL333" i="5"/>
  <c r="AL331" i="5" s="1"/>
  <c r="AJ333" i="5"/>
  <c r="AI333" i="5"/>
  <c r="AI331" i="5" s="1"/>
  <c r="AG333" i="5"/>
  <c r="AF333" i="5"/>
  <c r="AF331" i="5" s="1"/>
  <c r="AC333" i="5"/>
  <c r="AC331" i="5" s="1"/>
  <c r="AA333" i="5"/>
  <c r="Z333" i="5"/>
  <c r="Z331" i="5" s="1"/>
  <c r="X333" i="5"/>
  <c r="X331" i="5" s="1"/>
  <c r="W333" i="5"/>
  <c r="W331" i="5" s="1"/>
  <c r="U333" i="5"/>
  <c r="T333" i="5"/>
  <c r="T331" i="5" s="1"/>
  <c r="R333" i="5"/>
  <c r="Q333" i="5"/>
  <c r="Q331" i="5" s="1"/>
  <c r="P357" i="5"/>
  <c r="L357" i="5"/>
  <c r="AC326" i="5"/>
  <c r="AC324" i="5" s="1"/>
  <c r="AA326" i="5"/>
  <c r="Z326" i="5"/>
  <c r="Z324" i="5" s="1"/>
  <c r="X326" i="5"/>
  <c r="X324" i="5" s="1"/>
  <c r="W326" i="5"/>
  <c r="W324" i="5" s="1"/>
  <c r="U326" i="5"/>
  <c r="U324" i="5" s="1"/>
  <c r="T326" i="5"/>
  <c r="T324" i="5" s="1"/>
  <c r="R326" i="5"/>
  <c r="R324" i="5" s="1"/>
  <c r="Q326" i="5"/>
  <c r="Q324" i="5" s="1"/>
  <c r="AB324" i="5"/>
  <c r="AA324" i="5"/>
  <c r="Y324" i="5"/>
  <c r="V324" i="5"/>
  <c r="S324" i="5"/>
  <c r="P324" i="5"/>
  <c r="AP321" i="5"/>
  <c r="AO321" i="5"/>
  <c r="AM321" i="5"/>
  <c r="AL321" i="5"/>
  <c r="AJ321" i="5"/>
  <c r="AI321" i="5"/>
  <c r="AG321" i="5"/>
  <c r="AF321" i="5"/>
  <c r="AB321" i="5"/>
  <c r="AC321" i="5" s="1"/>
  <c r="AA321" i="5"/>
  <c r="Z321" i="5"/>
  <c r="X321" i="5"/>
  <c r="W321" i="5"/>
  <c r="U321" i="5"/>
  <c r="T321" i="5"/>
  <c r="R321" i="5"/>
  <c r="Q321" i="5"/>
  <c r="AP320" i="5"/>
  <c r="AO320" i="5"/>
  <c r="AM320" i="5"/>
  <c r="AL320" i="5"/>
  <c r="AJ320" i="5"/>
  <c r="AI320" i="5"/>
  <c r="AG320" i="5"/>
  <c r="AF320" i="5"/>
  <c r="AC320" i="5"/>
  <c r="AA320" i="5"/>
  <c r="Z320" i="5"/>
  <c r="X320" i="5"/>
  <c r="W320" i="5"/>
  <c r="U320" i="5"/>
  <c r="T320" i="5"/>
  <c r="T319" i="5" s="1"/>
  <c r="R320" i="5"/>
  <c r="Q320" i="5"/>
  <c r="AN319" i="5"/>
  <c r="AN329" i="5" s="1"/>
  <c r="AK319" i="5"/>
  <c r="AH319" i="5"/>
  <c r="AE319" i="5"/>
  <c r="Y319" i="5"/>
  <c r="V319" i="5"/>
  <c r="S319" i="5"/>
  <c r="Q319" i="5"/>
  <c r="P319" i="5"/>
  <c r="AP301" i="5"/>
  <c r="AO301" i="5"/>
  <c r="AO299" i="5" s="1"/>
  <c r="AM301" i="5"/>
  <c r="AL301" i="5"/>
  <c r="AL299" i="5" s="1"/>
  <c r="AJ301" i="5"/>
  <c r="AI301" i="5"/>
  <c r="AI299" i="5" s="1"/>
  <c r="AG301" i="5"/>
  <c r="AF301" i="5"/>
  <c r="AF299" i="5" s="1"/>
  <c r="AC301" i="5"/>
  <c r="AC299" i="5" s="1"/>
  <c r="AA301" i="5"/>
  <c r="Z301" i="5"/>
  <c r="Z299" i="5" s="1"/>
  <c r="X301" i="5"/>
  <c r="W301" i="5"/>
  <c r="W299" i="5" s="1"/>
  <c r="U301" i="5"/>
  <c r="T301" i="5"/>
  <c r="T299" i="5" s="1"/>
  <c r="R301" i="5"/>
  <c r="Q301" i="5"/>
  <c r="Q299" i="5" s="1"/>
  <c r="AH329" i="5"/>
  <c r="M329" i="5"/>
  <c r="L329" i="5"/>
  <c r="AC428" i="5"/>
  <c r="AC426" i="5" s="1"/>
  <c r="AA428" i="5"/>
  <c r="AA426" i="5" s="1"/>
  <c r="Z428" i="5"/>
  <c r="Z426" i="5" s="1"/>
  <c r="X428" i="5"/>
  <c r="X426" i="5" s="1"/>
  <c r="W428" i="5"/>
  <c r="U428" i="5"/>
  <c r="U426" i="5" s="1"/>
  <c r="T428" i="5"/>
  <c r="T426" i="5" s="1"/>
  <c r="R428" i="5"/>
  <c r="R426" i="5" s="1"/>
  <c r="Q428" i="5"/>
  <c r="Q426" i="5" s="1"/>
  <c r="AB426" i="5"/>
  <c r="Y426" i="5"/>
  <c r="W426" i="5"/>
  <c r="V426" i="5"/>
  <c r="S426" i="5"/>
  <c r="P426" i="5"/>
  <c r="AP423" i="5"/>
  <c r="AO423" i="5"/>
  <c r="AM423" i="5"/>
  <c r="AL423" i="5"/>
  <c r="AJ423" i="5"/>
  <c r="AI423" i="5"/>
  <c r="AG423" i="5"/>
  <c r="AF423" i="5"/>
  <c r="AB423" i="5"/>
  <c r="AC423" i="5" s="1"/>
  <c r="AA423" i="5"/>
  <c r="Z423" i="5"/>
  <c r="X423" i="5"/>
  <c r="W423" i="5"/>
  <c r="U423" i="5"/>
  <c r="T423" i="5"/>
  <c r="R423" i="5"/>
  <c r="Q423" i="5"/>
  <c r="AP422" i="5"/>
  <c r="AO422" i="5"/>
  <c r="AM422" i="5"/>
  <c r="AL422" i="5"/>
  <c r="AJ422" i="5"/>
  <c r="AI422" i="5"/>
  <c r="AG422" i="5"/>
  <c r="AF422" i="5"/>
  <c r="AC422" i="5"/>
  <c r="AA422" i="5"/>
  <c r="Z422" i="5"/>
  <c r="X422" i="5"/>
  <c r="W422" i="5"/>
  <c r="U422" i="5"/>
  <c r="T422" i="5"/>
  <c r="R422" i="5"/>
  <c r="Q422" i="5"/>
  <c r="AN421" i="5"/>
  <c r="AK421" i="5"/>
  <c r="AH421" i="5"/>
  <c r="AE421" i="5"/>
  <c r="Y421" i="5"/>
  <c r="V421" i="5"/>
  <c r="S421" i="5"/>
  <c r="P421" i="5"/>
  <c r="AP413" i="5"/>
  <c r="AP411" i="5" s="1"/>
  <c r="AO413" i="5"/>
  <c r="AO411" i="5" s="1"/>
  <c r="AM413" i="5"/>
  <c r="AM411" i="5" s="1"/>
  <c r="AL413" i="5"/>
  <c r="AL411" i="5" s="1"/>
  <c r="AJ413" i="5"/>
  <c r="AJ411" i="5" s="1"/>
  <c r="AI413" i="5"/>
  <c r="AI411" i="5" s="1"/>
  <c r="AG413" i="5"/>
  <c r="AG411" i="5" s="1"/>
  <c r="AF413" i="5"/>
  <c r="AF411" i="5" s="1"/>
  <c r="AC413" i="5"/>
  <c r="AC411" i="5" s="1"/>
  <c r="AA413" i="5"/>
  <c r="AA411" i="5" s="1"/>
  <c r="Z413" i="5"/>
  <c r="X413" i="5"/>
  <c r="X411" i="5" s="1"/>
  <c r="W413" i="5"/>
  <c r="U413" i="5"/>
  <c r="U411" i="5" s="1"/>
  <c r="T413" i="5"/>
  <c r="R413" i="5"/>
  <c r="Q413" i="5"/>
  <c r="AN411" i="5"/>
  <c r="AN431" i="5" s="1"/>
  <c r="AK411" i="5"/>
  <c r="AH411" i="5"/>
  <c r="AE411" i="5"/>
  <c r="AB411" i="5"/>
  <c r="Z411" i="5"/>
  <c r="Y411" i="5"/>
  <c r="W411" i="5"/>
  <c r="V411" i="5"/>
  <c r="T411" i="5"/>
  <c r="S411" i="5"/>
  <c r="Q411" i="5"/>
  <c r="P411" i="5"/>
  <c r="AC406" i="5"/>
  <c r="AC404" i="5" s="1"/>
  <c r="AA406" i="5"/>
  <c r="AA404" i="5" s="1"/>
  <c r="Z406" i="5"/>
  <c r="Z404" i="5" s="1"/>
  <c r="X406" i="5"/>
  <c r="X404" i="5" s="1"/>
  <c r="W406" i="5"/>
  <c r="W404" i="5" s="1"/>
  <c r="U406" i="5"/>
  <c r="U404" i="5" s="1"/>
  <c r="T406" i="5"/>
  <c r="T404" i="5" s="1"/>
  <c r="R406" i="5"/>
  <c r="Q406" i="5"/>
  <c r="Q404" i="5" s="1"/>
  <c r="AB404" i="5"/>
  <c r="Y404" i="5"/>
  <c r="V404" i="5"/>
  <c r="S404" i="5"/>
  <c r="P404" i="5"/>
  <c r="AP401" i="5"/>
  <c r="AO401" i="5"/>
  <c r="AM401" i="5"/>
  <c r="AL401" i="5"/>
  <c r="AJ401" i="5"/>
  <c r="AI401" i="5"/>
  <c r="AG401" i="5"/>
  <c r="AF401" i="5"/>
  <c r="AB401" i="5"/>
  <c r="AB399" i="5" s="1"/>
  <c r="AA401" i="5"/>
  <c r="Z401" i="5"/>
  <c r="X401" i="5"/>
  <c r="W401" i="5"/>
  <c r="U401" i="5"/>
  <c r="T401" i="5"/>
  <c r="R401" i="5"/>
  <c r="Q401" i="5"/>
  <c r="AP400" i="5"/>
  <c r="AO400" i="5"/>
  <c r="AM400" i="5"/>
  <c r="AL400" i="5"/>
  <c r="AJ400" i="5"/>
  <c r="AI400" i="5"/>
  <c r="AG400" i="5"/>
  <c r="AF400" i="5"/>
  <c r="AC400" i="5"/>
  <c r="AA400" i="5"/>
  <c r="Z400" i="5"/>
  <c r="X400" i="5"/>
  <c r="W400" i="5"/>
  <c r="U400" i="5"/>
  <c r="T400" i="5"/>
  <c r="R400" i="5"/>
  <c r="Q400" i="5"/>
  <c r="AN399" i="5"/>
  <c r="AK399" i="5"/>
  <c r="AH399" i="5"/>
  <c r="AE399" i="5"/>
  <c r="Y399" i="5"/>
  <c r="V399" i="5"/>
  <c r="S399" i="5"/>
  <c r="P399" i="5"/>
  <c r="AP391" i="5"/>
  <c r="AP389" i="5" s="1"/>
  <c r="AO391" i="5"/>
  <c r="AO389" i="5" s="1"/>
  <c r="AM391" i="5"/>
  <c r="AM389" i="5" s="1"/>
  <c r="AL391" i="5"/>
  <c r="AL389" i="5" s="1"/>
  <c r="AJ391" i="5"/>
  <c r="AJ389" i="5" s="1"/>
  <c r="AI391" i="5"/>
  <c r="AI389" i="5" s="1"/>
  <c r="AG391" i="5"/>
  <c r="AG389" i="5" s="1"/>
  <c r="AF391" i="5"/>
  <c r="AF389" i="5" s="1"/>
  <c r="AC391" i="5"/>
  <c r="AC389" i="5" s="1"/>
  <c r="AA391" i="5"/>
  <c r="AA389" i="5" s="1"/>
  <c r="Z391" i="5"/>
  <c r="Z389" i="5" s="1"/>
  <c r="X391" i="5"/>
  <c r="X389" i="5" s="1"/>
  <c r="W391" i="5"/>
  <c r="W389" i="5" s="1"/>
  <c r="U391" i="5"/>
  <c r="U389" i="5" s="1"/>
  <c r="T391" i="5"/>
  <c r="T389" i="5" s="1"/>
  <c r="R391" i="5"/>
  <c r="Q391" i="5"/>
  <c r="Q389" i="5" s="1"/>
  <c r="AN389" i="5"/>
  <c r="AK389" i="5"/>
  <c r="AH389" i="5"/>
  <c r="AE389" i="5"/>
  <c r="AB389" i="5"/>
  <c r="AB409" i="5" s="1"/>
  <c r="Y389" i="5"/>
  <c r="V389" i="5"/>
  <c r="S389" i="5"/>
  <c r="P389" i="5"/>
  <c r="M409" i="5"/>
  <c r="F409" i="5"/>
  <c r="AP472" i="5"/>
  <c r="AP470" i="5" s="1"/>
  <c r="AO472" i="5"/>
  <c r="AO470" i="5" s="1"/>
  <c r="AM472" i="5"/>
  <c r="AM470" i="5" s="1"/>
  <c r="AL472" i="5"/>
  <c r="AL470" i="5" s="1"/>
  <c r="AJ472" i="5"/>
  <c r="AJ470" i="5" s="1"/>
  <c r="AI472" i="5"/>
  <c r="AI470" i="5" s="1"/>
  <c r="AG472" i="5"/>
  <c r="AG470" i="5" s="1"/>
  <c r="AF472" i="5"/>
  <c r="AF470" i="5" s="1"/>
  <c r="AC472" i="5"/>
  <c r="AC470" i="5" s="1"/>
  <c r="AA472" i="5"/>
  <c r="AA470" i="5" s="1"/>
  <c r="Z472" i="5"/>
  <c r="Z470" i="5" s="1"/>
  <c r="X472" i="5"/>
  <c r="X470" i="5" s="1"/>
  <c r="W472" i="5"/>
  <c r="W470" i="5" s="1"/>
  <c r="U472" i="5"/>
  <c r="U470" i="5" s="1"/>
  <c r="T472" i="5"/>
  <c r="T470" i="5" s="1"/>
  <c r="R472" i="5"/>
  <c r="R470" i="5" s="1"/>
  <c r="Q472" i="5"/>
  <c r="Q470" i="5" s="1"/>
  <c r="AN470" i="5"/>
  <c r="AK470" i="5"/>
  <c r="AH470" i="5"/>
  <c r="AE470" i="5"/>
  <c r="AB470" i="5"/>
  <c r="Y470" i="5"/>
  <c r="V470" i="5"/>
  <c r="S470" i="5"/>
  <c r="P470" i="5"/>
  <c r="O470" i="5"/>
  <c r="N470" i="5"/>
  <c r="M470" i="5"/>
  <c r="L470" i="5"/>
  <c r="K470" i="5"/>
  <c r="J470" i="5"/>
  <c r="F470" i="5"/>
  <c r="AP467" i="5"/>
  <c r="AO467" i="5"/>
  <c r="AM467" i="5"/>
  <c r="AL467" i="5"/>
  <c r="AJ467" i="5"/>
  <c r="AI467" i="5"/>
  <c r="AG467" i="5"/>
  <c r="AF467" i="5"/>
  <c r="AB467" i="5"/>
  <c r="AC467" i="5" s="1"/>
  <c r="AA467" i="5"/>
  <c r="Z467" i="5"/>
  <c r="X467" i="5"/>
  <c r="W467" i="5"/>
  <c r="U467" i="5"/>
  <c r="T467" i="5"/>
  <c r="R467" i="5"/>
  <c r="Q467" i="5"/>
  <c r="AP466" i="5"/>
  <c r="AO466" i="5"/>
  <c r="AM466" i="5"/>
  <c r="AL466" i="5"/>
  <c r="AJ466" i="5"/>
  <c r="AI466" i="5"/>
  <c r="AG466" i="5"/>
  <c r="AF466" i="5"/>
  <c r="AC466" i="5"/>
  <c r="AA466" i="5"/>
  <c r="Z466" i="5"/>
  <c r="X466" i="5"/>
  <c r="W466" i="5"/>
  <c r="U466" i="5"/>
  <c r="T466" i="5"/>
  <c r="R466" i="5"/>
  <c r="Q466" i="5"/>
  <c r="AN465" i="5"/>
  <c r="AK465" i="5"/>
  <c r="AH465" i="5"/>
  <c r="AE465" i="5"/>
  <c r="Y465" i="5"/>
  <c r="V465" i="5"/>
  <c r="S465" i="5"/>
  <c r="P465" i="5"/>
  <c r="O465" i="5"/>
  <c r="N465" i="5"/>
  <c r="M465" i="5"/>
  <c r="L465" i="5"/>
  <c r="K465" i="5"/>
  <c r="J465" i="5"/>
  <c r="F465" i="5"/>
  <c r="AP457" i="5"/>
  <c r="AP455" i="5" s="1"/>
  <c r="AO457" i="5"/>
  <c r="AO455" i="5" s="1"/>
  <c r="AM457" i="5"/>
  <c r="AM455" i="5" s="1"/>
  <c r="AL457" i="5"/>
  <c r="AL455" i="5" s="1"/>
  <c r="AJ457" i="5"/>
  <c r="AJ455" i="5" s="1"/>
  <c r="AI457" i="5"/>
  <c r="AI455" i="5" s="1"/>
  <c r="AG457" i="5"/>
  <c r="AG455" i="5" s="1"/>
  <c r="AF457" i="5"/>
  <c r="AF455" i="5" s="1"/>
  <c r="AC457" i="5"/>
  <c r="AC455" i="5" s="1"/>
  <c r="AA457" i="5"/>
  <c r="AA455" i="5" s="1"/>
  <c r="Z457" i="5"/>
  <c r="Z455" i="5" s="1"/>
  <c r="X457" i="5"/>
  <c r="W457" i="5"/>
  <c r="W455" i="5" s="1"/>
  <c r="U457" i="5"/>
  <c r="U455" i="5" s="1"/>
  <c r="T457" i="5"/>
  <c r="T455" i="5" s="1"/>
  <c r="R457" i="5"/>
  <c r="R455" i="5" s="1"/>
  <c r="Q457" i="5"/>
  <c r="Q455" i="5" s="1"/>
  <c r="AN455" i="5"/>
  <c r="AK455" i="5"/>
  <c r="AH455" i="5"/>
  <c r="AE455" i="5"/>
  <c r="AB455" i="5"/>
  <c r="Y455" i="5"/>
  <c r="X455" i="5"/>
  <c r="V455" i="5"/>
  <c r="S455" i="5"/>
  <c r="P455" i="5"/>
  <c r="O455" i="5"/>
  <c r="N455" i="5"/>
  <c r="M455" i="5"/>
  <c r="L455" i="5"/>
  <c r="K455" i="5"/>
  <c r="J455" i="5"/>
  <c r="F455" i="5"/>
  <c r="AN359" i="5"/>
  <c r="AK359" i="5"/>
  <c r="AH359" i="5"/>
  <c r="AE359" i="5"/>
  <c r="AB359" i="5"/>
  <c r="Y359" i="5"/>
  <c r="V359" i="5"/>
  <c r="S359" i="5"/>
  <c r="P359" i="5"/>
  <c r="AP371" i="5"/>
  <c r="AO371" i="5"/>
  <c r="AM371" i="5"/>
  <c r="AL371" i="5"/>
  <c r="AJ371" i="5"/>
  <c r="AI371" i="5"/>
  <c r="AG371" i="5"/>
  <c r="AF371" i="5"/>
  <c r="AC371" i="5"/>
  <c r="AA371" i="5"/>
  <c r="Z371" i="5"/>
  <c r="X371" i="5"/>
  <c r="W371" i="5"/>
  <c r="U371" i="5"/>
  <c r="T371" i="5"/>
  <c r="R371" i="5"/>
  <c r="Q371" i="5"/>
  <c r="AP369" i="5"/>
  <c r="AO369" i="5"/>
  <c r="AM369" i="5"/>
  <c r="AL369" i="5"/>
  <c r="AJ369" i="5"/>
  <c r="AI369" i="5"/>
  <c r="AG369" i="5"/>
  <c r="AF369" i="5"/>
  <c r="AC369" i="5"/>
  <c r="AA369" i="5"/>
  <c r="Z369" i="5"/>
  <c r="X369" i="5"/>
  <c r="W369" i="5"/>
  <c r="U369" i="5"/>
  <c r="T369" i="5"/>
  <c r="R369" i="5"/>
  <c r="Q369" i="5"/>
  <c r="AP367" i="5"/>
  <c r="AO367" i="5"/>
  <c r="AM367" i="5"/>
  <c r="AL367" i="5"/>
  <c r="AJ367" i="5"/>
  <c r="AI367" i="5"/>
  <c r="AG367" i="5"/>
  <c r="AF367" i="5"/>
  <c r="AC367" i="5"/>
  <c r="AA367" i="5"/>
  <c r="Z367" i="5"/>
  <c r="X367" i="5"/>
  <c r="W367" i="5"/>
  <c r="U367" i="5"/>
  <c r="T367" i="5"/>
  <c r="R367" i="5"/>
  <c r="Q367" i="5"/>
  <c r="AP365" i="5"/>
  <c r="AO365" i="5"/>
  <c r="AM365" i="5"/>
  <c r="AL365" i="5"/>
  <c r="AJ365" i="5"/>
  <c r="AI365" i="5"/>
  <c r="AG365" i="5"/>
  <c r="AF365" i="5"/>
  <c r="AC365" i="5"/>
  <c r="AA365" i="5"/>
  <c r="Z365" i="5"/>
  <c r="X365" i="5"/>
  <c r="W365" i="5"/>
  <c r="U365" i="5"/>
  <c r="T365" i="5"/>
  <c r="R365" i="5"/>
  <c r="Q365" i="5"/>
  <c r="AP363" i="5"/>
  <c r="AO363" i="5"/>
  <c r="AM363" i="5"/>
  <c r="AL363" i="5"/>
  <c r="AJ363" i="5"/>
  <c r="AI363" i="5"/>
  <c r="AG363" i="5"/>
  <c r="AF363" i="5"/>
  <c r="AC363" i="5"/>
  <c r="AA363" i="5"/>
  <c r="Z363" i="5"/>
  <c r="X363" i="5"/>
  <c r="W363" i="5"/>
  <c r="U363" i="5"/>
  <c r="T363" i="5"/>
  <c r="R363" i="5"/>
  <c r="Q363" i="5"/>
  <c r="AB288" i="5"/>
  <c r="AC288" i="5" s="1"/>
  <c r="S269" i="5"/>
  <c r="V269" i="5"/>
  <c r="Y269" i="5"/>
  <c r="AB269" i="5"/>
  <c r="AE269" i="5"/>
  <c r="AH269" i="5"/>
  <c r="AK269" i="5"/>
  <c r="AN269" i="5"/>
  <c r="P269" i="5"/>
  <c r="AP279" i="5"/>
  <c r="AO279" i="5"/>
  <c r="AM279" i="5"/>
  <c r="AL279" i="5"/>
  <c r="AJ279" i="5"/>
  <c r="AI279" i="5"/>
  <c r="AG279" i="5"/>
  <c r="AF279" i="5"/>
  <c r="AC279" i="5"/>
  <c r="AA279" i="5"/>
  <c r="Z279" i="5"/>
  <c r="X279" i="5"/>
  <c r="W279" i="5"/>
  <c r="U279" i="5"/>
  <c r="T279" i="5"/>
  <c r="R279" i="5"/>
  <c r="Q279" i="5"/>
  <c r="AP277" i="5"/>
  <c r="AO277" i="5"/>
  <c r="AM277" i="5"/>
  <c r="AL277" i="5"/>
  <c r="AJ277" i="5"/>
  <c r="AI277" i="5"/>
  <c r="AG277" i="5"/>
  <c r="AF277" i="5"/>
  <c r="AC277" i="5"/>
  <c r="AA277" i="5"/>
  <c r="Z277" i="5"/>
  <c r="X277" i="5"/>
  <c r="W277" i="5"/>
  <c r="U277" i="5"/>
  <c r="T277" i="5"/>
  <c r="R277" i="5"/>
  <c r="Q277" i="5"/>
  <c r="AP275" i="5"/>
  <c r="AO275" i="5"/>
  <c r="AM275" i="5"/>
  <c r="AL275" i="5"/>
  <c r="AJ275" i="5"/>
  <c r="AI275" i="5"/>
  <c r="AG275" i="5"/>
  <c r="AF275" i="5"/>
  <c r="AC275" i="5"/>
  <c r="AA275" i="5"/>
  <c r="Z275" i="5"/>
  <c r="X275" i="5"/>
  <c r="W275" i="5"/>
  <c r="U275" i="5"/>
  <c r="T275" i="5"/>
  <c r="R275" i="5"/>
  <c r="Q275" i="5"/>
  <c r="AP273" i="5"/>
  <c r="AO273" i="5"/>
  <c r="AM273" i="5"/>
  <c r="AL273" i="5"/>
  <c r="AJ273" i="5"/>
  <c r="AI273" i="5"/>
  <c r="AG273" i="5"/>
  <c r="AF273" i="5"/>
  <c r="AC273" i="5"/>
  <c r="AA273" i="5"/>
  <c r="Z273" i="5"/>
  <c r="X273" i="5"/>
  <c r="W273" i="5"/>
  <c r="U273" i="5"/>
  <c r="T273" i="5"/>
  <c r="R273" i="5"/>
  <c r="Q273" i="5"/>
  <c r="AC294" i="5"/>
  <c r="AC292" i="5" s="1"/>
  <c r="AA294" i="5"/>
  <c r="AA292" i="5" s="1"/>
  <c r="Z294" i="5"/>
  <c r="Z292" i="5" s="1"/>
  <c r="X294" i="5"/>
  <c r="X292" i="5" s="1"/>
  <c r="W294" i="5"/>
  <c r="W292" i="5" s="1"/>
  <c r="U294" i="5"/>
  <c r="U292" i="5" s="1"/>
  <c r="T294" i="5"/>
  <c r="T292" i="5" s="1"/>
  <c r="R294" i="5"/>
  <c r="R292" i="5" s="1"/>
  <c r="Q294" i="5"/>
  <c r="Q292" i="5" s="1"/>
  <c r="AB292" i="5"/>
  <c r="Y292" i="5"/>
  <c r="V292" i="5"/>
  <c r="S292" i="5"/>
  <c r="P292" i="5"/>
  <c r="AP289" i="5"/>
  <c r="AO289" i="5"/>
  <c r="AM289" i="5"/>
  <c r="AL289" i="5"/>
  <c r="AJ289" i="5"/>
  <c r="AI289" i="5"/>
  <c r="AG289" i="5"/>
  <c r="AF289" i="5"/>
  <c r="AB289" i="5"/>
  <c r="AC289" i="5" s="1"/>
  <c r="AA289" i="5"/>
  <c r="Z289" i="5"/>
  <c r="X289" i="5"/>
  <c r="W289" i="5"/>
  <c r="U289" i="5"/>
  <c r="T289" i="5"/>
  <c r="R289" i="5"/>
  <c r="Q289" i="5"/>
  <c r="AP288" i="5"/>
  <c r="AO288" i="5"/>
  <c r="AM288" i="5"/>
  <c r="AL288" i="5"/>
  <c r="AJ288" i="5"/>
  <c r="AI288" i="5"/>
  <c r="AG288" i="5"/>
  <c r="AF288" i="5"/>
  <c r="AA288" i="5"/>
  <c r="Z288" i="5"/>
  <c r="X288" i="5"/>
  <c r="W288" i="5"/>
  <c r="U288" i="5"/>
  <c r="T288" i="5"/>
  <c r="R288" i="5"/>
  <c r="Q288" i="5"/>
  <c r="AN287" i="5"/>
  <c r="AK287" i="5"/>
  <c r="AH287" i="5"/>
  <c r="AE287" i="5"/>
  <c r="Y287" i="5"/>
  <c r="V287" i="5"/>
  <c r="S287" i="5"/>
  <c r="P287" i="5"/>
  <c r="N297" i="5"/>
  <c r="AP271" i="5"/>
  <c r="AO271" i="5"/>
  <c r="AM271" i="5"/>
  <c r="AL271" i="5"/>
  <c r="AJ271" i="5"/>
  <c r="AI271" i="5"/>
  <c r="AG271" i="5"/>
  <c r="AF271" i="5"/>
  <c r="AC271" i="5"/>
  <c r="AA271" i="5"/>
  <c r="Z271" i="5"/>
  <c r="X271" i="5"/>
  <c r="W271" i="5"/>
  <c r="U271" i="5"/>
  <c r="T271" i="5"/>
  <c r="R271" i="5"/>
  <c r="Q271" i="5"/>
  <c r="Q269" i="5" s="1"/>
  <c r="J297" i="5"/>
  <c r="AP259" i="5"/>
  <c r="AO259" i="5"/>
  <c r="AM259" i="5"/>
  <c r="AL259" i="5"/>
  <c r="AJ259" i="5"/>
  <c r="AI259" i="5"/>
  <c r="AG259" i="5"/>
  <c r="AF259" i="5"/>
  <c r="AB259" i="5"/>
  <c r="AC259" i="5" s="1"/>
  <c r="AA259" i="5"/>
  <c r="Z259" i="5"/>
  <c r="X259" i="5"/>
  <c r="W259" i="5"/>
  <c r="U259" i="5"/>
  <c r="T259" i="5"/>
  <c r="R259" i="5"/>
  <c r="Q259" i="5"/>
  <c r="AP258" i="5"/>
  <c r="AO258" i="5"/>
  <c r="AO257" i="5" s="1"/>
  <c r="AM258" i="5"/>
  <c r="AL258" i="5"/>
  <c r="AJ258" i="5"/>
  <c r="AI258" i="5"/>
  <c r="AI257" i="5" s="1"/>
  <c r="AG258" i="5"/>
  <c r="AF258" i="5"/>
  <c r="AC258" i="5"/>
  <c r="AA258" i="5"/>
  <c r="Z258" i="5"/>
  <c r="X258" i="5"/>
  <c r="W258" i="5"/>
  <c r="U258" i="5"/>
  <c r="T258" i="5"/>
  <c r="R258" i="5"/>
  <c r="Q258" i="5"/>
  <c r="AC264" i="5"/>
  <c r="AC262" i="5" s="1"/>
  <c r="AA264" i="5"/>
  <c r="AA262" i="5" s="1"/>
  <c r="Z264" i="5"/>
  <c r="Z262" i="5" s="1"/>
  <c r="X264" i="5"/>
  <c r="X262" i="5" s="1"/>
  <c r="W264" i="5"/>
  <c r="W262" i="5" s="1"/>
  <c r="U264" i="5"/>
  <c r="U262" i="5" s="1"/>
  <c r="T264" i="5"/>
  <c r="T262" i="5" s="1"/>
  <c r="R264" i="5"/>
  <c r="Q264" i="5"/>
  <c r="Q262" i="5" s="1"/>
  <c r="AP249" i="5"/>
  <c r="AP247" i="5" s="1"/>
  <c r="AO249" i="5"/>
  <c r="AM249" i="5"/>
  <c r="AM247" i="5" s="1"/>
  <c r="AL249" i="5"/>
  <c r="AL247" i="5" s="1"/>
  <c r="AJ249" i="5"/>
  <c r="AJ247" i="5" s="1"/>
  <c r="AI249" i="5"/>
  <c r="AG249" i="5"/>
  <c r="AG247" i="5" s="1"/>
  <c r="AF249" i="5"/>
  <c r="AF247" i="5" s="1"/>
  <c r="AC249" i="5"/>
  <c r="AC247" i="5" s="1"/>
  <c r="AA249" i="5"/>
  <c r="AA247" i="5" s="1"/>
  <c r="Z249" i="5"/>
  <c r="Z247" i="5" s="1"/>
  <c r="X249" i="5"/>
  <c r="X247" i="5" s="1"/>
  <c r="W249" i="5"/>
  <c r="W247" i="5" s="1"/>
  <c r="U249" i="5"/>
  <c r="U247" i="5" s="1"/>
  <c r="T249" i="5"/>
  <c r="T247" i="5" s="1"/>
  <c r="R249" i="5"/>
  <c r="Q249" i="5"/>
  <c r="Q247" i="5" s="1"/>
  <c r="AN201" i="5"/>
  <c r="AK201" i="5"/>
  <c r="AH201" i="5"/>
  <c r="AE201" i="5"/>
  <c r="AB201" i="5"/>
  <c r="Y201" i="5"/>
  <c r="V201" i="5"/>
  <c r="S201" i="5"/>
  <c r="P201" i="5"/>
  <c r="AP205" i="5"/>
  <c r="AO205" i="5"/>
  <c r="AM205" i="5"/>
  <c r="AL205" i="5"/>
  <c r="AJ205" i="5"/>
  <c r="AI205" i="5"/>
  <c r="AG205" i="5"/>
  <c r="AF205" i="5"/>
  <c r="AC205" i="5"/>
  <c r="AA205" i="5"/>
  <c r="Z205" i="5"/>
  <c r="X205" i="5"/>
  <c r="W205" i="5"/>
  <c r="U205" i="5"/>
  <c r="T205" i="5"/>
  <c r="R205" i="5"/>
  <c r="Q205" i="5"/>
  <c r="S177" i="5"/>
  <c r="V177" i="5"/>
  <c r="Y177" i="5"/>
  <c r="AB177" i="5"/>
  <c r="AE177" i="5"/>
  <c r="AH177" i="5"/>
  <c r="AK177" i="5"/>
  <c r="AN177" i="5"/>
  <c r="P177" i="5"/>
  <c r="AP181" i="5"/>
  <c r="AO181" i="5"/>
  <c r="AM181" i="5"/>
  <c r="AL181" i="5"/>
  <c r="AJ181" i="5"/>
  <c r="AI181" i="5"/>
  <c r="AG181" i="5"/>
  <c r="AF181" i="5"/>
  <c r="AC181" i="5"/>
  <c r="AA181" i="5"/>
  <c r="Z181" i="5"/>
  <c r="X181" i="5"/>
  <c r="W181" i="5"/>
  <c r="U181" i="5"/>
  <c r="T181" i="5"/>
  <c r="R181" i="5"/>
  <c r="Q181" i="5"/>
  <c r="AP191" i="5"/>
  <c r="AP190" i="5"/>
  <c r="AM191" i="5"/>
  <c r="AM190" i="5"/>
  <c r="AJ190" i="5"/>
  <c r="AJ191" i="5"/>
  <c r="AG191" i="5"/>
  <c r="AG190" i="5"/>
  <c r="AA191" i="5"/>
  <c r="AA190" i="5"/>
  <c r="X191" i="5"/>
  <c r="X190" i="5"/>
  <c r="U191" i="5"/>
  <c r="U190" i="5"/>
  <c r="R191" i="5"/>
  <c r="R190" i="5"/>
  <c r="AP196" i="5"/>
  <c r="AP194" i="5" s="1"/>
  <c r="AO196" i="5"/>
  <c r="AM196" i="5"/>
  <c r="AM194" i="5" s="1"/>
  <c r="AL196" i="5"/>
  <c r="AL194" i="5" s="1"/>
  <c r="AJ196" i="5"/>
  <c r="AJ194" i="5" s="1"/>
  <c r="AI196" i="5"/>
  <c r="AG196" i="5"/>
  <c r="AG194" i="5" s="1"/>
  <c r="AF196" i="5"/>
  <c r="AF194" i="5" s="1"/>
  <c r="AC196" i="5"/>
  <c r="AC194" i="5" s="1"/>
  <c r="AA196" i="5"/>
  <c r="AA194" i="5" s="1"/>
  <c r="Z196" i="5"/>
  <c r="Z194" i="5" s="1"/>
  <c r="X196" i="5"/>
  <c r="X194" i="5" s="1"/>
  <c r="W196" i="5"/>
  <c r="U196" i="5"/>
  <c r="U194" i="5" s="1"/>
  <c r="T196" i="5"/>
  <c r="T194" i="5" s="1"/>
  <c r="R196" i="5"/>
  <c r="Q196" i="5"/>
  <c r="Q194" i="5" s="1"/>
  <c r="AP179" i="5"/>
  <c r="AM179" i="5"/>
  <c r="AJ179" i="5"/>
  <c r="AJ177" i="5" s="1"/>
  <c r="AG179" i="5"/>
  <c r="AA179" i="5"/>
  <c r="X179" i="5"/>
  <c r="X177" i="5" s="1"/>
  <c r="U179" i="5"/>
  <c r="R179" i="5"/>
  <c r="AC384" i="5"/>
  <c r="AC382" i="5" s="1"/>
  <c r="AA384" i="5"/>
  <c r="Z384" i="5"/>
  <c r="X384" i="5"/>
  <c r="X382" i="5" s="1"/>
  <c r="W384" i="5"/>
  <c r="U384" i="5"/>
  <c r="U382" i="5" s="1"/>
  <c r="T384" i="5"/>
  <c r="R384" i="5"/>
  <c r="R382" i="5" s="1"/>
  <c r="Q384" i="5"/>
  <c r="Q382" i="5" s="1"/>
  <c r="AB382" i="5"/>
  <c r="AA382" i="5"/>
  <c r="Z382" i="5"/>
  <c r="Y382" i="5"/>
  <c r="W382" i="5"/>
  <c r="V382" i="5"/>
  <c r="T382" i="5"/>
  <c r="S382" i="5"/>
  <c r="P382" i="5"/>
  <c r="AP379" i="5"/>
  <c r="AO379" i="5"/>
  <c r="AM379" i="5"/>
  <c r="AL379" i="5"/>
  <c r="AJ379" i="5"/>
  <c r="AI379" i="5"/>
  <c r="AG379" i="5"/>
  <c r="AF379" i="5"/>
  <c r="AB379" i="5"/>
  <c r="AB377" i="5" s="1"/>
  <c r="AA379" i="5"/>
  <c r="Z379" i="5"/>
  <c r="X379" i="5"/>
  <c r="W379" i="5"/>
  <c r="U379" i="5"/>
  <c r="T379" i="5"/>
  <c r="R379" i="5"/>
  <c r="Q379" i="5"/>
  <c r="AP378" i="5"/>
  <c r="AO378" i="5"/>
  <c r="AM378" i="5"/>
  <c r="AL378" i="5"/>
  <c r="AJ378" i="5"/>
  <c r="AI378" i="5"/>
  <c r="AG378" i="5"/>
  <c r="AF378" i="5"/>
  <c r="AC378" i="5"/>
  <c r="AA378" i="5"/>
  <c r="Z378" i="5"/>
  <c r="Z377" i="5" s="1"/>
  <c r="X378" i="5"/>
  <c r="W378" i="5"/>
  <c r="U378" i="5"/>
  <c r="T378" i="5"/>
  <c r="R378" i="5"/>
  <c r="Q378" i="5"/>
  <c r="Q377" i="5" s="1"/>
  <c r="AN377" i="5"/>
  <c r="AK377" i="5"/>
  <c r="AK387" i="5" s="1"/>
  <c r="AH377" i="5"/>
  <c r="AE377" i="5"/>
  <c r="Y377" i="5"/>
  <c r="Y387" i="5" s="1"/>
  <c r="W377" i="5"/>
  <c r="V377" i="5"/>
  <c r="S377" i="5"/>
  <c r="P377" i="5"/>
  <c r="AP361" i="5"/>
  <c r="AO361" i="5"/>
  <c r="AM361" i="5"/>
  <c r="AL361" i="5"/>
  <c r="AJ361" i="5"/>
  <c r="AI361" i="5"/>
  <c r="AG361" i="5"/>
  <c r="AF361" i="5"/>
  <c r="AC361" i="5"/>
  <c r="AC359" i="5" s="1"/>
  <c r="AA361" i="5"/>
  <c r="Z361" i="5"/>
  <c r="X361" i="5"/>
  <c r="W361" i="5"/>
  <c r="W359" i="5" s="1"/>
  <c r="U361" i="5"/>
  <c r="T361" i="5"/>
  <c r="R361" i="5"/>
  <c r="Q361" i="5"/>
  <c r="Q359" i="5" s="1"/>
  <c r="AB262" i="5"/>
  <c r="Y262" i="5"/>
  <c r="V262" i="5"/>
  <c r="S262" i="5"/>
  <c r="P262" i="5"/>
  <c r="Q257" i="5"/>
  <c r="AN257" i="5"/>
  <c r="AK257" i="5"/>
  <c r="AH257" i="5"/>
  <c r="AE257" i="5"/>
  <c r="AB257" i="5"/>
  <c r="Y257" i="5"/>
  <c r="W257" i="5"/>
  <c r="V257" i="5"/>
  <c r="S257" i="5"/>
  <c r="P257" i="5"/>
  <c r="AO247" i="5"/>
  <c r="AN247" i="5"/>
  <c r="AK247" i="5"/>
  <c r="AI247" i="5"/>
  <c r="AH247" i="5"/>
  <c r="AE247" i="5"/>
  <c r="AB247" i="5"/>
  <c r="Y247" i="5"/>
  <c r="V247" i="5"/>
  <c r="S247" i="5"/>
  <c r="P247" i="5"/>
  <c r="AC242" i="5"/>
  <c r="AC240" i="5" s="1"/>
  <c r="AA242" i="5"/>
  <c r="AA240" i="5" s="1"/>
  <c r="Z242" i="5"/>
  <c r="Z240" i="5" s="1"/>
  <c r="X242" i="5"/>
  <c r="X240" i="5" s="1"/>
  <c r="W242" i="5"/>
  <c r="W240" i="5" s="1"/>
  <c r="U242" i="5"/>
  <c r="U240" i="5" s="1"/>
  <c r="T242" i="5"/>
  <c r="T240" i="5" s="1"/>
  <c r="R242" i="5"/>
  <c r="R240" i="5" s="1"/>
  <c r="Q242" i="5"/>
  <c r="Q240" i="5" s="1"/>
  <c r="AB240" i="5"/>
  <c r="Y240" i="5"/>
  <c r="V240" i="5"/>
  <c r="S240" i="5"/>
  <c r="P240" i="5"/>
  <c r="AP237" i="5"/>
  <c r="AO237" i="5"/>
  <c r="AM237" i="5"/>
  <c r="AL237" i="5"/>
  <c r="AJ237" i="5"/>
  <c r="AI237" i="5"/>
  <c r="AG237" i="5"/>
  <c r="AF237" i="5"/>
  <c r="AB237" i="5"/>
  <c r="AC237" i="5" s="1"/>
  <c r="AA237" i="5"/>
  <c r="Z237" i="5"/>
  <c r="X237" i="5"/>
  <c r="W237" i="5"/>
  <c r="U237" i="5"/>
  <c r="T237" i="5"/>
  <c r="R237" i="5"/>
  <c r="Q237" i="5"/>
  <c r="AP236" i="5"/>
  <c r="AO236" i="5"/>
  <c r="AM236" i="5"/>
  <c r="AL236" i="5"/>
  <c r="AJ236" i="5"/>
  <c r="AI236" i="5"/>
  <c r="AG236" i="5"/>
  <c r="AF236" i="5"/>
  <c r="AF235" i="5" s="1"/>
  <c r="AC236" i="5"/>
  <c r="AA236" i="5"/>
  <c r="Z236" i="5"/>
  <c r="X236" i="5"/>
  <c r="W236" i="5"/>
  <c r="U236" i="5"/>
  <c r="T236" i="5"/>
  <c r="R236" i="5"/>
  <c r="Q236" i="5"/>
  <c r="AN235" i="5"/>
  <c r="AK235" i="5"/>
  <c r="AH235" i="5"/>
  <c r="AE235" i="5"/>
  <c r="Y235" i="5"/>
  <c r="V235" i="5"/>
  <c r="S235" i="5"/>
  <c r="P235" i="5"/>
  <c r="AP227" i="5"/>
  <c r="AP225" i="5" s="1"/>
  <c r="AO227" i="5"/>
  <c r="AM227" i="5"/>
  <c r="AM225" i="5" s="1"/>
  <c r="AL227" i="5"/>
  <c r="AL225" i="5" s="1"/>
  <c r="AJ227" i="5"/>
  <c r="AJ225" i="5" s="1"/>
  <c r="AI227" i="5"/>
  <c r="AG227" i="5"/>
  <c r="AG225" i="5" s="1"/>
  <c r="AF227" i="5"/>
  <c r="AF225" i="5" s="1"/>
  <c r="AC227" i="5"/>
  <c r="AA227" i="5"/>
  <c r="AA225" i="5" s="1"/>
  <c r="Z227" i="5"/>
  <c r="Z225" i="5" s="1"/>
  <c r="X227" i="5"/>
  <c r="X225" i="5" s="1"/>
  <c r="W227" i="5"/>
  <c r="W225" i="5" s="1"/>
  <c r="U227" i="5"/>
  <c r="U225" i="5" s="1"/>
  <c r="T227" i="5"/>
  <c r="T225" i="5" s="1"/>
  <c r="R227" i="5"/>
  <c r="R225" i="5" s="1"/>
  <c r="Q227" i="5"/>
  <c r="Q225" i="5" s="1"/>
  <c r="AO225" i="5"/>
  <c r="AN225" i="5"/>
  <c r="AK225" i="5"/>
  <c r="AI225" i="5"/>
  <c r="AH225" i="5"/>
  <c r="AE225" i="5"/>
  <c r="AC225" i="5"/>
  <c r="AB225" i="5"/>
  <c r="Y225" i="5"/>
  <c r="Y245" i="5" s="1"/>
  <c r="V225" i="5"/>
  <c r="S225" i="5"/>
  <c r="P225" i="5"/>
  <c r="O245" i="5"/>
  <c r="K245" i="5"/>
  <c r="AC220" i="5"/>
  <c r="AC218" i="5" s="1"/>
  <c r="AA220" i="5"/>
  <c r="AA218" i="5" s="1"/>
  <c r="Z220" i="5"/>
  <c r="Z218" i="5" s="1"/>
  <c r="X220" i="5"/>
  <c r="X218" i="5" s="1"/>
  <c r="W220" i="5"/>
  <c r="W218" i="5" s="1"/>
  <c r="U220" i="5"/>
  <c r="U218" i="5" s="1"/>
  <c r="T220" i="5"/>
  <c r="T218" i="5" s="1"/>
  <c r="R220" i="5"/>
  <c r="Q220" i="5"/>
  <c r="Q218" i="5" s="1"/>
  <c r="AB218" i="5"/>
  <c r="Y218" i="5"/>
  <c r="V218" i="5"/>
  <c r="S218" i="5"/>
  <c r="P218" i="5"/>
  <c r="AP215" i="5"/>
  <c r="AO215" i="5"/>
  <c r="AM215" i="5"/>
  <c r="AL215" i="5"/>
  <c r="AJ215" i="5"/>
  <c r="AI215" i="5"/>
  <c r="AG215" i="5"/>
  <c r="AF215" i="5"/>
  <c r="AB215" i="5"/>
  <c r="AC215" i="5" s="1"/>
  <c r="AA215" i="5"/>
  <c r="Z215" i="5"/>
  <c r="X215" i="5"/>
  <c r="W215" i="5"/>
  <c r="U215" i="5"/>
  <c r="T215" i="5"/>
  <c r="R215" i="5"/>
  <c r="Q215" i="5"/>
  <c r="AP214" i="5"/>
  <c r="AO214" i="5"/>
  <c r="AM214" i="5"/>
  <c r="AL214" i="5"/>
  <c r="AJ214" i="5"/>
  <c r="AI214" i="5"/>
  <c r="AG214" i="5"/>
  <c r="AF214" i="5"/>
  <c r="AC214" i="5"/>
  <c r="AA214" i="5"/>
  <c r="Z214" i="5"/>
  <c r="X214" i="5"/>
  <c r="W214" i="5"/>
  <c r="U214" i="5"/>
  <c r="T214" i="5"/>
  <c r="R214" i="5"/>
  <c r="Q214" i="5"/>
  <c r="AO213" i="5"/>
  <c r="AN213" i="5"/>
  <c r="AK213" i="5"/>
  <c r="AH213" i="5"/>
  <c r="AE213" i="5"/>
  <c r="Y213" i="5"/>
  <c r="Y223" i="5" s="1"/>
  <c r="V213" i="5"/>
  <c r="S213" i="5"/>
  <c r="P213" i="5"/>
  <c r="AP203" i="5"/>
  <c r="AO203" i="5"/>
  <c r="AO201" i="5" s="1"/>
  <c r="AM203" i="5"/>
  <c r="AL203" i="5"/>
  <c r="AJ203" i="5"/>
  <c r="AI203" i="5"/>
  <c r="AG203" i="5"/>
  <c r="AF203" i="5"/>
  <c r="AC203" i="5"/>
  <c r="AA203" i="5"/>
  <c r="Z203" i="5"/>
  <c r="X203" i="5"/>
  <c r="W203" i="5"/>
  <c r="U203" i="5"/>
  <c r="T203" i="5"/>
  <c r="T201" i="5" s="1"/>
  <c r="R203" i="5"/>
  <c r="Q203" i="5"/>
  <c r="Q201" i="5" s="1"/>
  <c r="AO194" i="5"/>
  <c r="AN194" i="5"/>
  <c r="AK194" i="5"/>
  <c r="AI194" i="5"/>
  <c r="AH194" i="5"/>
  <c r="AE194" i="5"/>
  <c r="AB194" i="5"/>
  <c r="Y194" i="5"/>
  <c r="W194" i="5"/>
  <c r="V194" i="5"/>
  <c r="S194" i="5"/>
  <c r="P194" i="5"/>
  <c r="AO191" i="5"/>
  <c r="AL191" i="5"/>
  <c r="AI191" i="5"/>
  <c r="AF191" i="5"/>
  <c r="AB191" i="5"/>
  <c r="AC191" i="5" s="1"/>
  <c r="Z191" i="5"/>
  <c r="W191" i="5"/>
  <c r="T191" i="5"/>
  <c r="Q191" i="5"/>
  <c r="AO190" i="5"/>
  <c r="AL190" i="5"/>
  <c r="AI190" i="5"/>
  <c r="AF190" i="5"/>
  <c r="AC190" i="5"/>
  <c r="Z190" i="5"/>
  <c r="W190" i="5"/>
  <c r="T190" i="5"/>
  <c r="Q190" i="5"/>
  <c r="AN189" i="5"/>
  <c r="AK189" i="5"/>
  <c r="AH189" i="5"/>
  <c r="AE189" i="5"/>
  <c r="Y189" i="5"/>
  <c r="V189" i="5"/>
  <c r="S189" i="5"/>
  <c r="P189" i="5"/>
  <c r="AO179" i="5"/>
  <c r="AL179" i="5"/>
  <c r="AL177" i="5" s="1"/>
  <c r="AI179" i="5"/>
  <c r="AI177" i="5" s="1"/>
  <c r="AF179" i="5"/>
  <c r="AF177" i="5" s="1"/>
  <c r="AC179" i="5"/>
  <c r="Z179" i="5"/>
  <c r="Z177" i="5" s="1"/>
  <c r="W179" i="5"/>
  <c r="T179" i="5"/>
  <c r="T177" i="5" s="1"/>
  <c r="Q179" i="5"/>
  <c r="E143" i="5"/>
  <c r="AC172" i="5"/>
  <c r="AC170" i="5" s="1"/>
  <c r="AA172" i="5"/>
  <c r="AA170" i="5" s="1"/>
  <c r="Z172" i="5"/>
  <c r="Z170" i="5" s="1"/>
  <c r="X172" i="5"/>
  <c r="X170" i="5" s="1"/>
  <c r="W172" i="5"/>
  <c r="W170" i="5" s="1"/>
  <c r="U172" i="5"/>
  <c r="U170" i="5" s="1"/>
  <c r="T172" i="5"/>
  <c r="T170" i="5" s="1"/>
  <c r="R172" i="5"/>
  <c r="R170" i="5" s="1"/>
  <c r="Q172" i="5"/>
  <c r="Q170" i="5" s="1"/>
  <c r="AB170" i="5"/>
  <c r="Y170" i="5"/>
  <c r="V170" i="5"/>
  <c r="S170" i="5"/>
  <c r="P170" i="5"/>
  <c r="AP167" i="5"/>
  <c r="AO167" i="5"/>
  <c r="AM167" i="5"/>
  <c r="AL167" i="5"/>
  <c r="AJ167" i="5"/>
  <c r="AI167" i="5"/>
  <c r="AG167" i="5"/>
  <c r="AF167" i="5"/>
  <c r="AB167" i="5"/>
  <c r="AC167" i="5" s="1"/>
  <c r="AA167" i="5"/>
  <c r="Z167" i="5"/>
  <c r="X167" i="5"/>
  <c r="W167" i="5"/>
  <c r="U167" i="5"/>
  <c r="T167" i="5"/>
  <c r="R167" i="5"/>
  <c r="Q167" i="5"/>
  <c r="AP166" i="5"/>
  <c r="AO166" i="5"/>
  <c r="AM166" i="5"/>
  <c r="AL166" i="5"/>
  <c r="AJ166" i="5"/>
  <c r="AI166" i="5"/>
  <c r="AG166" i="5"/>
  <c r="AF166" i="5"/>
  <c r="AC166" i="5"/>
  <c r="AA166" i="5"/>
  <c r="Z166" i="5"/>
  <c r="X166" i="5"/>
  <c r="W166" i="5"/>
  <c r="W165" i="5" s="1"/>
  <c r="U166" i="5"/>
  <c r="T166" i="5"/>
  <c r="R166" i="5"/>
  <c r="Q166" i="5"/>
  <c r="Q165" i="5" s="1"/>
  <c r="AN165" i="5"/>
  <c r="AK165" i="5"/>
  <c r="AH165" i="5"/>
  <c r="AE165" i="5"/>
  <c r="Y165" i="5"/>
  <c r="V165" i="5"/>
  <c r="S165" i="5"/>
  <c r="P165" i="5"/>
  <c r="AP157" i="5"/>
  <c r="AP155" i="5" s="1"/>
  <c r="AO157" i="5"/>
  <c r="AO155" i="5" s="1"/>
  <c r="AM157" i="5"/>
  <c r="AM155" i="5" s="1"/>
  <c r="AL157" i="5"/>
  <c r="AL155" i="5" s="1"/>
  <c r="AJ157" i="5"/>
  <c r="AJ155" i="5" s="1"/>
  <c r="AI157" i="5"/>
  <c r="AI155" i="5" s="1"/>
  <c r="AG157" i="5"/>
  <c r="AG155" i="5" s="1"/>
  <c r="AF157" i="5"/>
  <c r="AF155" i="5" s="1"/>
  <c r="AC157" i="5"/>
  <c r="AC155" i="5" s="1"/>
  <c r="AA157" i="5"/>
  <c r="AA155" i="5" s="1"/>
  <c r="Z157" i="5"/>
  <c r="Z155" i="5" s="1"/>
  <c r="X157" i="5"/>
  <c r="X155" i="5" s="1"/>
  <c r="W157" i="5"/>
  <c r="W155" i="5" s="1"/>
  <c r="U157" i="5"/>
  <c r="U155" i="5" s="1"/>
  <c r="T157" i="5"/>
  <c r="T155" i="5" s="1"/>
  <c r="R157" i="5"/>
  <c r="R155" i="5" s="1"/>
  <c r="Q157" i="5"/>
  <c r="Q155" i="5" s="1"/>
  <c r="AN155" i="5"/>
  <c r="AK155" i="5"/>
  <c r="AH155" i="5"/>
  <c r="AE155" i="5"/>
  <c r="AB155" i="5"/>
  <c r="Y155" i="5"/>
  <c r="V155" i="5"/>
  <c r="S155" i="5"/>
  <c r="P155" i="5"/>
  <c r="AB145" i="5"/>
  <c r="AC145" i="5" s="1"/>
  <c r="S148" i="5"/>
  <c r="V148" i="5"/>
  <c r="Y148" i="5"/>
  <c r="AB148" i="5"/>
  <c r="P148" i="5"/>
  <c r="AC150" i="5"/>
  <c r="AC148" i="5" s="1"/>
  <c r="AA150" i="5"/>
  <c r="AA148" i="5" s="1"/>
  <c r="Z150" i="5"/>
  <c r="Z148" i="5" s="1"/>
  <c r="X150" i="5"/>
  <c r="X148" i="5" s="1"/>
  <c r="W150" i="5"/>
  <c r="W148" i="5" s="1"/>
  <c r="U150" i="5"/>
  <c r="U148" i="5" s="1"/>
  <c r="T150" i="5"/>
  <c r="T148" i="5" s="1"/>
  <c r="R150" i="5"/>
  <c r="R148" i="5" s="1"/>
  <c r="Q150" i="5"/>
  <c r="Q148" i="5" s="1"/>
  <c r="Q144" i="5"/>
  <c r="Q145" i="5"/>
  <c r="AN133" i="5"/>
  <c r="AK133" i="5"/>
  <c r="AH133" i="5"/>
  <c r="AE133" i="5"/>
  <c r="AB133" i="5"/>
  <c r="Y133" i="5"/>
  <c r="V133" i="5"/>
  <c r="S133" i="5"/>
  <c r="P133" i="5"/>
  <c r="S143" i="5"/>
  <c r="V143" i="5"/>
  <c r="Y143" i="5"/>
  <c r="AE143" i="5"/>
  <c r="AH143" i="5"/>
  <c r="AK143" i="5"/>
  <c r="AN143" i="5"/>
  <c r="P143" i="5"/>
  <c r="AO145" i="5"/>
  <c r="AP145" i="5"/>
  <c r="AL145" i="5"/>
  <c r="AM145" i="5"/>
  <c r="AI145" i="5"/>
  <c r="AJ145" i="5"/>
  <c r="AG145" i="5"/>
  <c r="AA145" i="5"/>
  <c r="X145" i="5"/>
  <c r="U145" i="5"/>
  <c r="R145" i="5"/>
  <c r="AF145" i="5"/>
  <c r="Z145" i="5"/>
  <c r="W145" i="5"/>
  <c r="T145" i="5"/>
  <c r="AP144" i="5"/>
  <c r="AM144" i="5"/>
  <c r="AJ144" i="5"/>
  <c r="AG144" i="5"/>
  <c r="AO144" i="5"/>
  <c r="AL144" i="5"/>
  <c r="AI144" i="5"/>
  <c r="AF144" i="5"/>
  <c r="AA144" i="5"/>
  <c r="AA143" i="5" s="1"/>
  <c r="X144" i="5"/>
  <c r="U144" i="5"/>
  <c r="R144" i="5"/>
  <c r="AC144" i="5"/>
  <c r="Z144" i="5"/>
  <c r="Z143" i="5" s="1"/>
  <c r="W144" i="5"/>
  <c r="W143" i="5" s="1"/>
  <c r="T144" i="5"/>
  <c r="T143" i="5" s="1"/>
  <c r="AB453" i="5" l="1"/>
  <c r="Z189" i="5"/>
  <c r="T359" i="5"/>
  <c r="Z347" i="5"/>
  <c r="F20" i="5"/>
  <c r="X143" i="5"/>
  <c r="Z359" i="5"/>
  <c r="F329" i="5"/>
  <c r="AG331" i="5"/>
  <c r="AM331" i="5"/>
  <c r="AD335" i="5"/>
  <c r="U331" i="5"/>
  <c r="AA331" i="5"/>
  <c r="AJ331" i="5"/>
  <c r="AP331" i="5"/>
  <c r="AB443" i="5"/>
  <c r="Q443" i="5"/>
  <c r="Q453" i="5" s="1"/>
  <c r="W443" i="5"/>
  <c r="W453" i="5" s="1"/>
  <c r="AJ443" i="5"/>
  <c r="AJ453" i="5" s="1"/>
  <c r="AP443" i="5"/>
  <c r="AP453" i="5" s="1"/>
  <c r="J475" i="5"/>
  <c r="N475" i="5"/>
  <c r="AB465" i="5"/>
  <c r="F431" i="5"/>
  <c r="M431" i="5"/>
  <c r="AO421" i="5"/>
  <c r="AO431" i="5" s="1"/>
  <c r="Z443" i="5"/>
  <c r="Z453" i="5" s="1"/>
  <c r="AD445" i="5"/>
  <c r="U443" i="5"/>
  <c r="U453" i="5" s="1"/>
  <c r="AO443" i="5"/>
  <c r="AO453" i="5" s="1"/>
  <c r="AL443" i="5"/>
  <c r="AL453" i="5" s="1"/>
  <c r="AM443" i="5"/>
  <c r="AM453" i="5" s="1"/>
  <c r="AG443" i="5"/>
  <c r="AG453" i="5" s="1"/>
  <c r="AA443" i="5"/>
  <c r="AA453" i="5" s="1"/>
  <c r="AC443" i="5"/>
  <c r="AC453" i="5" s="1"/>
  <c r="AD450" i="5"/>
  <c r="AD448" i="5" s="1"/>
  <c r="AD435" i="5"/>
  <c r="AD433" i="5" s="1"/>
  <c r="AD444" i="5"/>
  <c r="R448" i="5"/>
  <c r="R453" i="5" s="1"/>
  <c r="AD337" i="5"/>
  <c r="AD339" i="5"/>
  <c r="R331" i="5"/>
  <c r="U299" i="5"/>
  <c r="AJ299" i="5"/>
  <c r="AP299" i="5"/>
  <c r="AA299" i="5"/>
  <c r="AM299" i="5"/>
  <c r="AD311" i="5"/>
  <c r="R299" i="5"/>
  <c r="X299" i="5"/>
  <c r="AG299" i="5"/>
  <c r="AD303" i="5"/>
  <c r="AD313" i="5"/>
  <c r="AD305" i="5"/>
  <c r="M153" i="5"/>
  <c r="K199" i="5"/>
  <c r="O199" i="5"/>
  <c r="AN223" i="5"/>
  <c r="AH267" i="5"/>
  <c r="AF359" i="5"/>
  <c r="AF387" i="5" s="1"/>
  <c r="AL359" i="5"/>
  <c r="AC465" i="5"/>
  <c r="T421" i="5"/>
  <c r="AL421" i="5"/>
  <c r="AB319" i="5"/>
  <c r="Z319" i="5"/>
  <c r="Z329" i="5" s="1"/>
  <c r="AD307" i="5"/>
  <c r="AO177" i="5"/>
  <c r="AB189" i="5"/>
  <c r="L245" i="5"/>
  <c r="P245" i="5"/>
  <c r="AB235" i="5"/>
  <c r="AD309" i="5"/>
  <c r="Q189" i="5"/>
  <c r="AO235" i="5"/>
  <c r="AI359" i="5"/>
  <c r="AO359" i="5"/>
  <c r="AF377" i="5"/>
  <c r="AH431" i="5"/>
  <c r="Q421" i="5"/>
  <c r="Q431" i="5" s="1"/>
  <c r="Y329" i="5"/>
  <c r="AF319" i="5"/>
  <c r="AF329" i="5" s="1"/>
  <c r="W319" i="5"/>
  <c r="W329" i="5" s="1"/>
  <c r="AC319" i="5"/>
  <c r="Q357" i="5"/>
  <c r="AF347" i="5"/>
  <c r="AF357" i="5" s="1"/>
  <c r="AE329" i="5"/>
  <c r="Q177" i="5"/>
  <c r="AC177" i="5"/>
  <c r="Q465" i="5"/>
  <c r="Q475" i="5" s="1"/>
  <c r="Q399" i="5"/>
  <c r="W399" i="5"/>
  <c r="J431" i="5"/>
  <c r="N431" i="5"/>
  <c r="AB421" i="5"/>
  <c r="AB431" i="5" s="1"/>
  <c r="Z421" i="5"/>
  <c r="Z431" i="5" s="1"/>
  <c r="J329" i="5"/>
  <c r="N329" i="5"/>
  <c r="AI319" i="5"/>
  <c r="AI329" i="5" s="1"/>
  <c r="AO319" i="5"/>
  <c r="AO329" i="5" s="1"/>
  <c r="K329" i="5"/>
  <c r="O329" i="5"/>
  <c r="F357" i="5"/>
  <c r="M357" i="5"/>
  <c r="AI347" i="5"/>
  <c r="AO347" i="5"/>
  <c r="AO357" i="5" s="1"/>
  <c r="K357" i="5"/>
  <c r="O357" i="5"/>
  <c r="AL143" i="5"/>
  <c r="F199" i="5"/>
  <c r="M199" i="5"/>
  <c r="AF201" i="5"/>
  <c r="AL201" i="5"/>
  <c r="F223" i="5"/>
  <c r="M223" i="5"/>
  <c r="AE431" i="5"/>
  <c r="K431" i="5"/>
  <c r="O431" i="5"/>
  <c r="V329" i="5"/>
  <c r="J357" i="5"/>
  <c r="N357" i="5"/>
  <c r="W177" i="5"/>
  <c r="T189" i="5"/>
  <c r="J245" i="5"/>
  <c r="N245" i="5"/>
  <c r="T377" i="5"/>
  <c r="T387" i="5" s="1"/>
  <c r="AF257" i="5"/>
  <c r="AL257" i="5"/>
  <c r="AN475" i="5"/>
  <c r="T465" i="5"/>
  <c r="T475" i="5" s="1"/>
  <c r="Z465" i="5"/>
  <c r="L431" i="5"/>
  <c r="AL319" i="5"/>
  <c r="AL329" i="5" s="1"/>
  <c r="T347" i="5"/>
  <c r="T357" i="5" s="1"/>
  <c r="R201" i="5"/>
  <c r="X201" i="5"/>
  <c r="AD348" i="5"/>
  <c r="AJ421" i="5"/>
  <c r="AJ431" i="5" s="1"/>
  <c r="AP421" i="5"/>
  <c r="AP431" i="5" s="1"/>
  <c r="R421" i="5"/>
  <c r="R319" i="5"/>
  <c r="R329" i="5" s="1"/>
  <c r="AG347" i="5"/>
  <c r="AG357" i="5" s="1"/>
  <c r="AM347" i="5"/>
  <c r="AD369" i="5"/>
  <c r="AJ347" i="5"/>
  <c r="AP347" i="5"/>
  <c r="AP357" i="5" s="1"/>
  <c r="AD413" i="5"/>
  <c r="AD411" i="5" s="1"/>
  <c r="AD333" i="5"/>
  <c r="AD331" i="5" s="1"/>
  <c r="X347" i="5"/>
  <c r="X357" i="5" s="1"/>
  <c r="U201" i="5"/>
  <c r="AA201" i="5"/>
  <c r="U319" i="5"/>
  <c r="AA319" i="5"/>
  <c r="R347" i="5"/>
  <c r="R357" i="5" s="1"/>
  <c r="U347" i="5"/>
  <c r="AD354" i="5"/>
  <c r="AD352" i="5" s="1"/>
  <c r="AI357" i="5"/>
  <c r="AN357" i="5"/>
  <c r="AK357" i="5"/>
  <c r="AH357" i="5"/>
  <c r="AE357" i="5"/>
  <c r="Y357" i="5"/>
  <c r="AD349" i="5"/>
  <c r="AC349" i="5"/>
  <c r="AC347" i="5" s="1"/>
  <c r="AC357" i="5" s="1"/>
  <c r="Z357" i="5"/>
  <c r="AA347" i="5"/>
  <c r="AA357" i="5" s="1"/>
  <c r="AB357" i="5"/>
  <c r="V357" i="5"/>
  <c r="W347" i="5"/>
  <c r="W357" i="5" s="1"/>
  <c r="AL357" i="5"/>
  <c r="U359" i="5"/>
  <c r="AA359" i="5"/>
  <c r="R399" i="5"/>
  <c r="AJ399" i="5"/>
  <c r="AJ409" i="5" s="1"/>
  <c r="AP399" i="5"/>
  <c r="AP409" i="5" s="1"/>
  <c r="U421" i="5"/>
  <c r="U431" i="5" s="1"/>
  <c r="AD321" i="5"/>
  <c r="U399" i="5"/>
  <c r="U409" i="5" s="1"/>
  <c r="AA399" i="5"/>
  <c r="AA409" i="5" s="1"/>
  <c r="R411" i="5"/>
  <c r="AJ319" i="5"/>
  <c r="AJ329" i="5" s="1"/>
  <c r="AP319" i="5"/>
  <c r="AP329" i="5" s="1"/>
  <c r="AK329" i="5"/>
  <c r="AM319" i="5"/>
  <c r="AG319" i="5"/>
  <c r="AB329" i="5"/>
  <c r="AC329" i="5"/>
  <c r="AD301" i="5"/>
  <c r="X319" i="5"/>
  <c r="X329" i="5" s="1"/>
  <c r="AD326" i="5"/>
  <c r="AD324" i="5" s="1"/>
  <c r="S329" i="5"/>
  <c r="AD320" i="5"/>
  <c r="P329" i="5"/>
  <c r="Q329" i="5"/>
  <c r="T329" i="5"/>
  <c r="Q409" i="5"/>
  <c r="L409" i="5"/>
  <c r="P409" i="5"/>
  <c r="AE409" i="5"/>
  <c r="AK409" i="5"/>
  <c r="J409" i="5"/>
  <c r="N409" i="5"/>
  <c r="AN409" i="5"/>
  <c r="Z399" i="5"/>
  <c r="Z409" i="5" s="1"/>
  <c r="AL399" i="5"/>
  <c r="AL409" i="5" s="1"/>
  <c r="AE475" i="5"/>
  <c r="L475" i="5"/>
  <c r="AH475" i="5"/>
  <c r="F475" i="5"/>
  <c r="M475" i="5"/>
  <c r="K475" i="5"/>
  <c r="O475" i="5"/>
  <c r="AD428" i="5"/>
  <c r="AD426" i="5" s="1"/>
  <c r="AA421" i="5"/>
  <c r="AA431" i="5" s="1"/>
  <c r="AF421" i="5"/>
  <c r="AF431" i="5" s="1"/>
  <c r="AC421" i="5"/>
  <c r="AC431" i="5" s="1"/>
  <c r="W421" i="5"/>
  <c r="W431" i="5" s="1"/>
  <c r="X421" i="5"/>
  <c r="X431" i="5" s="1"/>
  <c r="AK431" i="5"/>
  <c r="AL431" i="5"/>
  <c r="AM421" i="5"/>
  <c r="AM431" i="5" s="1"/>
  <c r="AI421" i="5"/>
  <c r="AI431" i="5" s="1"/>
  <c r="AG421" i="5"/>
  <c r="AG431" i="5" s="1"/>
  <c r="V431" i="5"/>
  <c r="Y431" i="5"/>
  <c r="AD423" i="5"/>
  <c r="S431" i="5"/>
  <c r="AD422" i="5"/>
  <c r="P431" i="5"/>
  <c r="T431" i="5"/>
  <c r="AD406" i="5"/>
  <c r="AD404" i="5" s="1"/>
  <c r="AJ359" i="5"/>
  <c r="AP359" i="5"/>
  <c r="AD363" i="5"/>
  <c r="X359" i="5"/>
  <c r="AD371" i="5"/>
  <c r="X465" i="5"/>
  <c r="X475" i="5" s="1"/>
  <c r="AD391" i="5"/>
  <c r="AD389" i="5" s="1"/>
  <c r="AG399" i="5"/>
  <c r="AG409" i="5" s="1"/>
  <c r="AM399" i="5"/>
  <c r="AM409" i="5" s="1"/>
  <c r="AD401" i="5"/>
  <c r="R404" i="5"/>
  <c r="R359" i="5"/>
  <c r="AG359" i="5"/>
  <c r="AM359" i="5"/>
  <c r="R389" i="5"/>
  <c r="S409" i="5"/>
  <c r="Y409" i="5"/>
  <c r="AD400" i="5"/>
  <c r="AF399" i="5"/>
  <c r="AF409" i="5" s="1"/>
  <c r="W409" i="5"/>
  <c r="AI399" i="5"/>
  <c r="AI409" i="5" s="1"/>
  <c r="AO399" i="5"/>
  <c r="AO409" i="5" s="1"/>
  <c r="K409" i="5"/>
  <c r="O409" i="5"/>
  <c r="V409" i="5"/>
  <c r="AH409" i="5"/>
  <c r="T399" i="5"/>
  <c r="T409" i="5" s="1"/>
  <c r="X399" i="5"/>
  <c r="X409" i="5" s="1"/>
  <c r="AC401" i="5"/>
  <c r="AC399" i="5" s="1"/>
  <c r="AC409" i="5" s="1"/>
  <c r="AD365" i="5"/>
  <c r="AD367" i="5"/>
  <c r="AG465" i="5"/>
  <c r="AG475" i="5" s="1"/>
  <c r="AD467" i="5"/>
  <c r="AJ465" i="5"/>
  <c r="AJ475" i="5" s="1"/>
  <c r="R465" i="5"/>
  <c r="R475" i="5" s="1"/>
  <c r="U465" i="5"/>
  <c r="U475" i="5" s="1"/>
  <c r="AA465" i="5"/>
  <c r="AA475" i="5" s="1"/>
  <c r="AD457" i="5"/>
  <c r="AD455" i="5" s="1"/>
  <c r="AB475" i="5"/>
  <c r="AD472" i="5"/>
  <c r="AD470" i="5" s="1"/>
  <c r="AP465" i="5"/>
  <c r="AP475" i="5" s="1"/>
  <c r="AK475" i="5"/>
  <c r="AL465" i="5"/>
  <c r="AL475" i="5" s="1"/>
  <c r="AF465" i="5"/>
  <c r="AF475" i="5" s="1"/>
  <c r="S475" i="5"/>
  <c r="AO465" i="5"/>
  <c r="AO475" i="5" s="1"/>
  <c r="AM465" i="5"/>
  <c r="AM475" i="5" s="1"/>
  <c r="AI465" i="5"/>
  <c r="AI475" i="5" s="1"/>
  <c r="AC475" i="5"/>
  <c r="Y475" i="5"/>
  <c r="Z475" i="5"/>
  <c r="W465" i="5"/>
  <c r="W475" i="5" s="1"/>
  <c r="V475" i="5"/>
  <c r="AD466" i="5"/>
  <c r="P475" i="5"/>
  <c r="V387" i="5"/>
  <c r="AO377" i="5"/>
  <c r="AO387" i="5" s="1"/>
  <c r="AL377" i="5"/>
  <c r="AC379" i="5"/>
  <c r="AC377" i="5" s="1"/>
  <c r="AC387" i="5" s="1"/>
  <c r="P153" i="5"/>
  <c r="W287" i="5"/>
  <c r="AF143" i="5"/>
  <c r="S153" i="5"/>
  <c r="AE153" i="5"/>
  <c r="AH387" i="5"/>
  <c r="T269" i="5"/>
  <c r="W269" i="5"/>
  <c r="AH297" i="5"/>
  <c r="N199" i="5"/>
  <c r="T165" i="5"/>
  <c r="J199" i="5"/>
  <c r="J223" i="5"/>
  <c r="N223" i="5"/>
  <c r="V223" i="5"/>
  <c r="L223" i="5"/>
  <c r="F245" i="5"/>
  <c r="M245" i="5"/>
  <c r="S245" i="5"/>
  <c r="AF245" i="5"/>
  <c r="J267" i="5"/>
  <c r="N267" i="5"/>
  <c r="AL387" i="5"/>
  <c r="L387" i="5"/>
  <c r="P387" i="5"/>
  <c r="W387" i="5"/>
  <c r="AO287" i="5"/>
  <c r="Z287" i="5"/>
  <c r="AL287" i="5"/>
  <c r="AH153" i="5"/>
  <c r="M175" i="5"/>
  <c r="L153" i="5"/>
  <c r="AF189" i="5"/>
  <c r="T213" i="5"/>
  <c r="Z213" i="5"/>
  <c r="T235" i="5"/>
  <c r="T245" i="5" s="1"/>
  <c r="J387" i="5"/>
  <c r="N387" i="5"/>
  <c r="T257" i="5"/>
  <c r="T267" i="5" s="1"/>
  <c r="R269" i="5"/>
  <c r="U269" i="5"/>
  <c r="X189" i="5"/>
  <c r="X199" i="5" s="1"/>
  <c r="AD273" i="5"/>
  <c r="AM269" i="5"/>
  <c r="AB287" i="5"/>
  <c r="AB297" i="5" s="1"/>
  <c r="AK297" i="5"/>
  <c r="Y297" i="5"/>
  <c r="AP269" i="5"/>
  <c r="AJ269" i="5"/>
  <c r="AI269" i="5"/>
  <c r="AF269" i="5"/>
  <c r="AC269" i="5"/>
  <c r="AA269" i="5"/>
  <c r="Z269" i="5"/>
  <c r="X269" i="5"/>
  <c r="AO269" i="5"/>
  <c r="AL269" i="5"/>
  <c r="AL297" i="5" s="1"/>
  <c r="AG269" i="5"/>
  <c r="V297" i="5"/>
  <c r="AD275" i="5"/>
  <c r="S297" i="5"/>
  <c r="O223" i="5"/>
  <c r="AE245" i="5"/>
  <c r="AN245" i="5"/>
  <c r="F267" i="5"/>
  <c r="M267" i="5"/>
  <c r="S387" i="5"/>
  <c r="AE387" i="5"/>
  <c r="Q287" i="5"/>
  <c r="Q297" i="5" s="1"/>
  <c r="AC287" i="5"/>
  <c r="AP287" i="5"/>
  <c r="AD277" i="5"/>
  <c r="AN297" i="5"/>
  <c r="W201" i="5"/>
  <c r="AC201" i="5"/>
  <c r="AB213" i="5"/>
  <c r="AB223" i="5" s="1"/>
  <c r="O153" i="5"/>
  <c r="K153" i="5"/>
  <c r="AL189" i="5"/>
  <c r="AL199" i="5" s="1"/>
  <c r="V199" i="5"/>
  <c r="AB245" i="5"/>
  <c r="K267" i="5"/>
  <c r="O267" i="5"/>
  <c r="Z201" i="5"/>
  <c r="L199" i="5"/>
  <c r="AD288" i="5"/>
  <c r="AF287" i="5"/>
  <c r="AI287" i="5"/>
  <c r="AD279" i="5"/>
  <c r="F297" i="5"/>
  <c r="F153" i="5"/>
  <c r="K223" i="5"/>
  <c r="AE297" i="5"/>
  <c r="M297" i="5"/>
  <c r="P223" i="5"/>
  <c r="T223" i="5"/>
  <c r="AF213" i="5"/>
  <c r="AF223" i="5" s="1"/>
  <c r="AI165" i="5"/>
  <c r="AI175" i="5" s="1"/>
  <c r="AO165" i="5"/>
  <c r="O175" i="5"/>
  <c r="K175" i="5"/>
  <c r="N153" i="5"/>
  <c r="J153" i="5"/>
  <c r="W189" i="5"/>
  <c r="AI189" i="5"/>
  <c r="AI199" i="5" s="1"/>
  <c r="Q213" i="5"/>
  <c r="Q223" i="5" s="1"/>
  <c r="AH245" i="5"/>
  <c r="Q235" i="5"/>
  <c r="Q245" i="5" s="1"/>
  <c r="L267" i="5"/>
  <c r="F387" i="5"/>
  <c r="M387" i="5"/>
  <c r="Z387" i="5"/>
  <c r="Q387" i="5"/>
  <c r="AB387" i="5"/>
  <c r="AI377" i="5"/>
  <c r="AI387" i="5" s="1"/>
  <c r="K387" i="5"/>
  <c r="O387" i="5"/>
  <c r="AN387" i="5"/>
  <c r="AI201" i="5"/>
  <c r="T287" i="5"/>
  <c r="T297" i="5" s="1"/>
  <c r="L297" i="5"/>
  <c r="P297" i="5"/>
  <c r="K297" i="5"/>
  <c r="O297" i="5"/>
  <c r="R177" i="5"/>
  <c r="AG177" i="5"/>
  <c r="AG287" i="5"/>
  <c r="AM287" i="5"/>
  <c r="AD289" i="5"/>
  <c r="X287" i="5"/>
  <c r="AJ287" i="5"/>
  <c r="AD196" i="5"/>
  <c r="AD194" i="5" s="1"/>
  <c r="U287" i="5"/>
  <c r="AA287" i="5"/>
  <c r="AD378" i="5"/>
  <c r="AD271" i="5"/>
  <c r="R287" i="5"/>
  <c r="AJ201" i="5"/>
  <c r="AM177" i="5"/>
  <c r="U177" i="5"/>
  <c r="AD294" i="5"/>
  <c r="AD292" i="5" s="1"/>
  <c r="AA177" i="5"/>
  <c r="AP177" i="5"/>
  <c r="AP189" i="5"/>
  <c r="AD259" i="5"/>
  <c r="AC257" i="5"/>
  <c r="Z257" i="5"/>
  <c r="Z267" i="5" s="1"/>
  <c r="AD249" i="5"/>
  <c r="AD247" i="5" s="1"/>
  <c r="AO267" i="5"/>
  <c r="AK267" i="5"/>
  <c r="AD264" i="5"/>
  <c r="AD262" i="5" s="1"/>
  <c r="R262" i="5"/>
  <c r="S267" i="5"/>
  <c r="AD258" i="5"/>
  <c r="Y267" i="5"/>
  <c r="V267" i="5"/>
  <c r="AL267" i="5"/>
  <c r="AF267" i="5"/>
  <c r="AI267" i="5"/>
  <c r="AB267" i="5"/>
  <c r="AN267" i="5"/>
  <c r="P267" i="5"/>
  <c r="AE267" i="5"/>
  <c r="W267" i="5"/>
  <c r="V245" i="5"/>
  <c r="AO245" i="5"/>
  <c r="AL235" i="5"/>
  <c r="AL245" i="5" s="1"/>
  <c r="AI235" i="5"/>
  <c r="AI245" i="5" s="1"/>
  <c r="Z235" i="5"/>
  <c r="Z245" i="5" s="1"/>
  <c r="AK245" i="5"/>
  <c r="AC235" i="5"/>
  <c r="AC245" i="5" s="1"/>
  <c r="W235" i="5"/>
  <c r="W245" i="5" s="1"/>
  <c r="AL213" i="5"/>
  <c r="AL223" i="5" s="1"/>
  <c r="AI213" i="5"/>
  <c r="AE223" i="5"/>
  <c r="AO223" i="5"/>
  <c r="AK223" i="5"/>
  <c r="AH223" i="5"/>
  <c r="AC213" i="5"/>
  <c r="W213" i="5"/>
  <c r="W223" i="5" s="1"/>
  <c r="S223" i="5"/>
  <c r="AP201" i="5"/>
  <c r="AM201" i="5"/>
  <c r="AG201" i="5"/>
  <c r="AD205" i="5"/>
  <c r="X235" i="5"/>
  <c r="X245" i="5" s="1"/>
  <c r="AD181" i="5"/>
  <c r="AP377" i="5"/>
  <c r="AO189" i="5"/>
  <c r="AO199" i="5" s="1"/>
  <c r="AC189" i="5"/>
  <c r="AC199" i="5" s="1"/>
  <c r="AK199" i="5"/>
  <c r="AE199" i="5"/>
  <c r="P199" i="5"/>
  <c r="T199" i="5"/>
  <c r="Z199" i="5"/>
  <c r="AN199" i="5"/>
  <c r="AH199" i="5"/>
  <c r="AF199" i="5"/>
  <c r="AB199" i="5"/>
  <c r="Y199" i="5"/>
  <c r="S199" i="5"/>
  <c r="AJ213" i="5"/>
  <c r="AD237" i="5"/>
  <c r="AG377" i="5"/>
  <c r="AM377" i="5"/>
  <c r="AD379" i="5"/>
  <c r="X377" i="5"/>
  <c r="AJ377" i="5"/>
  <c r="AJ189" i="5"/>
  <c r="AJ199" i="5" s="1"/>
  <c r="AD191" i="5"/>
  <c r="S175" i="5"/>
  <c r="AL165" i="5"/>
  <c r="AL175" i="5" s="1"/>
  <c r="AH175" i="5"/>
  <c r="AN175" i="5"/>
  <c r="P175" i="5"/>
  <c r="U377" i="5"/>
  <c r="AA377" i="5"/>
  <c r="AP257" i="5"/>
  <c r="AP267" i="5" s="1"/>
  <c r="AD361" i="5"/>
  <c r="R377" i="5"/>
  <c r="AM189" i="5"/>
  <c r="AJ235" i="5"/>
  <c r="AJ245" i="5" s="1"/>
  <c r="AP235" i="5"/>
  <c r="AP245" i="5" s="1"/>
  <c r="R257" i="5"/>
  <c r="AD384" i="5"/>
  <c r="AD382" i="5" s="1"/>
  <c r="X257" i="5"/>
  <c r="X267" i="5" s="1"/>
  <c r="U165" i="5"/>
  <c r="U175" i="5" s="1"/>
  <c r="AA165" i="5"/>
  <c r="AA175" i="5" s="1"/>
  <c r="R235" i="5"/>
  <c r="R245" i="5" s="1"/>
  <c r="AG257" i="5"/>
  <c r="AG267" i="5" s="1"/>
  <c r="AM257" i="5"/>
  <c r="AM267" i="5" s="1"/>
  <c r="AJ257" i="5"/>
  <c r="AJ267" i="5" s="1"/>
  <c r="R165" i="5"/>
  <c r="R175" i="5" s="1"/>
  <c r="AP165" i="5"/>
  <c r="AP175" i="5" s="1"/>
  <c r="AG235" i="5"/>
  <c r="AG245" i="5" s="1"/>
  <c r="AM235" i="5"/>
  <c r="AM245" i="5" s="1"/>
  <c r="R247" i="5"/>
  <c r="U257" i="5"/>
  <c r="U267" i="5" s="1"/>
  <c r="AA257" i="5"/>
  <c r="AA267" i="5" s="1"/>
  <c r="AC267" i="5"/>
  <c r="Q267" i="5"/>
  <c r="AA235" i="5"/>
  <c r="AA245" i="5" s="1"/>
  <c r="AP213" i="5"/>
  <c r="AG213" i="5"/>
  <c r="X213" i="5"/>
  <c r="AD220" i="5"/>
  <c r="AD218" i="5" s="1"/>
  <c r="AD242" i="5"/>
  <c r="AD240" i="5" s="1"/>
  <c r="AD227" i="5"/>
  <c r="AD225" i="5" s="1"/>
  <c r="AD236" i="5"/>
  <c r="U235" i="5"/>
  <c r="U245" i="5" s="1"/>
  <c r="AM213" i="5"/>
  <c r="R218" i="5"/>
  <c r="AG165" i="5"/>
  <c r="AM165" i="5"/>
  <c r="AM175" i="5" s="1"/>
  <c r="AD215" i="5"/>
  <c r="AA213" i="5"/>
  <c r="U189" i="5"/>
  <c r="R213" i="5"/>
  <c r="AD203" i="5"/>
  <c r="AD214" i="5"/>
  <c r="U213" i="5"/>
  <c r="AA189" i="5"/>
  <c r="R189" i="5"/>
  <c r="AD167" i="5"/>
  <c r="AG189" i="5"/>
  <c r="AD179" i="5"/>
  <c r="AD190" i="5"/>
  <c r="R194" i="5"/>
  <c r="F175" i="5"/>
  <c r="L175" i="5"/>
  <c r="N175" i="5"/>
  <c r="J175" i="5"/>
  <c r="AG175" i="5"/>
  <c r="AO175" i="5"/>
  <c r="AJ165" i="5"/>
  <c r="AJ175" i="5" s="1"/>
  <c r="AF165" i="5"/>
  <c r="AF175" i="5" s="1"/>
  <c r="AE175" i="5"/>
  <c r="AK175" i="5"/>
  <c r="AC165" i="5"/>
  <c r="AC175" i="5" s="1"/>
  <c r="Y175" i="5"/>
  <c r="V175" i="5"/>
  <c r="AD172" i="5"/>
  <c r="AD170" i="5" s="1"/>
  <c r="Z165" i="5"/>
  <c r="Z175" i="5" s="1"/>
  <c r="W175" i="5"/>
  <c r="X165" i="5"/>
  <c r="X175" i="5" s="1"/>
  <c r="AD157" i="5"/>
  <c r="AD155" i="5" s="1"/>
  <c r="T175" i="5"/>
  <c r="AD166" i="5"/>
  <c r="Q175" i="5"/>
  <c r="AB165" i="5"/>
  <c r="AB175" i="5" s="1"/>
  <c r="AM143" i="5"/>
  <c r="Y153" i="5"/>
  <c r="AI143" i="5"/>
  <c r="AN153" i="5"/>
  <c r="AK153" i="5"/>
  <c r="AO143" i="5"/>
  <c r="V153" i="5"/>
  <c r="Q143" i="5"/>
  <c r="AP143" i="5"/>
  <c r="R143" i="5"/>
  <c r="AG143" i="5"/>
  <c r="AD145" i="5"/>
  <c r="U143" i="5"/>
  <c r="AJ143" i="5"/>
  <c r="AC143" i="5"/>
  <c r="AB143" i="5"/>
  <c r="AB153" i="5" s="1"/>
  <c r="AD150" i="5"/>
  <c r="AD148" i="5" s="1"/>
  <c r="AD144" i="5"/>
  <c r="W297" i="5" l="1"/>
  <c r="Z223" i="5"/>
  <c r="AO297" i="5"/>
  <c r="AD443" i="5"/>
  <c r="AJ357" i="5"/>
  <c r="AD453" i="5"/>
  <c r="U357" i="5"/>
  <c r="AM357" i="5"/>
  <c r="U329" i="5"/>
  <c r="U387" i="5"/>
  <c r="AG329" i="5"/>
  <c r="AM329" i="5"/>
  <c r="AA329" i="5"/>
  <c r="X387" i="5"/>
  <c r="AG297" i="5"/>
  <c r="AD299" i="5"/>
  <c r="Z297" i="5"/>
  <c r="Q199" i="5"/>
  <c r="AD347" i="5"/>
  <c r="AD357" i="5" s="1"/>
  <c r="W199" i="5"/>
  <c r="R387" i="5"/>
  <c r="U223" i="5"/>
  <c r="X223" i="5"/>
  <c r="R431" i="5"/>
  <c r="AJ387" i="5"/>
  <c r="AG387" i="5"/>
  <c r="AA223" i="5"/>
  <c r="AA387" i="5"/>
  <c r="AP387" i="5"/>
  <c r="AD359" i="5"/>
  <c r="AM387" i="5"/>
  <c r="AD399" i="5"/>
  <c r="AD409" i="5" s="1"/>
  <c r="AD319" i="5"/>
  <c r="AD421" i="5"/>
  <c r="AD431" i="5" s="1"/>
  <c r="AP297" i="5"/>
  <c r="U297" i="5"/>
  <c r="R409" i="5"/>
  <c r="R297" i="5"/>
  <c r="AD465" i="5"/>
  <c r="AD475" i="5" s="1"/>
  <c r="AI297" i="5"/>
  <c r="AG199" i="5"/>
  <c r="AM297" i="5"/>
  <c r="X297" i="5"/>
  <c r="AJ297" i="5"/>
  <c r="AC297" i="5"/>
  <c r="AD287" i="5"/>
  <c r="AF297" i="5"/>
  <c r="AA297" i="5"/>
  <c r="AD269" i="5"/>
  <c r="AI223" i="5"/>
  <c r="AC223" i="5"/>
  <c r="AP223" i="5"/>
  <c r="AD177" i="5"/>
  <c r="AA199" i="5"/>
  <c r="AJ223" i="5"/>
  <c r="AD377" i="5"/>
  <c r="AG223" i="5"/>
  <c r="AM223" i="5"/>
  <c r="AP199" i="5"/>
  <c r="AD201" i="5"/>
  <c r="U199" i="5"/>
  <c r="AM199" i="5"/>
  <c r="R267" i="5"/>
  <c r="AD235" i="5"/>
  <c r="AD245" i="5" s="1"/>
  <c r="R223" i="5"/>
  <c r="AD165" i="5"/>
  <c r="AD175" i="5" s="1"/>
  <c r="AD189" i="5"/>
  <c r="R199" i="5"/>
  <c r="AD257" i="5"/>
  <c r="AD267" i="5" s="1"/>
  <c r="AD213" i="5"/>
  <c r="AD143" i="5"/>
  <c r="AD329" i="5" l="1"/>
  <c r="AD387" i="5"/>
  <c r="AD297" i="5"/>
  <c r="AD199" i="5"/>
  <c r="AD223" i="5"/>
  <c r="CA47" i="4" l="1"/>
  <c r="CA46" i="4" s="1"/>
  <c r="CA49" i="4"/>
  <c r="BR48" i="4" l="1"/>
  <c r="H101" i="4" l="1"/>
  <c r="H1007" i="4" s="1"/>
  <c r="I1007" i="4" l="1"/>
  <c r="V1458" i="4" l="1"/>
  <c r="V863" i="4"/>
  <c r="V744" i="4"/>
  <c r="V506" i="4"/>
  <c r="V387" i="4"/>
  <c r="V982" i="4" l="1"/>
  <c r="I982" i="4" s="1"/>
  <c r="V625" i="4"/>
  <c r="I625" i="4" s="1"/>
  <c r="V46" i="4" l="1"/>
  <c r="I46" i="4" s="1"/>
  <c r="V159" i="4"/>
  <c r="AF442" i="4" l="1"/>
  <c r="AG442" i="4" s="1"/>
  <c r="AH442" i="4" l="1"/>
  <c r="AF155" i="4"/>
  <c r="AG155" i="4"/>
  <c r="AH155" i="4"/>
  <c r="AF42" i="4"/>
  <c r="AG42" i="4"/>
  <c r="AH42" i="4"/>
  <c r="AG265" i="4" l="1"/>
  <c r="AG266" i="4"/>
  <c r="AG267" i="4"/>
  <c r="AG268" i="4"/>
  <c r="AG269" i="4"/>
  <c r="AE1460" i="4" l="1"/>
  <c r="AE865" i="4"/>
  <c r="AE746" i="4"/>
  <c r="AE389" i="4"/>
  <c r="AE391" i="4" s="1"/>
  <c r="AC1460" i="4"/>
  <c r="AC865" i="4"/>
  <c r="AC746" i="4"/>
  <c r="AC389" i="4"/>
  <c r="AC391" i="4" s="1"/>
  <c r="AE270" i="4" l="1"/>
  <c r="AC270" i="4"/>
  <c r="AD270" i="4" s="1"/>
  <c r="AE264" i="4"/>
  <c r="AD264" i="4"/>
  <c r="AC264" i="4"/>
  <c r="AD389" i="4"/>
  <c r="AE383" i="4"/>
  <c r="AD383" i="4"/>
  <c r="AC383" i="4"/>
  <c r="AE502" i="4"/>
  <c r="AD502" i="4"/>
  <c r="AC502" i="4"/>
  <c r="AD746" i="4"/>
  <c r="AE740" i="4"/>
  <c r="AD740" i="4"/>
  <c r="AC740" i="4"/>
  <c r="AD865" i="4"/>
  <c r="AE859" i="4"/>
  <c r="AD859" i="4"/>
  <c r="AC859" i="4"/>
  <c r="AE978" i="4"/>
  <c r="AD978" i="4"/>
  <c r="AC978" i="4"/>
  <c r="AD1103" i="4"/>
  <c r="AE1097" i="4"/>
  <c r="AD1097" i="4"/>
  <c r="AC1097" i="4"/>
  <c r="AE1216" i="4"/>
  <c r="AD1216" i="4"/>
  <c r="AC1216" i="4"/>
  <c r="AE1335" i="4"/>
  <c r="AD1335" i="4"/>
  <c r="AC1335" i="4"/>
  <c r="AD1460" i="4"/>
  <c r="AE1454" i="4"/>
  <c r="AD1454" i="4"/>
  <c r="AC1454" i="4"/>
  <c r="AE1579" i="4"/>
  <c r="AC1579" i="4"/>
  <c r="AD1579" i="4" s="1"/>
  <c r="AE1573" i="4"/>
  <c r="AD1573" i="4"/>
  <c r="AC1573" i="4"/>
  <c r="AE1698" i="4"/>
  <c r="AC1698" i="4"/>
  <c r="AD1698" i="4" s="1"/>
  <c r="AE1692" i="4"/>
  <c r="AD1692" i="4"/>
  <c r="AC1692" i="4"/>
  <c r="AH1105" i="4"/>
  <c r="AH383" i="4"/>
  <c r="AG383" i="4"/>
  <c r="AF383" i="4"/>
  <c r="AF270" i="4"/>
  <c r="AG270" i="4" s="1"/>
  <c r="AH264" i="4"/>
  <c r="AG264" i="4"/>
  <c r="AF264" i="4"/>
  <c r="AD627" i="4"/>
  <c r="AE621" i="4"/>
  <c r="AC621" i="4"/>
  <c r="AD391" i="4" l="1"/>
  <c r="AG1105" i="4"/>
  <c r="AF1105" i="4"/>
  <c r="CB1105" i="4" l="1"/>
  <c r="CB1700" i="4"/>
  <c r="CB1462" i="4"/>
  <c r="CB867" i="4"/>
  <c r="CB748" i="4"/>
  <c r="CB510" i="4"/>
  <c r="CB162" i="4"/>
  <c r="BS48" i="4" l="1"/>
  <c r="BQ48" i="4" s="1"/>
  <c r="BS161" i="4" l="1"/>
  <c r="BQ161" i="4" s="1"/>
  <c r="BR161" i="4" l="1"/>
  <c r="BR160" i="4"/>
  <c r="BR159" i="4"/>
  <c r="J42" i="4" l="1"/>
  <c r="AE1700" i="4" l="1"/>
  <c r="AD1700" i="4"/>
  <c r="AC1700" i="4"/>
  <c r="AE1581" i="4"/>
  <c r="AD1581" i="4"/>
  <c r="AC1581" i="4"/>
  <c r="AE1462" i="4"/>
  <c r="AD1462" i="4"/>
  <c r="AC1462" i="4"/>
  <c r="AE1343" i="4"/>
  <c r="AD1343" i="4"/>
  <c r="AC1343" i="4"/>
  <c r="AE1224" i="4"/>
  <c r="AD1224" i="4"/>
  <c r="AC1224" i="4"/>
  <c r="AE1105" i="4"/>
  <c r="AD1105" i="4"/>
  <c r="AC1105" i="4"/>
  <c r="AE867" i="4"/>
  <c r="AD867" i="4"/>
  <c r="AC867" i="4"/>
  <c r="AE748" i="4"/>
  <c r="AD748" i="4"/>
  <c r="AC748" i="4"/>
  <c r="AE629" i="4"/>
  <c r="AC629" i="4"/>
  <c r="AE510" i="4"/>
  <c r="AD510" i="4"/>
  <c r="AC510" i="4"/>
  <c r="AE259" i="4"/>
  <c r="AD259" i="4"/>
  <c r="AE255" i="4"/>
  <c r="AD255" i="4"/>
  <c r="AC255" i="4"/>
  <c r="AE252" i="4"/>
  <c r="AD252" i="4"/>
  <c r="AC252" i="4"/>
  <c r="AE248" i="4"/>
  <c r="AD248" i="4"/>
  <c r="AE244" i="4"/>
  <c r="AD244" i="4"/>
  <c r="AC244" i="4"/>
  <c r="AE237" i="4"/>
  <c r="AD237" i="4"/>
  <c r="AC237" i="4"/>
  <c r="AE232" i="4"/>
  <c r="AD232" i="4"/>
  <c r="AC232" i="4"/>
  <c r="AE227" i="4"/>
  <c r="AD227" i="4"/>
  <c r="AE222" i="4"/>
  <c r="AD222" i="4"/>
  <c r="AC222" i="4"/>
  <c r="AE217" i="4"/>
  <c r="AD217" i="4"/>
  <c r="AC217" i="4"/>
  <c r="AE212" i="4"/>
  <c r="AD212" i="4"/>
  <c r="AC212" i="4"/>
  <c r="AE207" i="4"/>
  <c r="AD207" i="4"/>
  <c r="AC207" i="4"/>
  <c r="AE202" i="4"/>
  <c r="AD202" i="4"/>
  <c r="AC202" i="4"/>
  <c r="AE197" i="4"/>
  <c r="AD197" i="4"/>
  <c r="AE192" i="4"/>
  <c r="AD192" i="4"/>
  <c r="AC192" i="4"/>
  <c r="AE187" i="4"/>
  <c r="AD187" i="4"/>
  <c r="AC187" i="4"/>
  <c r="AE182" i="4"/>
  <c r="AD182" i="4"/>
  <c r="AC182" i="4"/>
  <c r="AE175" i="4"/>
  <c r="AD175" i="4"/>
  <c r="AC175" i="4"/>
  <c r="AE167" i="4"/>
  <c r="AD167" i="4"/>
  <c r="AC167" i="4"/>
  <c r="AE162" i="4"/>
  <c r="AE153" i="4" s="1"/>
  <c r="AD162" i="4"/>
  <c r="AD153" i="4" s="1"/>
  <c r="AC162" i="4"/>
  <c r="AE150" i="4"/>
  <c r="AD150" i="4"/>
  <c r="AE146" i="4"/>
  <c r="AD146" i="4"/>
  <c r="AC146" i="4"/>
  <c r="AE143" i="4"/>
  <c r="AD143" i="4"/>
  <c r="AC143" i="4"/>
  <c r="AE138" i="4"/>
  <c r="AD138" i="4"/>
  <c r="AE134" i="4"/>
  <c r="AD134" i="4"/>
  <c r="AC134" i="4"/>
  <c r="AE127" i="4"/>
  <c r="AD127" i="4"/>
  <c r="AC127" i="4"/>
  <c r="AE122" i="4"/>
  <c r="AD122" i="4"/>
  <c r="AC122" i="4"/>
  <c r="AE117" i="4"/>
  <c r="AD117" i="4"/>
  <c r="AE112" i="4"/>
  <c r="AD112" i="4"/>
  <c r="AC112" i="4"/>
  <c r="AE107" i="4"/>
  <c r="AD107" i="4"/>
  <c r="AC107" i="4"/>
  <c r="AE102" i="4"/>
  <c r="AE23" i="4" s="1"/>
  <c r="AD102" i="4"/>
  <c r="AD23" i="4" s="1"/>
  <c r="AC102" i="4"/>
  <c r="AC23" i="4" s="1"/>
  <c r="AE97" i="4"/>
  <c r="AD97" i="4"/>
  <c r="AD21" i="4" s="1"/>
  <c r="AC97" i="4"/>
  <c r="AC21" i="4" s="1"/>
  <c r="AE92" i="4"/>
  <c r="AE20" i="4" s="1"/>
  <c r="AD92" i="4"/>
  <c r="AC92" i="4"/>
  <c r="AC20" i="4" s="1"/>
  <c r="AE87" i="4"/>
  <c r="AE19" i="4" s="1"/>
  <c r="AD87" i="4"/>
  <c r="AD19" i="4" s="1"/>
  <c r="AE82" i="4"/>
  <c r="AD82" i="4"/>
  <c r="AD18" i="4" s="1"/>
  <c r="AC82" i="4"/>
  <c r="AC18" i="4" s="1"/>
  <c r="AE77" i="4"/>
  <c r="AE17" i="4" s="1"/>
  <c r="AD77" i="4"/>
  <c r="AC77" i="4"/>
  <c r="AC17" i="4" s="1"/>
  <c r="AE72" i="4"/>
  <c r="AE16" i="4" s="1"/>
  <c r="AD72" i="4"/>
  <c r="AD16" i="4" s="1"/>
  <c r="AC72" i="4"/>
  <c r="AE65" i="4"/>
  <c r="AE13" i="4" s="1"/>
  <c r="AD65" i="4"/>
  <c r="AD13" i="4" s="1"/>
  <c r="AC65" i="4"/>
  <c r="AC13" i="4" s="1"/>
  <c r="AE60" i="4"/>
  <c r="AE12" i="4" s="1"/>
  <c r="AD60" i="4"/>
  <c r="AD12" i="4" s="1"/>
  <c r="AC60" i="4"/>
  <c r="AC12" i="4" s="1"/>
  <c r="AE54" i="4"/>
  <c r="AD54" i="4"/>
  <c r="AD10" i="4" s="1"/>
  <c r="AC54" i="4"/>
  <c r="AC10" i="4" s="1"/>
  <c r="AE49" i="4"/>
  <c r="AD49" i="4"/>
  <c r="AD9" i="4" s="1"/>
  <c r="AC49" i="4"/>
  <c r="AC9" i="4" s="1"/>
  <c r="U1692" i="4"/>
  <c r="V1692" i="4"/>
  <c r="X1692" i="4"/>
  <c r="Y1692" i="4"/>
  <c r="Z1692" i="4"/>
  <c r="Z1573" i="4"/>
  <c r="Y1573" i="4"/>
  <c r="X1573" i="4"/>
  <c r="W1573" i="4"/>
  <c r="V1573" i="4"/>
  <c r="U1573" i="4"/>
  <c r="W1454" i="4"/>
  <c r="X1454" i="4"/>
  <c r="Y1454" i="4"/>
  <c r="Z1454" i="4"/>
  <c r="U1454" i="4"/>
  <c r="V1454" i="4"/>
  <c r="U1335" i="4"/>
  <c r="V1335" i="4"/>
  <c r="X1335" i="4"/>
  <c r="Y1335" i="4"/>
  <c r="Z1335" i="4"/>
  <c r="X1216" i="4"/>
  <c r="Y1216" i="4"/>
  <c r="Z1216" i="4"/>
  <c r="U1216" i="4"/>
  <c r="V1216" i="4"/>
  <c r="X1097" i="4"/>
  <c r="Y1097" i="4"/>
  <c r="Z1097" i="4"/>
  <c r="U1097" i="4"/>
  <c r="V1097" i="4"/>
  <c r="X978" i="4"/>
  <c r="Y978" i="4"/>
  <c r="Z978" i="4"/>
  <c r="U978" i="4"/>
  <c r="V978" i="4"/>
  <c r="X859" i="4"/>
  <c r="Y859" i="4"/>
  <c r="Z859" i="4"/>
  <c r="U859" i="4"/>
  <c r="V859" i="4"/>
  <c r="X740" i="4"/>
  <c r="Y740" i="4"/>
  <c r="Z740" i="4"/>
  <c r="U740" i="4"/>
  <c r="V740" i="4"/>
  <c r="X621" i="4"/>
  <c r="Y621" i="4"/>
  <c r="Z621" i="4"/>
  <c r="U621" i="4"/>
  <c r="V621" i="4"/>
  <c r="X502" i="4"/>
  <c r="Y502" i="4"/>
  <c r="Z502" i="4"/>
  <c r="U502" i="4"/>
  <c r="V502" i="4"/>
  <c r="U383" i="4"/>
  <c r="V383" i="4"/>
  <c r="X383" i="4"/>
  <c r="Y383" i="4"/>
  <c r="Z383" i="4"/>
  <c r="U264" i="4"/>
  <c r="V264" i="4"/>
  <c r="W264" i="4"/>
  <c r="X264" i="4"/>
  <c r="Y264" i="4"/>
  <c r="Z264" i="4"/>
  <c r="G1699" i="4"/>
  <c r="G1600" i="4"/>
  <c r="G1580" i="4"/>
  <c r="G628" i="4"/>
  <c r="G156" i="4"/>
  <c r="G43" i="4"/>
  <c r="W1692" i="4"/>
  <c r="W1335" i="4"/>
  <c r="W1218" i="4"/>
  <c r="W1216" i="4" s="1"/>
  <c r="W1097" i="4"/>
  <c r="W980" i="4"/>
  <c r="W978" i="4" s="1"/>
  <c r="W861" i="4"/>
  <c r="W859" i="4" s="1"/>
  <c r="W740" i="4"/>
  <c r="W623" i="4"/>
  <c r="W621" i="4" s="1"/>
  <c r="W502" i="4"/>
  <c r="W383" i="4"/>
  <c r="T1722" i="4"/>
  <c r="T1721" i="4"/>
  <c r="T1720" i="4"/>
  <c r="T1719" i="4"/>
  <c r="T1699" i="4"/>
  <c r="T1698" i="4"/>
  <c r="T1697" i="4"/>
  <c r="T1696" i="4"/>
  <c r="T1695" i="4"/>
  <c r="T1694" i="4"/>
  <c r="T1693" i="4"/>
  <c r="T1603" i="4"/>
  <c r="T1602" i="4"/>
  <c r="T1601" i="4"/>
  <c r="T1600" i="4"/>
  <c r="T1580" i="4"/>
  <c r="T1579" i="4"/>
  <c r="T1578" i="4"/>
  <c r="T1577" i="4"/>
  <c r="T1576" i="4"/>
  <c r="T1575" i="4"/>
  <c r="T1574" i="4"/>
  <c r="T1484" i="4"/>
  <c r="T1483" i="4"/>
  <c r="T1482" i="4"/>
  <c r="T1481" i="4"/>
  <c r="T1460" i="4"/>
  <c r="T1459" i="4"/>
  <c r="T1458" i="4"/>
  <c r="T1457" i="4"/>
  <c r="T1456" i="4"/>
  <c r="T1455" i="4"/>
  <c r="T1364" i="4"/>
  <c r="T1363" i="4"/>
  <c r="T1341" i="4"/>
  <c r="T1340" i="4"/>
  <c r="T1339" i="4"/>
  <c r="T1338" i="4"/>
  <c r="T1337" i="4"/>
  <c r="T1336" i="4"/>
  <c r="T1245" i="4"/>
  <c r="T1244" i="4"/>
  <c r="T1222" i="4"/>
  <c r="T1221" i="4"/>
  <c r="T1220" i="4"/>
  <c r="T1219" i="4"/>
  <c r="T1218" i="4"/>
  <c r="T1217" i="4"/>
  <c r="T1126" i="4"/>
  <c r="T1125" i="4"/>
  <c r="T1104" i="4"/>
  <c r="T1103" i="4"/>
  <c r="T1102" i="4"/>
  <c r="T1101" i="4"/>
  <c r="T1100" i="4"/>
  <c r="T1099" i="4"/>
  <c r="T1098" i="4"/>
  <c r="T1007" i="4"/>
  <c r="T1006" i="4"/>
  <c r="T985" i="4"/>
  <c r="T984" i="4"/>
  <c r="T983" i="4"/>
  <c r="T982" i="4"/>
  <c r="T981" i="4"/>
  <c r="T979" i="4"/>
  <c r="T888" i="4"/>
  <c r="T887" i="4"/>
  <c r="T866" i="4"/>
  <c r="T865" i="4"/>
  <c r="T864" i="4"/>
  <c r="T863" i="4"/>
  <c r="T862" i="4"/>
  <c r="T860" i="4"/>
  <c r="T769" i="4"/>
  <c r="T768" i="4"/>
  <c r="T747" i="4"/>
  <c r="T746" i="4"/>
  <c r="T745" i="4"/>
  <c r="T744" i="4"/>
  <c r="T743" i="4"/>
  <c r="T742" i="4"/>
  <c r="T741" i="4"/>
  <c r="T650" i="4"/>
  <c r="T649" i="4"/>
  <c r="T628" i="4"/>
  <c r="T627" i="4"/>
  <c r="T626" i="4"/>
  <c r="T625" i="4"/>
  <c r="T624" i="4"/>
  <c r="T623" i="4"/>
  <c r="T622" i="4"/>
  <c r="T562" i="4"/>
  <c r="T561" i="4"/>
  <c r="T509" i="4"/>
  <c r="T508" i="4"/>
  <c r="T507" i="4"/>
  <c r="T506" i="4"/>
  <c r="T505" i="4"/>
  <c r="T504" i="4"/>
  <c r="T503" i="4"/>
  <c r="T443" i="4"/>
  <c r="T442" i="4"/>
  <c r="T390" i="4"/>
  <c r="T389" i="4"/>
  <c r="T388" i="4"/>
  <c r="T387" i="4"/>
  <c r="T386" i="4"/>
  <c r="T385" i="4"/>
  <c r="T384" i="4"/>
  <c r="T324" i="4"/>
  <c r="T323" i="4"/>
  <c r="T271" i="4"/>
  <c r="T270" i="4"/>
  <c r="T269" i="4"/>
  <c r="T268" i="4"/>
  <c r="T267" i="4"/>
  <c r="T266" i="4"/>
  <c r="T265" i="4"/>
  <c r="T211" i="4"/>
  <c r="T210" i="4"/>
  <c r="H1363" i="4" s="1"/>
  <c r="Z155" i="4"/>
  <c r="Y155" i="4"/>
  <c r="X155" i="4"/>
  <c r="V155" i="4"/>
  <c r="T161" i="4"/>
  <c r="T160" i="4"/>
  <c r="T159" i="4"/>
  <c r="T158" i="4"/>
  <c r="T157" i="4"/>
  <c r="T156" i="4"/>
  <c r="W155" i="4"/>
  <c r="T101" i="4"/>
  <c r="T100" i="4"/>
  <c r="V42" i="4"/>
  <c r="W42" i="4"/>
  <c r="X42" i="4"/>
  <c r="Y42" i="4"/>
  <c r="Z42" i="4"/>
  <c r="U42" i="4"/>
  <c r="T43" i="4"/>
  <c r="T44" i="4"/>
  <c r="T45" i="4"/>
  <c r="T46" i="4"/>
  <c r="T47" i="4"/>
  <c r="T48" i="4"/>
  <c r="H1692" i="4"/>
  <c r="H1573" i="4"/>
  <c r="H1454" i="4"/>
  <c r="H1335" i="4"/>
  <c r="H1216" i="4"/>
  <c r="H1097" i="4"/>
  <c r="H978" i="4"/>
  <c r="H859" i="4"/>
  <c r="H740" i="4"/>
  <c r="H621" i="4"/>
  <c r="H502" i="4"/>
  <c r="H383" i="4"/>
  <c r="H264" i="4"/>
  <c r="H155" i="4"/>
  <c r="H42" i="4"/>
  <c r="I1692" i="4"/>
  <c r="I1573" i="4"/>
  <c r="I1454" i="4"/>
  <c r="I1335" i="4"/>
  <c r="I1216" i="4"/>
  <c r="I1097" i="4"/>
  <c r="I978" i="4"/>
  <c r="I859" i="4"/>
  <c r="I740" i="4"/>
  <c r="I621" i="4"/>
  <c r="I502" i="4"/>
  <c r="I383" i="4"/>
  <c r="I264" i="4"/>
  <c r="I155" i="4"/>
  <c r="I42" i="4"/>
  <c r="AE9" i="4" l="1"/>
  <c r="T980" i="4"/>
  <c r="AC11" i="4"/>
  <c r="AC8" i="4" s="1"/>
  <c r="T861" i="4"/>
  <c r="AD11" i="4"/>
  <c r="AD8" i="4" s="1"/>
  <c r="AE11" i="4"/>
  <c r="AE10" i="4"/>
  <c r="AE8" i="4" s="1"/>
  <c r="AC24" i="4"/>
  <c r="AC27" i="4"/>
  <c r="AE32" i="4"/>
  <c r="AE36" i="4"/>
  <c r="AD24" i="4"/>
  <c r="AD27" i="4"/>
  <c r="AD33" i="4"/>
  <c r="AD37" i="4"/>
  <c r="AE24" i="4"/>
  <c r="AE27" i="4"/>
  <c r="AE33" i="4"/>
  <c r="AE37" i="4"/>
  <c r="T155" i="4"/>
  <c r="AC25" i="4"/>
  <c r="AC28" i="4"/>
  <c r="AC35" i="4"/>
  <c r="AD25" i="4"/>
  <c r="AD28" i="4"/>
  <c r="AD35" i="4"/>
  <c r="AE25" i="4"/>
  <c r="AE28" i="4"/>
  <c r="AE35" i="4"/>
  <c r="AD26" i="4"/>
  <c r="AC32" i="4"/>
  <c r="AC30" i="4" s="1"/>
  <c r="AC36" i="4"/>
  <c r="AE26" i="4"/>
  <c r="AD32" i="4"/>
  <c r="AD36" i="4"/>
  <c r="T1454" i="4"/>
  <c r="T42" i="4"/>
  <c r="T978" i="4"/>
  <c r="T859" i="4"/>
  <c r="AE176" i="4"/>
  <c r="AC16" i="4"/>
  <c r="AD17" i="4"/>
  <c r="AE18" i="4"/>
  <c r="AD20" i="4"/>
  <c r="AE21" i="4"/>
  <c r="AE66" i="4"/>
  <c r="T383" i="4"/>
  <c r="T502" i="4"/>
  <c r="T1692" i="4"/>
  <c r="AD66" i="4"/>
  <c r="AD176" i="4"/>
  <c r="AD260" i="4"/>
  <c r="AE260" i="4"/>
  <c r="AC40" i="4"/>
  <c r="AD40" i="4"/>
  <c r="AE40" i="4"/>
  <c r="AC153" i="4"/>
  <c r="AD151" i="4"/>
  <c r="AE151" i="4"/>
  <c r="T740" i="4"/>
  <c r="T1097" i="4"/>
  <c r="T1573" i="4"/>
  <c r="T1335" i="4"/>
  <c r="T1216" i="4"/>
  <c r="T621" i="4"/>
  <c r="T264" i="4"/>
  <c r="AD34" i="4" l="1"/>
  <c r="AC34" i="4"/>
  <c r="AE34" i="4"/>
  <c r="AE22" i="4"/>
  <c r="AE14" i="4" s="1"/>
  <c r="AD30" i="4"/>
  <c r="AD22" i="4"/>
  <c r="AD14" i="4" s="1"/>
  <c r="AE30" i="4"/>
  <c r="AD29" i="4"/>
  <c r="AE29" i="4" l="1"/>
  <c r="AE38" i="4" s="1"/>
  <c r="AD38" i="4"/>
  <c r="CC1485" i="4" l="1"/>
  <c r="CC1723" i="4"/>
  <c r="BT325" i="4"/>
  <c r="BT326" i="4"/>
  <c r="BT327" i="4"/>
  <c r="BT328" i="4"/>
  <c r="BT329" i="4"/>
  <c r="BT330" i="4"/>
  <c r="BT331" i="4"/>
  <c r="BT332" i="4"/>
  <c r="BT333" i="4"/>
  <c r="BT334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Q1364" i="4"/>
  <c r="BQ1363" i="4"/>
  <c r="BQ1245" i="4"/>
  <c r="BQ1246" i="4" s="1"/>
  <c r="BQ1244" i="4"/>
  <c r="BQ1365" i="4" l="1"/>
  <c r="BQ388" i="4"/>
  <c r="BQ269" i="4"/>
  <c r="BQ272" i="4" s="1"/>
  <c r="BQ1102" i="4"/>
  <c r="BT391" i="4" l="1"/>
  <c r="BQ1578" i="4"/>
  <c r="BQ507" i="4"/>
  <c r="BQ1340" i="4"/>
  <c r="BQ626" i="4"/>
  <c r="BQ864" i="4"/>
  <c r="BQ1697" i="4"/>
  <c r="BQ745" i="4"/>
  <c r="BQ1459" i="4"/>
  <c r="BQ983" i="4"/>
  <c r="BQ1221" i="4"/>
  <c r="AK1343" i="4"/>
  <c r="AI1343" i="4"/>
  <c r="AK1224" i="4"/>
  <c r="AL1224" i="4"/>
  <c r="AN1224" i="4"/>
  <c r="AO1224" i="4"/>
  <c r="AQ1224" i="4"/>
  <c r="AR1224" i="4"/>
  <c r="AT1224" i="4"/>
  <c r="AU1224" i="4"/>
  <c r="AW1224" i="4"/>
  <c r="BA1224" i="4"/>
  <c r="BC1224" i="4"/>
  <c r="BD1224" i="4"/>
  <c r="BF1224" i="4"/>
  <c r="BG1224" i="4"/>
  <c r="BI1224" i="4"/>
  <c r="BJ1224" i="4"/>
  <c r="BL1224" i="4"/>
  <c r="BM1224" i="4"/>
  <c r="BN1224" i="4"/>
  <c r="BO1224" i="4"/>
  <c r="BP1224" i="4"/>
  <c r="AI1224" i="4"/>
  <c r="AK1105" i="4"/>
  <c r="AI1105" i="4"/>
  <c r="AO986" i="4"/>
  <c r="AQ986" i="4"/>
  <c r="AR986" i="4"/>
  <c r="AT986" i="4"/>
  <c r="BA986" i="4"/>
  <c r="BC986" i="4"/>
  <c r="BD986" i="4"/>
  <c r="BF986" i="4"/>
  <c r="BG986" i="4"/>
  <c r="BI986" i="4"/>
  <c r="BJ986" i="4"/>
  <c r="BL986" i="4"/>
  <c r="BM986" i="4"/>
  <c r="BN986" i="4"/>
  <c r="BO986" i="4"/>
  <c r="BP986" i="4"/>
  <c r="AK867" i="4"/>
  <c r="AI748" i="4"/>
  <c r="AI510" i="4"/>
  <c r="BQ391" i="4"/>
  <c r="AK391" i="4"/>
  <c r="AI391" i="4"/>
  <c r="AI162" i="4"/>
  <c r="AK1462" i="4"/>
  <c r="AK748" i="4"/>
  <c r="AK510" i="4"/>
  <c r="AI867" i="4"/>
  <c r="AI1462" i="4"/>
  <c r="AI1700" i="4"/>
  <c r="AK1700" i="4" l="1"/>
  <c r="AI1581" i="4" l="1"/>
  <c r="AI986" i="4"/>
  <c r="AK986" i="4" l="1"/>
  <c r="AI629" i="4" l="1"/>
  <c r="BQ627" i="4" l="1"/>
  <c r="BT629" i="4"/>
  <c r="BQ1579" i="4"/>
  <c r="BT1581" i="4"/>
  <c r="BQ865" i="4"/>
  <c r="BT867" i="4"/>
  <c r="BQ1698" i="4"/>
  <c r="BT1700" i="4"/>
  <c r="BQ746" i="4"/>
  <c r="BT748" i="4"/>
  <c r="BQ984" i="4"/>
  <c r="BT986" i="4"/>
  <c r="BQ1460" i="4"/>
  <c r="BT1462" i="4"/>
  <c r="BQ508" i="4"/>
  <c r="BT510" i="4"/>
  <c r="BQ1222" i="4"/>
  <c r="BT1224" i="4"/>
  <c r="BQ1341" i="4"/>
  <c r="BT1343" i="4"/>
  <c r="BT42" i="4"/>
  <c r="BL1128" i="4" l="1"/>
  <c r="BC326" i="4"/>
  <c r="AO210" i="4"/>
  <c r="AL100" i="4"/>
  <c r="AR1128" i="4"/>
  <c r="AN1128" i="4"/>
  <c r="CE1211" i="4"/>
  <c r="CD1211" i="4"/>
  <c r="CC1211" i="4"/>
  <c r="CB1211" i="4"/>
  <c r="CA1211" i="4"/>
  <c r="BY1211" i="4"/>
  <c r="BX1211" i="4"/>
  <c r="BW1211" i="4"/>
  <c r="BV1211" i="4"/>
  <c r="BU1211" i="4"/>
  <c r="BT1211" i="4"/>
  <c r="BS1211" i="4"/>
  <c r="BL1211" i="4"/>
  <c r="BK1211" i="4"/>
  <c r="BI1211" i="4"/>
  <c r="BH1211" i="4"/>
  <c r="BF1211" i="4"/>
  <c r="BE1211" i="4"/>
  <c r="BC1211" i="4"/>
  <c r="BB1211" i="4"/>
  <c r="AZ1211" i="4"/>
  <c r="AY1211" i="4"/>
  <c r="AW1211" i="4"/>
  <c r="AV1211" i="4"/>
  <c r="AT1211" i="4"/>
  <c r="AS1211" i="4"/>
  <c r="AQ1211" i="4"/>
  <c r="AP1211" i="4"/>
  <c r="AN1211" i="4"/>
  <c r="AM1211" i="4"/>
  <c r="AK1211" i="4"/>
  <c r="AJ1211" i="4"/>
  <c r="BZ1210" i="4"/>
  <c r="BQ1210" i="4"/>
  <c r="AB1210" i="4"/>
  <c r="J1210" i="4"/>
  <c r="BZ1209" i="4"/>
  <c r="BQ1209" i="4"/>
  <c r="AB1209" i="4"/>
  <c r="J1209" i="4"/>
  <c r="CE1207" i="4"/>
  <c r="CD1207" i="4"/>
  <c r="CC1207" i="4"/>
  <c r="CB1207" i="4"/>
  <c r="CA1207" i="4"/>
  <c r="BY1207" i="4"/>
  <c r="BX1207" i="4"/>
  <c r="BW1207" i="4"/>
  <c r="BV1207" i="4"/>
  <c r="BU1207" i="4"/>
  <c r="BT1207" i="4"/>
  <c r="BS1207" i="4"/>
  <c r="BL1207" i="4"/>
  <c r="BJ1207" i="4"/>
  <c r="BI1207" i="4"/>
  <c r="BG1207" i="4"/>
  <c r="BF1207" i="4"/>
  <c r="BE1207" i="4"/>
  <c r="BD1207" i="4"/>
  <c r="BC1207" i="4"/>
  <c r="BB1207" i="4"/>
  <c r="BA1207" i="4"/>
  <c r="AZ1207" i="4"/>
  <c r="AY1207" i="4"/>
  <c r="AX1207" i="4"/>
  <c r="AW1207" i="4"/>
  <c r="AV1207" i="4"/>
  <c r="AU1207" i="4"/>
  <c r="AT1207" i="4"/>
  <c r="AS1207" i="4"/>
  <c r="AR1207" i="4"/>
  <c r="AQ1207" i="4"/>
  <c r="AP1207" i="4"/>
  <c r="AO1207" i="4"/>
  <c r="AN1207" i="4"/>
  <c r="AM1207" i="4"/>
  <c r="AL1207" i="4"/>
  <c r="AK1207" i="4"/>
  <c r="AJ1207" i="4"/>
  <c r="AI1207" i="4"/>
  <c r="BZ1206" i="4"/>
  <c r="BQ1206" i="4"/>
  <c r="AB1206" i="4"/>
  <c r="J1206" i="4"/>
  <c r="BZ1205" i="4"/>
  <c r="BQ1205" i="4"/>
  <c r="AB1205" i="4"/>
  <c r="J1205" i="4"/>
  <c r="CE1203" i="4"/>
  <c r="CD1203" i="4"/>
  <c r="CC1203" i="4"/>
  <c r="CB1203" i="4"/>
  <c r="CA1203" i="4"/>
  <c r="BY1203" i="4"/>
  <c r="BX1203" i="4"/>
  <c r="BW1203" i="4"/>
  <c r="BV1203" i="4"/>
  <c r="BU1203" i="4"/>
  <c r="BT1203" i="4"/>
  <c r="BS1203" i="4"/>
  <c r="BL1203" i="4"/>
  <c r="BK1203" i="4"/>
  <c r="BJ1203" i="4"/>
  <c r="BI1203" i="4"/>
  <c r="BH1203" i="4"/>
  <c r="BG1203" i="4"/>
  <c r="BF1203" i="4"/>
  <c r="BE1203" i="4"/>
  <c r="BD1203" i="4"/>
  <c r="BC1203" i="4"/>
  <c r="BB1203" i="4"/>
  <c r="BA1203" i="4"/>
  <c r="AZ1203" i="4"/>
  <c r="AY1203" i="4"/>
  <c r="AX1203" i="4"/>
  <c r="AW1203" i="4"/>
  <c r="AV1203" i="4"/>
  <c r="AU1203" i="4"/>
  <c r="AT1203" i="4"/>
  <c r="AS1203" i="4"/>
  <c r="AR1203" i="4"/>
  <c r="AQ1203" i="4"/>
  <c r="AP1203" i="4"/>
  <c r="AO1203" i="4"/>
  <c r="AN1203" i="4"/>
  <c r="AM1203" i="4"/>
  <c r="AL1203" i="4"/>
  <c r="AK1203" i="4"/>
  <c r="AJ1203" i="4"/>
  <c r="AI1203" i="4"/>
  <c r="BZ1202" i="4"/>
  <c r="BQ1202" i="4"/>
  <c r="AB1202" i="4"/>
  <c r="J1202" i="4"/>
  <c r="BZ1201" i="4"/>
  <c r="BQ1201" i="4"/>
  <c r="BQ1203" i="4" s="1"/>
  <c r="AB1201" i="4"/>
  <c r="AB1203" i="4" s="1"/>
  <c r="J1201" i="4"/>
  <c r="CE1198" i="4"/>
  <c r="CD1198" i="4"/>
  <c r="CC1198" i="4"/>
  <c r="CB1198" i="4"/>
  <c r="CA1198" i="4"/>
  <c r="BY1198" i="4"/>
  <c r="BX1198" i="4"/>
  <c r="BW1198" i="4"/>
  <c r="BV1198" i="4"/>
  <c r="BU1198" i="4"/>
  <c r="BT1198" i="4"/>
  <c r="BS1198" i="4"/>
  <c r="BL1198" i="4"/>
  <c r="BK1198" i="4"/>
  <c r="BI1198" i="4"/>
  <c r="BH1198" i="4"/>
  <c r="BF1198" i="4"/>
  <c r="BE1198" i="4"/>
  <c r="BC1198" i="4"/>
  <c r="BB1198" i="4"/>
  <c r="AZ1198" i="4"/>
  <c r="AY1198" i="4"/>
  <c r="AW1198" i="4"/>
  <c r="AV1198" i="4"/>
  <c r="AT1198" i="4"/>
  <c r="AS1198" i="4"/>
  <c r="AQ1198" i="4"/>
  <c r="AP1198" i="4"/>
  <c r="AN1198" i="4"/>
  <c r="AM1198" i="4"/>
  <c r="AK1198" i="4"/>
  <c r="AJ1198" i="4"/>
  <c r="BZ1197" i="4"/>
  <c r="BQ1197" i="4"/>
  <c r="AB1197" i="4"/>
  <c r="J1197" i="4"/>
  <c r="BZ1196" i="4"/>
  <c r="BZ1198" i="4" s="1"/>
  <c r="BQ1196" i="4"/>
  <c r="AB1196" i="4"/>
  <c r="J1196" i="4"/>
  <c r="CE1194" i="4"/>
  <c r="CD1194" i="4"/>
  <c r="CC1194" i="4"/>
  <c r="CB1194" i="4"/>
  <c r="CA1194" i="4"/>
  <c r="BY1194" i="4"/>
  <c r="BX1194" i="4"/>
  <c r="BW1194" i="4"/>
  <c r="BV1194" i="4"/>
  <c r="BU1194" i="4"/>
  <c r="BT1194" i="4"/>
  <c r="BS1194" i="4"/>
  <c r="BL1194" i="4"/>
  <c r="BK1194" i="4"/>
  <c r="BJ1194" i="4"/>
  <c r="BI1194" i="4"/>
  <c r="BH1194" i="4"/>
  <c r="BG1194" i="4"/>
  <c r="BF1194" i="4"/>
  <c r="BE1194" i="4"/>
  <c r="BD1194" i="4"/>
  <c r="BC1194" i="4"/>
  <c r="BB1194" i="4"/>
  <c r="BA1194" i="4"/>
  <c r="AZ1194" i="4"/>
  <c r="AY1194" i="4"/>
  <c r="AX1194" i="4"/>
  <c r="AW1194" i="4"/>
  <c r="AV1194" i="4"/>
  <c r="AU1194" i="4"/>
  <c r="AT1194" i="4"/>
  <c r="AS1194" i="4"/>
  <c r="AR1194" i="4"/>
  <c r="AQ1194" i="4"/>
  <c r="AP1194" i="4"/>
  <c r="AO1194" i="4"/>
  <c r="AN1194" i="4"/>
  <c r="AM1194" i="4"/>
  <c r="AL1194" i="4"/>
  <c r="AK1194" i="4"/>
  <c r="AJ1194" i="4"/>
  <c r="AI1194" i="4"/>
  <c r="BZ1193" i="4"/>
  <c r="BQ1193" i="4"/>
  <c r="AB1193" i="4"/>
  <c r="J1193" i="4"/>
  <c r="BZ1192" i="4"/>
  <c r="BQ1192" i="4"/>
  <c r="AB1192" i="4"/>
  <c r="J1192" i="4"/>
  <c r="I1192" i="4" s="1"/>
  <c r="H1192" i="4" s="1"/>
  <c r="CE1190" i="4"/>
  <c r="CD1190" i="4"/>
  <c r="CC1190" i="4"/>
  <c r="CB1190" i="4"/>
  <c r="CA1190" i="4"/>
  <c r="BY1190" i="4"/>
  <c r="BX1190" i="4"/>
  <c r="BW1190" i="4"/>
  <c r="BV1190" i="4"/>
  <c r="BU1190" i="4"/>
  <c r="BT1190" i="4"/>
  <c r="BS1190" i="4"/>
  <c r="BL1190" i="4"/>
  <c r="BK1190" i="4"/>
  <c r="BK1185" i="4" s="1"/>
  <c r="BJ1190" i="4"/>
  <c r="BI1190" i="4"/>
  <c r="BH1190" i="4"/>
  <c r="BG1190" i="4"/>
  <c r="BF1190" i="4"/>
  <c r="BE1190" i="4"/>
  <c r="BD1190" i="4"/>
  <c r="BC1190" i="4"/>
  <c r="BB1190" i="4"/>
  <c r="BA1190" i="4"/>
  <c r="AZ1190" i="4"/>
  <c r="AY1190" i="4"/>
  <c r="AX1190" i="4"/>
  <c r="AW1190" i="4"/>
  <c r="AV1190" i="4"/>
  <c r="AU1190" i="4"/>
  <c r="AT1190" i="4"/>
  <c r="AS1190" i="4"/>
  <c r="AR1190" i="4"/>
  <c r="AQ1190" i="4"/>
  <c r="AP1190" i="4"/>
  <c r="AO1190" i="4"/>
  <c r="AN1190" i="4"/>
  <c r="AM1190" i="4"/>
  <c r="AM1185" i="4" s="1"/>
  <c r="AL1190" i="4"/>
  <c r="AK1190" i="4"/>
  <c r="AJ1190" i="4"/>
  <c r="AI1190" i="4"/>
  <c r="BZ1189" i="4"/>
  <c r="BQ1189" i="4"/>
  <c r="AB1189" i="4"/>
  <c r="J1189" i="4"/>
  <c r="BZ1188" i="4"/>
  <c r="BZ1190" i="4" s="1"/>
  <c r="BQ1188" i="4"/>
  <c r="BQ1190" i="4" s="1"/>
  <c r="AB1188" i="4"/>
  <c r="J1188" i="4"/>
  <c r="BS1185" i="4"/>
  <c r="CE1184" i="4"/>
  <c r="CD1184" i="4"/>
  <c r="CC1184" i="4"/>
  <c r="CB1184" i="4"/>
  <c r="CA1184" i="4"/>
  <c r="BY1184" i="4"/>
  <c r="BX1184" i="4"/>
  <c r="BW1184" i="4"/>
  <c r="BV1184" i="4"/>
  <c r="BU1184" i="4"/>
  <c r="BT1184" i="4"/>
  <c r="BS1184" i="4"/>
  <c r="BL1184" i="4"/>
  <c r="BK1184" i="4"/>
  <c r="BJ1184" i="4"/>
  <c r="BI1184" i="4"/>
  <c r="BH1184" i="4"/>
  <c r="BG1184" i="4"/>
  <c r="BF1184" i="4"/>
  <c r="BE1184" i="4"/>
  <c r="BD1184" i="4"/>
  <c r="BC1184" i="4"/>
  <c r="BB1184" i="4"/>
  <c r="BA1184" i="4"/>
  <c r="AZ1184" i="4"/>
  <c r="AY1184" i="4"/>
  <c r="AX1184" i="4"/>
  <c r="AW1184" i="4"/>
  <c r="AV1184" i="4"/>
  <c r="AU1184" i="4"/>
  <c r="AT1184" i="4"/>
  <c r="AS1184" i="4"/>
  <c r="AR1184" i="4"/>
  <c r="AQ1184" i="4"/>
  <c r="AP1184" i="4"/>
  <c r="AO1184" i="4"/>
  <c r="AN1184" i="4"/>
  <c r="AM1184" i="4"/>
  <c r="AL1184" i="4"/>
  <c r="AK1184" i="4"/>
  <c r="AJ1184" i="4"/>
  <c r="AI1184" i="4"/>
  <c r="BZ1183" i="4"/>
  <c r="BQ1183" i="4"/>
  <c r="AB1183" i="4"/>
  <c r="J1183" i="4"/>
  <c r="I1183" i="4" s="1"/>
  <c r="H1183" i="4" s="1"/>
  <c r="BZ1182" i="4"/>
  <c r="BQ1182" i="4"/>
  <c r="AB1182" i="4"/>
  <c r="J1182" i="4"/>
  <c r="BZ1181" i="4"/>
  <c r="BQ1181" i="4"/>
  <c r="AB1181" i="4"/>
  <c r="J1181" i="4"/>
  <c r="CE1179" i="4"/>
  <c r="CD1179" i="4"/>
  <c r="CC1179" i="4"/>
  <c r="CB1179" i="4"/>
  <c r="CA1179" i="4"/>
  <c r="BY1179" i="4"/>
  <c r="BX1179" i="4"/>
  <c r="BW1179" i="4"/>
  <c r="BV1179" i="4"/>
  <c r="BU1179" i="4"/>
  <c r="BT1179" i="4"/>
  <c r="BS1179" i="4"/>
  <c r="BL1179" i="4"/>
  <c r="BK1179" i="4"/>
  <c r="BJ1179" i="4"/>
  <c r="BI1179" i="4"/>
  <c r="BH1179" i="4"/>
  <c r="BG1179" i="4"/>
  <c r="BF1179" i="4"/>
  <c r="BE1179" i="4"/>
  <c r="BD1179" i="4"/>
  <c r="BC1179" i="4"/>
  <c r="BB1179" i="4"/>
  <c r="BA1179" i="4"/>
  <c r="AZ1179" i="4"/>
  <c r="AY1179" i="4"/>
  <c r="AX1179" i="4"/>
  <c r="AW1179" i="4"/>
  <c r="AV1179" i="4"/>
  <c r="AU1179" i="4"/>
  <c r="AT1179" i="4"/>
  <c r="AS1179" i="4"/>
  <c r="AR1179" i="4"/>
  <c r="AQ1179" i="4"/>
  <c r="AP1179" i="4"/>
  <c r="AO1179" i="4"/>
  <c r="AN1179" i="4"/>
  <c r="AM1179" i="4"/>
  <c r="AL1179" i="4"/>
  <c r="AK1179" i="4"/>
  <c r="AJ1179" i="4"/>
  <c r="AI1179" i="4"/>
  <c r="BZ1178" i="4"/>
  <c r="BQ1178" i="4"/>
  <c r="AB1178" i="4"/>
  <c r="J1178" i="4"/>
  <c r="BZ1177" i="4"/>
  <c r="BQ1177" i="4"/>
  <c r="AB1177" i="4"/>
  <c r="J1177" i="4"/>
  <c r="I1177" i="4" s="1"/>
  <c r="H1177" i="4" s="1"/>
  <c r="BZ1176" i="4"/>
  <c r="BQ1176" i="4"/>
  <c r="AB1176" i="4"/>
  <c r="J1176" i="4"/>
  <c r="CE1174" i="4"/>
  <c r="CD1174" i="4"/>
  <c r="CC1174" i="4"/>
  <c r="CB1174" i="4"/>
  <c r="CA1174" i="4"/>
  <c r="BY1174" i="4"/>
  <c r="BX1174" i="4"/>
  <c r="BW1174" i="4"/>
  <c r="BV1174" i="4"/>
  <c r="BU1174" i="4"/>
  <c r="BT1174" i="4"/>
  <c r="BS1174" i="4"/>
  <c r="BL1174" i="4"/>
  <c r="BK1174" i="4"/>
  <c r="BI1174" i="4"/>
  <c r="BH1174" i="4"/>
  <c r="BF1174" i="4"/>
  <c r="BE1174" i="4"/>
  <c r="BC1174" i="4"/>
  <c r="BB1174" i="4"/>
  <c r="AZ1174" i="4"/>
  <c r="AY1174" i="4"/>
  <c r="AW1174" i="4"/>
  <c r="AV1174" i="4"/>
  <c r="AT1174" i="4"/>
  <c r="AS1174" i="4"/>
  <c r="AQ1174" i="4"/>
  <c r="AP1174" i="4"/>
  <c r="AN1174" i="4"/>
  <c r="AM1174" i="4"/>
  <c r="AK1174" i="4"/>
  <c r="AJ1174" i="4"/>
  <c r="BZ1173" i="4"/>
  <c r="BQ1173" i="4"/>
  <c r="AB1173" i="4"/>
  <c r="J1173" i="4"/>
  <c r="BZ1172" i="4"/>
  <c r="BQ1172" i="4"/>
  <c r="AB1172" i="4"/>
  <c r="J1172" i="4"/>
  <c r="BZ1171" i="4"/>
  <c r="BQ1171" i="4"/>
  <c r="AB1171" i="4"/>
  <c r="J1171" i="4"/>
  <c r="CE1169" i="4"/>
  <c r="CD1169" i="4"/>
  <c r="CC1169" i="4"/>
  <c r="CB1169" i="4"/>
  <c r="CA1169" i="4"/>
  <c r="BY1169" i="4"/>
  <c r="BX1169" i="4"/>
  <c r="BW1169" i="4"/>
  <c r="BV1169" i="4"/>
  <c r="BU1169" i="4"/>
  <c r="BT1169" i="4"/>
  <c r="BS1169" i="4"/>
  <c r="BL1169" i="4"/>
  <c r="BK1169" i="4"/>
  <c r="BJ1169" i="4"/>
  <c r="BI1169" i="4"/>
  <c r="BH1169" i="4"/>
  <c r="BG1169" i="4"/>
  <c r="BF1169" i="4"/>
  <c r="BE1169" i="4"/>
  <c r="BD1169" i="4"/>
  <c r="BC1169" i="4"/>
  <c r="BB1169" i="4"/>
  <c r="BA1169" i="4"/>
  <c r="AZ1169" i="4"/>
  <c r="AY1169" i="4"/>
  <c r="AX1169" i="4"/>
  <c r="AW1169" i="4"/>
  <c r="AV1169" i="4"/>
  <c r="AU1169" i="4"/>
  <c r="AT1169" i="4"/>
  <c r="AS1169" i="4"/>
  <c r="AR1169" i="4"/>
  <c r="AQ1169" i="4"/>
  <c r="AP1169" i="4"/>
  <c r="AO1169" i="4"/>
  <c r="AN1169" i="4"/>
  <c r="AM1169" i="4"/>
  <c r="AL1169" i="4"/>
  <c r="AK1169" i="4"/>
  <c r="AJ1169" i="4"/>
  <c r="AI1169" i="4"/>
  <c r="BZ1168" i="4"/>
  <c r="BQ1168" i="4"/>
  <c r="AB1168" i="4"/>
  <c r="J1168" i="4"/>
  <c r="BZ1167" i="4"/>
  <c r="BQ1167" i="4"/>
  <c r="AB1167" i="4"/>
  <c r="J1167" i="4"/>
  <c r="BZ1166" i="4"/>
  <c r="BQ1166" i="4"/>
  <c r="AB1166" i="4"/>
  <c r="J1166" i="4"/>
  <c r="CE1164" i="4"/>
  <c r="CD1164" i="4"/>
  <c r="CC1164" i="4"/>
  <c r="CB1164" i="4"/>
  <c r="CA1164" i="4"/>
  <c r="BY1164" i="4"/>
  <c r="BX1164" i="4"/>
  <c r="BW1164" i="4"/>
  <c r="BV1164" i="4"/>
  <c r="BU1164" i="4"/>
  <c r="BT1164" i="4"/>
  <c r="BS1164" i="4"/>
  <c r="BL1164" i="4"/>
  <c r="BK1164" i="4"/>
  <c r="BJ1164" i="4"/>
  <c r="BI1164" i="4"/>
  <c r="BH1164" i="4"/>
  <c r="BG1164" i="4"/>
  <c r="BF1164" i="4"/>
  <c r="BE1164" i="4"/>
  <c r="BD1164" i="4"/>
  <c r="BC1164" i="4"/>
  <c r="BB1164" i="4"/>
  <c r="BA1164" i="4"/>
  <c r="AZ1164" i="4"/>
  <c r="AY1164" i="4"/>
  <c r="AX1164" i="4"/>
  <c r="AW1164" i="4"/>
  <c r="AV1164" i="4"/>
  <c r="AU1164" i="4"/>
  <c r="AT1164" i="4"/>
  <c r="AS1164" i="4"/>
  <c r="AR1164" i="4"/>
  <c r="AQ1164" i="4"/>
  <c r="AP1164" i="4"/>
  <c r="AO1164" i="4"/>
  <c r="AN1164" i="4"/>
  <c r="AM1164" i="4"/>
  <c r="AL1164" i="4"/>
  <c r="AK1164" i="4"/>
  <c r="AJ1164" i="4"/>
  <c r="AI1164" i="4"/>
  <c r="BZ1163" i="4"/>
  <c r="BQ1163" i="4"/>
  <c r="AB1163" i="4"/>
  <c r="J1163" i="4"/>
  <c r="BZ1162" i="4"/>
  <c r="BQ1162" i="4"/>
  <c r="AB1162" i="4"/>
  <c r="J1162" i="4"/>
  <c r="BZ1161" i="4"/>
  <c r="BQ1161" i="4"/>
  <c r="AB1161" i="4"/>
  <c r="AB1164" i="4" s="1"/>
  <c r="J1161" i="4"/>
  <c r="CE1159" i="4"/>
  <c r="CD1159" i="4"/>
  <c r="CC1159" i="4"/>
  <c r="CB1159" i="4"/>
  <c r="CA1159" i="4"/>
  <c r="BY1159" i="4"/>
  <c r="BX1159" i="4"/>
  <c r="BW1159" i="4"/>
  <c r="BV1159" i="4"/>
  <c r="BU1159" i="4"/>
  <c r="BT1159" i="4"/>
  <c r="BS1159" i="4"/>
  <c r="BL1159" i="4"/>
  <c r="BK1159" i="4"/>
  <c r="BJ1159" i="4"/>
  <c r="BI1159" i="4"/>
  <c r="BH1159" i="4"/>
  <c r="BG1159" i="4"/>
  <c r="BF1159" i="4"/>
  <c r="BE1159" i="4"/>
  <c r="BD1159" i="4"/>
  <c r="BC1159" i="4"/>
  <c r="BB1159" i="4"/>
  <c r="BA1159" i="4"/>
  <c r="AZ1159" i="4"/>
  <c r="AY1159" i="4"/>
  <c r="AX1159" i="4"/>
  <c r="AW1159" i="4"/>
  <c r="AV1159" i="4"/>
  <c r="AU1159" i="4"/>
  <c r="AT1159" i="4"/>
  <c r="AS1159" i="4"/>
  <c r="AR1159" i="4"/>
  <c r="AQ1159" i="4"/>
  <c r="AP1159" i="4"/>
  <c r="AO1159" i="4"/>
  <c r="AN1159" i="4"/>
  <c r="AM1159" i="4"/>
  <c r="AL1159" i="4"/>
  <c r="AK1159" i="4"/>
  <c r="AJ1159" i="4"/>
  <c r="AI1159" i="4"/>
  <c r="BZ1158" i="4"/>
  <c r="BQ1158" i="4"/>
  <c r="AB1158" i="4"/>
  <c r="J1158" i="4"/>
  <c r="I1158" i="4" s="1"/>
  <c r="H1158" i="4" s="1"/>
  <c r="BZ1157" i="4"/>
  <c r="BQ1157" i="4"/>
  <c r="AB1157" i="4"/>
  <c r="J1157" i="4"/>
  <c r="BZ1156" i="4"/>
  <c r="BQ1156" i="4"/>
  <c r="AB1156" i="4"/>
  <c r="AB1159" i="4" s="1"/>
  <c r="J1156" i="4"/>
  <c r="CE1153" i="4"/>
  <c r="CD1153" i="4"/>
  <c r="CC1153" i="4"/>
  <c r="CB1153" i="4"/>
  <c r="CA1153" i="4"/>
  <c r="BY1153" i="4"/>
  <c r="BX1153" i="4"/>
  <c r="BW1153" i="4"/>
  <c r="BV1153" i="4"/>
  <c r="BU1153" i="4"/>
  <c r="BT1153" i="4"/>
  <c r="BS1153" i="4"/>
  <c r="BL1153" i="4"/>
  <c r="BK1153" i="4"/>
  <c r="BJ1153" i="4"/>
  <c r="BI1153" i="4"/>
  <c r="BH1153" i="4"/>
  <c r="BG1153" i="4"/>
  <c r="BF1153" i="4"/>
  <c r="BE1153" i="4"/>
  <c r="BD1153" i="4"/>
  <c r="BC1153" i="4"/>
  <c r="BB1153" i="4"/>
  <c r="BA1153" i="4"/>
  <c r="AZ1153" i="4"/>
  <c r="AY1153" i="4"/>
  <c r="AX1153" i="4"/>
  <c r="AW1153" i="4"/>
  <c r="AV1153" i="4"/>
  <c r="AU1153" i="4"/>
  <c r="AT1153" i="4"/>
  <c r="AS1153" i="4"/>
  <c r="AR1153" i="4"/>
  <c r="AQ1153" i="4"/>
  <c r="AP1153" i="4"/>
  <c r="AO1153" i="4"/>
  <c r="AN1153" i="4"/>
  <c r="AM1153" i="4"/>
  <c r="AL1153" i="4"/>
  <c r="AK1153" i="4"/>
  <c r="AJ1153" i="4"/>
  <c r="AI1153" i="4"/>
  <c r="BZ1152" i="4"/>
  <c r="BQ1152" i="4"/>
  <c r="AB1152" i="4"/>
  <c r="J1152" i="4"/>
  <c r="BZ1151" i="4"/>
  <c r="BQ1151" i="4"/>
  <c r="AB1151" i="4"/>
  <c r="J1151" i="4"/>
  <c r="BZ1150" i="4"/>
  <c r="BQ1150" i="4"/>
  <c r="AB1150" i="4"/>
  <c r="J1150" i="4"/>
  <c r="CE1148" i="4"/>
  <c r="CD1148" i="4"/>
  <c r="CC1148" i="4"/>
  <c r="CB1148" i="4"/>
  <c r="CA1148" i="4"/>
  <c r="BY1148" i="4"/>
  <c r="BX1148" i="4"/>
  <c r="BW1148" i="4"/>
  <c r="BV1148" i="4"/>
  <c r="BU1148" i="4"/>
  <c r="BT1148" i="4"/>
  <c r="BS1148" i="4"/>
  <c r="BL1148" i="4"/>
  <c r="BK1148" i="4"/>
  <c r="BJ1148" i="4"/>
  <c r="BI1148" i="4"/>
  <c r="BH1148" i="4"/>
  <c r="BG1148" i="4"/>
  <c r="BF1148" i="4"/>
  <c r="BE1148" i="4"/>
  <c r="BD1148" i="4"/>
  <c r="BC1148" i="4"/>
  <c r="BB1148" i="4"/>
  <c r="BA1148" i="4"/>
  <c r="AZ1148" i="4"/>
  <c r="AY1148" i="4"/>
  <c r="AX1148" i="4"/>
  <c r="AW1148" i="4"/>
  <c r="AV1148" i="4"/>
  <c r="AU1148" i="4"/>
  <c r="AT1148" i="4"/>
  <c r="AS1148" i="4"/>
  <c r="AR1148" i="4"/>
  <c r="AQ1148" i="4"/>
  <c r="AP1148" i="4"/>
  <c r="AO1148" i="4"/>
  <c r="AN1148" i="4"/>
  <c r="AM1148" i="4"/>
  <c r="AL1148" i="4"/>
  <c r="AK1148" i="4"/>
  <c r="AJ1148" i="4"/>
  <c r="AI1148" i="4"/>
  <c r="BZ1147" i="4"/>
  <c r="BQ1147" i="4"/>
  <c r="AB1147" i="4"/>
  <c r="J1147" i="4"/>
  <c r="BZ1146" i="4"/>
  <c r="BQ1146" i="4"/>
  <c r="AB1146" i="4"/>
  <c r="J1146" i="4"/>
  <c r="BZ1145" i="4"/>
  <c r="BQ1145" i="4"/>
  <c r="BQ1148" i="4" s="1"/>
  <c r="AB1145" i="4"/>
  <c r="J1145" i="4"/>
  <c r="CE1143" i="4"/>
  <c r="CD1143" i="4"/>
  <c r="CC1143" i="4"/>
  <c r="CB1143" i="4"/>
  <c r="CA1143" i="4"/>
  <c r="BY1143" i="4"/>
  <c r="BX1143" i="4"/>
  <c r="BW1143" i="4"/>
  <c r="BV1143" i="4"/>
  <c r="BU1143" i="4"/>
  <c r="BT1143" i="4"/>
  <c r="BS1143" i="4"/>
  <c r="BL1143" i="4"/>
  <c r="BK1143" i="4"/>
  <c r="BI1143" i="4"/>
  <c r="BH1143" i="4"/>
  <c r="BF1143" i="4"/>
  <c r="BE1143" i="4"/>
  <c r="BC1143" i="4"/>
  <c r="BB1143" i="4"/>
  <c r="AZ1143" i="4"/>
  <c r="AY1143" i="4"/>
  <c r="AW1143" i="4"/>
  <c r="AV1143" i="4"/>
  <c r="AT1143" i="4"/>
  <c r="AS1143" i="4"/>
  <c r="AQ1143" i="4"/>
  <c r="AP1143" i="4"/>
  <c r="AN1143" i="4"/>
  <c r="AM1143" i="4"/>
  <c r="AK1143" i="4"/>
  <c r="AJ1143" i="4"/>
  <c r="BZ1142" i="4"/>
  <c r="BQ1142" i="4"/>
  <c r="AB1142" i="4"/>
  <c r="J1142" i="4"/>
  <c r="BZ1141" i="4"/>
  <c r="BQ1141" i="4"/>
  <c r="AB1141" i="4"/>
  <c r="J1141" i="4"/>
  <c r="BZ1140" i="4"/>
  <c r="BQ1140" i="4"/>
  <c r="BQ1143" i="4" s="1"/>
  <c r="AB1140" i="4"/>
  <c r="J1140" i="4"/>
  <c r="CE1138" i="4"/>
  <c r="CD1138" i="4"/>
  <c r="CC1138" i="4"/>
  <c r="CB1138" i="4"/>
  <c r="CA1138" i="4"/>
  <c r="BY1138" i="4"/>
  <c r="BX1138" i="4"/>
  <c r="BW1138" i="4"/>
  <c r="BV1138" i="4"/>
  <c r="BU1138" i="4"/>
  <c r="BT1138" i="4"/>
  <c r="BS1138" i="4"/>
  <c r="BL1138" i="4"/>
  <c r="BK1138" i="4"/>
  <c r="BJ1138" i="4"/>
  <c r="BI1138" i="4"/>
  <c r="BH1138" i="4"/>
  <c r="BG1138" i="4"/>
  <c r="BF1138" i="4"/>
  <c r="BE1138" i="4"/>
  <c r="BD1138" i="4"/>
  <c r="BC1138" i="4"/>
  <c r="BB1138" i="4"/>
  <c r="BA1138" i="4"/>
  <c r="AZ1138" i="4"/>
  <c r="AY1138" i="4"/>
  <c r="AX1138" i="4"/>
  <c r="AW1138" i="4"/>
  <c r="AV1138" i="4"/>
  <c r="AU1138" i="4"/>
  <c r="AT1138" i="4"/>
  <c r="AS1138" i="4"/>
  <c r="AR1138" i="4"/>
  <c r="AQ1138" i="4"/>
  <c r="AP1138" i="4"/>
  <c r="AO1138" i="4"/>
  <c r="AN1138" i="4"/>
  <c r="AM1138" i="4"/>
  <c r="AL1138" i="4"/>
  <c r="AK1138" i="4"/>
  <c r="AJ1138" i="4"/>
  <c r="AI1138" i="4"/>
  <c r="BZ1137" i="4"/>
  <c r="BQ1137" i="4"/>
  <c r="AB1137" i="4"/>
  <c r="J1137" i="4"/>
  <c r="BZ1136" i="4"/>
  <c r="BQ1136" i="4"/>
  <c r="AB1136" i="4"/>
  <c r="J1136" i="4"/>
  <c r="BZ1135" i="4"/>
  <c r="BQ1135" i="4"/>
  <c r="AB1135" i="4"/>
  <c r="J1135" i="4"/>
  <c r="CE1133" i="4"/>
  <c r="CD1133" i="4"/>
  <c r="CC1133" i="4"/>
  <c r="CB1133" i="4"/>
  <c r="CA1133" i="4"/>
  <c r="BY1133" i="4"/>
  <c r="BX1133" i="4"/>
  <c r="BW1133" i="4"/>
  <c r="BV1133" i="4"/>
  <c r="BU1133" i="4"/>
  <c r="BT1133" i="4"/>
  <c r="BS1133" i="4"/>
  <c r="BL1133" i="4"/>
  <c r="BK1133" i="4"/>
  <c r="BJ1133" i="4"/>
  <c r="BI1133" i="4"/>
  <c r="BH1133" i="4"/>
  <c r="BG1133" i="4"/>
  <c r="BF1133" i="4"/>
  <c r="BE1133" i="4"/>
  <c r="BD1133" i="4"/>
  <c r="BC1133" i="4"/>
  <c r="BB1133" i="4"/>
  <c r="BA1133" i="4"/>
  <c r="AZ1133" i="4"/>
  <c r="AY1133" i="4"/>
  <c r="AX1133" i="4"/>
  <c r="AW1133" i="4"/>
  <c r="AV1133" i="4"/>
  <c r="AU1133" i="4"/>
  <c r="AT1133" i="4"/>
  <c r="AS1133" i="4"/>
  <c r="AR1133" i="4"/>
  <c r="AQ1133" i="4"/>
  <c r="AP1133" i="4"/>
  <c r="AO1133" i="4"/>
  <c r="AN1133" i="4"/>
  <c r="AM1133" i="4"/>
  <c r="AL1133" i="4"/>
  <c r="AK1133" i="4"/>
  <c r="AJ1133" i="4"/>
  <c r="AI1133" i="4"/>
  <c r="BZ1132" i="4"/>
  <c r="BQ1132" i="4"/>
  <c r="AB1132" i="4"/>
  <c r="J1132" i="4"/>
  <c r="BZ1131" i="4"/>
  <c r="BQ1131" i="4"/>
  <c r="AB1131" i="4"/>
  <c r="J1131" i="4"/>
  <c r="BZ1130" i="4"/>
  <c r="BZ1133" i="4" s="1"/>
  <c r="BQ1130" i="4"/>
  <c r="BQ1133" i="4" s="1"/>
  <c r="AB1130" i="4"/>
  <c r="J1130" i="4"/>
  <c r="I1130" i="4" s="1"/>
  <c r="H1130" i="4" s="1"/>
  <c r="CE1128" i="4"/>
  <c r="CD1128" i="4"/>
  <c r="CC1128" i="4"/>
  <c r="CB1128" i="4"/>
  <c r="CA1128" i="4"/>
  <c r="BT1128" i="4"/>
  <c r="BS1128" i="4"/>
  <c r="BJ1128" i="4"/>
  <c r="BG1128" i="4"/>
  <c r="AU1128" i="4"/>
  <c r="AO1128" i="4"/>
  <c r="AK1128" i="4"/>
  <c r="AJ1128" i="4"/>
  <c r="AI1128" i="4"/>
  <c r="BZ1127" i="4"/>
  <c r="AB1127" i="4"/>
  <c r="J1127" i="4"/>
  <c r="BZ1126" i="4"/>
  <c r="O1126" i="4"/>
  <c r="BZ1125" i="4"/>
  <c r="BY1128" i="4"/>
  <c r="BK1128" i="4"/>
  <c r="Q1125" i="4"/>
  <c r="P1125" i="4"/>
  <c r="O1125" i="4"/>
  <c r="CH1122" i="4"/>
  <c r="CG1122" i="4"/>
  <c r="CF1122" i="4"/>
  <c r="CE1121" i="4"/>
  <c r="CD1121" i="4"/>
  <c r="CC1121" i="4"/>
  <c r="CB1121" i="4"/>
  <c r="CA1121" i="4"/>
  <c r="BY1121" i="4"/>
  <c r="BX1121" i="4"/>
  <c r="BW1121" i="4"/>
  <c r="BV1121" i="4"/>
  <c r="BU1121" i="4"/>
  <c r="BT1121" i="4"/>
  <c r="BS1121" i="4"/>
  <c r="BL1121" i="4"/>
  <c r="BK1121" i="4"/>
  <c r="BJ1121" i="4"/>
  <c r="BI1121" i="4"/>
  <c r="BH1121" i="4"/>
  <c r="BG1121" i="4"/>
  <c r="BF1121" i="4"/>
  <c r="BE1121" i="4"/>
  <c r="BD1121" i="4"/>
  <c r="BC1121" i="4"/>
  <c r="BB1121" i="4"/>
  <c r="BA1121" i="4"/>
  <c r="AZ1121" i="4"/>
  <c r="AY1121" i="4"/>
  <c r="AX1121" i="4"/>
  <c r="AW1121" i="4"/>
  <c r="AV1121" i="4"/>
  <c r="AU1121" i="4"/>
  <c r="AT1121" i="4"/>
  <c r="AS1121" i="4"/>
  <c r="AR1121" i="4"/>
  <c r="AQ1121" i="4"/>
  <c r="AP1121" i="4"/>
  <c r="AO1121" i="4"/>
  <c r="AN1121" i="4"/>
  <c r="AM1121" i="4"/>
  <c r="AL1121" i="4"/>
  <c r="AK1121" i="4"/>
  <c r="AJ1121" i="4"/>
  <c r="AI1121" i="4"/>
  <c r="BZ1120" i="4"/>
  <c r="BQ1120" i="4"/>
  <c r="AB1120" i="4"/>
  <c r="J1120" i="4"/>
  <c r="BZ1119" i="4"/>
  <c r="BQ1119" i="4"/>
  <c r="AB1119" i="4"/>
  <c r="J1119" i="4"/>
  <c r="BZ1118" i="4"/>
  <c r="BQ1118" i="4"/>
  <c r="AB1118" i="4"/>
  <c r="J1118" i="4"/>
  <c r="I1118" i="4" s="1"/>
  <c r="H1118" i="4" s="1"/>
  <c r="CE1116" i="4"/>
  <c r="CD1116" i="4"/>
  <c r="CC1116" i="4"/>
  <c r="CB1116" i="4"/>
  <c r="CA1116" i="4"/>
  <c r="BY1116" i="4"/>
  <c r="BX1116" i="4"/>
  <c r="BW1116" i="4"/>
  <c r="BV1116" i="4"/>
  <c r="BU1116" i="4"/>
  <c r="BT1116" i="4"/>
  <c r="BS1116" i="4"/>
  <c r="BL1116" i="4"/>
  <c r="BK1116" i="4"/>
  <c r="BJ1116" i="4"/>
  <c r="BI1116" i="4"/>
  <c r="BH1116" i="4"/>
  <c r="BG1116" i="4"/>
  <c r="BF1116" i="4"/>
  <c r="BE1116" i="4"/>
  <c r="BD1116" i="4"/>
  <c r="BC1116" i="4"/>
  <c r="BB1116" i="4"/>
  <c r="BA1116" i="4"/>
  <c r="AZ1116" i="4"/>
  <c r="AY1116" i="4"/>
  <c r="AX1116" i="4"/>
  <c r="AW1116" i="4"/>
  <c r="AV1116" i="4"/>
  <c r="AU1116" i="4"/>
  <c r="AT1116" i="4"/>
  <c r="AS1116" i="4"/>
  <c r="AR1116" i="4"/>
  <c r="AQ1116" i="4"/>
  <c r="AP1116" i="4"/>
  <c r="AO1116" i="4"/>
  <c r="AN1116" i="4"/>
  <c r="AM1116" i="4"/>
  <c r="AL1116" i="4"/>
  <c r="AK1116" i="4"/>
  <c r="AJ1116" i="4"/>
  <c r="AI1116" i="4"/>
  <c r="BZ1115" i="4"/>
  <c r="BQ1115" i="4"/>
  <c r="AB1115" i="4"/>
  <c r="J1115" i="4"/>
  <c r="BZ1114" i="4"/>
  <c r="BQ1114" i="4"/>
  <c r="AB1114" i="4"/>
  <c r="J1114" i="4"/>
  <c r="BZ1113" i="4"/>
  <c r="BZ1116" i="4" s="1"/>
  <c r="BQ1113" i="4"/>
  <c r="AB1113" i="4"/>
  <c r="J1113" i="4"/>
  <c r="I1113" i="4" s="1"/>
  <c r="H1113" i="4" s="1"/>
  <c r="CE1110" i="4"/>
  <c r="CD1110" i="4"/>
  <c r="CC1110" i="4"/>
  <c r="CB1110" i="4"/>
  <c r="CA1110" i="4"/>
  <c r="BY1110" i="4"/>
  <c r="BX1110" i="4"/>
  <c r="BW1110" i="4"/>
  <c r="BV1110" i="4"/>
  <c r="BU1110" i="4"/>
  <c r="BT1110" i="4"/>
  <c r="BS1110" i="4"/>
  <c r="BL1110" i="4"/>
  <c r="BK1110" i="4"/>
  <c r="BJ1110" i="4"/>
  <c r="BI1110" i="4"/>
  <c r="BH1110" i="4"/>
  <c r="BG1110" i="4"/>
  <c r="BF1110" i="4"/>
  <c r="BE1110" i="4"/>
  <c r="BD1110" i="4"/>
  <c r="BC1110" i="4"/>
  <c r="BB1110" i="4"/>
  <c r="BA1110" i="4"/>
  <c r="AZ1110" i="4"/>
  <c r="AY1110" i="4"/>
  <c r="AX1110" i="4"/>
  <c r="AW1110" i="4"/>
  <c r="AV1110" i="4"/>
  <c r="AU1110" i="4"/>
  <c r="AT1110" i="4"/>
  <c r="AS1110" i="4"/>
  <c r="AR1110" i="4"/>
  <c r="AQ1110" i="4"/>
  <c r="AP1110" i="4"/>
  <c r="AO1110" i="4"/>
  <c r="AN1110" i="4"/>
  <c r="AM1110" i="4"/>
  <c r="AL1110" i="4"/>
  <c r="AK1110" i="4"/>
  <c r="AJ1110" i="4"/>
  <c r="AI1110" i="4"/>
  <c r="BZ1109" i="4"/>
  <c r="BQ1109" i="4"/>
  <c r="AB1109" i="4"/>
  <c r="J1109" i="4"/>
  <c r="BZ1108" i="4"/>
  <c r="BQ1108" i="4"/>
  <c r="AB1108" i="4"/>
  <c r="J1108" i="4"/>
  <c r="BZ1107" i="4"/>
  <c r="BQ1107" i="4"/>
  <c r="AB1107" i="4"/>
  <c r="J1107" i="4"/>
  <c r="CH1105" i="4"/>
  <c r="CH1212" i="4" s="1"/>
  <c r="CG1105" i="4"/>
  <c r="CG1212" i="4" s="1"/>
  <c r="CF1105" i="4"/>
  <c r="CF1095" i="4" s="1"/>
  <c r="CE1105" i="4"/>
  <c r="CD1105" i="4"/>
  <c r="CC1105" i="4"/>
  <c r="CA1105" i="4"/>
  <c r="BY1105" i="4"/>
  <c r="BX1105" i="4"/>
  <c r="BW1105" i="4"/>
  <c r="BV1105" i="4"/>
  <c r="BU1105" i="4"/>
  <c r="BT1105" i="4"/>
  <c r="BS1105" i="4"/>
  <c r="BR1105" i="4"/>
  <c r="BP1105" i="4"/>
  <c r="BO1105" i="4"/>
  <c r="BN1105" i="4"/>
  <c r="BM1105" i="4"/>
  <c r="BL1105" i="4"/>
  <c r="BJ1105" i="4"/>
  <c r="BI1105" i="4"/>
  <c r="BG1105" i="4"/>
  <c r="BF1105" i="4"/>
  <c r="BD1105" i="4"/>
  <c r="BC1105" i="4"/>
  <c r="BA1105" i="4"/>
  <c r="AT1105" i="4"/>
  <c r="AR1105" i="4"/>
  <c r="AQ1105" i="4"/>
  <c r="AO1105" i="4"/>
  <c r="BZ1104" i="4"/>
  <c r="AB1104" i="4"/>
  <c r="O1104" i="4"/>
  <c r="G1104" i="4" s="1"/>
  <c r="AB1103" i="4"/>
  <c r="O1103" i="4"/>
  <c r="G1103" i="4" s="1"/>
  <c r="AB1102" i="4"/>
  <c r="O1102" i="4"/>
  <c r="G1102" i="4" s="1"/>
  <c r="AB1101" i="4"/>
  <c r="O1101" i="4"/>
  <c r="G1101" i="4" s="1"/>
  <c r="O1100" i="4"/>
  <c r="G1100" i="4" s="1"/>
  <c r="AW1105" i="4"/>
  <c r="AN1105" i="4"/>
  <c r="AB1099" i="4"/>
  <c r="O1099" i="4"/>
  <c r="G1099" i="4" s="1"/>
  <c r="BE1105" i="4"/>
  <c r="AB1098" i="4"/>
  <c r="O1098" i="4"/>
  <c r="G1098" i="4" s="1"/>
  <c r="BQ1097" i="4"/>
  <c r="S1097" i="4"/>
  <c r="R1097" i="4"/>
  <c r="Q1097" i="4"/>
  <c r="P1097" i="4"/>
  <c r="N1097" i="4"/>
  <c r="M1097" i="4"/>
  <c r="L1097" i="4"/>
  <c r="K1097" i="4"/>
  <c r="J1097" i="4"/>
  <c r="CG1095" i="4"/>
  <c r="CE378" i="4"/>
  <c r="CD378" i="4"/>
  <c r="CC378" i="4"/>
  <c r="CB378" i="4"/>
  <c r="CA378" i="4"/>
  <c r="BY378" i="4"/>
  <c r="BX378" i="4"/>
  <c r="BW378" i="4"/>
  <c r="BV378" i="4"/>
  <c r="BU378" i="4"/>
  <c r="BT378" i="4"/>
  <c r="BS378" i="4"/>
  <c r="BL378" i="4"/>
  <c r="BK378" i="4"/>
  <c r="BI378" i="4"/>
  <c r="BH378" i="4"/>
  <c r="BF378" i="4"/>
  <c r="BE378" i="4"/>
  <c r="BC378" i="4"/>
  <c r="BB378" i="4"/>
  <c r="AZ378" i="4"/>
  <c r="AY378" i="4"/>
  <c r="AW378" i="4"/>
  <c r="AV378" i="4"/>
  <c r="AT378" i="4"/>
  <c r="AS378" i="4"/>
  <c r="AQ378" i="4"/>
  <c r="AP378" i="4"/>
  <c r="AN378" i="4"/>
  <c r="AM378" i="4"/>
  <c r="AK378" i="4"/>
  <c r="AJ378" i="4"/>
  <c r="BZ377" i="4"/>
  <c r="BQ377" i="4"/>
  <c r="AB377" i="4"/>
  <c r="J377" i="4"/>
  <c r="BZ376" i="4"/>
  <c r="BZ378" i="4" s="1"/>
  <c r="BQ376" i="4"/>
  <c r="AB376" i="4"/>
  <c r="J376" i="4"/>
  <c r="CE374" i="4"/>
  <c r="CD374" i="4"/>
  <c r="CC374" i="4"/>
  <c r="CB374" i="4"/>
  <c r="CA374" i="4"/>
  <c r="BY374" i="4"/>
  <c r="BX374" i="4"/>
  <c r="BW374" i="4"/>
  <c r="BV374" i="4"/>
  <c r="BU374" i="4"/>
  <c r="BT374" i="4"/>
  <c r="BS374" i="4"/>
  <c r="BL374" i="4"/>
  <c r="BJ374" i="4"/>
  <c r="BI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BZ373" i="4"/>
  <c r="BQ373" i="4"/>
  <c r="AB373" i="4"/>
  <c r="J373" i="4"/>
  <c r="BZ372" i="4"/>
  <c r="BQ372" i="4"/>
  <c r="AB372" i="4"/>
  <c r="J372" i="4"/>
  <c r="CE370" i="4"/>
  <c r="CD370" i="4"/>
  <c r="CC370" i="4"/>
  <c r="CB370" i="4"/>
  <c r="CA370" i="4"/>
  <c r="BY370" i="4"/>
  <c r="BX370" i="4"/>
  <c r="BW370" i="4"/>
  <c r="BV370" i="4"/>
  <c r="BU370" i="4"/>
  <c r="BT370" i="4"/>
  <c r="BS370" i="4"/>
  <c r="BL370" i="4"/>
  <c r="BK370" i="4"/>
  <c r="BJ370" i="4"/>
  <c r="BI370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BZ369" i="4"/>
  <c r="BQ369" i="4"/>
  <c r="AB369" i="4"/>
  <c r="J369" i="4"/>
  <c r="BZ368" i="4"/>
  <c r="BQ368" i="4"/>
  <c r="AB368" i="4"/>
  <c r="AB370" i="4" s="1"/>
  <c r="J368" i="4"/>
  <c r="CE365" i="4"/>
  <c r="CD365" i="4"/>
  <c r="CC365" i="4"/>
  <c r="CB365" i="4"/>
  <c r="CA365" i="4"/>
  <c r="BY365" i="4"/>
  <c r="BX365" i="4"/>
  <c r="BW365" i="4"/>
  <c r="BV365" i="4"/>
  <c r="BU365" i="4"/>
  <c r="BT365" i="4"/>
  <c r="BS365" i="4"/>
  <c r="BL365" i="4"/>
  <c r="BK365" i="4"/>
  <c r="BI365" i="4"/>
  <c r="BH365" i="4"/>
  <c r="BF365" i="4"/>
  <c r="BE365" i="4"/>
  <c r="BC365" i="4"/>
  <c r="BB365" i="4"/>
  <c r="AZ365" i="4"/>
  <c r="AY365" i="4"/>
  <c r="AW365" i="4"/>
  <c r="AV365" i="4"/>
  <c r="AT365" i="4"/>
  <c r="AS365" i="4"/>
  <c r="AQ365" i="4"/>
  <c r="AP365" i="4"/>
  <c r="AN365" i="4"/>
  <c r="AM365" i="4"/>
  <c r="AK365" i="4"/>
  <c r="AJ365" i="4"/>
  <c r="BZ364" i="4"/>
  <c r="BQ364" i="4"/>
  <c r="AB364" i="4"/>
  <c r="J364" i="4"/>
  <c r="BZ363" i="4"/>
  <c r="BQ363" i="4"/>
  <c r="AB363" i="4"/>
  <c r="J363" i="4"/>
  <c r="CE361" i="4"/>
  <c r="CD361" i="4"/>
  <c r="CC361" i="4"/>
  <c r="CB361" i="4"/>
  <c r="CA361" i="4"/>
  <c r="BY361" i="4"/>
  <c r="BX361" i="4"/>
  <c r="BW361" i="4"/>
  <c r="BV361" i="4"/>
  <c r="BU361" i="4"/>
  <c r="BT361" i="4"/>
  <c r="BS361" i="4"/>
  <c r="BL361" i="4"/>
  <c r="BK361" i="4"/>
  <c r="BJ361" i="4"/>
  <c r="BI361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BZ360" i="4"/>
  <c r="BQ360" i="4"/>
  <c r="AB360" i="4"/>
  <c r="J360" i="4"/>
  <c r="BZ359" i="4"/>
  <c r="BQ359" i="4"/>
  <c r="AB359" i="4"/>
  <c r="J359" i="4"/>
  <c r="CE357" i="4"/>
  <c r="CD357" i="4"/>
  <c r="CC357" i="4"/>
  <c r="CB357" i="4"/>
  <c r="CA357" i="4"/>
  <c r="BY357" i="4"/>
  <c r="BX357" i="4"/>
  <c r="BW357" i="4"/>
  <c r="BV357" i="4"/>
  <c r="BU357" i="4"/>
  <c r="BT357" i="4"/>
  <c r="BS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BZ356" i="4"/>
  <c r="BQ356" i="4"/>
  <c r="AB356" i="4"/>
  <c r="J356" i="4"/>
  <c r="BZ355" i="4"/>
  <c r="BQ355" i="4"/>
  <c r="AB355" i="4"/>
  <c r="J355" i="4"/>
  <c r="CE351" i="4"/>
  <c r="CD351" i="4"/>
  <c r="CC351" i="4"/>
  <c r="CB351" i="4"/>
  <c r="CA351" i="4"/>
  <c r="BY351" i="4"/>
  <c r="BX351" i="4"/>
  <c r="BW351" i="4"/>
  <c r="BV351" i="4"/>
  <c r="BU351" i="4"/>
  <c r="BS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BZ350" i="4"/>
  <c r="BQ350" i="4"/>
  <c r="AB350" i="4"/>
  <c r="J350" i="4"/>
  <c r="I350" i="4" s="1"/>
  <c r="H350" i="4" s="1"/>
  <c r="BZ349" i="4"/>
  <c r="BQ349" i="4"/>
  <c r="AB349" i="4"/>
  <c r="J349" i="4"/>
  <c r="BZ348" i="4"/>
  <c r="BQ348" i="4"/>
  <c r="AB348" i="4"/>
  <c r="J348" i="4"/>
  <c r="CE346" i="4"/>
  <c r="CD346" i="4"/>
  <c r="CC346" i="4"/>
  <c r="CB346" i="4"/>
  <c r="CA346" i="4"/>
  <c r="BY346" i="4"/>
  <c r="BX346" i="4"/>
  <c r="BW346" i="4"/>
  <c r="BV346" i="4"/>
  <c r="BU346" i="4"/>
  <c r="BS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BZ345" i="4"/>
  <c r="BQ345" i="4"/>
  <c r="AB345" i="4"/>
  <c r="J345" i="4"/>
  <c r="I345" i="4" s="1"/>
  <c r="H345" i="4" s="1"/>
  <c r="BZ344" i="4"/>
  <c r="BQ344" i="4"/>
  <c r="AB344" i="4"/>
  <c r="J344" i="4"/>
  <c r="BZ343" i="4"/>
  <c r="BQ343" i="4"/>
  <c r="AB343" i="4"/>
  <c r="J343" i="4"/>
  <c r="CE341" i="4"/>
  <c r="CD341" i="4"/>
  <c r="CC341" i="4"/>
  <c r="CB341" i="4"/>
  <c r="CA341" i="4"/>
  <c r="BY341" i="4"/>
  <c r="BX341" i="4"/>
  <c r="BW341" i="4"/>
  <c r="BV341" i="4"/>
  <c r="BU341" i="4"/>
  <c r="BS341" i="4"/>
  <c r="BL341" i="4"/>
  <c r="BK341" i="4"/>
  <c r="BI341" i="4"/>
  <c r="BH341" i="4"/>
  <c r="BF341" i="4"/>
  <c r="BE341" i="4"/>
  <c r="BC341" i="4"/>
  <c r="BB341" i="4"/>
  <c r="AZ341" i="4"/>
  <c r="AY341" i="4"/>
  <c r="AW341" i="4"/>
  <c r="AV341" i="4"/>
  <c r="AT341" i="4"/>
  <c r="AS341" i="4"/>
  <c r="AQ341" i="4"/>
  <c r="AP341" i="4"/>
  <c r="AN341" i="4"/>
  <c r="AM341" i="4"/>
  <c r="AK341" i="4"/>
  <c r="AJ341" i="4"/>
  <c r="BZ340" i="4"/>
  <c r="BQ340" i="4"/>
  <c r="AB340" i="4"/>
  <c r="J340" i="4"/>
  <c r="BZ339" i="4"/>
  <c r="BQ339" i="4"/>
  <c r="AB339" i="4"/>
  <c r="J339" i="4"/>
  <c r="BZ338" i="4"/>
  <c r="BQ338" i="4"/>
  <c r="AB338" i="4"/>
  <c r="J338" i="4"/>
  <c r="CE336" i="4"/>
  <c r="CD336" i="4"/>
  <c r="CC336" i="4"/>
  <c r="CB336" i="4"/>
  <c r="CA336" i="4"/>
  <c r="BY336" i="4"/>
  <c r="BX336" i="4"/>
  <c r="BW336" i="4"/>
  <c r="BV336" i="4"/>
  <c r="BU336" i="4"/>
  <c r="BS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BZ335" i="4"/>
  <c r="BQ335" i="4"/>
  <c r="AB335" i="4"/>
  <c r="J335" i="4"/>
  <c r="BZ334" i="4"/>
  <c r="BQ334" i="4"/>
  <c r="AB334" i="4"/>
  <c r="J334" i="4"/>
  <c r="BZ333" i="4"/>
  <c r="BQ333" i="4"/>
  <c r="AB333" i="4"/>
  <c r="J333" i="4"/>
  <c r="CE331" i="4"/>
  <c r="CD331" i="4"/>
  <c r="CC331" i="4"/>
  <c r="CB331" i="4"/>
  <c r="CA331" i="4"/>
  <c r="BY331" i="4"/>
  <c r="BX331" i="4"/>
  <c r="BW331" i="4"/>
  <c r="BV331" i="4"/>
  <c r="BU331" i="4"/>
  <c r="BS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BZ330" i="4"/>
  <c r="BQ330" i="4"/>
  <c r="AB330" i="4"/>
  <c r="J330" i="4"/>
  <c r="BZ329" i="4"/>
  <c r="BQ329" i="4"/>
  <c r="AB329" i="4"/>
  <c r="J329" i="4"/>
  <c r="BZ328" i="4"/>
  <c r="BQ328" i="4"/>
  <c r="AB328" i="4"/>
  <c r="J328" i="4"/>
  <c r="I328" i="4" s="1"/>
  <c r="H328" i="4" s="1"/>
  <c r="CE326" i="4"/>
  <c r="CD326" i="4"/>
  <c r="CC326" i="4"/>
  <c r="CB326" i="4"/>
  <c r="CA326" i="4"/>
  <c r="BS326" i="4"/>
  <c r="BL326" i="4"/>
  <c r="BJ326" i="4"/>
  <c r="BI326" i="4"/>
  <c r="BG326" i="4"/>
  <c r="BF326" i="4"/>
  <c r="BD326" i="4"/>
  <c r="BA326" i="4"/>
  <c r="AW326" i="4"/>
  <c r="AU326" i="4"/>
  <c r="AT326" i="4"/>
  <c r="AQ326" i="4"/>
  <c r="AO326" i="4"/>
  <c r="AN326" i="4"/>
  <c r="BZ325" i="4"/>
  <c r="BQ325" i="4"/>
  <c r="AB325" i="4"/>
  <c r="J325" i="4"/>
  <c r="BZ324" i="4"/>
  <c r="AZ324" i="4"/>
  <c r="O324" i="4"/>
  <c r="BZ323" i="4"/>
  <c r="BX326" i="4"/>
  <c r="BK326" i="4"/>
  <c r="BH326" i="4"/>
  <c r="BB326" i="4"/>
  <c r="AZ323" i="4"/>
  <c r="AP326" i="4"/>
  <c r="AL326" i="4"/>
  <c r="O323" i="4"/>
  <c r="CE320" i="4"/>
  <c r="CD320" i="4"/>
  <c r="CC320" i="4"/>
  <c r="CB320" i="4"/>
  <c r="CA320" i="4"/>
  <c r="BY320" i="4"/>
  <c r="BX320" i="4"/>
  <c r="BW320" i="4"/>
  <c r="BV320" i="4"/>
  <c r="BU320" i="4"/>
  <c r="BT320" i="4"/>
  <c r="BS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BZ319" i="4"/>
  <c r="BQ319" i="4"/>
  <c r="AB319" i="4"/>
  <c r="J319" i="4"/>
  <c r="BZ318" i="4"/>
  <c r="BQ318" i="4"/>
  <c r="AB318" i="4"/>
  <c r="J318" i="4"/>
  <c r="BZ317" i="4"/>
  <c r="BQ317" i="4"/>
  <c r="AB317" i="4"/>
  <c r="J317" i="4"/>
  <c r="I317" i="4" s="1"/>
  <c r="H317" i="4" s="1"/>
  <c r="CE315" i="4"/>
  <c r="CD315" i="4"/>
  <c r="CC315" i="4"/>
  <c r="CB315" i="4"/>
  <c r="CA315" i="4"/>
  <c r="BY315" i="4"/>
  <c r="BX315" i="4"/>
  <c r="BW315" i="4"/>
  <c r="BV315" i="4"/>
  <c r="BU315" i="4"/>
  <c r="BT315" i="4"/>
  <c r="BS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BZ314" i="4"/>
  <c r="BQ314" i="4"/>
  <c r="AB314" i="4"/>
  <c r="J314" i="4"/>
  <c r="I314" i="4" s="1"/>
  <c r="H314" i="4" s="1"/>
  <c r="BZ313" i="4"/>
  <c r="BQ313" i="4"/>
  <c r="AB313" i="4"/>
  <c r="J313" i="4"/>
  <c r="BZ312" i="4"/>
  <c r="BQ312" i="4"/>
  <c r="AB312" i="4"/>
  <c r="J312" i="4"/>
  <c r="I312" i="4" s="1"/>
  <c r="H312" i="4" s="1"/>
  <c r="CE310" i="4"/>
  <c r="CD310" i="4"/>
  <c r="CC310" i="4"/>
  <c r="CB310" i="4"/>
  <c r="CA310" i="4"/>
  <c r="BY310" i="4"/>
  <c r="BX310" i="4"/>
  <c r="BW310" i="4"/>
  <c r="BV310" i="4"/>
  <c r="BU310" i="4"/>
  <c r="BT310" i="4"/>
  <c r="BS310" i="4"/>
  <c r="BL310" i="4"/>
  <c r="BK310" i="4"/>
  <c r="BI310" i="4"/>
  <c r="BH310" i="4"/>
  <c r="BF310" i="4"/>
  <c r="BE310" i="4"/>
  <c r="BC310" i="4"/>
  <c r="BB310" i="4"/>
  <c r="AZ310" i="4"/>
  <c r="AY310" i="4"/>
  <c r="AW310" i="4"/>
  <c r="AV310" i="4"/>
  <c r="AT310" i="4"/>
  <c r="AS310" i="4"/>
  <c r="AQ310" i="4"/>
  <c r="AP310" i="4"/>
  <c r="AN310" i="4"/>
  <c r="AM310" i="4"/>
  <c r="AK310" i="4"/>
  <c r="AJ310" i="4"/>
  <c r="BZ309" i="4"/>
  <c r="BQ309" i="4"/>
  <c r="AB309" i="4"/>
  <c r="J309" i="4"/>
  <c r="BZ308" i="4"/>
  <c r="BQ308" i="4"/>
  <c r="AB308" i="4"/>
  <c r="J308" i="4"/>
  <c r="BZ307" i="4"/>
  <c r="BQ307" i="4"/>
  <c r="AB307" i="4"/>
  <c r="J307" i="4"/>
  <c r="CE305" i="4"/>
  <c r="CD305" i="4"/>
  <c r="CC305" i="4"/>
  <c r="CB305" i="4"/>
  <c r="CA305" i="4"/>
  <c r="BY305" i="4"/>
  <c r="BX305" i="4"/>
  <c r="BW305" i="4"/>
  <c r="BV305" i="4"/>
  <c r="BU305" i="4"/>
  <c r="BT305" i="4"/>
  <c r="BS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BZ304" i="4"/>
  <c r="BQ304" i="4"/>
  <c r="AB304" i="4"/>
  <c r="J304" i="4"/>
  <c r="BZ303" i="4"/>
  <c r="BQ303" i="4"/>
  <c r="AB303" i="4"/>
  <c r="J303" i="4"/>
  <c r="BZ302" i="4"/>
  <c r="BQ302" i="4"/>
  <c r="AB302" i="4"/>
  <c r="J302" i="4"/>
  <c r="CE300" i="4"/>
  <c r="CD300" i="4"/>
  <c r="CC300" i="4"/>
  <c r="CB300" i="4"/>
  <c r="CA300" i="4"/>
  <c r="BY300" i="4"/>
  <c r="BX300" i="4"/>
  <c r="BW300" i="4"/>
  <c r="BV300" i="4"/>
  <c r="BU300" i="4"/>
  <c r="BT300" i="4"/>
  <c r="BS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BZ299" i="4"/>
  <c r="BQ299" i="4"/>
  <c r="AB299" i="4"/>
  <c r="J299" i="4"/>
  <c r="BZ298" i="4"/>
  <c r="BQ298" i="4"/>
  <c r="AB298" i="4"/>
  <c r="J298" i="4"/>
  <c r="BZ297" i="4"/>
  <c r="BQ297" i="4"/>
  <c r="AB297" i="4"/>
  <c r="J297" i="4"/>
  <c r="CE295" i="4"/>
  <c r="CD295" i="4"/>
  <c r="CC295" i="4"/>
  <c r="CB295" i="4"/>
  <c r="CA295" i="4"/>
  <c r="BY295" i="4"/>
  <c r="BX295" i="4"/>
  <c r="BW295" i="4"/>
  <c r="BV295" i="4"/>
  <c r="BU295" i="4"/>
  <c r="BT295" i="4"/>
  <c r="BS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BZ294" i="4"/>
  <c r="BQ294" i="4"/>
  <c r="AB294" i="4"/>
  <c r="J294" i="4"/>
  <c r="BZ293" i="4"/>
  <c r="BQ293" i="4"/>
  <c r="AB293" i="4"/>
  <c r="J293" i="4"/>
  <c r="BZ292" i="4"/>
  <c r="BQ292" i="4"/>
  <c r="AB292" i="4"/>
  <c r="J292" i="4"/>
  <c r="CH289" i="4"/>
  <c r="CG289" i="4"/>
  <c r="CF289" i="4"/>
  <c r="CE288" i="4"/>
  <c r="CD288" i="4"/>
  <c r="CC288" i="4"/>
  <c r="CB288" i="4"/>
  <c r="CA288" i="4"/>
  <c r="BY288" i="4"/>
  <c r="BX288" i="4"/>
  <c r="BW288" i="4"/>
  <c r="BV288" i="4"/>
  <c r="BU288" i="4"/>
  <c r="BT288" i="4"/>
  <c r="BS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BZ287" i="4"/>
  <c r="BQ287" i="4"/>
  <c r="AB287" i="4"/>
  <c r="J287" i="4"/>
  <c r="BZ286" i="4"/>
  <c r="BQ286" i="4"/>
  <c r="AB286" i="4"/>
  <c r="J286" i="4"/>
  <c r="BZ285" i="4"/>
  <c r="BQ285" i="4"/>
  <c r="AB285" i="4"/>
  <c r="J285" i="4"/>
  <c r="CE283" i="4"/>
  <c r="CD283" i="4"/>
  <c r="CC283" i="4"/>
  <c r="CB283" i="4"/>
  <c r="CA283" i="4"/>
  <c r="BY283" i="4"/>
  <c r="BX283" i="4"/>
  <c r="BW283" i="4"/>
  <c r="BV283" i="4"/>
  <c r="BU283" i="4"/>
  <c r="BT283" i="4"/>
  <c r="BS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BZ282" i="4"/>
  <c r="BQ282" i="4"/>
  <c r="AB282" i="4"/>
  <c r="J282" i="4"/>
  <c r="BZ281" i="4"/>
  <c r="BQ281" i="4"/>
  <c r="AB281" i="4"/>
  <c r="J281" i="4"/>
  <c r="BZ280" i="4"/>
  <c r="BQ280" i="4"/>
  <c r="AB280" i="4"/>
  <c r="J280" i="4"/>
  <c r="CE277" i="4"/>
  <c r="CD277" i="4"/>
  <c r="CC277" i="4"/>
  <c r="CB277" i="4"/>
  <c r="CA277" i="4"/>
  <c r="BY277" i="4"/>
  <c r="BX277" i="4"/>
  <c r="BW277" i="4"/>
  <c r="BV277" i="4"/>
  <c r="BU277" i="4"/>
  <c r="BT277" i="4"/>
  <c r="BS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BZ276" i="4"/>
  <c r="BQ276" i="4"/>
  <c r="AB276" i="4"/>
  <c r="J276" i="4"/>
  <c r="BZ275" i="4"/>
  <c r="BQ275" i="4"/>
  <c r="AB275" i="4"/>
  <c r="J275" i="4"/>
  <c r="BZ274" i="4"/>
  <c r="BQ274" i="4"/>
  <c r="AB274" i="4"/>
  <c r="J274" i="4"/>
  <c r="CH272" i="4"/>
  <c r="CH379" i="4" s="1"/>
  <c r="CG272" i="4"/>
  <c r="CG379" i="4" s="1"/>
  <c r="CF272" i="4"/>
  <c r="CE272" i="4"/>
  <c r="CD272" i="4"/>
  <c r="CC272" i="4"/>
  <c r="CB272" i="4"/>
  <c r="CA272" i="4"/>
  <c r="BY272" i="4"/>
  <c r="BX272" i="4"/>
  <c r="BX262" i="4" s="1"/>
  <c r="BW272" i="4"/>
  <c r="BV272" i="4"/>
  <c r="BU272" i="4"/>
  <c r="BT272" i="4"/>
  <c r="BS272" i="4"/>
  <c r="BR272" i="4"/>
  <c r="BR379" i="4" s="1"/>
  <c r="BP272" i="4"/>
  <c r="BO272" i="4"/>
  <c r="BN272" i="4"/>
  <c r="BM272" i="4"/>
  <c r="BL272" i="4"/>
  <c r="BJ272" i="4"/>
  <c r="BI272" i="4"/>
  <c r="BG272" i="4"/>
  <c r="BF272" i="4"/>
  <c r="BD272" i="4"/>
  <c r="BC272" i="4"/>
  <c r="BA272" i="4"/>
  <c r="AW272" i="4"/>
  <c r="AU272" i="4"/>
  <c r="AT272" i="4"/>
  <c r="AR272" i="4"/>
  <c r="AQ272" i="4"/>
  <c r="AO272" i="4"/>
  <c r="AN272" i="4"/>
  <c r="AL272" i="4"/>
  <c r="BZ271" i="4"/>
  <c r="BK271" i="4"/>
  <c r="BH271" i="4"/>
  <c r="BE271" i="4"/>
  <c r="BB271" i="4"/>
  <c r="AZ271" i="4"/>
  <c r="AX271" i="4"/>
  <c r="AY271" i="4" s="1"/>
  <c r="AV271" i="4"/>
  <c r="AS271" i="4"/>
  <c r="AP271" i="4"/>
  <c r="AM271" i="4"/>
  <c r="AJ271" i="4"/>
  <c r="AB271" i="4"/>
  <c r="O271" i="4"/>
  <c r="G271" i="4" s="1"/>
  <c r="BK270" i="4"/>
  <c r="BH270" i="4"/>
  <c r="BE270" i="4"/>
  <c r="BB270" i="4"/>
  <c r="AZ270" i="4"/>
  <c r="AX270" i="4"/>
  <c r="AV270" i="4"/>
  <c r="AS270" i="4"/>
  <c r="AP270" i="4"/>
  <c r="AM270" i="4"/>
  <c r="AJ270" i="4"/>
  <c r="O270" i="4"/>
  <c r="G270" i="4" s="1"/>
  <c r="BK269" i="4"/>
  <c r="BH269" i="4"/>
  <c r="BE269" i="4"/>
  <c r="BB269" i="4"/>
  <c r="AZ269" i="4"/>
  <c r="AX269" i="4"/>
  <c r="AY269" i="4" s="1"/>
  <c r="AV269" i="4"/>
  <c r="AS269" i="4"/>
  <c r="AP269" i="4"/>
  <c r="AM269" i="4"/>
  <c r="AJ269" i="4"/>
  <c r="O269" i="4"/>
  <c r="G269" i="4" s="1"/>
  <c r="BK268" i="4"/>
  <c r="BH268" i="4"/>
  <c r="BE268" i="4"/>
  <c r="BB268" i="4"/>
  <c r="AZ268" i="4"/>
  <c r="AX268" i="4"/>
  <c r="AY268" i="4" s="1"/>
  <c r="AV268" i="4"/>
  <c r="AS268" i="4"/>
  <c r="AP268" i="4"/>
  <c r="AM268" i="4"/>
  <c r="AJ268" i="4"/>
  <c r="O268" i="4"/>
  <c r="G268" i="4" s="1"/>
  <c r="BK267" i="4"/>
  <c r="BH267" i="4"/>
  <c r="BE267" i="4"/>
  <c r="BB267" i="4"/>
  <c r="AZ267" i="4"/>
  <c r="AX267" i="4"/>
  <c r="AY267" i="4" s="1"/>
  <c r="AV267" i="4"/>
  <c r="AS267" i="4"/>
  <c r="AP267" i="4"/>
  <c r="AM267" i="4"/>
  <c r="AJ267" i="4"/>
  <c r="O267" i="4"/>
  <c r="G267" i="4" s="1"/>
  <c r="BK266" i="4"/>
  <c r="BH266" i="4"/>
  <c r="BE266" i="4"/>
  <c r="BB266" i="4"/>
  <c r="AZ266" i="4"/>
  <c r="AX266" i="4"/>
  <c r="AY266" i="4" s="1"/>
  <c r="AV266" i="4"/>
  <c r="AS266" i="4"/>
  <c r="AP266" i="4"/>
  <c r="AM266" i="4"/>
  <c r="AJ266" i="4"/>
  <c r="O266" i="4"/>
  <c r="G266" i="4" s="1"/>
  <c r="BZ265" i="4"/>
  <c r="BZ272" i="4" s="1"/>
  <c r="BK265" i="4"/>
  <c r="BH265" i="4"/>
  <c r="BE265" i="4"/>
  <c r="BB265" i="4"/>
  <c r="AZ265" i="4"/>
  <c r="AX265" i="4"/>
  <c r="AV265" i="4"/>
  <c r="AS265" i="4"/>
  <c r="AP265" i="4"/>
  <c r="AM265" i="4"/>
  <c r="AJ265" i="4"/>
  <c r="AJ264" i="4" s="1"/>
  <c r="O265" i="4"/>
  <c r="G265" i="4" s="1"/>
  <c r="CH264" i="4"/>
  <c r="CG264" i="4"/>
  <c r="CF264" i="4"/>
  <c r="CE264" i="4"/>
  <c r="CD264" i="4"/>
  <c r="CC264" i="4"/>
  <c r="CB264" i="4"/>
  <c r="CA264" i="4"/>
  <c r="BY264" i="4"/>
  <c r="BX264" i="4"/>
  <c r="BW264" i="4"/>
  <c r="BV264" i="4"/>
  <c r="BU264" i="4"/>
  <c r="BT264" i="4"/>
  <c r="BS264" i="4"/>
  <c r="BR264" i="4"/>
  <c r="BL264" i="4"/>
  <c r="BJ264" i="4"/>
  <c r="BI264" i="4"/>
  <c r="BG264" i="4"/>
  <c r="BF264" i="4"/>
  <c r="BD264" i="4"/>
  <c r="BC264" i="4"/>
  <c r="BA264" i="4"/>
  <c r="AW264" i="4"/>
  <c r="AU264" i="4"/>
  <c r="AT264" i="4"/>
  <c r="AR264" i="4"/>
  <c r="AQ264" i="4"/>
  <c r="AO264" i="4"/>
  <c r="AN264" i="4"/>
  <c r="AL264" i="4"/>
  <c r="AK264" i="4"/>
  <c r="AK272" i="4" s="1"/>
  <c r="AI264" i="4"/>
  <c r="AI272" i="4" s="1"/>
  <c r="S264" i="4"/>
  <c r="R264" i="4"/>
  <c r="Q264" i="4"/>
  <c r="P264" i="4"/>
  <c r="N264" i="4"/>
  <c r="M264" i="4"/>
  <c r="L264" i="4"/>
  <c r="K264" i="4"/>
  <c r="J264" i="4"/>
  <c r="BJ262" i="4"/>
  <c r="AJ510" i="4"/>
  <c r="AJ748" i="4"/>
  <c r="AJ1224" i="4"/>
  <c r="AJ1462" i="4"/>
  <c r="BZ1194" i="4" l="1"/>
  <c r="BZ331" i="4"/>
  <c r="BQ1198" i="4"/>
  <c r="AB1207" i="4"/>
  <c r="AL262" i="4"/>
  <c r="AT262" i="4"/>
  <c r="CG262" i="4"/>
  <c r="AM352" i="4"/>
  <c r="BQ361" i="4"/>
  <c r="BZ1110" i="4"/>
  <c r="CH262" i="4"/>
  <c r="AB305" i="4"/>
  <c r="BZ310" i="4"/>
  <c r="BZ341" i="4"/>
  <c r="BQ365" i="4"/>
  <c r="BQ370" i="4"/>
  <c r="BZ1143" i="4"/>
  <c r="AB1153" i="4"/>
  <c r="BQ305" i="4"/>
  <c r="AB346" i="4"/>
  <c r="BQ1138" i="4"/>
  <c r="BQ1153" i="4"/>
  <c r="BQ1174" i="4"/>
  <c r="AB1190" i="4"/>
  <c r="BQ1110" i="4"/>
  <c r="AK1185" i="4"/>
  <c r="AS1185" i="4"/>
  <c r="AM264" i="4"/>
  <c r="BZ326" i="4"/>
  <c r="BL289" i="4"/>
  <c r="CA262" i="4"/>
  <c r="BT262" i="4"/>
  <c r="CC262" i="4"/>
  <c r="BZ336" i="4"/>
  <c r="G324" i="4"/>
  <c r="BZ277" i="4"/>
  <c r="BZ264" i="4"/>
  <c r="AB288" i="4"/>
  <c r="AB315" i="4"/>
  <c r="BZ320" i="4"/>
  <c r="AB1148" i="4"/>
  <c r="AB1169" i="4"/>
  <c r="BZ1174" i="4"/>
  <c r="AB1184" i="4"/>
  <c r="AY1185" i="4"/>
  <c r="AN289" i="4"/>
  <c r="G323" i="4"/>
  <c r="CC1095" i="4"/>
  <c r="BQ1164" i="4"/>
  <c r="AB1194" i="4"/>
  <c r="G314" i="4"/>
  <c r="BZ305" i="4"/>
  <c r="G1113" i="4"/>
  <c r="G1125" i="4"/>
  <c r="BZ1138" i="4"/>
  <c r="BQ277" i="4"/>
  <c r="AK352" i="4"/>
  <c r="BQ378" i="4"/>
  <c r="G281" i="4"/>
  <c r="I281" i="4"/>
  <c r="H281" i="4" s="1"/>
  <c r="BA262" i="4"/>
  <c r="G293" i="4"/>
  <c r="I293" i="4"/>
  <c r="H293" i="4" s="1"/>
  <c r="G302" i="4"/>
  <c r="I302" i="4"/>
  <c r="H302" i="4" s="1"/>
  <c r="G304" i="4"/>
  <c r="I304" i="4"/>
  <c r="H304" i="4" s="1"/>
  <c r="BC289" i="4"/>
  <c r="BQ310" i="4"/>
  <c r="G333" i="4"/>
  <c r="I333" i="4"/>
  <c r="H333" i="4" s="1"/>
  <c r="G335" i="4"/>
  <c r="I335" i="4"/>
  <c r="H335" i="4" s="1"/>
  <c r="G343" i="4"/>
  <c r="I343" i="4"/>
  <c r="H343" i="4" s="1"/>
  <c r="G345" i="4"/>
  <c r="BQ351" i="4"/>
  <c r="BZ357" i="4"/>
  <c r="BZ1121" i="4"/>
  <c r="G1177" i="4"/>
  <c r="AR262" i="4"/>
  <c r="BV262" i="4"/>
  <c r="CE262" i="4"/>
  <c r="G339" i="4"/>
  <c r="I339" i="4"/>
  <c r="H339" i="4" s="1"/>
  <c r="G356" i="4"/>
  <c r="I356" i="4"/>
  <c r="H356" i="4" s="1"/>
  <c r="G363" i="4"/>
  <c r="I363" i="4"/>
  <c r="H363" i="4" s="1"/>
  <c r="G368" i="4"/>
  <c r="I368" i="4"/>
  <c r="H368" i="4" s="1"/>
  <c r="BQ1116" i="4"/>
  <c r="G275" i="4"/>
  <c r="I275" i="4"/>
  <c r="H275" i="4" s="1"/>
  <c r="BG262" i="4"/>
  <c r="BU262" i="4"/>
  <c r="CD262" i="4"/>
  <c r="G285" i="4"/>
  <c r="I285" i="4"/>
  <c r="H285" i="4" s="1"/>
  <c r="G287" i="4"/>
  <c r="I287" i="4"/>
  <c r="H287" i="4" s="1"/>
  <c r="G297" i="4"/>
  <c r="I297" i="4"/>
  <c r="H297" i="4" s="1"/>
  <c r="G299" i="4"/>
  <c r="I299" i="4"/>
  <c r="H299" i="4" s="1"/>
  <c r="G308" i="4"/>
  <c r="I308" i="4"/>
  <c r="H308" i="4" s="1"/>
  <c r="G312" i="4"/>
  <c r="G317" i="4"/>
  <c r="G328" i="4"/>
  <c r="BQ336" i="4"/>
  <c r="BQ346" i="4"/>
  <c r="G349" i="4"/>
  <c r="I349" i="4"/>
  <c r="H349" i="4" s="1"/>
  <c r="BZ351" i="4"/>
  <c r="BX352" i="4"/>
  <c r="AP264" i="4"/>
  <c r="G319" i="4"/>
  <c r="I319" i="4"/>
  <c r="H319" i="4" s="1"/>
  <c r="G325" i="4"/>
  <c r="I325" i="4"/>
  <c r="H325" i="4" s="1"/>
  <c r="G330" i="4"/>
  <c r="I330" i="4"/>
  <c r="H330" i="4" s="1"/>
  <c r="G360" i="4"/>
  <c r="I360" i="4"/>
  <c r="H360" i="4" s="1"/>
  <c r="G372" i="4"/>
  <c r="I372" i="4"/>
  <c r="H372" i="4" s="1"/>
  <c r="G376" i="4"/>
  <c r="I376" i="4"/>
  <c r="H376" i="4" s="1"/>
  <c r="CA1185" i="4"/>
  <c r="BI1185" i="4"/>
  <c r="AW1185" i="4"/>
  <c r="G280" i="4"/>
  <c r="I280" i="4"/>
  <c r="H280" i="4" s="1"/>
  <c r="G282" i="4"/>
  <c r="I282" i="4"/>
  <c r="H282" i="4" s="1"/>
  <c r="AO262" i="4"/>
  <c r="G292" i="4"/>
  <c r="I292" i="4"/>
  <c r="H292" i="4" s="1"/>
  <c r="G294" i="4"/>
  <c r="I294" i="4"/>
  <c r="H294" i="4" s="1"/>
  <c r="BQ300" i="4"/>
  <c r="G303" i="4"/>
  <c r="I303" i="4"/>
  <c r="H303" i="4" s="1"/>
  <c r="AQ289" i="4"/>
  <c r="G334" i="4"/>
  <c r="I334" i="4"/>
  <c r="H334" i="4" s="1"/>
  <c r="G344" i="4"/>
  <c r="I344" i="4"/>
  <c r="H344" i="4" s="1"/>
  <c r="BZ346" i="4"/>
  <c r="BZ365" i="4"/>
  <c r="BQ1169" i="4"/>
  <c r="BQ1207" i="4"/>
  <c r="BQ1211" i="4"/>
  <c r="BD262" i="4"/>
  <c r="BZ288" i="4"/>
  <c r="BZ300" i="4"/>
  <c r="CC289" i="4"/>
  <c r="BQ320" i="4"/>
  <c r="BQ331" i="4"/>
  <c r="G338" i="4"/>
  <c r="I338" i="4"/>
  <c r="H338" i="4" s="1"/>
  <c r="G340" i="4"/>
  <c r="I340" i="4"/>
  <c r="H340" i="4" s="1"/>
  <c r="G355" i="4"/>
  <c r="I355" i="4"/>
  <c r="H355" i="4" s="1"/>
  <c r="AW352" i="4"/>
  <c r="G364" i="4"/>
  <c r="I364" i="4"/>
  <c r="H364" i="4" s="1"/>
  <c r="G369" i="4"/>
  <c r="I369" i="4"/>
  <c r="H369" i="4" s="1"/>
  <c r="BQ374" i="4"/>
  <c r="BZ1207" i="4"/>
  <c r="BZ1211" i="4"/>
  <c r="G274" i="4"/>
  <c r="I274" i="4"/>
  <c r="H274" i="4" s="1"/>
  <c r="G276" i="4"/>
  <c r="I276" i="4"/>
  <c r="H276" i="4" s="1"/>
  <c r="BY262" i="4"/>
  <c r="G286" i="4"/>
  <c r="I286" i="4"/>
  <c r="H286" i="4" s="1"/>
  <c r="BQ295" i="4"/>
  <c r="G298" i="4"/>
  <c r="I298" i="4"/>
  <c r="H298" i="4" s="1"/>
  <c r="G307" i="4"/>
  <c r="I307" i="4"/>
  <c r="H307" i="4" s="1"/>
  <c r="G309" i="4"/>
  <c r="I309" i="4"/>
  <c r="H309" i="4" s="1"/>
  <c r="BQ315" i="4"/>
  <c r="G348" i="4"/>
  <c r="I348" i="4"/>
  <c r="H348" i="4" s="1"/>
  <c r="G350" i="4"/>
  <c r="AB357" i="4"/>
  <c r="BT352" i="4"/>
  <c r="BZ374" i="4"/>
  <c r="BZ283" i="4"/>
  <c r="BZ295" i="4"/>
  <c r="G313" i="4"/>
  <c r="I313" i="4"/>
  <c r="H313" i="4" s="1"/>
  <c r="G318" i="4"/>
  <c r="I318" i="4"/>
  <c r="H318" i="4" s="1"/>
  <c r="G329" i="4"/>
  <c r="I329" i="4"/>
  <c r="H329" i="4" s="1"/>
  <c r="BQ341" i="4"/>
  <c r="AB351" i="4"/>
  <c r="G359" i="4"/>
  <c r="I359" i="4"/>
  <c r="H359" i="4" s="1"/>
  <c r="G373" i="4"/>
  <c r="I373" i="4"/>
  <c r="H373" i="4" s="1"/>
  <c r="G377" i="4"/>
  <c r="I377" i="4"/>
  <c r="H377" i="4" s="1"/>
  <c r="BQ1121" i="4"/>
  <c r="CE1185" i="4"/>
  <c r="G1183" i="4"/>
  <c r="G1192" i="4"/>
  <c r="G1130" i="4"/>
  <c r="BW1185" i="4"/>
  <c r="BY1095" i="4"/>
  <c r="CD1095" i="4"/>
  <c r="AR1095" i="4"/>
  <c r="BD1095" i="4"/>
  <c r="BI1095" i="4"/>
  <c r="AO1095" i="4"/>
  <c r="BA1095" i="4"/>
  <c r="BG1095" i="4"/>
  <c r="BV1095" i="4"/>
  <c r="G1118" i="4"/>
  <c r="G1135" i="4"/>
  <c r="I1135" i="4"/>
  <c r="H1135" i="4" s="1"/>
  <c r="G1136" i="4"/>
  <c r="I1136" i="4"/>
  <c r="H1136" i="4" s="1"/>
  <c r="G1137" i="4"/>
  <c r="I1137" i="4"/>
  <c r="H1137" i="4" s="1"/>
  <c r="G1150" i="4"/>
  <c r="I1150" i="4"/>
  <c r="H1150" i="4" s="1"/>
  <c r="G1151" i="4"/>
  <c r="I1151" i="4"/>
  <c r="H1151" i="4" s="1"/>
  <c r="G1152" i="4"/>
  <c r="I1152" i="4"/>
  <c r="H1152" i="4" s="1"/>
  <c r="BQ1179" i="4"/>
  <c r="G1181" i="4"/>
  <c r="I1181" i="4"/>
  <c r="H1181" i="4" s="1"/>
  <c r="G1182" i="4"/>
  <c r="I1182" i="4"/>
  <c r="H1182" i="4" s="1"/>
  <c r="AJ1185" i="4"/>
  <c r="AN1185" i="4"/>
  <c r="AV1185" i="4"/>
  <c r="AZ1185" i="4"/>
  <c r="BH1185" i="4"/>
  <c r="BL1185" i="4"/>
  <c r="G1196" i="4"/>
  <c r="I1196" i="4"/>
  <c r="H1196" i="4" s="1"/>
  <c r="G1197" i="4"/>
  <c r="I1197" i="4"/>
  <c r="H1197" i="4" s="1"/>
  <c r="CB1185" i="4"/>
  <c r="G1201" i="4"/>
  <c r="I1201" i="4"/>
  <c r="H1201" i="4" s="1"/>
  <c r="G1202" i="4"/>
  <c r="I1202" i="4"/>
  <c r="H1202" i="4" s="1"/>
  <c r="G1209" i="4"/>
  <c r="I1209" i="4"/>
  <c r="H1209" i="4" s="1"/>
  <c r="G1210" i="4"/>
  <c r="I1210" i="4"/>
  <c r="H1210" i="4" s="1"/>
  <c r="BI1128" i="4"/>
  <c r="G1107" i="4"/>
  <c r="I1107" i="4"/>
  <c r="H1107" i="4" s="1"/>
  <c r="G1109" i="4"/>
  <c r="I1109" i="4"/>
  <c r="H1109" i="4" s="1"/>
  <c r="BL1095" i="4"/>
  <c r="G1167" i="4"/>
  <c r="I1167" i="4"/>
  <c r="H1167" i="4" s="1"/>
  <c r="G1188" i="4"/>
  <c r="I1188" i="4"/>
  <c r="H1188" i="4" s="1"/>
  <c r="G1189" i="4"/>
  <c r="I1189" i="4"/>
  <c r="H1189" i="4" s="1"/>
  <c r="AJ1343" i="4"/>
  <c r="AJ867" i="4"/>
  <c r="AN1095" i="4"/>
  <c r="AW1095" i="4"/>
  <c r="G1119" i="4"/>
  <c r="I1119" i="4"/>
  <c r="H1119" i="4" s="1"/>
  <c r="G1120" i="4"/>
  <c r="I1120" i="4"/>
  <c r="H1120" i="4" s="1"/>
  <c r="G1126" i="4"/>
  <c r="CB1122" i="4"/>
  <c r="CC1122" i="4"/>
  <c r="BQ1159" i="4"/>
  <c r="G1161" i="4"/>
  <c r="I1161" i="4"/>
  <c r="H1161" i="4" s="1"/>
  <c r="G1162" i="4"/>
  <c r="I1162" i="4"/>
  <c r="H1162" i="4" s="1"/>
  <c r="G1163" i="4"/>
  <c r="I1163" i="4"/>
  <c r="H1163" i="4" s="1"/>
  <c r="G1171" i="4"/>
  <c r="I1171" i="4"/>
  <c r="H1171" i="4" s="1"/>
  <c r="G1172" i="4"/>
  <c r="I1172" i="4"/>
  <c r="H1172" i="4" s="1"/>
  <c r="G1173" i="4"/>
  <c r="I1173" i="4"/>
  <c r="H1173" i="4" s="1"/>
  <c r="G1176" i="4"/>
  <c r="I1176" i="4"/>
  <c r="H1176" i="4" s="1"/>
  <c r="BZ1179" i="4"/>
  <c r="G1108" i="4"/>
  <c r="I1108" i="4"/>
  <c r="H1108" i="4" s="1"/>
  <c r="G1166" i="4"/>
  <c r="I1166" i="4"/>
  <c r="H1166" i="4" s="1"/>
  <c r="G1168" i="4"/>
  <c r="I1168" i="4"/>
  <c r="H1168" i="4" s="1"/>
  <c r="AJ1105" i="4"/>
  <c r="BE1095" i="4"/>
  <c r="BX1095" i="4"/>
  <c r="G1114" i="4"/>
  <c r="I1114" i="4"/>
  <c r="H1114" i="4" s="1"/>
  <c r="G1115" i="4"/>
  <c r="I1115" i="4"/>
  <c r="H1115" i="4" s="1"/>
  <c r="AB1126" i="4"/>
  <c r="G1127" i="4"/>
  <c r="I1127" i="4"/>
  <c r="H1127" i="4" s="1"/>
  <c r="G1131" i="4"/>
  <c r="I1131" i="4"/>
  <c r="H1131" i="4" s="1"/>
  <c r="G1132" i="4"/>
  <c r="I1132" i="4"/>
  <c r="H1132" i="4" s="1"/>
  <c r="G1140" i="4"/>
  <c r="I1140" i="4"/>
  <c r="H1140" i="4" s="1"/>
  <c r="G1141" i="4"/>
  <c r="I1141" i="4"/>
  <c r="H1141" i="4" s="1"/>
  <c r="G1142" i="4"/>
  <c r="I1142" i="4"/>
  <c r="H1142" i="4" s="1"/>
  <c r="G1145" i="4"/>
  <c r="I1145" i="4"/>
  <c r="H1145" i="4" s="1"/>
  <c r="G1146" i="4"/>
  <c r="I1146" i="4"/>
  <c r="H1146" i="4" s="1"/>
  <c r="G1147" i="4"/>
  <c r="I1147" i="4"/>
  <c r="H1147" i="4" s="1"/>
  <c r="G1156" i="4"/>
  <c r="I1156" i="4"/>
  <c r="H1156" i="4" s="1"/>
  <c r="G1157" i="4"/>
  <c r="I1157" i="4"/>
  <c r="H1157" i="4" s="1"/>
  <c r="G1158" i="4"/>
  <c r="AB1179" i="4"/>
  <c r="G1178" i="4"/>
  <c r="I1178" i="4"/>
  <c r="H1178" i="4" s="1"/>
  <c r="G1193" i="4"/>
  <c r="I1193" i="4"/>
  <c r="H1193" i="4" s="1"/>
  <c r="BE1185" i="4"/>
  <c r="G1205" i="4"/>
  <c r="I1205" i="4"/>
  <c r="H1205" i="4" s="1"/>
  <c r="G1206" i="4"/>
  <c r="I1206" i="4"/>
  <c r="H1206" i="4" s="1"/>
  <c r="BT1095" i="4"/>
  <c r="AB295" i="4"/>
  <c r="BK1122" i="4"/>
  <c r="BZ1164" i="4"/>
  <c r="CF1212" i="4"/>
  <c r="AN379" i="4"/>
  <c r="AN262" i="4"/>
  <c r="BI262" i="4"/>
  <c r="BS379" i="4"/>
  <c r="BS262" i="4"/>
  <c r="BW262" i="4"/>
  <c r="CB379" i="4"/>
  <c r="CB262" i="4"/>
  <c r="CF379" i="4"/>
  <c r="CF262" i="4"/>
  <c r="CB289" i="4"/>
  <c r="BT1185" i="4"/>
  <c r="BX1185" i="4"/>
  <c r="AY270" i="4"/>
  <c r="AB270" i="4"/>
  <c r="AY352" i="4"/>
  <c r="BK352" i="4"/>
  <c r="BU352" i="4"/>
  <c r="BY352" i="4"/>
  <c r="BE352" i="4"/>
  <c r="CB352" i="4"/>
  <c r="AB1116" i="4"/>
  <c r="AQ1185" i="4"/>
  <c r="BC1185" i="4"/>
  <c r="CC379" i="4"/>
  <c r="BZ315" i="4"/>
  <c r="BK289" i="4"/>
  <c r="AB336" i="4"/>
  <c r="AN352" i="4"/>
  <c r="AZ352" i="4"/>
  <c r="BL352" i="4"/>
  <c r="AS352" i="4"/>
  <c r="BI352" i="4"/>
  <c r="O1097" i="4"/>
  <c r="G1097" i="4" s="1"/>
  <c r="AQ1095" i="4"/>
  <c r="BC1095" i="4"/>
  <c r="AB1110" i="4"/>
  <c r="CA1212" i="4"/>
  <c r="BS1122" i="4"/>
  <c r="AB1138" i="4"/>
  <c r="CD1122" i="4"/>
  <c r="BZ1159" i="4"/>
  <c r="AQ379" i="4"/>
  <c r="AW379" i="4"/>
  <c r="BF379" i="4"/>
  <c r="BL379" i="4"/>
  <c r="AB300" i="4"/>
  <c r="BH289" i="4"/>
  <c r="CD289" i="4"/>
  <c r="BZ361" i="4"/>
  <c r="AP352" i="4"/>
  <c r="BB352" i="4"/>
  <c r="CA352" i="4"/>
  <c r="CE352" i="4"/>
  <c r="CB1095" i="4"/>
  <c r="AI1095" i="4"/>
  <c r="BJ1095" i="4"/>
  <c r="CD1212" i="4"/>
  <c r="BY1122" i="4"/>
  <c r="BT1122" i="4"/>
  <c r="AB1133" i="4"/>
  <c r="BZ1153" i="4"/>
  <c r="BQ1194" i="4"/>
  <c r="AP1185" i="4"/>
  <c r="BB1185" i="4"/>
  <c r="AK262" i="4"/>
  <c r="CA379" i="4"/>
  <c r="CE379" i="4"/>
  <c r="AB320" i="4"/>
  <c r="BE326" i="4"/>
  <c r="BX289" i="4"/>
  <c r="AB331" i="4"/>
  <c r="CC352" i="4"/>
  <c r="AB361" i="4"/>
  <c r="BZ370" i="4"/>
  <c r="AT352" i="4"/>
  <c r="BF352" i="4"/>
  <c r="BS352" i="4"/>
  <c r="BW352" i="4"/>
  <c r="AQ352" i="4"/>
  <c r="BC352" i="4"/>
  <c r="AK1095" i="4"/>
  <c r="BU1095" i="4"/>
  <c r="BY1212" i="4"/>
  <c r="AB1121" i="4"/>
  <c r="BH1128" i="4"/>
  <c r="BH1122" i="4" s="1"/>
  <c r="CA1122" i="4"/>
  <c r="CE1122" i="4"/>
  <c r="BZ1148" i="4"/>
  <c r="BZ1169" i="4"/>
  <c r="AJ1122" i="4"/>
  <c r="BZ1184" i="4"/>
  <c r="BQ1184" i="4"/>
  <c r="BZ1203" i="4"/>
  <c r="AT1128" i="4"/>
  <c r="AT1122" i="4" s="1"/>
  <c r="AW1128" i="4"/>
  <c r="AW1212" i="4" s="1"/>
  <c r="BL1212" i="4"/>
  <c r="BL1122" i="4"/>
  <c r="BB289" i="4"/>
  <c r="AB1125" i="4"/>
  <c r="AB1128" i="4" s="1"/>
  <c r="AS326" i="4"/>
  <c r="AQ1128" i="4"/>
  <c r="AQ1122" i="4" s="1"/>
  <c r="AV326" i="4"/>
  <c r="AV289" i="4" s="1"/>
  <c r="AN1122" i="4"/>
  <c r="AS1128" i="4"/>
  <c r="AS1122" i="4" s="1"/>
  <c r="AL1128" i="4"/>
  <c r="AV1128" i="4"/>
  <c r="AV1122" i="4" s="1"/>
  <c r="AP289" i="4"/>
  <c r="AR326" i="4"/>
  <c r="BQ1105" i="4"/>
  <c r="BQ1095" i="4" s="1"/>
  <c r="BK1105" i="4"/>
  <c r="BK1095" i="4" s="1"/>
  <c r="BH1105" i="4"/>
  <c r="BH1095" i="4" s="1"/>
  <c r="AP1105" i="4"/>
  <c r="AP1095" i="4" s="1"/>
  <c r="AK1212" i="4"/>
  <c r="O264" i="4"/>
  <c r="G264" i="4" s="1"/>
  <c r="AS1105" i="4"/>
  <c r="AU1105" i="4"/>
  <c r="AU1095" i="4" s="1"/>
  <c r="BB1105" i="4"/>
  <c r="BS1212" i="4"/>
  <c r="BK272" i="4"/>
  <c r="BK379" i="4" s="1"/>
  <c r="AN1212" i="4"/>
  <c r="CE1095" i="4"/>
  <c r="BT1212" i="4"/>
  <c r="BH264" i="4"/>
  <c r="BS1095" i="4"/>
  <c r="BW1095" i="4"/>
  <c r="CA1095" i="4"/>
  <c r="BV1128" i="4"/>
  <c r="BV1122" i="4" s="1"/>
  <c r="BZ1128" i="4"/>
  <c r="AP1128" i="4"/>
  <c r="AP1122" i="4" s="1"/>
  <c r="AT1185" i="4"/>
  <c r="BF1185" i="4"/>
  <c r="CC1185" i="4"/>
  <c r="CE1212" i="4"/>
  <c r="AX1128" i="4"/>
  <c r="AV1105" i="4"/>
  <c r="AL1105" i="4"/>
  <c r="AL1095" i="4" s="1"/>
  <c r="BV1185" i="4"/>
  <c r="CD1185" i="4"/>
  <c r="CB1212" i="4"/>
  <c r="AV264" i="4"/>
  <c r="AZ326" i="4"/>
  <c r="AZ289" i="4" s="1"/>
  <c r="CH1095" i="4"/>
  <c r="AT1095" i="4"/>
  <c r="BF1095" i="4"/>
  <c r="CC1212" i="4"/>
  <c r="BX1128" i="4"/>
  <c r="BX1122" i="4" s="1"/>
  <c r="AK1122" i="4"/>
  <c r="BU1185" i="4"/>
  <c r="BY1185" i="4"/>
  <c r="BZ1103" i="4"/>
  <c r="BZ1105" i="4" s="1"/>
  <c r="BX379" i="4"/>
  <c r="BW326" i="4"/>
  <c r="BW379" i="4" s="1"/>
  <c r="BL262" i="4"/>
  <c r="BF262" i="4"/>
  <c r="BH272" i="4"/>
  <c r="BH379" i="4" s="1"/>
  <c r="BC262" i="4"/>
  <c r="BB264" i="4"/>
  <c r="AW262" i="4"/>
  <c r="AU262" i="4"/>
  <c r="AX264" i="4"/>
  <c r="AY264" i="4" s="1"/>
  <c r="AZ264" i="4"/>
  <c r="AP272" i="4"/>
  <c r="AP262" i="4" s="1"/>
  <c r="AB267" i="4"/>
  <c r="AB266" i="4"/>
  <c r="AB269" i="4"/>
  <c r="AM272" i="4"/>
  <c r="AM262" i="4" s="1"/>
  <c r="AB268" i="4"/>
  <c r="AI262" i="4"/>
  <c r="AX272" i="4"/>
  <c r="AX262" i="4" s="1"/>
  <c r="AB265" i="4"/>
  <c r="AY265" i="4"/>
  <c r="AY272" i="4" s="1"/>
  <c r="BQ324" i="4"/>
  <c r="AB374" i="4"/>
  <c r="AJ272" i="4"/>
  <c r="AB277" i="4"/>
  <c r="BQ283" i="4"/>
  <c r="CA289" i="4"/>
  <c r="BK264" i="4"/>
  <c r="AS272" i="4"/>
  <c r="BB272" i="4"/>
  <c r="AS264" i="4"/>
  <c r="AT379" i="4"/>
  <c r="CD379" i="4"/>
  <c r="BS289" i="4"/>
  <c r="AS289" i="4"/>
  <c r="AW289" i="4"/>
  <c r="BE289" i="4"/>
  <c r="BI289" i="4"/>
  <c r="AY323" i="4"/>
  <c r="AB283" i="4"/>
  <c r="BQ288" i="4"/>
  <c r="BQ323" i="4"/>
  <c r="BU326" i="4"/>
  <c r="BU289" i="4" s="1"/>
  <c r="BQ357" i="4"/>
  <c r="AZ272" i="4"/>
  <c r="CE289" i="4"/>
  <c r="AQ262" i="4"/>
  <c r="AV272" i="4"/>
  <c r="BE264" i="4"/>
  <c r="BE272" i="4"/>
  <c r="BZ262" i="4"/>
  <c r="BC379" i="4"/>
  <c r="BI379" i="4"/>
  <c r="AT289" i="4"/>
  <c r="BF289" i="4"/>
  <c r="BY326" i="4"/>
  <c r="BY289" i="4" s="1"/>
  <c r="AJ352" i="4"/>
  <c r="AV352" i="4"/>
  <c r="BH352" i="4"/>
  <c r="BV352" i="4"/>
  <c r="CD352" i="4"/>
  <c r="AY324" i="4"/>
  <c r="AJ1700" i="4"/>
  <c r="BQ352" i="4" l="1"/>
  <c r="BZ289" i="4"/>
  <c r="BZ1185" i="4"/>
  <c r="BK262" i="4"/>
  <c r="BZ352" i="4"/>
  <c r="AB264" i="4"/>
  <c r="BQ1185" i="4"/>
  <c r="BV1212" i="4"/>
  <c r="BH1212" i="4"/>
  <c r="BZ1122" i="4"/>
  <c r="BI1122" i="4"/>
  <c r="BI1212" i="4"/>
  <c r="AW1122" i="4"/>
  <c r="BQ1125" i="4"/>
  <c r="BQ1126" i="4"/>
  <c r="BU1128" i="4"/>
  <c r="BU1122" i="4" s="1"/>
  <c r="AP379" i="4"/>
  <c r="BC1128" i="4"/>
  <c r="BA1128" i="4"/>
  <c r="BB1128" i="4"/>
  <c r="BB1122" i="4" s="1"/>
  <c r="BZ379" i="4"/>
  <c r="BW289" i="4"/>
  <c r="AT1212" i="4"/>
  <c r="AM1128" i="4"/>
  <c r="AM1122" i="4" s="1"/>
  <c r="BF1128" i="4"/>
  <c r="BE1128" i="4"/>
  <c r="BE1122" i="4" s="1"/>
  <c r="BD1128" i="4"/>
  <c r="AZ1128" i="4"/>
  <c r="AZ1122" i="4" s="1"/>
  <c r="AQ1212" i="4"/>
  <c r="AY1128" i="4"/>
  <c r="AY1122" i="4" s="1"/>
  <c r="BK1212" i="4"/>
  <c r="AZ1105" i="4"/>
  <c r="AJ1212" i="4"/>
  <c r="AJ1095" i="4"/>
  <c r="BB1095" i="4"/>
  <c r="AB1100" i="4"/>
  <c r="AB1105" i="4" s="1"/>
  <c r="AB1095" i="4" s="1"/>
  <c r="AX1105" i="4"/>
  <c r="AX1095" i="4" s="1"/>
  <c r="AS1212" i="4"/>
  <c r="AS1095" i="4"/>
  <c r="BZ1212" i="4"/>
  <c r="BZ1095" i="4"/>
  <c r="BW1128" i="4"/>
  <c r="AY1105" i="4"/>
  <c r="AM1105" i="4"/>
  <c r="AB1097" i="4"/>
  <c r="BX1212" i="4"/>
  <c r="AV1212" i="4"/>
  <c r="AV1095" i="4"/>
  <c r="AP1212" i="4"/>
  <c r="BQ326" i="4"/>
  <c r="AM326" i="4"/>
  <c r="AM289" i="4" s="1"/>
  <c r="BH262" i="4"/>
  <c r="AZ379" i="4"/>
  <c r="AZ262" i="4"/>
  <c r="BE262" i="4"/>
  <c r="BE379" i="4"/>
  <c r="BY379" i="4"/>
  <c r="BQ262" i="4"/>
  <c r="AY262" i="4"/>
  <c r="AX326" i="4"/>
  <c r="BV326" i="4"/>
  <c r="BU379" i="4"/>
  <c r="BB379" i="4"/>
  <c r="BB262" i="4"/>
  <c r="AJ262" i="4"/>
  <c r="AV379" i="4"/>
  <c r="AV262" i="4"/>
  <c r="AY326" i="4"/>
  <c r="AY289" i="4" s="1"/>
  <c r="AS262" i="4"/>
  <c r="AS379" i="4"/>
  <c r="AB272" i="4"/>
  <c r="J155" i="4"/>
  <c r="AJ210" i="4"/>
  <c r="BQ1127" i="4" l="1"/>
  <c r="BQ1128" i="4" s="1"/>
  <c r="AZ1212" i="4"/>
  <c r="BB1212" i="4"/>
  <c r="BU1212" i="4"/>
  <c r="BF1122" i="4"/>
  <c r="BF1212" i="4"/>
  <c r="BC1122" i="4"/>
  <c r="BC1212" i="4"/>
  <c r="BE1212" i="4"/>
  <c r="AM379" i="4"/>
  <c r="AB262" i="4"/>
  <c r="AZ1095" i="4"/>
  <c r="AY1212" i="4"/>
  <c r="AY1095" i="4"/>
  <c r="AM1212" i="4"/>
  <c r="AM1095" i="4"/>
  <c r="BW1122" i="4"/>
  <c r="BW1212" i="4"/>
  <c r="BV379" i="4"/>
  <c r="BV289" i="4"/>
  <c r="AY379" i="4"/>
  <c r="BQ1212" i="4" l="1"/>
  <c r="BQ1122" i="4"/>
  <c r="AB323" i="4"/>
  <c r="P442" i="4"/>
  <c r="AK326" i="4" l="1"/>
  <c r="AK379" i="4" s="1"/>
  <c r="AJ326" i="4"/>
  <c r="AJ289" i="4" s="1"/>
  <c r="AB324" i="4"/>
  <c r="AB326" i="4" s="1"/>
  <c r="AI326" i="4"/>
  <c r="AJ379" i="4" l="1"/>
  <c r="AK289" i="4"/>
  <c r="BR383" i="4" l="1"/>
  <c r="BZ159" i="4"/>
  <c r="CB1224" i="4"/>
  <c r="CB1581" i="4"/>
  <c r="CA1723" i="4"/>
  <c r="CB1723" i="4"/>
  <c r="CD1723" i="4"/>
  <c r="CE1723" i="4"/>
  <c r="CF1723" i="4"/>
  <c r="CG1723" i="4"/>
  <c r="CG1717" i="4" s="1"/>
  <c r="CH1723" i="4"/>
  <c r="CF1780" i="4"/>
  <c r="CG1780" i="4"/>
  <c r="CH1780" i="4"/>
  <c r="BW1366" i="4"/>
  <c r="BX1366" i="4"/>
  <c r="BY1366" i="4"/>
  <c r="CA1366" i="4"/>
  <c r="CB1366" i="4"/>
  <c r="CC1366" i="4"/>
  <c r="CD1366" i="4"/>
  <c r="CE1366" i="4"/>
  <c r="CF1366" i="4"/>
  <c r="CF1360" i="4" s="1"/>
  <c r="CG1366" i="4"/>
  <c r="CG1360" i="4" s="1"/>
  <c r="CH1366" i="4"/>
  <c r="CH1360" i="4" s="1"/>
  <c r="CF408" i="4"/>
  <c r="CG408" i="4"/>
  <c r="CH408" i="4"/>
  <c r="CF527" i="4"/>
  <c r="CG527" i="4"/>
  <c r="CH527" i="4"/>
  <c r="CF646" i="4"/>
  <c r="CG646" i="4"/>
  <c r="CH646" i="4"/>
  <c r="CF709" i="4"/>
  <c r="CG709" i="4"/>
  <c r="CH709" i="4"/>
  <c r="BW827" i="4"/>
  <c r="BX827" i="4"/>
  <c r="BY827" i="4"/>
  <c r="CA827" i="4"/>
  <c r="CB827" i="4"/>
  <c r="CC827" i="4"/>
  <c r="CD827" i="4"/>
  <c r="CE827" i="4"/>
  <c r="CF827" i="4"/>
  <c r="CF765" i="4" s="1"/>
  <c r="CG827" i="4"/>
  <c r="CH827" i="4"/>
  <c r="CH765" i="4" s="1"/>
  <c r="CF828" i="4"/>
  <c r="CG828" i="4"/>
  <c r="CH828" i="4"/>
  <c r="BU946" i="4"/>
  <c r="BV946" i="4"/>
  <c r="BW946" i="4"/>
  <c r="BX946" i="4"/>
  <c r="BY946" i="4"/>
  <c r="CA946" i="4"/>
  <c r="CB946" i="4"/>
  <c r="CC946" i="4"/>
  <c r="CD946" i="4"/>
  <c r="CE946" i="4"/>
  <c r="CF946" i="4"/>
  <c r="CF884" i="4" s="1"/>
  <c r="CG946" i="4"/>
  <c r="CH946" i="4"/>
  <c r="CH884" i="4" s="1"/>
  <c r="CF947" i="4"/>
  <c r="CG947" i="4"/>
  <c r="CH947" i="4"/>
  <c r="CF1479" i="4"/>
  <c r="CG1479" i="4"/>
  <c r="CH1479" i="4"/>
  <c r="CF1598" i="4"/>
  <c r="CG1598" i="4"/>
  <c r="CH1598" i="4"/>
  <c r="CF1661" i="4"/>
  <c r="CG1661" i="4"/>
  <c r="CH1661" i="4"/>
  <c r="CF1717" i="4"/>
  <c r="CH1717" i="4"/>
  <c r="BY1700" i="4"/>
  <c r="CA1700" i="4"/>
  <c r="CC1700" i="4"/>
  <c r="CD1700" i="4"/>
  <c r="CE1700" i="4"/>
  <c r="CF1700" i="4"/>
  <c r="CF1690" i="4" s="1"/>
  <c r="CG1700" i="4"/>
  <c r="CH1700" i="4"/>
  <c r="CH1807" i="4" s="1"/>
  <c r="CA1581" i="4"/>
  <c r="CC1581" i="4"/>
  <c r="CD1581" i="4"/>
  <c r="CE1581" i="4"/>
  <c r="CF1581" i="4"/>
  <c r="CF1571" i="4" s="1"/>
  <c r="CG1581" i="4"/>
  <c r="CG1688" i="4" s="1"/>
  <c r="CH1581" i="4"/>
  <c r="CH1688" i="4" s="1"/>
  <c r="CF1542" i="4"/>
  <c r="CG1542" i="4"/>
  <c r="CH1542" i="4"/>
  <c r="CA1462" i="4"/>
  <c r="CC1462" i="4"/>
  <c r="CD1462" i="4"/>
  <c r="CE1462" i="4"/>
  <c r="CF1462" i="4"/>
  <c r="CF1452" i="4" s="1"/>
  <c r="CG1462" i="4"/>
  <c r="CG1452" i="4" s="1"/>
  <c r="CH1462" i="4"/>
  <c r="CH1452" i="4" s="1"/>
  <c r="CA1343" i="4"/>
  <c r="CC1343" i="4"/>
  <c r="CD1343" i="4"/>
  <c r="CE1343" i="4"/>
  <c r="CF1343" i="4"/>
  <c r="CF1333" i="4" s="1"/>
  <c r="CG1343" i="4"/>
  <c r="CG1333" i="4" s="1"/>
  <c r="CH1343" i="4"/>
  <c r="CH1333" i="4" s="1"/>
  <c r="CF1241" i="4"/>
  <c r="CG1241" i="4"/>
  <c r="CH1241" i="4"/>
  <c r="CA1224" i="4"/>
  <c r="CC1224" i="4"/>
  <c r="CD1224" i="4"/>
  <c r="CE1224" i="4"/>
  <c r="CF1224" i="4"/>
  <c r="CF1331" i="4" s="1"/>
  <c r="CG1224" i="4"/>
  <c r="CH1224" i="4"/>
  <c r="CH1214" i="4" s="1"/>
  <c r="CF1003" i="4"/>
  <c r="CG1003" i="4"/>
  <c r="CH1003" i="4"/>
  <c r="BX986" i="4"/>
  <c r="BY986" i="4"/>
  <c r="CA986" i="4"/>
  <c r="CC986" i="4"/>
  <c r="CD986" i="4"/>
  <c r="CE986" i="4"/>
  <c r="CF986" i="4"/>
  <c r="CF1093" i="4" s="1"/>
  <c r="CG986" i="4"/>
  <c r="CG976" i="4" s="1"/>
  <c r="CH986" i="4"/>
  <c r="CH976" i="4" s="1"/>
  <c r="BV867" i="4"/>
  <c r="BW867" i="4"/>
  <c r="BX867" i="4"/>
  <c r="BY867" i="4"/>
  <c r="CA867" i="4"/>
  <c r="CC867" i="4"/>
  <c r="CD867" i="4"/>
  <c r="CE867" i="4"/>
  <c r="CF867" i="4"/>
  <c r="CF857" i="4" s="1"/>
  <c r="CG867" i="4"/>
  <c r="CG857" i="4" s="1"/>
  <c r="CH867" i="4"/>
  <c r="CH857" i="4" s="1"/>
  <c r="CH748" i="4"/>
  <c r="CG748" i="4"/>
  <c r="CG738" i="4" s="1"/>
  <c r="CF748" i="4"/>
  <c r="CF738" i="4" s="1"/>
  <c r="CE748" i="4"/>
  <c r="CD748" i="4"/>
  <c r="CC748" i="4"/>
  <c r="CA748" i="4"/>
  <c r="CA629" i="4"/>
  <c r="CB629" i="4"/>
  <c r="CC629" i="4"/>
  <c r="CD629" i="4"/>
  <c r="CE629" i="4"/>
  <c r="CF629" i="4"/>
  <c r="CG629" i="4"/>
  <c r="CH629" i="4"/>
  <c r="BV510" i="4"/>
  <c r="BW510" i="4"/>
  <c r="BX510" i="4"/>
  <c r="BY510" i="4"/>
  <c r="CA510" i="4"/>
  <c r="CC510" i="4"/>
  <c r="CD510" i="4"/>
  <c r="CE510" i="4"/>
  <c r="CF510" i="4"/>
  <c r="CF500" i="4" s="1"/>
  <c r="CG510" i="4"/>
  <c r="CG500" i="4" s="1"/>
  <c r="CH510" i="4"/>
  <c r="CH500" i="4" s="1"/>
  <c r="BZ502" i="4"/>
  <c r="CA502" i="4"/>
  <c r="CB502" i="4"/>
  <c r="CC502" i="4"/>
  <c r="CD502" i="4"/>
  <c r="CE502" i="4"/>
  <c r="CF502" i="4"/>
  <c r="CG502" i="4"/>
  <c r="CH502" i="4"/>
  <c r="CA391" i="4"/>
  <c r="CB391" i="4"/>
  <c r="CC391" i="4"/>
  <c r="CD391" i="4"/>
  <c r="CE391" i="4"/>
  <c r="CF391" i="4"/>
  <c r="CF498" i="4" s="1"/>
  <c r="CG391" i="4"/>
  <c r="CG498" i="4" s="1"/>
  <c r="CH391" i="4"/>
  <c r="CH381" i="4" s="1"/>
  <c r="CA383" i="4"/>
  <c r="CB383" i="4"/>
  <c r="CC383" i="4"/>
  <c r="CD383" i="4"/>
  <c r="CE383" i="4"/>
  <c r="CF383" i="4"/>
  <c r="CG383" i="4"/>
  <c r="CH383" i="4"/>
  <c r="CA212" i="4"/>
  <c r="CB212" i="4"/>
  <c r="CC212" i="4"/>
  <c r="CD212" i="4"/>
  <c r="CE212" i="4"/>
  <c r="CF212" i="4"/>
  <c r="CF176" i="4" s="1"/>
  <c r="CG212" i="4"/>
  <c r="CH212" i="4"/>
  <c r="CA162" i="4"/>
  <c r="CA9" i="4" s="1"/>
  <c r="CC162" i="4"/>
  <c r="CD162" i="4"/>
  <c r="CE162" i="4"/>
  <c r="CF162" i="4"/>
  <c r="CG162" i="4"/>
  <c r="CH162" i="4"/>
  <c r="CH260" i="4" s="1"/>
  <c r="BT162" i="4"/>
  <c r="BU162" i="4"/>
  <c r="BV162" i="4"/>
  <c r="BW162" i="4"/>
  <c r="BX162" i="4"/>
  <c r="BY162" i="4"/>
  <c r="CG176" i="4"/>
  <c r="CH176" i="4"/>
  <c r="CH11" i="4"/>
  <c r="CB49" i="4"/>
  <c r="CB9" i="4" s="1"/>
  <c r="CC49" i="4"/>
  <c r="CC9" i="4" s="1"/>
  <c r="CD49" i="4"/>
  <c r="CD9" i="4" s="1"/>
  <c r="CE49" i="4"/>
  <c r="CE9" i="4" s="1"/>
  <c r="CF49" i="4"/>
  <c r="CG49" i="4"/>
  <c r="CH49" i="4"/>
  <c r="CH9" i="4" s="1"/>
  <c r="BV49" i="4"/>
  <c r="BW49" i="4"/>
  <c r="BW9" i="4" s="1"/>
  <c r="BX49" i="4"/>
  <c r="BY49" i="4"/>
  <c r="BT49" i="4"/>
  <c r="BT9" i="4" s="1"/>
  <c r="BU9" i="4"/>
  <c r="BU8" i="4" s="1"/>
  <c r="BS49" i="4"/>
  <c r="BS102" i="4"/>
  <c r="BT102" i="4"/>
  <c r="CA102" i="4"/>
  <c r="CA23" i="4" s="1"/>
  <c r="CB102" i="4"/>
  <c r="CB23" i="4" s="1"/>
  <c r="CC102" i="4"/>
  <c r="CC23" i="4" s="1"/>
  <c r="CD102" i="4"/>
  <c r="CD23" i="4" s="1"/>
  <c r="CE102" i="4"/>
  <c r="CE23" i="4" s="1"/>
  <c r="CF102" i="4"/>
  <c r="CF151" i="4" s="1"/>
  <c r="CG102" i="4"/>
  <c r="CH102" i="4"/>
  <c r="BR102" i="4"/>
  <c r="BZ156" i="4"/>
  <c r="BY9" i="4" l="1"/>
  <c r="BX9" i="4"/>
  <c r="CH66" i="4"/>
  <c r="CH23" i="4"/>
  <c r="BV9" i="4"/>
  <c r="BQ49" i="4"/>
  <c r="CF40" i="4"/>
  <c r="CF9" i="4"/>
  <c r="CG66" i="4"/>
  <c r="CG23" i="4"/>
  <c r="CG22" i="4" s="1"/>
  <c r="CF66" i="4"/>
  <c r="CF23" i="4"/>
  <c r="CG40" i="4"/>
  <c r="CG9" i="4"/>
  <c r="CG8" i="4" s="1"/>
  <c r="CF1214" i="4"/>
  <c r="CG381" i="4"/>
  <c r="CF855" i="4"/>
  <c r="CB1343" i="4"/>
  <c r="CF381" i="4"/>
  <c r="CG619" i="4"/>
  <c r="CH619" i="4"/>
  <c r="CG884" i="4"/>
  <c r="CH855" i="4"/>
  <c r="CG151" i="4"/>
  <c r="CF22" i="4"/>
  <c r="CH40" i="4"/>
  <c r="CH22" i="4"/>
  <c r="CG11" i="4"/>
  <c r="CH153" i="4"/>
  <c r="CF260" i="4"/>
  <c r="CH498" i="4"/>
  <c r="CH736" i="4"/>
  <c r="CF1450" i="4"/>
  <c r="CF736" i="4"/>
  <c r="CF11" i="4"/>
  <c r="CG153" i="4"/>
  <c r="CF619" i="4"/>
  <c r="CG736" i="4"/>
  <c r="CF153" i="4"/>
  <c r="CG260" i="4"/>
  <c r="CG1331" i="4"/>
  <c r="CG1214" i="4"/>
  <c r="CB986" i="4"/>
  <c r="CH974" i="4"/>
  <c r="CH738" i="4"/>
  <c r="CG1807" i="4"/>
  <c r="CG855" i="4"/>
  <c r="CG765" i="4"/>
  <c r="CH1093" i="4"/>
  <c r="CH1571" i="4"/>
  <c r="CG1690" i="4"/>
  <c r="CG974" i="4"/>
  <c r="CF974" i="4"/>
  <c r="CF976" i="4"/>
  <c r="CG1093" i="4"/>
  <c r="CH1331" i="4"/>
  <c r="CH1450" i="4"/>
  <c r="CF1569" i="4"/>
  <c r="CG1569" i="4"/>
  <c r="CH1569" i="4"/>
  <c r="CG1571" i="4"/>
  <c r="CF1688" i="4"/>
  <c r="CH1690" i="4"/>
  <c r="CF1807" i="4"/>
  <c r="CG15" i="4"/>
  <c r="CG1450" i="4"/>
  <c r="CF617" i="4"/>
  <c r="CH617" i="4"/>
  <c r="CG617" i="4"/>
  <c r="CF15" i="4"/>
  <c r="CH15" i="4"/>
  <c r="CH8" i="4"/>
  <c r="CH151" i="4"/>
  <c r="CF14" i="4" l="1"/>
  <c r="CH14" i="4"/>
  <c r="CG14" i="4"/>
  <c r="CG38" i="4" s="1"/>
  <c r="CH38" i="4" l="1"/>
  <c r="S1720" i="4"/>
  <c r="R1720" i="4"/>
  <c r="Q1720" i="4"/>
  <c r="L1720" i="4"/>
  <c r="M1720" i="4"/>
  <c r="L1721" i="4"/>
  <c r="N1721" i="4"/>
  <c r="M1721" i="4"/>
  <c r="K1721" i="4"/>
  <c r="N769" i="4"/>
  <c r="N1602" i="4"/>
  <c r="M1602" i="4"/>
  <c r="Q1006" i="4"/>
  <c r="P1006" i="4"/>
  <c r="BQ1006" i="4" l="1"/>
  <c r="BJ157" i="4"/>
  <c r="BL157" i="4" s="1"/>
  <c r="BG157" i="4"/>
  <c r="BI157" i="4" s="1"/>
  <c r="BD157" i="4"/>
  <c r="BE157" i="4" s="1"/>
  <c r="BA157" i="4"/>
  <c r="BC157" i="4" s="1"/>
  <c r="BF157" i="4" l="1"/>
  <c r="BB157" i="4"/>
  <c r="BK158" i="4"/>
  <c r="BK157" i="4"/>
  <c r="BH157" i="4"/>
  <c r="BJ44" i="4" l="1"/>
  <c r="BG44" i="4"/>
  <c r="BD44" i="4"/>
  <c r="BA44" i="4"/>
  <c r="BF44" i="4" l="1"/>
  <c r="BI44" i="4"/>
  <c r="BK44" i="4"/>
  <c r="BL44" i="4"/>
  <c r="BC44" i="4"/>
  <c r="AP135" i="5"/>
  <c r="AP133" i="5" s="1"/>
  <c r="AP153" i="5" s="1"/>
  <c r="AO135" i="5"/>
  <c r="AO133" i="5" s="1"/>
  <c r="AO153" i="5" s="1"/>
  <c r="AM135" i="5"/>
  <c r="AM133" i="5" s="1"/>
  <c r="AM153" i="5" s="1"/>
  <c r="AL135" i="5"/>
  <c r="AL133" i="5" s="1"/>
  <c r="AL153" i="5" s="1"/>
  <c r="AJ135" i="5"/>
  <c r="AJ133" i="5" s="1"/>
  <c r="AJ153" i="5" s="1"/>
  <c r="AI135" i="5"/>
  <c r="AI133" i="5" s="1"/>
  <c r="AI153" i="5" s="1"/>
  <c r="AG135" i="5"/>
  <c r="AG133" i="5" s="1"/>
  <c r="AG153" i="5" s="1"/>
  <c r="AF135" i="5"/>
  <c r="AF133" i="5" s="1"/>
  <c r="AF153" i="5" s="1"/>
  <c r="AC135" i="5"/>
  <c r="AC133" i="5" s="1"/>
  <c r="AC153" i="5" s="1"/>
  <c r="AA135" i="5"/>
  <c r="AA133" i="5" s="1"/>
  <c r="AA153" i="5" s="1"/>
  <c r="Z135" i="5"/>
  <c r="Z133" i="5" s="1"/>
  <c r="Z153" i="5" s="1"/>
  <c r="X135" i="5"/>
  <c r="X133" i="5" s="1"/>
  <c r="X153" i="5" s="1"/>
  <c r="W135" i="5"/>
  <c r="W133" i="5" s="1"/>
  <c r="W153" i="5" s="1"/>
  <c r="U135" i="5"/>
  <c r="U133" i="5" s="1"/>
  <c r="U153" i="5" s="1"/>
  <c r="T135" i="5"/>
  <c r="T133" i="5" s="1"/>
  <c r="T153" i="5" s="1"/>
  <c r="R135" i="5"/>
  <c r="Q135" i="5"/>
  <c r="Q133" i="5" s="1"/>
  <c r="Q153" i="5" s="1"/>
  <c r="AD135" i="5" l="1"/>
  <c r="AD133" i="5" s="1"/>
  <c r="AD153" i="5" s="1"/>
  <c r="R133" i="5"/>
  <c r="R153" i="5" s="1"/>
  <c r="BX1700" i="4"/>
  <c r="BW1700" i="4"/>
  <c r="BV1700" i="4"/>
  <c r="BU1700" i="4"/>
  <c r="BS1700" i="4"/>
  <c r="BR1700" i="4"/>
  <c r="BP1700" i="4"/>
  <c r="BO1700" i="4"/>
  <c r="BN1700" i="4"/>
  <c r="BM1700" i="4"/>
  <c r="AU1700" i="4"/>
  <c r="AT1700" i="4"/>
  <c r="AR1700" i="4"/>
  <c r="AO1700" i="4"/>
  <c r="BY1581" i="4"/>
  <c r="BX1581" i="4"/>
  <c r="BW1581" i="4"/>
  <c r="BV1581" i="4"/>
  <c r="BU1581" i="4"/>
  <c r="BS1581" i="4"/>
  <c r="BR1581" i="4"/>
  <c r="BP1581" i="4"/>
  <c r="BO1581" i="4"/>
  <c r="BN1581" i="4"/>
  <c r="BM1581" i="4"/>
  <c r="AO1581" i="4"/>
  <c r="AK1581" i="4"/>
  <c r="BY1462" i="4"/>
  <c r="BX1462" i="4"/>
  <c r="BW1462" i="4"/>
  <c r="BV1462" i="4"/>
  <c r="BU1462" i="4"/>
  <c r="BS1462" i="4"/>
  <c r="BR1462" i="4"/>
  <c r="BP1462" i="4"/>
  <c r="BO1462" i="4"/>
  <c r="BN1462" i="4"/>
  <c r="BM1462" i="4"/>
  <c r="BJ1462" i="4"/>
  <c r="BG1462" i="4"/>
  <c r="BD1462" i="4"/>
  <c r="BA1462" i="4"/>
  <c r="AW1462" i="4"/>
  <c r="AU1462" i="4"/>
  <c r="AT1462" i="4"/>
  <c r="AR1462" i="4"/>
  <c r="AQ1462" i="4"/>
  <c r="AO1462" i="4"/>
  <c r="AN1462" i="4"/>
  <c r="AL1462" i="4"/>
  <c r="BY1343" i="4"/>
  <c r="BX1343" i="4"/>
  <c r="BW1343" i="4"/>
  <c r="BV1343" i="4"/>
  <c r="BU1343" i="4"/>
  <c r="BS1343" i="4"/>
  <c r="BR1343" i="4"/>
  <c r="BP1343" i="4"/>
  <c r="BO1343" i="4"/>
  <c r="BN1343" i="4"/>
  <c r="BM1343" i="4"/>
  <c r="BL1343" i="4"/>
  <c r="BJ1343" i="4"/>
  <c r="BI1343" i="4"/>
  <c r="BG1343" i="4"/>
  <c r="BF1343" i="4"/>
  <c r="BD1343" i="4"/>
  <c r="BC1343" i="4"/>
  <c r="BA1343" i="4"/>
  <c r="AW1343" i="4"/>
  <c r="AU1343" i="4"/>
  <c r="AT1343" i="4"/>
  <c r="AR1343" i="4"/>
  <c r="AQ1343" i="4"/>
  <c r="AO1343" i="4"/>
  <c r="AN1343" i="4"/>
  <c r="AL1343" i="4"/>
  <c r="BY1224" i="4"/>
  <c r="BX1224" i="4"/>
  <c r="BW1224" i="4"/>
  <c r="BV1224" i="4"/>
  <c r="BU1224" i="4"/>
  <c r="BS1224" i="4"/>
  <c r="BR1224" i="4"/>
  <c r="AH1224" i="4"/>
  <c r="AG1224" i="4"/>
  <c r="AF1224" i="4"/>
  <c r="BW986" i="4"/>
  <c r="BV986" i="4"/>
  <c r="BU986" i="4"/>
  <c r="BS986" i="4"/>
  <c r="BR986" i="4"/>
  <c r="BU867" i="4"/>
  <c r="BS867" i="4"/>
  <c r="BR867" i="4"/>
  <c r="BP867" i="4"/>
  <c r="BO867" i="4"/>
  <c r="BN867" i="4"/>
  <c r="BM867" i="4"/>
  <c r="AO867" i="4"/>
  <c r="AN867" i="4"/>
  <c r="AL867" i="4"/>
  <c r="AH867" i="4"/>
  <c r="AG867" i="4"/>
  <c r="AF867" i="4"/>
  <c r="BY748" i="4"/>
  <c r="BX748" i="4"/>
  <c r="BW748" i="4"/>
  <c r="BV748" i="4"/>
  <c r="BU748" i="4"/>
  <c r="BS748" i="4"/>
  <c r="BR748" i="4"/>
  <c r="BP748" i="4"/>
  <c r="BO748" i="4"/>
  <c r="BN748" i="4"/>
  <c r="BM748" i="4"/>
  <c r="BJ748" i="4"/>
  <c r="BG748" i="4"/>
  <c r="BD748" i="4"/>
  <c r="BA748" i="4"/>
  <c r="AU748" i="4"/>
  <c r="AT748" i="4"/>
  <c r="AR748" i="4"/>
  <c r="AQ748" i="4"/>
  <c r="AO748" i="4"/>
  <c r="AN748" i="4"/>
  <c r="AL748" i="4"/>
  <c r="BY629" i="4"/>
  <c r="BX629" i="4"/>
  <c r="BW629" i="4"/>
  <c r="BV629" i="4"/>
  <c r="BU629" i="4"/>
  <c r="BS629" i="4"/>
  <c r="BR629" i="4"/>
  <c r="BP629" i="4"/>
  <c r="BO629" i="4"/>
  <c r="BN629" i="4"/>
  <c r="BM629" i="4"/>
  <c r="BL629" i="4"/>
  <c r="BJ629" i="4"/>
  <c r="BI629" i="4"/>
  <c r="BG629" i="4"/>
  <c r="BF629" i="4"/>
  <c r="BD629" i="4"/>
  <c r="BC629" i="4"/>
  <c r="BA629" i="4"/>
  <c r="AW629" i="4"/>
  <c r="AU629" i="4"/>
  <c r="AT629" i="4"/>
  <c r="AR629" i="4"/>
  <c r="AQ629" i="4"/>
  <c r="AO629" i="4"/>
  <c r="AN629" i="4"/>
  <c r="AL629" i="4"/>
  <c r="AK629" i="4"/>
  <c r="AJ629" i="4"/>
  <c r="CI510" i="4"/>
  <c r="CJ510" i="4"/>
  <c r="CK510" i="4"/>
  <c r="BU510" i="4"/>
  <c r="BS510" i="4"/>
  <c r="BR510" i="4"/>
  <c r="BR617" i="4" s="1"/>
  <c r="BP510" i="4"/>
  <c r="BO510" i="4"/>
  <c r="BN510" i="4"/>
  <c r="BM510" i="4"/>
  <c r="AU510" i="4"/>
  <c r="AQ510" i="4"/>
  <c r="AO510" i="4"/>
  <c r="AN510" i="4"/>
  <c r="AL510" i="4"/>
  <c r="BY391" i="4"/>
  <c r="BX391" i="4"/>
  <c r="BW391" i="4"/>
  <c r="BV391" i="4"/>
  <c r="BU391" i="4"/>
  <c r="BS391" i="4"/>
  <c r="BR391" i="4"/>
  <c r="BP391" i="4"/>
  <c r="BO391" i="4"/>
  <c r="BN391" i="4"/>
  <c r="BM391" i="4"/>
  <c r="BL391" i="4"/>
  <c r="BJ391" i="4"/>
  <c r="BI391" i="4"/>
  <c r="BG391" i="4"/>
  <c r="BF391" i="4"/>
  <c r="BD391" i="4"/>
  <c r="BC391" i="4"/>
  <c r="BA391" i="4"/>
  <c r="AW391" i="4"/>
  <c r="AU391" i="4"/>
  <c r="AT391" i="4"/>
  <c r="AR391" i="4"/>
  <c r="AQ391" i="4"/>
  <c r="AO391" i="4"/>
  <c r="AN391" i="4"/>
  <c r="AL391" i="4"/>
  <c r="AW1581" i="4"/>
  <c r="AU1581" i="4"/>
  <c r="AM44" i="4"/>
  <c r="AL1581" i="4"/>
  <c r="AQ1581" i="4"/>
  <c r="AW986" i="4"/>
  <c r="AQ867" i="4"/>
  <c r="BF1462" i="4"/>
  <c r="BF748" i="4"/>
  <c r="BC748" i="4"/>
  <c r="AW1700" i="4"/>
  <c r="AW510" i="4"/>
  <c r="BY383" i="4"/>
  <c r="BX383" i="4"/>
  <c r="BW383" i="4"/>
  <c r="BV383" i="4"/>
  <c r="BU383" i="4"/>
  <c r="BT383" i="4"/>
  <c r="BS383" i="4"/>
  <c r="BT502" i="4"/>
  <c r="BU502" i="4"/>
  <c r="BV502" i="4"/>
  <c r="BW502" i="4"/>
  <c r="BX502" i="4"/>
  <c r="BY502" i="4"/>
  <c r="BS502" i="4"/>
  <c r="BY1335" i="4"/>
  <c r="BX1335" i="4"/>
  <c r="BW1335" i="4"/>
  <c r="BV1335" i="4"/>
  <c r="BU1335" i="4"/>
  <c r="BT1335" i="4"/>
  <c r="BS1335" i="4"/>
  <c r="BY1573" i="4"/>
  <c r="BX1573" i="4"/>
  <c r="BW1573" i="4"/>
  <c r="BV1573" i="4"/>
  <c r="BU1573" i="4"/>
  <c r="BT1573" i="4"/>
  <c r="BS1573" i="4"/>
  <c r="AL1700" i="4"/>
  <c r="BG867" i="4"/>
  <c r="BA867" i="4"/>
  <c r="AR867" i="4"/>
  <c r="BJ510" i="4"/>
  <c r="BD510" i="4"/>
  <c r="AL986" i="4" l="1"/>
  <c r="AU986" i="4"/>
  <c r="BQ1216" i="4"/>
  <c r="BQ978" i="4"/>
  <c r="BQ621" i="4"/>
  <c r="BQ1335" i="4"/>
  <c r="BQ740" i="4"/>
  <c r="BQ1692" i="4"/>
  <c r="BQ1573" i="4"/>
  <c r="BQ1454" i="4"/>
  <c r="BQ859" i="4"/>
  <c r="AN986" i="4"/>
  <c r="BR498" i="4"/>
  <c r="AR1581" i="4"/>
  <c r="BA1700" i="4"/>
  <c r="AR510" i="4"/>
  <c r="CF8" i="4"/>
  <c r="CF38" i="4" s="1"/>
  <c r="BF510" i="4"/>
  <c r="BL867" i="4"/>
  <c r="AW867" i="4"/>
  <c r="BI867" i="4"/>
  <c r="BL1462" i="4"/>
  <c r="AT510" i="4"/>
  <c r="BI748" i="4"/>
  <c r="BA510" i="4"/>
  <c r="BJ867" i="4"/>
  <c r="AT867" i="4"/>
  <c r="BC1462" i="4"/>
  <c r="BL510" i="4"/>
  <c r="AN1581" i="4"/>
  <c r="BD1700" i="4"/>
  <c r="BD867" i="4"/>
  <c r="BC510" i="4"/>
  <c r="BG510" i="4"/>
  <c r="BI1462" i="4"/>
  <c r="AW748" i="4"/>
  <c r="AU867" i="4"/>
  <c r="BI510" i="4"/>
  <c r="BL748" i="4"/>
  <c r="AQ1700" i="4"/>
  <c r="BF867" i="4" l="1"/>
  <c r="BC867" i="4"/>
  <c r="K155" i="4" l="1"/>
  <c r="O45" i="4"/>
  <c r="G45" i="4" s="1"/>
  <c r="O46" i="4"/>
  <c r="G46" i="4" s="1"/>
  <c r="O47" i="4"/>
  <c r="G47" i="4" s="1"/>
  <c r="O48" i="4"/>
  <c r="G48" i="4" s="1"/>
  <c r="BG1581" i="4" l="1"/>
  <c r="BA1581" i="4"/>
  <c r="BF1700" i="4"/>
  <c r="BL1700" i="4"/>
  <c r="BG1700" i="4"/>
  <c r="BC1581" i="4"/>
  <c r="BI1581" i="4"/>
  <c r="BI1700" i="4"/>
  <c r="AT1581" i="4"/>
  <c r="BD1581" i="4"/>
  <c r="BJ1581" i="4"/>
  <c r="BC1700" i="4"/>
  <c r="BJ1700" i="4"/>
  <c r="BF1581" i="4"/>
  <c r="BL1581" i="4"/>
  <c r="AN1700" i="4"/>
  <c r="AB1223" i="4"/>
  <c r="AB1215" i="4"/>
  <c r="O1696" i="4"/>
  <c r="G1696" i="4" s="1"/>
  <c r="O1697" i="4"/>
  <c r="G1697" i="4" s="1"/>
  <c r="O1698" i="4"/>
  <c r="G1698" i="4" s="1"/>
  <c r="AB1696" i="4"/>
  <c r="AB1697" i="4"/>
  <c r="AB1698" i="4"/>
  <c r="AB1721" i="4"/>
  <c r="AB1720" i="4"/>
  <c r="AB1245" i="4"/>
  <c r="AB1244" i="4"/>
  <c r="AB1483" i="4"/>
  <c r="AB1482" i="4"/>
  <c r="AB1602" i="4"/>
  <c r="AB1601" i="4"/>
  <c r="AB1699" i="4"/>
  <c r="AB1695" i="4"/>
  <c r="AB1693" i="4"/>
  <c r="S1692" i="4"/>
  <c r="R1692" i="4"/>
  <c r="Q1692" i="4"/>
  <c r="P1692" i="4"/>
  <c r="N1692" i="4"/>
  <c r="M1692" i="4"/>
  <c r="L1692" i="4"/>
  <c r="K1692" i="4"/>
  <c r="J1692" i="4"/>
  <c r="O1720" i="4"/>
  <c r="O1721" i="4"/>
  <c r="O1695" i="4"/>
  <c r="G1695" i="4" s="1"/>
  <c r="O1694" i="4"/>
  <c r="G1694" i="4" s="1"/>
  <c r="O1693" i="4"/>
  <c r="G1693" i="4" s="1"/>
  <c r="AB1580" i="4"/>
  <c r="AB1574" i="4"/>
  <c r="O1602" i="4"/>
  <c r="O1601" i="4"/>
  <c r="O1579" i="4"/>
  <c r="G1579" i="4" s="1"/>
  <c r="O1578" i="4"/>
  <c r="G1578" i="4" s="1"/>
  <c r="O1577" i="4"/>
  <c r="G1577" i="4" s="1"/>
  <c r="O1576" i="4"/>
  <c r="G1576" i="4" s="1"/>
  <c r="O1575" i="4"/>
  <c r="G1575" i="4" s="1"/>
  <c r="O1574" i="4"/>
  <c r="G1574" i="4" s="1"/>
  <c r="S1573" i="4"/>
  <c r="R1573" i="4"/>
  <c r="Q1573" i="4"/>
  <c r="P1573" i="4"/>
  <c r="N1573" i="4"/>
  <c r="M1573" i="4"/>
  <c r="L1573" i="4"/>
  <c r="K1573" i="4"/>
  <c r="J1573" i="4"/>
  <c r="AZ1461" i="4"/>
  <c r="AY1461" i="4"/>
  <c r="AX1461" i="4"/>
  <c r="AB1461" i="4" s="1"/>
  <c r="AB1458" i="4"/>
  <c r="AB1456" i="4"/>
  <c r="AB1455" i="4"/>
  <c r="O1460" i="4"/>
  <c r="G1460" i="4" s="1"/>
  <c r="O1459" i="4"/>
  <c r="G1459" i="4" s="1"/>
  <c r="O1458" i="4"/>
  <c r="G1458" i="4" s="1"/>
  <c r="O1457" i="4"/>
  <c r="G1457" i="4" s="1"/>
  <c r="O1456" i="4"/>
  <c r="G1456" i="4" s="1"/>
  <c r="O1455" i="4"/>
  <c r="G1455" i="4" s="1"/>
  <c r="O1483" i="4"/>
  <c r="O1482" i="4"/>
  <c r="S1454" i="4"/>
  <c r="R1454" i="4"/>
  <c r="Q1454" i="4"/>
  <c r="P1454" i="4"/>
  <c r="N1454" i="4"/>
  <c r="M1454" i="4"/>
  <c r="L1454" i="4"/>
  <c r="K1454" i="4"/>
  <c r="J1454" i="4"/>
  <c r="BH1343" i="4"/>
  <c r="AS1343" i="4"/>
  <c r="BQ1343" i="4"/>
  <c r="AB1364" i="4"/>
  <c r="AB1363" i="4"/>
  <c r="AZ1342" i="4"/>
  <c r="AY1342" i="4"/>
  <c r="AX1342" i="4"/>
  <c r="AB1342" i="4" s="1"/>
  <c r="AB1339" i="4"/>
  <c r="AB1338" i="4"/>
  <c r="AB1337" i="4"/>
  <c r="O1364" i="4"/>
  <c r="O1363" i="4"/>
  <c r="O1341" i="4"/>
  <c r="G1341" i="4" s="1"/>
  <c r="O1340" i="4"/>
  <c r="G1340" i="4" s="1"/>
  <c r="O1339" i="4"/>
  <c r="G1339" i="4" s="1"/>
  <c r="O1338" i="4"/>
  <c r="G1338" i="4" s="1"/>
  <c r="O1337" i="4"/>
  <c r="G1337" i="4" s="1"/>
  <c r="O1336" i="4"/>
  <c r="G1336" i="4" s="1"/>
  <c r="S1335" i="4"/>
  <c r="R1335" i="4"/>
  <c r="Q1335" i="4"/>
  <c r="P1335" i="4"/>
  <c r="N1335" i="4"/>
  <c r="M1335" i="4"/>
  <c r="L1335" i="4"/>
  <c r="K1335" i="4"/>
  <c r="J1335" i="4"/>
  <c r="O443" i="4"/>
  <c r="O442" i="4"/>
  <c r="O562" i="4"/>
  <c r="O561" i="4"/>
  <c r="O650" i="4"/>
  <c r="O649" i="4"/>
  <c r="O769" i="4"/>
  <c r="O768" i="4"/>
  <c r="O888" i="4"/>
  <c r="O887" i="4"/>
  <c r="O1007" i="4"/>
  <c r="O1006" i="4"/>
  <c r="O1245" i="4"/>
  <c r="O1244" i="4"/>
  <c r="BK1224" i="4"/>
  <c r="AV1224" i="4"/>
  <c r="AB1222" i="4"/>
  <c r="AB1221" i="4"/>
  <c r="AB1220" i="4"/>
  <c r="AB1219" i="4"/>
  <c r="AB1218" i="4"/>
  <c r="O1223" i="4"/>
  <c r="O1222" i="4"/>
  <c r="G1222" i="4" s="1"/>
  <c r="O1221" i="4"/>
  <c r="G1221" i="4" s="1"/>
  <c r="O1220" i="4"/>
  <c r="G1220" i="4" s="1"/>
  <c r="O1219" i="4"/>
  <c r="G1219" i="4" s="1"/>
  <c r="O1218" i="4"/>
  <c r="G1218" i="4" s="1"/>
  <c r="O1217" i="4"/>
  <c r="G1217" i="4" s="1"/>
  <c r="BQ502" i="4"/>
  <c r="S1216" i="4"/>
  <c r="R1216" i="4"/>
  <c r="Q1216" i="4"/>
  <c r="P1216" i="4"/>
  <c r="N1216" i="4"/>
  <c r="M1216" i="4"/>
  <c r="L1216" i="4"/>
  <c r="K1216" i="4"/>
  <c r="J1216" i="4"/>
  <c r="S978" i="4"/>
  <c r="R978" i="4"/>
  <c r="Q978" i="4"/>
  <c r="P978" i="4"/>
  <c r="N978" i="4"/>
  <c r="M978" i="4"/>
  <c r="L978" i="4"/>
  <c r="K978" i="4"/>
  <c r="J978" i="4"/>
  <c r="O985" i="4"/>
  <c r="G985" i="4" s="1"/>
  <c r="O984" i="4"/>
  <c r="G984" i="4" s="1"/>
  <c r="O983" i="4"/>
  <c r="G983" i="4" s="1"/>
  <c r="O982" i="4"/>
  <c r="G982" i="4" s="1"/>
  <c r="O981" i="4"/>
  <c r="G981" i="4" s="1"/>
  <c r="O980" i="4"/>
  <c r="G980" i="4" s="1"/>
  <c r="O979" i="4"/>
  <c r="G979" i="4" s="1"/>
  <c r="AB650" i="4"/>
  <c r="AB649" i="4"/>
  <c r="AB769" i="4"/>
  <c r="AB768" i="4"/>
  <c r="AB1007" i="4"/>
  <c r="AB1006" i="4"/>
  <c r="AB888" i="4"/>
  <c r="AB887" i="4"/>
  <c r="AB982" i="4"/>
  <c r="AB985" i="4"/>
  <c r="AB865" i="4"/>
  <c r="AB864" i="4"/>
  <c r="AB863" i="4"/>
  <c r="AB861" i="4"/>
  <c r="AB860" i="4"/>
  <c r="AB945" i="4"/>
  <c r="AB944" i="4"/>
  <c r="AB943" i="4"/>
  <c r="AB940" i="4"/>
  <c r="AB939" i="4"/>
  <c r="AB938" i="4"/>
  <c r="AB935" i="4"/>
  <c r="AB934" i="4"/>
  <c r="AB933" i="4"/>
  <c r="AB930" i="4"/>
  <c r="AB929" i="4"/>
  <c r="AB928" i="4"/>
  <c r="AB925" i="4"/>
  <c r="AB924" i="4"/>
  <c r="AB923" i="4"/>
  <c r="AB920" i="4"/>
  <c r="AB919" i="4"/>
  <c r="AB918" i="4"/>
  <c r="AB914" i="4"/>
  <c r="AB913" i="4"/>
  <c r="AB912" i="4"/>
  <c r="AB909" i="4"/>
  <c r="AB908" i="4"/>
  <c r="AB907" i="4"/>
  <c r="AB904" i="4"/>
  <c r="AB903" i="4"/>
  <c r="AB902" i="4"/>
  <c r="AB899" i="4"/>
  <c r="AB898" i="4"/>
  <c r="AB897" i="4"/>
  <c r="AB894" i="4"/>
  <c r="AB893" i="4"/>
  <c r="AB892" i="4"/>
  <c r="AB889" i="4"/>
  <c r="AB866" i="4"/>
  <c r="S859" i="4"/>
  <c r="R859" i="4"/>
  <c r="Q859" i="4"/>
  <c r="P859" i="4"/>
  <c r="N859" i="4"/>
  <c r="M859" i="4"/>
  <c r="L859" i="4"/>
  <c r="K859" i="4"/>
  <c r="J859" i="4"/>
  <c r="O866" i="4"/>
  <c r="G866" i="4" s="1"/>
  <c r="O865" i="4"/>
  <c r="G865" i="4" s="1"/>
  <c r="O864" i="4"/>
  <c r="G864" i="4" s="1"/>
  <c r="O863" i="4"/>
  <c r="G863" i="4" s="1"/>
  <c r="O862" i="4"/>
  <c r="G862" i="4" s="1"/>
  <c r="O861" i="4"/>
  <c r="G861" i="4" s="1"/>
  <c r="O860" i="4"/>
  <c r="G860" i="4" s="1"/>
  <c r="G1007" i="4" l="1"/>
  <c r="G562" i="4"/>
  <c r="BQ1483" i="4"/>
  <c r="G1483" i="4"/>
  <c r="G1601" i="4"/>
  <c r="AM986" i="4"/>
  <c r="AS986" i="4"/>
  <c r="BB986" i="4"/>
  <c r="BH986" i="4"/>
  <c r="AM1224" i="4"/>
  <c r="BB1224" i="4"/>
  <c r="G1244" i="4"/>
  <c r="BQ887" i="4"/>
  <c r="G887" i="4"/>
  <c r="G649" i="4"/>
  <c r="G442" i="4"/>
  <c r="AP1343" i="4"/>
  <c r="BE1343" i="4"/>
  <c r="G1602" i="4"/>
  <c r="AP1581" i="4"/>
  <c r="AS1581" i="4"/>
  <c r="AB979" i="4"/>
  <c r="AX986" i="4"/>
  <c r="AB1217" i="4"/>
  <c r="AB1224" i="4" s="1"/>
  <c r="AX1224" i="4"/>
  <c r="AP1224" i="4"/>
  <c r="BE1224" i="4"/>
  <c r="G1245" i="4"/>
  <c r="BQ888" i="4"/>
  <c r="G888" i="4"/>
  <c r="G650" i="4"/>
  <c r="G443" i="4"/>
  <c r="G1363" i="4"/>
  <c r="BB1343" i="4"/>
  <c r="G1721" i="4"/>
  <c r="BQ769" i="4"/>
  <c r="G769" i="4"/>
  <c r="AP986" i="4"/>
  <c r="AV986" i="4"/>
  <c r="BE986" i="4"/>
  <c r="BK986" i="4"/>
  <c r="AZ1224" i="4"/>
  <c r="AS1224" i="4"/>
  <c r="BH1224" i="4"/>
  <c r="G1006" i="4"/>
  <c r="BQ768" i="4"/>
  <c r="G768" i="4"/>
  <c r="BQ561" i="4"/>
  <c r="G561" i="4"/>
  <c r="G1364" i="4"/>
  <c r="AV1343" i="4"/>
  <c r="BK1343" i="4"/>
  <c r="BQ1482" i="4"/>
  <c r="G1482" i="4"/>
  <c r="G1720" i="4"/>
  <c r="AZ986" i="4"/>
  <c r="AM1343" i="4"/>
  <c r="AM748" i="4"/>
  <c r="AV748" i="4"/>
  <c r="BE748" i="4"/>
  <c r="BK748" i="4"/>
  <c r="AV867" i="4"/>
  <c r="BE867" i="4"/>
  <c r="BK867" i="4"/>
  <c r="BQ1462" i="4"/>
  <c r="AZ1462" i="4"/>
  <c r="AM1581" i="4"/>
  <c r="BQ1581" i="4"/>
  <c r="BB1700" i="4"/>
  <c r="AZ1343" i="4"/>
  <c r="BB1581" i="4"/>
  <c r="BH1581" i="4"/>
  <c r="AB895" i="4"/>
  <c r="BQ510" i="4"/>
  <c r="BQ629" i="4"/>
  <c r="BQ748" i="4"/>
  <c r="BQ867" i="4"/>
  <c r="BQ986" i="4"/>
  <c r="BQ1224" i="4"/>
  <c r="AM1462" i="4"/>
  <c r="AS1462" i="4"/>
  <c r="BB1462" i="4"/>
  <c r="BH1462" i="4"/>
  <c r="AV1581" i="4"/>
  <c r="BE1581" i="4"/>
  <c r="BK1581" i="4"/>
  <c r="AZ1581" i="4"/>
  <c r="BK1700" i="4"/>
  <c r="AB1216" i="4"/>
  <c r="AV1462" i="4"/>
  <c r="BE1462" i="4"/>
  <c r="BK1462" i="4"/>
  <c r="BE1700" i="4"/>
  <c r="AS748" i="4"/>
  <c r="BB748" i="4"/>
  <c r="BH748" i="4"/>
  <c r="AM867" i="4"/>
  <c r="AS867" i="4"/>
  <c r="BB867" i="4"/>
  <c r="BH867" i="4"/>
  <c r="AB1336" i="4"/>
  <c r="AX1343" i="4"/>
  <c r="AB1335" i="4"/>
  <c r="BQ1700" i="4"/>
  <c r="BH1700" i="4"/>
  <c r="AB1457" i="4"/>
  <c r="AX1462" i="4"/>
  <c r="AB1454" i="4"/>
  <c r="AP1462" i="4"/>
  <c r="AP748" i="4"/>
  <c r="AZ867" i="4"/>
  <c r="AB1576" i="4"/>
  <c r="AX1581" i="4"/>
  <c r="AP867" i="4"/>
  <c r="AB862" i="4"/>
  <c r="AB867" i="4" s="1"/>
  <c r="AX867" i="4"/>
  <c r="AB859" i="4"/>
  <c r="AV1700" i="4"/>
  <c r="AS1700" i="4"/>
  <c r="AP1700" i="4"/>
  <c r="AB1694" i="4"/>
  <c r="AB1700" i="4" s="1"/>
  <c r="AX1700" i="4"/>
  <c r="AB1692" i="4"/>
  <c r="AZ1700" i="4"/>
  <c r="AM1700" i="4"/>
  <c r="AB1575" i="4"/>
  <c r="AB1573" i="4"/>
  <c r="O1692" i="4"/>
  <c r="G1692" i="4" s="1"/>
  <c r="O1454" i="4"/>
  <c r="G1454" i="4" s="1"/>
  <c r="O1573" i="4"/>
  <c r="G1573" i="4" s="1"/>
  <c r="O978" i="4"/>
  <c r="G978" i="4" s="1"/>
  <c r="O1216" i="4"/>
  <c r="G1216" i="4" s="1"/>
  <c r="O1335" i="4"/>
  <c r="G1335" i="4" s="1"/>
  <c r="AB941" i="4"/>
  <c r="AY1224" i="4"/>
  <c r="AB921" i="4"/>
  <c r="AB946" i="4"/>
  <c r="AB890" i="4"/>
  <c r="AB915" i="4"/>
  <c r="AB910" i="4"/>
  <c r="AB931" i="4"/>
  <c r="O859" i="4"/>
  <c r="G859" i="4" s="1"/>
  <c r="AB900" i="4"/>
  <c r="AB926" i="4"/>
  <c r="AB747" i="4"/>
  <c r="AB744" i="4"/>
  <c r="AB742" i="4"/>
  <c r="AB741" i="4"/>
  <c r="O747" i="4"/>
  <c r="G747" i="4" s="1"/>
  <c r="O746" i="4"/>
  <c r="G746" i="4" s="1"/>
  <c r="O745" i="4"/>
  <c r="G745" i="4" s="1"/>
  <c r="O744" i="4"/>
  <c r="G744" i="4" s="1"/>
  <c r="O743" i="4"/>
  <c r="G743" i="4" s="1"/>
  <c r="O742" i="4"/>
  <c r="G742" i="4" s="1"/>
  <c r="O741" i="4"/>
  <c r="G741" i="4" s="1"/>
  <c r="S740" i="4"/>
  <c r="R740" i="4"/>
  <c r="Q740" i="4"/>
  <c r="P740" i="4"/>
  <c r="N740" i="4"/>
  <c r="M740" i="4"/>
  <c r="L740" i="4"/>
  <c r="K740" i="4"/>
  <c r="J740" i="4"/>
  <c r="AB628" i="4"/>
  <c r="AB562" i="4"/>
  <c r="AB561" i="4"/>
  <c r="AB443" i="4"/>
  <c r="AB442" i="4"/>
  <c r="AB156" i="4"/>
  <c r="AB43" i="4"/>
  <c r="AB623" i="4"/>
  <c r="AB622" i="4"/>
  <c r="O627" i="4"/>
  <c r="O626" i="4"/>
  <c r="O625" i="4"/>
  <c r="O624" i="4"/>
  <c r="O623" i="4"/>
  <c r="O622" i="4"/>
  <c r="S621" i="4"/>
  <c r="R621" i="4"/>
  <c r="Q621" i="4"/>
  <c r="P621" i="4"/>
  <c r="N621" i="4"/>
  <c r="M621" i="4"/>
  <c r="L621" i="4"/>
  <c r="K621" i="4"/>
  <c r="J621" i="4"/>
  <c r="BQ1007" i="4" l="1"/>
  <c r="BQ1008" i="4" s="1"/>
  <c r="BQ443" i="4"/>
  <c r="BQ442" i="4"/>
  <c r="G623" i="4"/>
  <c r="G627" i="4"/>
  <c r="BQ1720" i="4"/>
  <c r="BQ770" i="4"/>
  <c r="G622" i="4"/>
  <c r="AY986" i="4"/>
  <c r="BQ889" i="4"/>
  <c r="G626" i="4"/>
  <c r="G624" i="4"/>
  <c r="G625" i="4"/>
  <c r="BQ562" i="4"/>
  <c r="BQ563" i="4" s="1"/>
  <c r="AB625" i="4"/>
  <c r="BK629" i="4"/>
  <c r="AV629" i="4"/>
  <c r="BE629" i="4"/>
  <c r="AZ748" i="4"/>
  <c r="AM629" i="4"/>
  <c r="AS629" i="4"/>
  <c r="BB629" i="4"/>
  <c r="BH629" i="4"/>
  <c r="AY1581" i="4"/>
  <c r="AY1343" i="4"/>
  <c r="AZ629" i="4"/>
  <c r="AY1462" i="4"/>
  <c r="AB743" i="4"/>
  <c r="AX748" i="4"/>
  <c r="AB740" i="4"/>
  <c r="AY748" i="4"/>
  <c r="AP629" i="4"/>
  <c r="AB624" i="4"/>
  <c r="AX629" i="4"/>
  <c r="AB621" i="4"/>
  <c r="AY867" i="4"/>
  <c r="AY1700" i="4"/>
  <c r="O740" i="4"/>
  <c r="G740" i="4" s="1"/>
  <c r="O621" i="4"/>
  <c r="G621" i="4" s="1"/>
  <c r="K383" i="4"/>
  <c r="J383" i="4"/>
  <c r="J502" i="4"/>
  <c r="BK509" i="4"/>
  <c r="BH509" i="4"/>
  <c r="BE509" i="4"/>
  <c r="BB509" i="4"/>
  <c r="AV509" i="4"/>
  <c r="AS509" i="4"/>
  <c r="AP509" i="4"/>
  <c r="AM509" i="4"/>
  <c r="AX509" i="4"/>
  <c r="AZ509" i="4"/>
  <c r="AB503" i="4"/>
  <c r="AB504" i="4"/>
  <c r="AB506" i="4"/>
  <c r="S502" i="4"/>
  <c r="R502" i="4"/>
  <c r="Q502" i="4"/>
  <c r="P502" i="4"/>
  <c r="N502" i="4"/>
  <c r="M502" i="4"/>
  <c r="L502" i="4"/>
  <c r="K502" i="4"/>
  <c r="O509" i="4"/>
  <c r="G509" i="4" s="1"/>
  <c r="O508" i="4"/>
  <c r="G508" i="4" s="1"/>
  <c r="O507" i="4"/>
  <c r="O506" i="4"/>
  <c r="O505" i="4"/>
  <c r="O504" i="4"/>
  <c r="O503" i="4"/>
  <c r="O390" i="4"/>
  <c r="G390" i="4" s="1"/>
  <c r="O384" i="4"/>
  <c r="G384" i="4" s="1"/>
  <c r="O385" i="4"/>
  <c r="G385" i="4" s="1"/>
  <c r="O386" i="4"/>
  <c r="G386" i="4" s="1"/>
  <c r="O387" i="4"/>
  <c r="G387" i="4" s="1"/>
  <c r="O388" i="4"/>
  <c r="G388" i="4" s="1"/>
  <c r="O389" i="4"/>
  <c r="BL383" i="4"/>
  <c r="BJ383" i="4"/>
  <c r="BI383" i="4"/>
  <c r="BG383" i="4"/>
  <c r="BF383" i="4"/>
  <c r="BD383" i="4"/>
  <c r="BC383" i="4"/>
  <c r="BA383" i="4"/>
  <c r="AW383" i="4"/>
  <c r="AU383" i="4"/>
  <c r="AT383" i="4"/>
  <c r="AR383" i="4"/>
  <c r="AQ383" i="4"/>
  <c r="AO383" i="4"/>
  <c r="AN383" i="4"/>
  <c r="AL383" i="4"/>
  <c r="AK383" i="4"/>
  <c r="AI383" i="4"/>
  <c r="S383" i="4"/>
  <c r="R383" i="4"/>
  <c r="Q383" i="4"/>
  <c r="P383" i="4"/>
  <c r="N383" i="4"/>
  <c r="M383" i="4"/>
  <c r="L383" i="4"/>
  <c r="AJ391" i="4"/>
  <c r="BQ444" i="4" l="1"/>
  <c r="G506" i="4"/>
  <c r="BQ1602" i="4"/>
  <c r="G505" i="4"/>
  <c r="G503" i="4"/>
  <c r="BQ1601" i="4"/>
  <c r="G507" i="4"/>
  <c r="G389" i="4"/>
  <c r="G504" i="4"/>
  <c r="BX101" i="4"/>
  <c r="BY100" i="4"/>
  <c r="BW101" i="4"/>
  <c r="BY101" i="4"/>
  <c r="BW100" i="4"/>
  <c r="BX100" i="4"/>
  <c r="AZ391" i="4"/>
  <c r="AZ510" i="4"/>
  <c r="BB510" i="4"/>
  <c r="AM391" i="4"/>
  <c r="BB391" i="4"/>
  <c r="AV510" i="4"/>
  <c r="BK510" i="4"/>
  <c r="BE391" i="4"/>
  <c r="AV391" i="4"/>
  <c r="BK391" i="4"/>
  <c r="AX391" i="4"/>
  <c r="AS510" i="4"/>
  <c r="BH510" i="4"/>
  <c r="AM510" i="4"/>
  <c r="AS391" i="4"/>
  <c r="BH391" i="4"/>
  <c r="BE510" i="4"/>
  <c r="AY629" i="4"/>
  <c r="AB502" i="4"/>
  <c r="AX510" i="4"/>
  <c r="AP510" i="4"/>
  <c r="AP391" i="4"/>
  <c r="AB505" i="4"/>
  <c r="AB384" i="4"/>
  <c r="AB390" i="4"/>
  <c r="AB386" i="4"/>
  <c r="AB385" i="4"/>
  <c r="AB387" i="4"/>
  <c r="AX383" i="4"/>
  <c r="O502" i="4"/>
  <c r="AY509" i="4"/>
  <c r="AZ383" i="4"/>
  <c r="AS383" i="4"/>
  <c r="BB383" i="4"/>
  <c r="AP383" i="4"/>
  <c r="BE383" i="4"/>
  <c r="O383" i="4"/>
  <c r="AM383" i="4"/>
  <c r="BK383" i="4"/>
  <c r="AJ383" i="4"/>
  <c r="AV383" i="4"/>
  <c r="BH383" i="4"/>
  <c r="BQ1721" i="4" l="1"/>
  <c r="G502" i="4"/>
  <c r="G383" i="4"/>
  <c r="BX1723" i="4"/>
  <c r="BW1723" i="4"/>
  <c r="BW210" i="4"/>
  <c r="BY1723" i="4"/>
  <c r="BV1723" i="4"/>
  <c r="AY391" i="4"/>
  <c r="AY510" i="4"/>
  <c r="AY383" i="4"/>
  <c r="AB383" i="4"/>
  <c r="F1651" i="3" l="1"/>
  <c r="F1652" i="3"/>
  <c r="F1653" i="3"/>
  <c r="F1106" i="3"/>
  <c r="F1107" i="3"/>
  <c r="F1108" i="3"/>
  <c r="F779" i="3"/>
  <c r="F780" i="3"/>
  <c r="F781" i="3"/>
  <c r="E1450" i="3"/>
  <c r="F1450" i="3"/>
  <c r="G1450" i="3"/>
  <c r="H1450" i="3"/>
  <c r="I1450" i="3"/>
  <c r="J1450" i="3"/>
  <c r="M1450" i="3"/>
  <c r="N1450" i="3"/>
  <c r="O1450" i="3"/>
  <c r="F1663" i="3"/>
  <c r="F1659" i="3"/>
  <c r="F1655" i="3"/>
  <c r="F1328" i="3"/>
  <c r="F1118" i="3"/>
  <c r="F1114" i="3"/>
  <c r="F1110" i="3"/>
  <c r="F791" i="3"/>
  <c r="F787" i="3"/>
  <c r="F783" i="3"/>
  <c r="F1764" i="3"/>
  <c r="F1546" i="3"/>
  <c r="F1437" i="3"/>
  <c r="F1001" i="3"/>
  <c r="F892" i="3"/>
  <c r="F674" i="3"/>
  <c r="C5" i="8"/>
  <c r="C4" i="8"/>
  <c r="J1762" i="3" l="1"/>
  <c r="I1762" i="3"/>
  <c r="H1762" i="3"/>
  <c r="G1762" i="3"/>
  <c r="F1762" i="3"/>
  <c r="E1762" i="3"/>
  <c r="J1761" i="3"/>
  <c r="I1761" i="3"/>
  <c r="H1761" i="3"/>
  <c r="G1761" i="3"/>
  <c r="F1761" i="3"/>
  <c r="E1761" i="3"/>
  <c r="J1760" i="3"/>
  <c r="I1760" i="3"/>
  <c r="H1760" i="3"/>
  <c r="G1760" i="3"/>
  <c r="F1760" i="3"/>
  <c r="E1760" i="3"/>
  <c r="J1759" i="3"/>
  <c r="I1759" i="3"/>
  <c r="H1759" i="3"/>
  <c r="G1759" i="3"/>
  <c r="F1759" i="3"/>
  <c r="E1759" i="3"/>
  <c r="J1653" i="3"/>
  <c r="I1653" i="3"/>
  <c r="H1653" i="3"/>
  <c r="G1653" i="3"/>
  <c r="E1653" i="3"/>
  <c r="J1652" i="3"/>
  <c r="I1652" i="3"/>
  <c r="H1652" i="3"/>
  <c r="G1652" i="3"/>
  <c r="E1652" i="3"/>
  <c r="O1651" i="3"/>
  <c r="N1651" i="3"/>
  <c r="M1651" i="3"/>
  <c r="L1651" i="3"/>
  <c r="J1651" i="3"/>
  <c r="I1651" i="3"/>
  <c r="H1651" i="3"/>
  <c r="G1651" i="3"/>
  <c r="E1651" i="3"/>
  <c r="O1650" i="3"/>
  <c r="N1650" i="3"/>
  <c r="M1650" i="3"/>
  <c r="L1650" i="3"/>
  <c r="J1650" i="3"/>
  <c r="I1650" i="3"/>
  <c r="H1650" i="3"/>
  <c r="G1650" i="3"/>
  <c r="F1650" i="3"/>
  <c r="E1650" i="3"/>
  <c r="J1544" i="3"/>
  <c r="I1544" i="3"/>
  <c r="H1544" i="3"/>
  <c r="G1544" i="3"/>
  <c r="F1544" i="3"/>
  <c r="E1544" i="3"/>
  <c r="J1543" i="3"/>
  <c r="I1543" i="3"/>
  <c r="H1543" i="3"/>
  <c r="G1543" i="3"/>
  <c r="F1543" i="3"/>
  <c r="E1543" i="3"/>
  <c r="J1542" i="3"/>
  <c r="I1542" i="3"/>
  <c r="H1542" i="3"/>
  <c r="G1542" i="3"/>
  <c r="F1542" i="3"/>
  <c r="E1542" i="3"/>
  <c r="J1541" i="3"/>
  <c r="I1541" i="3"/>
  <c r="H1541" i="3"/>
  <c r="G1541" i="3"/>
  <c r="F1541" i="3"/>
  <c r="E1541" i="3"/>
  <c r="J1435" i="3"/>
  <c r="I1435" i="3"/>
  <c r="H1435" i="3"/>
  <c r="G1435" i="3"/>
  <c r="F1435" i="3"/>
  <c r="E1435" i="3"/>
  <c r="O1434" i="3"/>
  <c r="O1451" i="3" s="1"/>
  <c r="N1434" i="3"/>
  <c r="N1451" i="3" s="1"/>
  <c r="M1434" i="3"/>
  <c r="M1451" i="3" s="1"/>
  <c r="J1434" i="3"/>
  <c r="J1451" i="3" s="1"/>
  <c r="I1434" i="3"/>
  <c r="I1451" i="3" s="1"/>
  <c r="H1434" i="3"/>
  <c r="H1451" i="3" s="1"/>
  <c r="G1434" i="3"/>
  <c r="G1451" i="3" s="1"/>
  <c r="F1434" i="3"/>
  <c r="F1451" i="3" s="1"/>
  <c r="E1434" i="3"/>
  <c r="E1451" i="3" s="1"/>
  <c r="O1433" i="3"/>
  <c r="N1433" i="3"/>
  <c r="M1433" i="3"/>
  <c r="J1433" i="3"/>
  <c r="I1433" i="3"/>
  <c r="H1433" i="3"/>
  <c r="G1433" i="3"/>
  <c r="F1433" i="3"/>
  <c r="E1433" i="3"/>
  <c r="O1432" i="3"/>
  <c r="N1432" i="3"/>
  <c r="M1432" i="3"/>
  <c r="J1432" i="3"/>
  <c r="I1432" i="3"/>
  <c r="H1432" i="3"/>
  <c r="G1432" i="3"/>
  <c r="F1432" i="3"/>
  <c r="E1432" i="3"/>
  <c r="O1326" i="3"/>
  <c r="N1326" i="3"/>
  <c r="M1326" i="3"/>
  <c r="L1326" i="3"/>
  <c r="J1326" i="3"/>
  <c r="I1326" i="3"/>
  <c r="H1326" i="3"/>
  <c r="G1326" i="3"/>
  <c r="F1326" i="3"/>
  <c r="E1326" i="3"/>
  <c r="J1325" i="3"/>
  <c r="I1325" i="3"/>
  <c r="H1325" i="3"/>
  <c r="G1325" i="3"/>
  <c r="F1325" i="3"/>
  <c r="E1325" i="3"/>
  <c r="J1324" i="3"/>
  <c r="I1324" i="3"/>
  <c r="H1324" i="3"/>
  <c r="G1324" i="3"/>
  <c r="F1324" i="3"/>
  <c r="E1324" i="3"/>
  <c r="J1323" i="3"/>
  <c r="I1323" i="3"/>
  <c r="H1323" i="3"/>
  <c r="G1323" i="3"/>
  <c r="F1323" i="3"/>
  <c r="E1323" i="3"/>
  <c r="J1108" i="3"/>
  <c r="I1108" i="3"/>
  <c r="H1108" i="3"/>
  <c r="G1108" i="3"/>
  <c r="E1108" i="3"/>
  <c r="J1107" i="3"/>
  <c r="I1107" i="3"/>
  <c r="H1107" i="3"/>
  <c r="G1107" i="3"/>
  <c r="E1107" i="3"/>
  <c r="O1106" i="3"/>
  <c r="N1106" i="3"/>
  <c r="M1106" i="3"/>
  <c r="L1106" i="3"/>
  <c r="J1106" i="3"/>
  <c r="I1106" i="3"/>
  <c r="H1106" i="3"/>
  <c r="G1106" i="3"/>
  <c r="E1106" i="3"/>
  <c r="O1105" i="3"/>
  <c r="N1105" i="3"/>
  <c r="M1105" i="3"/>
  <c r="L1105" i="3"/>
  <c r="J1105" i="3"/>
  <c r="I1105" i="3"/>
  <c r="H1105" i="3"/>
  <c r="G1105" i="3"/>
  <c r="F1105" i="3"/>
  <c r="E1105" i="3"/>
  <c r="J999" i="3"/>
  <c r="I999" i="3"/>
  <c r="H999" i="3"/>
  <c r="G999" i="3"/>
  <c r="F999" i="3"/>
  <c r="E999" i="3"/>
  <c r="J998" i="3"/>
  <c r="I998" i="3"/>
  <c r="H998" i="3"/>
  <c r="G998" i="3"/>
  <c r="F998" i="3"/>
  <c r="E998" i="3"/>
  <c r="J997" i="3"/>
  <c r="I997" i="3"/>
  <c r="H997" i="3"/>
  <c r="G997" i="3"/>
  <c r="F997" i="3"/>
  <c r="E997" i="3"/>
  <c r="J996" i="3"/>
  <c r="I996" i="3"/>
  <c r="H996" i="3"/>
  <c r="G996" i="3"/>
  <c r="F996" i="3"/>
  <c r="E996" i="3"/>
  <c r="J890" i="3"/>
  <c r="I890" i="3"/>
  <c r="H890" i="3"/>
  <c r="G890" i="3"/>
  <c r="F890" i="3"/>
  <c r="E890" i="3"/>
  <c r="J889" i="3"/>
  <c r="I889" i="3"/>
  <c r="H889" i="3"/>
  <c r="G889" i="3"/>
  <c r="F889" i="3"/>
  <c r="E889" i="3"/>
  <c r="J888" i="3"/>
  <c r="I888" i="3"/>
  <c r="H888" i="3"/>
  <c r="G888" i="3"/>
  <c r="F888" i="3"/>
  <c r="E888" i="3"/>
  <c r="J887" i="3"/>
  <c r="I887" i="3"/>
  <c r="H887" i="3"/>
  <c r="G887" i="3"/>
  <c r="F887" i="3"/>
  <c r="E887" i="3"/>
  <c r="J781" i="3"/>
  <c r="I781" i="3"/>
  <c r="H781" i="3"/>
  <c r="G781" i="3"/>
  <c r="E781" i="3"/>
  <c r="J780" i="3"/>
  <c r="I780" i="3"/>
  <c r="H780" i="3"/>
  <c r="G780" i="3"/>
  <c r="E780" i="3"/>
  <c r="O779" i="3"/>
  <c r="N779" i="3"/>
  <c r="M779" i="3"/>
  <c r="L779" i="3"/>
  <c r="J779" i="3"/>
  <c r="I779" i="3"/>
  <c r="H779" i="3"/>
  <c r="G779" i="3"/>
  <c r="E779" i="3"/>
  <c r="O778" i="3"/>
  <c r="N778" i="3"/>
  <c r="M778" i="3"/>
  <c r="L778" i="3"/>
  <c r="J778" i="3"/>
  <c r="I778" i="3"/>
  <c r="H778" i="3"/>
  <c r="G778" i="3"/>
  <c r="F778" i="3"/>
  <c r="E778" i="3"/>
  <c r="J672" i="3"/>
  <c r="I672" i="3"/>
  <c r="H672" i="3"/>
  <c r="G672" i="3"/>
  <c r="F672" i="3"/>
  <c r="E672" i="3"/>
  <c r="J671" i="3"/>
  <c r="I671" i="3"/>
  <c r="H671" i="3"/>
  <c r="G671" i="3"/>
  <c r="F671" i="3"/>
  <c r="E671" i="3"/>
  <c r="J670" i="3"/>
  <c r="I670" i="3"/>
  <c r="H670" i="3"/>
  <c r="G670" i="3"/>
  <c r="F670" i="3"/>
  <c r="E670" i="3"/>
  <c r="J669" i="3"/>
  <c r="I669" i="3"/>
  <c r="H669" i="3"/>
  <c r="G669" i="3"/>
  <c r="F669" i="3"/>
  <c r="E669" i="3"/>
  <c r="E454" i="3"/>
  <c r="E453" i="3"/>
  <c r="E452" i="3"/>
  <c r="E451" i="3"/>
  <c r="F454" i="3"/>
  <c r="F453" i="3"/>
  <c r="F452" i="3"/>
  <c r="F451" i="3"/>
  <c r="E1671" i="3"/>
  <c r="E1667" i="3"/>
  <c r="E1663" i="3"/>
  <c r="E1659" i="3"/>
  <c r="E1655" i="3"/>
  <c r="E1340" i="3"/>
  <c r="E1336" i="3"/>
  <c r="E1332" i="3"/>
  <c r="E1328" i="3"/>
  <c r="E1126" i="3"/>
  <c r="E1122" i="3"/>
  <c r="E1118" i="3"/>
  <c r="E1114" i="3"/>
  <c r="E1110" i="3"/>
  <c r="E799" i="3"/>
  <c r="E795" i="3"/>
  <c r="E791" i="3"/>
  <c r="E787" i="3"/>
  <c r="E783" i="3"/>
  <c r="E1780" i="3"/>
  <c r="E1776" i="3"/>
  <c r="E1772" i="3"/>
  <c r="E1768" i="3"/>
  <c r="E1764" i="3"/>
  <c r="E1562" i="3"/>
  <c r="E1558" i="3"/>
  <c r="E1554" i="3"/>
  <c r="E1550" i="3"/>
  <c r="E1546" i="3"/>
  <c r="E1453" i="3"/>
  <c r="E1449" i="3"/>
  <c r="E1445" i="3"/>
  <c r="E1441" i="3"/>
  <c r="E1437" i="3"/>
  <c r="E1017" i="3"/>
  <c r="E1013" i="3"/>
  <c r="E1009" i="3"/>
  <c r="E1005" i="3"/>
  <c r="E1001" i="3"/>
  <c r="E908" i="3"/>
  <c r="E904" i="3"/>
  <c r="E900" i="3"/>
  <c r="E896" i="3"/>
  <c r="E892" i="3"/>
  <c r="E472" i="3"/>
  <c r="E468" i="3"/>
  <c r="E464" i="3"/>
  <c r="E460" i="3"/>
  <c r="E456" i="3"/>
  <c r="E690" i="3"/>
  <c r="E686" i="3"/>
  <c r="E682" i="3"/>
  <c r="E678" i="3"/>
  <c r="E674" i="3"/>
  <c r="J1780" i="3" l="1"/>
  <c r="I1780" i="3"/>
  <c r="H1780" i="3"/>
  <c r="G1780" i="3"/>
  <c r="J1776" i="3"/>
  <c r="I1776" i="3"/>
  <c r="H1776" i="3"/>
  <c r="G1776" i="3"/>
  <c r="J1562" i="3"/>
  <c r="I1562" i="3"/>
  <c r="H1562" i="3"/>
  <c r="G1562" i="3"/>
  <c r="J1558" i="3"/>
  <c r="I1558" i="3"/>
  <c r="H1558" i="3"/>
  <c r="G1558" i="3"/>
  <c r="J1554" i="3"/>
  <c r="I1554" i="3"/>
  <c r="H1554" i="3"/>
  <c r="G1554" i="3"/>
  <c r="J1550" i="3"/>
  <c r="I1550" i="3"/>
  <c r="H1550" i="3"/>
  <c r="G1550" i="3"/>
  <c r="J1453" i="3"/>
  <c r="I1453" i="3"/>
  <c r="H1453" i="3"/>
  <c r="G1453" i="3"/>
  <c r="J1449" i="3"/>
  <c r="I1449" i="3"/>
  <c r="H1449" i="3"/>
  <c r="G1449" i="3"/>
  <c r="J1445" i="3"/>
  <c r="I1445" i="3"/>
  <c r="H1445" i="3"/>
  <c r="G1445" i="3"/>
  <c r="J1441" i="3"/>
  <c r="I1441" i="3"/>
  <c r="H1441" i="3"/>
  <c r="G1441" i="3"/>
  <c r="J1017" i="3"/>
  <c r="I1017" i="3"/>
  <c r="H1017" i="3"/>
  <c r="G1017" i="3"/>
  <c r="J1013" i="3"/>
  <c r="I1013" i="3"/>
  <c r="H1013" i="3"/>
  <c r="G1013" i="3"/>
  <c r="J1009" i="3"/>
  <c r="I1009" i="3"/>
  <c r="H1009" i="3"/>
  <c r="G1009" i="3"/>
  <c r="J1005" i="3"/>
  <c r="I1005" i="3"/>
  <c r="H1005" i="3"/>
  <c r="G1005" i="3"/>
  <c r="J908" i="3"/>
  <c r="I908" i="3"/>
  <c r="H908" i="3"/>
  <c r="G908" i="3"/>
  <c r="J904" i="3"/>
  <c r="I904" i="3"/>
  <c r="H904" i="3"/>
  <c r="G904" i="3"/>
  <c r="J900" i="3"/>
  <c r="I900" i="3"/>
  <c r="H900" i="3"/>
  <c r="G900" i="3"/>
  <c r="J896" i="3"/>
  <c r="I896" i="3"/>
  <c r="H896" i="3"/>
  <c r="G896" i="3"/>
  <c r="J690" i="3"/>
  <c r="I690" i="3"/>
  <c r="H690" i="3"/>
  <c r="G690" i="3"/>
  <c r="J686" i="3"/>
  <c r="I686" i="3"/>
  <c r="H686" i="3"/>
  <c r="G686" i="3"/>
  <c r="J682" i="3"/>
  <c r="I682" i="3"/>
  <c r="H682" i="3"/>
  <c r="G682" i="3"/>
  <c r="J678" i="3"/>
  <c r="I678" i="3"/>
  <c r="H678" i="3"/>
  <c r="G678" i="3"/>
  <c r="J472" i="3"/>
  <c r="I472" i="3"/>
  <c r="H472" i="3"/>
  <c r="G472" i="3"/>
  <c r="J468" i="3"/>
  <c r="I468" i="3"/>
  <c r="H468" i="3"/>
  <c r="G468" i="3"/>
  <c r="J464" i="3"/>
  <c r="I464" i="3"/>
  <c r="H464" i="3"/>
  <c r="G464" i="3"/>
  <c r="J460" i="3"/>
  <c r="I460" i="3"/>
  <c r="H460" i="3"/>
  <c r="G460" i="3"/>
  <c r="J1671" i="3"/>
  <c r="I1671" i="3"/>
  <c r="H1671" i="3"/>
  <c r="G1671" i="3"/>
  <c r="J1667" i="3"/>
  <c r="I1667" i="3"/>
  <c r="H1667" i="3"/>
  <c r="G1667" i="3"/>
  <c r="J1663" i="3"/>
  <c r="I1663" i="3"/>
  <c r="H1663" i="3"/>
  <c r="G1663" i="3"/>
  <c r="J1659" i="3"/>
  <c r="I1659" i="3"/>
  <c r="H1659" i="3"/>
  <c r="G1659" i="3"/>
  <c r="J1344" i="3"/>
  <c r="I1344" i="3"/>
  <c r="H1344" i="3"/>
  <c r="G1344" i="3"/>
  <c r="J1340" i="3"/>
  <c r="I1340" i="3"/>
  <c r="H1340" i="3"/>
  <c r="G1340" i="3"/>
  <c r="J1336" i="3"/>
  <c r="I1336" i="3"/>
  <c r="H1336" i="3"/>
  <c r="G1336" i="3"/>
  <c r="J1332" i="3"/>
  <c r="I1332" i="3"/>
  <c r="H1332" i="3"/>
  <c r="G1332" i="3"/>
  <c r="J1126" i="3"/>
  <c r="I1126" i="3"/>
  <c r="H1126" i="3"/>
  <c r="G1126" i="3"/>
  <c r="J1122" i="3"/>
  <c r="I1122" i="3"/>
  <c r="H1122" i="3"/>
  <c r="G1122" i="3"/>
  <c r="J1118" i="3"/>
  <c r="I1118" i="3"/>
  <c r="H1118" i="3"/>
  <c r="G1118" i="3"/>
  <c r="J1114" i="3"/>
  <c r="I1114" i="3"/>
  <c r="H1114" i="3"/>
  <c r="G1114" i="3"/>
  <c r="J799" i="3"/>
  <c r="I799" i="3"/>
  <c r="H799" i="3"/>
  <c r="G799" i="3"/>
  <c r="J795" i="3"/>
  <c r="I795" i="3"/>
  <c r="H795" i="3"/>
  <c r="G795" i="3"/>
  <c r="J791" i="3"/>
  <c r="I791" i="3"/>
  <c r="H791" i="3"/>
  <c r="G791" i="3"/>
  <c r="J787" i="3"/>
  <c r="I787" i="3"/>
  <c r="H787" i="3"/>
  <c r="G787" i="3"/>
  <c r="O1772" i="3"/>
  <c r="N1772" i="3"/>
  <c r="M1772" i="3"/>
  <c r="L1772" i="3"/>
  <c r="O1768" i="3"/>
  <c r="N1768" i="3"/>
  <c r="M1768" i="3"/>
  <c r="L1768" i="3"/>
  <c r="O1453" i="3"/>
  <c r="N1453" i="3"/>
  <c r="M1453" i="3"/>
  <c r="L1453" i="3"/>
  <c r="O1449" i="3"/>
  <c r="N1449" i="3"/>
  <c r="M1449" i="3"/>
  <c r="L1449" i="3"/>
  <c r="H783" i="3" l="1"/>
  <c r="H1110" i="3"/>
  <c r="H1655" i="3"/>
  <c r="G783" i="3"/>
  <c r="G1655" i="3"/>
  <c r="G456" i="3"/>
  <c r="G892" i="3"/>
  <c r="H1328" i="3"/>
  <c r="I783" i="3"/>
  <c r="I1110" i="3"/>
  <c r="I1655" i="3"/>
  <c r="H456" i="3"/>
  <c r="J783" i="3"/>
  <c r="J1110" i="3"/>
  <c r="H892" i="3"/>
  <c r="J1328" i="3"/>
  <c r="J1655" i="3"/>
  <c r="G1110" i="3"/>
  <c r="G1001" i="3"/>
  <c r="H1437" i="3"/>
  <c r="J892" i="3"/>
  <c r="I1546" i="3"/>
  <c r="G1437" i="3"/>
  <c r="K460" i="3"/>
  <c r="K904" i="3"/>
  <c r="K1005" i="3"/>
  <c r="K1013" i="3"/>
  <c r="K1441" i="3"/>
  <c r="K1449" i="3"/>
  <c r="K1776" i="3"/>
  <c r="I456" i="3"/>
  <c r="I892" i="3"/>
  <c r="H1001" i="3"/>
  <c r="K791" i="3"/>
  <c r="K678" i="3"/>
  <c r="J674" i="3"/>
  <c r="I1437" i="3"/>
  <c r="K1558" i="3"/>
  <c r="K1550" i="3"/>
  <c r="J1546" i="3"/>
  <c r="K1344" i="3"/>
  <c r="K1663" i="3"/>
  <c r="K799" i="3"/>
  <c r="K1118" i="3"/>
  <c r="K1126" i="3"/>
  <c r="K1336" i="3"/>
  <c r="K1671" i="3"/>
  <c r="K464" i="3"/>
  <c r="K472" i="3"/>
  <c r="K682" i="3"/>
  <c r="K690" i="3"/>
  <c r="K900" i="3"/>
  <c r="K908" i="3"/>
  <c r="K1009" i="3"/>
  <c r="K1562" i="3"/>
  <c r="K1659" i="3"/>
  <c r="G674" i="3"/>
  <c r="K1017" i="3"/>
  <c r="K1445" i="3"/>
  <c r="K1453" i="3"/>
  <c r="K1554" i="3"/>
  <c r="K1780" i="3"/>
  <c r="I1328" i="3"/>
  <c r="H674" i="3"/>
  <c r="G1546" i="3"/>
  <c r="K787" i="3"/>
  <c r="K795" i="3"/>
  <c r="K1114" i="3"/>
  <c r="K1122" i="3"/>
  <c r="K1340" i="3"/>
  <c r="K1667" i="3"/>
  <c r="K468" i="3"/>
  <c r="I674" i="3"/>
  <c r="H1546" i="3"/>
  <c r="J1437" i="3"/>
  <c r="I1001" i="3"/>
  <c r="J1001" i="3"/>
  <c r="K896" i="3"/>
  <c r="K686" i="3"/>
  <c r="J456" i="3"/>
  <c r="G1328" i="3"/>
  <c r="K1332" i="3"/>
  <c r="J1782" i="3"/>
  <c r="H1782" i="3"/>
  <c r="G1782" i="3"/>
  <c r="I1778" i="3"/>
  <c r="H1778" i="3"/>
  <c r="G1778" i="3"/>
  <c r="H1774" i="3"/>
  <c r="G1774" i="3"/>
  <c r="H1770" i="3"/>
  <c r="G1770" i="3"/>
  <c r="H1673" i="3"/>
  <c r="G1673" i="3"/>
  <c r="I1669" i="3"/>
  <c r="H1669" i="3"/>
  <c r="G1669" i="3"/>
  <c r="N1665" i="3"/>
  <c r="M1665" i="3"/>
  <c r="L1665" i="3"/>
  <c r="J1665" i="3"/>
  <c r="H1665" i="3"/>
  <c r="O1661" i="3"/>
  <c r="M1661" i="3"/>
  <c r="L1661" i="3"/>
  <c r="H1661" i="3"/>
  <c r="G1661" i="3"/>
  <c r="H1564" i="3"/>
  <c r="G1564" i="3"/>
  <c r="I1560" i="3"/>
  <c r="H1560" i="3"/>
  <c r="G1560" i="3"/>
  <c r="J1556" i="3"/>
  <c r="H1556" i="3"/>
  <c r="G1556" i="3"/>
  <c r="H1552" i="3"/>
  <c r="G1552" i="3"/>
  <c r="J1455" i="3"/>
  <c r="H1455" i="3"/>
  <c r="G1455" i="3"/>
  <c r="J1447" i="3"/>
  <c r="I1447" i="3"/>
  <c r="I1443" i="3"/>
  <c r="H1443" i="3"/>
  <c r="G1443" i="3"/>
  <c r="O1346" i="3"/>
  <c r="N1346" i="3"/>
  <c r="M1346" i="3"/>
  <c r="L1346" i="3"/>
  <c r="J1346" i="3"/>
  <c r="I1346" i="3"/>
  <c r="H1346" i="3"/>
  <c r="G1346" i="3"/>
  <c r="J1342" i="3"/>
  <c r="I1342" i="3"/>
  <c r="H1342" i="3"/>
  <c r="J1338" i="3"/>
  <c r="I1338" i="3"/>
  <c r="H1338" i="3"/>
  <c r="J1334" i="3"/>
  <c r="I1334" i="3"/>
  <c r="H1334" i="3"/>
  <c r="J1128" i="3"/>
  <c r="I1128" i="3"/>
  <c r="H1128" i="3"/>
  <c r="G1128" i="3"/>
  <c r="J1124" i="3"/>
  <c r="I1124" i="3"/>
  <c r="H1124" i="3"/>
  <c r="O1120" i="3"/>
  <c r="N1120" i="3"/>
  <c r="M1120" i="3"/>
  <c r="J1120" i="3"/>
  <c r="H1120" i="3"/>
  <c r="O1116" i="3"/>
  <c r="N1116" i="3"/>
  <c r="M1116" i="3"/>
  <c r="J1116" i="3"/>
  <c r="I1116" i="3"/>
  <c r="H1116" i="3"/>
  <c r="J1019" i="3"/>
  <c r="H1019" i="3"/>
  <c r="G1019" i="3"/>
  <c r="J1015" i="3"/>
  <c r="I1015" i="3"/>
  <c r="H1015" i="3"/>
  <c r="J1011" i="3"/>
  <c r="I1011" i="3"/>
  <c r="H1011" i="3"/>
  <c r="J1007" i="3"/>
  <c r="H1007" i="3"/>
  <c r="J910" i="3"/>
  <c r="I910" i="3"/>
  <c r="H910" i="3"/>
  <c r="G910" i="3"/>
  <c r="J906" i="3"/>
  <c r="I906" i="3"/>
  <c r="H906" i="3"/>
  <c r="J902" i="3"/>
  <c r="I902" i="3"/>
  <c r="H902" i="3"/>
  <c r="J898" i="3"/>
  <c r="I898" i="3"/>
  <c r="G898" i="3"/>
  <c r="J801" i="3"/>
  <c r="I801" i="3"/>
  <c r="H801" i="3"/>
  <c r="G801" i="3"/>
  <c r="J797" i="3"/>
  <c r="I797" i="3"/>
  <c r="H797" i="3"/>
  <c r="O793" i="3"/>
  <c r="N793" i="3"/>
  <c r="J793" i="3"/>
  <c r="H793" i="3"/>
  <c r="O789" i="3"/>
  <c r="M789" i="3"/>
  <c r="J789" i="3"/>
  <c r="G789" i="3"/>
  <c r="J692" i="3"/>
  <c r="I692" i="3"/>
  <c r="H692" i="3"/>
  <c r="G692" i="3"/>
  <c r="J688" i="3"/>
  <c r="I688" i="3"/>
  <c r="J684" i="3"/>
  <c r="I684" i="3"/>
  <c r="J680" i="3"/>
  <c r="I680" i="3"/>
  <c r="G680" i="3"/>
  <c r="G451" i="3"/>
  <c r="G462" i="3" s="1"/>
  <c r="H451" i="3"/>
  <c r="H462" i="3" s="1"/>
  <c r="I451" i="3"/>
  <c r="I462" i="3" s="1"/>
  <c r="J451" i="3"/>
  <c r="J462" i="3" s="1"/>
  <c r="G452" i="3"/>
  <c r="G466" i="3" s="1"/>
  <c r="H452" i="3"/>
  <c r="H466" i="3" s="1"/>
  <c r="I452" i="3"/>
  <c r="I466" i="3" s="1"/>
  <c r="J452" i="3"/>
  <c r="J466" i="3" s="1"/>
  <c r="G453" i="3"/>
  <c r="G470" i="3" s="1"/>
  <c r="H453" i="3"/>
  <c r="H470" i="3" s="1"/>
  <c r="I453" i="3"/>
  <c r="I470" i="3" s="1"/>
  <c r="J453" i="3"/>
  <c r="J470" i="3" s="1"/>
  <c r="G454" i="3"/>
  <c r="G474" i="3" s="1"/>
  <c r="H454" i="3"/>
  <c r="H474" i="3" s="1"/>
  <c r="I454" i="3"/>
  <c r="I474" i="3" s="1"/>
  <c r="J454" i="3"/>
  <c r="J474" i="3" s="1"/>
  <c r="K454" i="3"/>
  <c r="K453" i="3"/>
  <c r="K452" i="3"/>
  <c r="K451" i="3"/>
  <c r="I1782" i="3"/>
  <c r="E1782" i="3"/>
  <c r="J1781" i="3"/>
  <c r="I1781" i="3"/>
  <c r="H1781" i="3"/>
  <c r="G1781" i="3"/>
  <c r="F1781" i="3"/>
  <c r="E1781" i="3"/>
  <c r="J1673" i="3"/>
  <c r="I1673" i="3"/>
  <c r="E1673" i="3"/>
  <c r="J1672" i="3"/>
  <c r="I1672" i="3"/>
  <c r="H1672" i="3"/>
  <c r="G1672" i="3"/>
  <c r="F1672" i="3"/>
  <c r="E1672" i="3"/>
  <c r="J1564" i="3"/>
  <c r="I1564" i="3"/>
  <c r="E1564" i="3"/>
  <c r="J1563" i="3"/>
  <c r="I1563" i="3"/>
  <c r="H1563" i="3"/>
  <c r="G1563" i="3"/>
  <c r="F1563" i="3"/>
  <c r="E1563" i="3"/>
  <c r="I1455" i="3"/>
  <c r="F1455" i="3"/>
  <c r="E1455" i="3"/>
  <c r="J1454" i="3"/>
  <c r="I1454" i="3"/>
  <c r="H1454" i="3"/>
  <c r="G1454" i="3"/>
  <c r="F1454" i="3"/>
  <c r="E1454" i="3"/>
  <c r="E1346" i="3"/>
  <c r="O1345" i="3"/>
  <c r="N1345" i="3"/>
  <c r="M1345" i="3"/>
  <c r="L1345" i="3"/>
  <c r="J1345" i="3"/>
  <c r="I1345" i="3"/>
  <c r="H1345" i="3"/>
  <c r="G1345" i="3"/>
  <c r="F1345" i="3"/>
  <c r="E1345" i="3"/>
  <c r="E1128" i="3"/>
  <c r="J1127" i="3"/>
  <c r="I1127" i="3"/>
  <c r="H1127" i="3"/>
  <c r="G1127" i="3"/>
  <c r="F1127" i="3"/>
  <c r="E1127" i="3"/>
  <c r="I1019" i="3"/>
  <c r="E1019" i="3"/>
  <c r="J1018" i="3"/>
  <c r="I1018" i="3"/>
  <c r="H1018" i="3"/>
  <c r="G1018" i="3"/>
  <c r="F1018" i="3"/>
  <c r="E1018" i="3"/>
  <c r="E910" i="3"/>
  <c r="J909" i="3"/>
  <c r="I909" i="3"/>
  <c r="H909" i="3"/>
  <c r="G909" i="3"/>
  <c r="F909" i="3"/>
  <c r="E909" i="3"/>
  <c r="E801" i="3"/>
  <c r="J800" i="3"/>
  <c r="I800" i="3"/>
  <c r="H800" i="3"/>
  <c r="G800" i="3"/>
  <c r="F800" i="3"/>
  <c r="E800" i="3"/>
  <c r="E692" i="3"/>
  <c r="J691" i="3"/>
  <c r="I691" i="3"/>
  <c r="H691" i="3"/>
  <c r="G691" i="3"/>
  <c r="F691" i="3"/>
  <c r="E691" i="3"/>
  <c r="E474" i="3"/>
  <c r="K473" i="3"/>
  <c r="J473" i="3"/>
  <c r="I473" i="3"/>
  <c r="H473" i="3"/>
  <c r="G473" i="3"/>
  <c r="E473" i="3"/>
  <c r="J1778" i="3"/>
  <c r="E1778" i="3"/>
  <c r="J1669" i="3"/>
  <c r="E1669" i="3"/>
  <c r="J1560" i="3"/>
  <c r="E1560" i="3"/>
  <c r="G1342" i="3"/>
  <c r="E1342" i="3"/>
  <c r="G1124" i="3"/>
  <c r="E1124" i="3"/>
  <c r="G1015" i="3"/>
  <c r="E1015" i="3"/>
  <c r="G906" i="3"/>
  <c r="E906" i="3"/>
  <c r="G797" i="3"/>
  <c r="E797" i="3"/>
  <c r="H688" i="3"/>
  <c r="G688" i="3"/>
  <c r="E688" i="3"/>
  <c r="E470" i="3"/>
  <c r="F143" i="3"/>
  <c r="E143" i="3"/>
  <c r="F142" i="3"/>
  <c r="J1774" i="3"/>
  <c r="I1774" i="3"/>
  <c r="F1774" i="3"/>
  <c r="E1774" i="3"/>
  <c r="J1773" i="3"/>
  <c r="I1773" i="3"/>
  <c r="H1773" i="3"/>
  <c r="G1773" i="3"/>
  <c r="F1773" i="3"/>
  <c r="E1773" i="3"/>
  <c r="O1665" i="3"/>
  <c r="I1665" i="3"/>
  <c r="G1665" i="3"/>
  <c r="E1665" i="3"/>
  <c r="O1664" i="3"/>
  <c r="N1664" i="3"/>
  <c r="M1664" i="3"/>
  <c r="L1664" i="3"/>
  <c r="J1664" i="3"/>
  <c r="I1664" i="3"/>
  <c r="H1664" i="3"/>
  <c r="G1664" i="3"/>
  <c r="F1664" i="3"/>
  <c r="E1664" i="3"/>
  <c r="I1556" i="3"/>
  <c r="E1556" i="3"/>
  <c r="J1555" i="3"/>
  <c r="I1555" i="3"/>
  <c r="H1555" i="3"/>
  <c r="G1555" i="3"/>
  <c r="F1555" i="3"/>
  <c r="E1555" i="3"/>
  <c r="H1447" i="3"/>
  <c r="G1447" i="3"/>
  <c r="F1447" i="3"/>
  <c r="E1447" i="3"/>
  <c r="J1446" i="3"/>
  <c r="I1446" i="3"/>
  <c r="H1446" i="3"/>
  <c r="G1446" i="3"/>
  <c r="F1446" i="3"/>
  <c r="E1446" i="3"/>
  <c r="G1338" i="3"/>
  <c r="E1338" i="3"/>
  <c r="J1337" i="3"/>
  <c r="I1337" i="3"/>
  <c r="H1337" i="3"/>
  <c r="G1337" i="3"/>
  <c r="F1337" i="3"/>
  <c r="E1337" i="3"/>
  <c r="L1120" i="3"/>
  <c r="I1120" i="3"/>
  <c r="G1120" i="3"/>
  <c r="E1120" i="3"/>
  <c r="O1119" i="3"/>
  <c r="N1119" i="3"/>
  <c r="M1119" i="3"/>
  <c r="L1119" i="3"/>
  <c r="J1119" i="3"/>
  <c r="I1119" i="3"/>
  <c r="H1119" i="3"/>
  <c r="G1119" i="3"/>
  <c r="F1119" i="3"/>
  <c r="E1119" i="3"/>
  <c r="G1011" i="3"/>
  <c r="E1011" i="3"/>
  <c r="J1010" i="3"/>
  <c r="I1010" i="3"/>
  <c r="H1010" i="3"/>
  <c r="G1010" i="3"/>
  <c r="F1010" i="3"/>
  <c r="E1010" i="3"/>
  <c r="G902" i="3"/>
  <c r="E902" i="3"/>
  <c r="J901" i="3"/>
  <c r="I901" i="3"/>
  <c r="H901" i="3"/>
  <c r="G901" i="3"/>
  <c r="F901" i="3"/>
  <c r="E901" i="3"/>
  <c r="M793" i="3"/>
  <c r="L793" i="3"/>
  <c r="I793" i="3"/>
  <c r="G793" i="3"/>
  <c r="E793" i="3"/>
  <c r="O792" i="3"/>
  <c r="N792" i="3"/>
  <c r="M792" i="3"/>
  <c r="L792" i="3"/>
  <c r="J792" i="3"/>
  <c r="I792" i="3"/>
  <c r="H792" i="3"/>
  <c r="G792" i="3"/>
  <c r="F792" i="3"/>
  <c r="E792" i="3"/>
  <c r="H684" i="3"/>
  <c r="G684" i="3"/>
  <c r="E684" i="3"/>
  <c r="J683" i="3"/>
  <c r="I683" i="3"/>
  <c r="H683" i="3"/>
  <c r="G683" i="3"/>
  <c r="F683" i="3"/>
  <c r="E683" i="3"/>
  <c r="E466" i="3"/>
  <c r="K465" i="3"/>
  <c r="J465" i="3"/>
  <c r="I465" i="3"/>
  <c r="H465" i="3"/>
  <c r="G465" i="3"/>
  <c r="E465" i="3"/>
  <c r="F139" i="3"/>
  <c r="E139" i="3"/>
  <c r="O138" i="3"/>
  <c r="N138" i="3"/>
  <c r="M138" i="3"/>
  <c r="L138" i="3"/>
  <c r="J138" i="3"/>
  <c r="I138" i="3"/>
  <c r="H138" i="3"/>
  <c r="G138" i="3"/>
  <c r="F138" i="3"/>
  <c r="E138" i="3"/>
  <c r="J1770" i="3"/>
  <c r="I1770" i="3"/>
  <c r="F1770" i="3"/>
  <c r="E1770" i="3"/>
  <c r="J1769" i="3"/>
  <c r="I1769" i="3"/>
  <c r="H1769" i="3"/>
  <c r="G1769" i="3"/>
  <c r="F1769" i="3"/>
  <c r="E1769" i="3"/>
  <c r="N1661" i="3"/>
  <c r="J1661" i="3"/>
  <c r="I1661" i="3"/>
  <c r="E1661" i="3"/>
  <c r="O1660" i="3"/>
  <c r="N1660" i="3"/>
  <c r="M1660" i="3"/>
  <c r="L1660" i="3"/>
  <c r="J1660" i="3"/>
  <c r="I1660" i="3"/>
  <c r="H1660" i="3"/>
  <c r="G1660" i="3"/>
  <c r="F1660" i="3"/>
  <c r="E1660" i="3"/>
  <c r="J1552" i="3"/>
  <c r="I1552" i="3"/>
  <c r="E1552" i="3"/>
  <c r="J1551" i="3"/>
  <c r="I1551" i="3"/>
  <c r="H1551" i="3"/>
  <c r="G1551" i="3"/>
  <c r="F1551" i="3"/>
  <c r="E1551" i="3"/>
  <c r="J1443" i="3"/>
  <c r="F1443" i="3"/>
  <c r="E1443" i="3"/>
  <c r="J1442" i="3"/>
  <c r="I1442" i="3"/>
  <c r="H1442" i="3"/>
  <c r="G1442" i="3"/>
  <c r="F1442" i="3"/>
  <c r="E1442" i="3"/>
  <c r="G1334" i="3"/>
  <c r="E1334" i="3"/>
  <c r="J1333" i="3"/>
  <c r="I1333" i="3"/>
  <c r="H1333" i="3"/>
  <c r="G1333" i="3"/>
  <c r="F1333" i="3"/>
  <c r="E1333" i="3"/>
  <c r="L1116" i="3"/>
  <c r="G1116" i="3"/>
  <c r="E1116" i="3"/>
  <c r="O1115" i="3"/>
  <c r="N1115" i="3"/>
  <c r="M1115" i="3"/>
  <c r="L1115" i="3"/>
  <c r="J1115" i="3"/>
  <c r="I1115" i="3"/>
  <c r="H1115" i="3"/>
  <c r="G1115" i="3"/>
  <c r="F1115" i="3"/>
  <c r="E1115" i="3"/>
  <c r="I1007" i="3"/>
  <c r="G1007" i="3"/>
  <c r="E1007" i="3"/>
  <c r="J1006" i="3"/>
  <c r="I1006" i="3"/>
  <c r="H1006" i="3"/>
  <c r="G1006" i="3"/>
  <c r="F1006" i="3"/>
  <c r="E1006" i="3"/>
  <c r="H898" i="3"/>
  <c r="E898" i="3"/>
  <c r="J897" i="3"/>
  <c r="I897" i="3"/>
  <c r="H897" i="3"/>
  <c r="G897" i="3"/>
  <c r="F897" i="3"/>
  <c r="E897" i="3"/>
  <c r="N789" i="3"/>
  <c r="L789" i="3"/>
  <c r="I789" i="3"/>
  <c r="H789" i="3"/>
  <c r="E789" i="3"/>
  <c r="O788" i="3"/>
  <c r="N788" i="3"/>
  <c r="M788" i="3"/>
  <c r="L788" i="3"/>
  <c r="J788" i="3"/>
  <c r="I788" i="3"/>
  <c r="H788" i="3"/>
  <c r="G788" i="3"/>
  <c r="F788" i="3"/>
  <c r="E788" i="3"/>
  <c r="H680" i="3"/>
  <c r="E680" i="3"/>
  <c r="J679" i="3"/>
  <c r="I679" i="3"/>
  <c r="H679" i="3"/>
  <c r="G679" i="3"/>
  <c r="F679" i="3"/>
  <c r="E679" i="3"/>
  <c r="K462" i="3"/>
  <c r="E462" i="3"/>
  <c r="K461" i="3"/>
  <c r="J461" i="3"/>
  <c r="I461" i="3"/>
  <c r="H461" i="3"/>
  <c r="G461" i="3"/>
  <c r="E461" i="3"/>
  <c r="F135" i="3"/>
  <c r="E135" i="3"/>
  <c r="O134" i="3"/>
  <c r="N134" i="3"/>
  <c r="M134" i="3"/>
  <c r="L134" i="3"/>
  <c r="J134" i="3"/>
  <c r="I134" i="3"/>
  <c r="H134" i="3"/>
  <c r="G134" i="3"/>
  <c r="F134" i="3"/>
  <c r="E134" i="3"/>
  <c r="F131" i="3"/>
  <c r="E255" i="3"/>
  <c r="F255" i="3"/>
  <c r="G255" i="3"/>
  <c r="H255" i="3"/>
  <c r="J255" i="3"/>
  <c r="E256" i="3"/>
  <c r="F256" i="3"/>
  <c r="E252" i="3"/>
  <c r="F252" i="3"/>
  <c r="E247" i="3"/>
  <c r="F247" i="3"/>
  <c r="G247" i="3"/>
  <c r="H247" i="3"/>
  <c r="I247" i="3"/>
  <c r="J247" i="3"/>
  <c r="E248" i="3"/>
  <c r="F248" i="3"/>
  <c r="E243" i="3"/>
  <c r="E244" i="3"/>
  <c r="F244" i="3"/>
  <c r="F243" i="3"/>
  <c r="G243" i="3"/>
  <c r="H243" i="3"/>
  <c r="I243" i="3"/>
  <c r="J243" i="3"/>
  <c r="K474" i="3" l="1"/>
  <c r="K470" i="3"/>
  <c r="K466" i="3"/>
  <c r="O146" i="3"/>
  <c r="N146" i="3"/>
  <c r="M146" i="3"/>
  <c r="L146" i="3"/>
  <c r="E264" i="3"/>
  <c r="L255" i="3"/>
  <c r="M255" i="3"/>
  <c r="N255" i="3"/>
  <c r="O255" i="3"/>
  <c r="L247" i="3"/>
  <c r="M247" i="3"/>
  <c r="N247" i="3"/>
  <c r="O247" i="3"/>
  <c r="L243" i="3"/>
  <c r="M243" i="3"/>
  <c r="N243" i="3"/>
  <c r="O243" i="3"/>
  <c r="E211" i="3" l="1"/>
  <c r="E1301" i="3"/>
  <c r="E1299" i="3"/>
  <c r="E1297" i="3"/>
  <c r="E1295" i="3"/>
  <c r="E1292" i="3"/>
  <c r="E1290" i="3"/>
  <c r="E1293" i="3" s="1"/>
  <c r="E1283" i="3"/>
  <c r="E1279" i="3" s="1"/>
  <c r="E1281" i="3"/>
  <c r="E1277" i="3" s="1"/>
  <c r="E1280" i="3" s="1"/>
  <c r="E538" i="3"/>
  <c r="E536" i="3"/>
  <c r="E102" i="3" l="1"/>
  <c r="E532" i="3"/>
  <c r="E1282" i="3"/>
  <c r="E1278" i="3" s="1"/>
  <c r="E534" i="3"/>
  <c r="E1284" i="3"/>
  <c r="E1291" i="3"/>
  <c r="E1254" i="3" l="1"/>
  <c r="F538" i="3" l="1"/>
  <c r="F536" i="3"/>
  <c r="F534" i="3"/>
  <c r="F532" i="3"/>
  <c r="E190" i="3" l="1"/>
  <c r="E299" i="3"/>
  <c r="E303" i="3"/>
  <c r="E85" i="3" l="1"/>
  <c r="E1856" i="3"/>
  <c r="E1747" i="3"/>
  <c r="E1638" i="3"/>
  <c r="E1529" i="3"/>
  <c r="E1420" i="3"/>
  <c r="E1202" i="3"/>
  <c r="E1093" i="3"/>
  <c r="E984" i="3"/>
  <c r="E875" i="3"/>
  <c r="E766" i="3"/>
  <c r="E548" i="3"/>
  <c r="F316" i="3" l="1"/>
  <c r="F320" i="3"/>
  <c r="E1276" i="3" l="1"/>
  <c r="E1275" i="3"/>
  <c r="J1265" i="3"/>
  <c r="I1265" i="3"/>
  <c r="H1265" i="3"/>
  <c r="G1265" i="3"/>
  <c r="F1265" i="3"/>
  <c r="E1265" i="3"/>
  <c r="J1264" i="3"/>
  <c r="I1264" i="3"/>
  <c r="H1264" i="3"/>
  <c r="G1264" i="3"/>
  <c r="F1264" i="3"/>
  <c r="E1264" i="3"/>
  <c r="K1257" i="3"/>
  <c r="J1257" i="3"/>
  <c r="I1257" i="3"/>
  <c r="H1257" i="3"/>
  <c r="G1257" i="3"/>
  <c r="F1257" i="3"/>
  <c r="E1253" i="3"/>
  <c r="E1251" i="3"/>
  <c r="E1249" i="3"/>
  <c r="E1246" i="3"/>
  <c r="J1245" i="3"/>
  <c r="I1245" i="3"/>
  <c r="H1245" i="3"/>
  <c r="G1245" i="3"/>
  <c r="K1244" i="3"/>
  <c r="O1243" i="3"/>
  <c r="N1243" i="3"/>
  <c r="M1243" i="3"/>
  <c r="L1243" i="3"/>
  <c r="J1243" i="3"/>
  <c r="I1243" i="3"/>
  <c r="H1243" i="3"/>
  <c r="G1243" i="3"/>
  <c r="F1243" i="3"/>
  <c r="K1242" i="3"/>
  <c r="L1242" i="3" s="1"/>
  <c r="O1241" i="3"/>
  <c r="N1241" i="3"/>
  <c r="M1241" i="3"/>
  <c r="L1241" i="3"/>
  <c r="K1241" i="3"/>
  <c r="J1241" i="3"/>
  <c r="I1241" i="3"/>
  <c r="H1241" i="3"/>
  <c r="G1241" i="3"/>
  <c r="F1241" i="3"/>
  <c r="K1240" i="3"/>
  <c r="I1239" i="3"/>
  <c r="H1239" i="3"/>
  <c r="G1239" i="3"/>
  <c r="J1238" i="3"/>
  <c r="J1239" i="3" s="1"/>
  <c r="F1238" i="3"/>
  <c r="F1239" i="3" s="1"/>
  <c r="G1236" i="3"/>
  <c r="F1236" i="3"/>
  <c r="J1235" i="3"/>
  <c r="I1235" i="3"/>
  <c r="H1235" i="3"/>
  <c r="G1235" i="3"/>
  <c r="K1234" i="3"/>
  <c r="G1232" i="3"/>
  <c r="F1232" i="3"/>
  <c r="J1231" i="3"/>
  <c r="I1231" i="3"/>
  <c r="H1231" i="3"/>
  <c r="G1231" i="3"/>
  <c r="K1230" i="3"/>
  <c r="K1245" i="3" s="1"/>
  <c r="O1229" i="3"/>
  <c r="N1229" i="3"/>
  <c r="M1229" i="3"/>
  <c r="L1229" i="3"/>
  <c r="J1229" i="3"/>
  <c r="I1229" i="3"/>
  <c r="H1229" i="3"/>
  <c r="G1229" i="3"/>
  <c r="F1229" i="3"/>
  <c r="O1228" i="3"/>
  <c r="N1228" i="3"/>
  <c r="M1228" i="3"/>
  <c r="L1228" i="3"/>
  <c r="J1228" i="3"/>
  <c r="I1228" i="3"/>
  <c r="H1228" i="3"/>
  <c r="G1228" i="3"/>
  <c r="F1228" i="3"/>
  <c r="O1227" i="3"/>
  <c r="N1227" i="3"/>
  <c r="M1227" i="3"/>
  <c r="L1227" i="3"/>
  <c r="J1227" i="3"/>
  <c r="I1227" i="3"/>
  <c r="H1227" i="3"/>
  <c r="G1227" i="3"/>
  <c r="K1226" i="3"/>
  <c r="K1243" i="3" s="1"/>
  <c r="O1225" i="3"/>
  <c r="N1225" i="3"/>
  <c r="M1225" i="3"/>
  <c r="L1225" i="3"/>
  <c r="J1225" i="3"/>
  <c r="I1225" i="3"/>
  <c r="H1225" i="3"/>
  <c r="G1225" i="3"/>
  <c r="F1225" i="3"/>
  <c r="O1224" i="3"/>
  <c r="N1224" i="3"/>
  <c r="M1224" i="3"/>
  <c r="L1224" i="3"/>
  <c r="J1224" i="3"/>
  <c r="I1224" i="3"/>
  <c r="H1224" i="3"/>
  <c r="G1224" i="3"/>
  <c r="F1224" i="3"/>
  <c r="O1223" i="3"/>
  <c r="N1223" i="3"/>
  <c r="M1223" i="3"/>
  <c r="L1223" i="3"/>
  <c r="J1223" i="3"/>
  <c r="I1223" i="3"/>
  <c r="H1223" i="3"/>
  <c r="G1223" i="3"/>
  <c r="K1218" i="3"/>
  <c r="J1217" i="3"/>
  <c r="J1237" i="3" s="1"/>
  <c r="I1217" i="3"/>
  <c r="I1236" i="3" s="1"/>
  <c r="H1217" i="3"/>
  <c r="H1236" i="3" s="1"/>
  <c r="G1217" i="3"/>
  <c r="G1237" i="3" s="1"/>
  <c r="F1217" i="3"/>
  <c r="F1237" i="3" s="1"/>
  <c r="J1216" i="3"/>
  <c r="I1216" i="3"/>
  <c r="H1216" i="3"/>
  <c r="G1216" i="3"/>
  <c r="G1233" i="3" s="1"/>
  <c r="F1216" i="3"/>
  <c r="F1233" i="3" s="1"/>
  <c r="J1215" i="3"/>
  <c r="I1215" i="3"/>
  <c r="H1215" i="3"/>
  <c r="G1215" i="3"/>
  <c r="F1215" i="3"/>
  <c r="O1233" i="3"/>
  <c r="N1233" i="3"/>
  <c r="M1233" i="3"/>
  <c r="L1233" i="3"/>
  <c r="J1214" i="3"/>
  <c r="J1233" i="3" s="1"/>
  <c r="I1214" i="3"/>
  <c r="I1233" i="3" s="1"/>
  <c r="H1214" i="3"/>
  <c r="H1233" i="3" s="1"/>
  <c r="G1214" i="3"/>
  <c r="F1214" i="3"/>
  <c r="J1213" i="3"/>
  <c r="J1232" i="3" s="1"/>
  <c r="I1213" i="3"/>
  <c r="H1213" i="3"/>
  <c r="G1213" i="3"/>
  <c r="F1213" i="3"/>
  <c r="E1213" i="3"/>
  <c r="J1212" i="3"/>
  <c r="I1212" i="3"/>
  <c r="H1212" i="3"/>
  <c r="G1212" i="3"/>
  <c r="F1212" i="3"/>
  <c r="E1212" i="3"/>
  <c r="K1211" i="3"/>
  <c r="K1217" i="3" s="1"/>
  <c r="K1210" i="3"/>
  <c r="K1216" i="3" s="1"/>
  <c r="K1209" i="3"/>
  <c r="K1229" i="3" s="1"/>
  <c r="K1208" i="3"/>
  <c r="K1224" i="3" s="1"/>
  <c r="O1232" i="3"/>
  <c r="K1207" i="3"/>
  <c r="K1316" i="3"/>
  <c r="K1317" i="3"/>
  <c r="K1318" i="3"/>
  <c r="K1319" i="3"/>
  <c r="J1701" i="3"/>
  <c r="I1701" i="3"/>
  <c r="H1701" i="3"/>
  <c r="G1701" i="3"/>
  <c r="K1325" i="3" l="1"/>
  <c r="K1265" i="3"/>
  <c r="K1323" i="3"/>
  <c r="K1701" i="3"/>
  <c r="K1324" i="3"/>
  <c r="E1274" i="3"/>
  <c r="G1219" i="3"/>
  <c r="E1247" i="3"/>
  <c r="I1219" i="3"/>
  <c r="K1227" i="3"/>
  <c r="K1264" i="3"/>
  <c r="K1231" i="3"/>
  <c r="J1236" i="3"/>
  <c r="K1214" i="3"/>
  <c r="K1233" i="3" s="1"/>
  <c r="H1232" i="3"/>
  <c r="H1219" i="3"/>
  <c r="K1235" i="3"/>
  <c r="J1219" i="3"/>
  <c r="H1237" i="3"/>
  <c r="K1212" i="3"/>
  <c r="K1213" i="3"/>
  <c r="K1232" i="3" s="1"/>
  <c r="K1237" i="3"/>
  <c r="K1236" i="3"/>
  <c r="L1232" i="3"/>
  <c r="M1242" i="3"/>
  <c r="N1232" i="3"/>
  <c r="K1223" i="3"/>
  <c r="K1225" i="3"/>
  <c r="K1228" i="3"/>
  <c r="I1232" i="3"/>
  <c r="I1237" i="3"/>
  <c r="L1239" i="3"/>
  <c r="K1215" i="3"/>
  <c r="K1238" i="3"/>
  <c r="K1239" i="3" s="1"/>
  <c r="K1219" i="3" l="1"/>
  <c r="M1232" i="3"/>
  <c r="N1242" i="3"/>
  <c r="M1239" i="3"/>
  <c r="N1239" i="3" l="1"/>
  <c r="O1242" i="3"/>
  <c r="O1239" i="3" s="1"/>
  <c r="O660" i="3" l="1"/>
  <c r="O659" i="3" s="1"/>
  <c r="N660" i="3"/>
  <c r="N659" i="3" s="1"/>
  <c r="M660" i="3"/>
  <c r="L660" i="3"/>
  <c r="L659" i="3" s="1"/>
  <c r="K660" i="3"/>
  <c r="K659" i="3" s="1"/>
  <c r="J660" i="3"/>
  <c r="J659" i="3" s="1"/>
  <c r="I660" i="3"/>
  <c r="I659" i="3" s="1"/>
  <c r="H660" i="3"/>
  <c r="H659" i="3" s="1"/>
  <c r="G660" i="3"/>
  <c r="F659" i="3"/>
  <c r="O655" i="3"/>
  <c r="N655" i="3"/>
  <c r="M655" i="3"/>
  <c r="L655" i="3"/>
  <c r="K655" i="3"/>
  <c r="J655" i="3"/>
  <c r="I655" i="3"/>
  <c r="H655" i="3"/>
  <c r="G655" i="3"/>
  <c r="O652" i="3"/>
  <c r="N652" i="3"/>
  <c r="M652" i="3"/>
  <c r="L652" i="3"/>
  <c r="K652" i="3"/>
  <c r="J652" i="3"/>
  <c r="I652" i="3"/>
  <c r="H652" i="3"/>
  <c r="G652" i="3"/>
  <c r="O650" i="3"/>
  <c r="N650" i="3"/>
  <c r="M650" i="3"/>
  <c r="L650" i="3"/>
  <c r="K650" i="3"/>
  <c r="J650" i="3"/>
  <c r="I650" i="3"/>
  <c r="H650" i="3"/>
  <c r="G650" i="3"/>
  <c r="J647" i="3"/>
  <c r="I647" i="3"/>
  <c r="H647" i="3"/>
  <c r="G647" i="3"/>
  <c r="J645" i="3"/>
  <c r="I645" i="3"/>
  <c r="H645" i="3"/>
  <c r="G645" i="3"/>
  <c r="K644" i="3"/>
  <c r="K647" i="3" s="1"/>
  <c r="K643" i="3"/>
  <c r="J643" i="3"/>
  <c r="I643" i="3"/>
  <c r="H643" i="3"/>
  <c r="G643" i="3"/>
  <c r="K641" i="3"/>
  <c r="J641" i="3"/>
  <c r="I641" i="3"/>
  <c r="H641" i="3"/>
  <c r="G641" i="3"/>
  <c r="L640" i="3"/>
  <c r="L641" i="3" s="1"/>
  <c r="J611" i="3"/>
  <c r="I611" i="3"/>
  <c r="H611" i="3"/>
  <c r="G611" i="3"/>
  <c r="F611" i="3"/>
  <c r="E611" i="3"/>
  <c r="K610" i="3"/>
  <c r="J610" i="3"/>
  <c r="I610" i="3"/>
  <c r="H610" i="3"/>
  <c r="G610" i="3"/>
  <c r="F610" i="3"/>
  <c r="E610" i="3"/>
  <c r="O603" i="3"/>
  <c r="N603" i="3"/>
  <c r="M603" i="3"/>
  <c r="L603" i="3"/>
  <c r="K603" i="3"/>
  <c r="J603" i="3"/>
  <c r="I603" i="3"/>
  <c r="H603" i="3"/>
  <c r="G603" i="3"/>
  <c r="F603" i="3"/>
  <c r="J592" i="3"/>
  <c r="I592" i="3"/>
  <c r="H592" i="3"/>
  <c r="G592" i="3"/>
  <c r="F592" i="3"/>
  <c r="E592" i="3"/>
  <c r="J591" i="3"/>
  <c r="I591" i="3"/>
  <c r="H591" i="3"/>
  <c r="G591" i="3"/>
  <c r="K590" i="3"/>
  <c r="J589" i="3"/>
  <c r="I589" i="3"/>
  <c r="H589" i="3"/>
  <c r="G589" i="3"/>
  <c r="F589" i="3"/>
  <c r="K588" i="3"/>
  <c r="L588" i="3" s="1"/>
  <c r="J587" i="3"/>
  <c r="I587" i="3"/>
  <c r="H587" i="3"/>
  <c r="G587" i="3"/>
  <c r="K586" i="3"/>
  <c r="F585" i="3"/>
  <c r="J585" i="3"/>
  <c r="I585" i="3"/>
  <c r="H585" i="3"/>
  <c r="G585" i="3"/>
  <c r="K584" i="3"/>
  <c r="G582" i="3"/>
  <c r="F582" i="3"/>
  <c r="J581" i="3"/>
  <c r="I581" i="3"/>
  <c r="H581" i="3"/>
  <c r="G581" i="3"/>
  <c r="G578" i="3"/>
  <c r="F578" i="3"/>
  <c r="J577" i="3"/>
  <c r="I577" i="3"/>
  <c r="H577" i="3"/>
  <c r="G577" i="3"/>
  <c r="K591" i="3"/>
  <c r="J575" i="3"/>
  <c r="I575" i="3"/>
  <c r="H575" i="3"/>
  <c r="G575" i="3"/>
  <c r="F575" i="3"/>
  <c r="J574" i="3"/>
  <c r="I574" i="3"/>
  <c r="H574" i="3"/>
  <c r="G574" i="3"/>
  <c r="F574" i="3"/>
  <c r="J573" i="3"/>
  <c r="I573" i="3"/>
  <c r="H573" i="3"/>
  <c r="G573" i="3"/>
  <c r="K589" i="3"/>
  <c r="J571" i="3"/>
  <c r="I571" i="3"/>
  <c r="H571" i="3"/>
  <c r="G571" i="3"/>
  <c r="F571" i="3"/>
  <c r="J570" i="3"/>
  <c r="I570" i="3"/>
  <c r="H570" i="3"/>
  <c r="G570" i="3"/>
  <c r="F570" i="3"/>
  <c r="J569" i="3"/>
  <c r="I569" i="3"/>
  <c r="H569" i="3"/>
  <c r="G569" i="3"/>
  <c r="K587" i="3"/>
  <c r="K585" i="3"/>
  <c r="O563" i="3"/>
  <c r="O582" i="3" s="1"/>
  <c r="N563" i="3"/>
  <c r="J563" i="3"/>
  <c r="J582" i="3" s="1"/>
  <c r="I563" i="3"/>
  <c r="I583" i="3" s="1"/>
  <c r="H563" i="3"/>
  <c r="H583" i="3" s="1"/>
  <c r="G563" i="3"/>
  <c r="G583" i="3" s="1"/>
  <c r="F563" i="3"/>
  <c r="F583" i="3" s="1"/>
  <c r="O562" i="3"/>
  <c r="M562" i="3"/>
  <c r="J562" i="3"/>
  <c r="I562" i="3"/>
  <c r="H562" i="3"/>
  <c r="G562" i="3"/>
  <c r="G579" i="3" s="1"/>
  <c r="F562" i="3"/>
  <c r="F579" i="3" s="1"/>
  <c r="J561" i="3"/>
  <c r="I561" i="3"/>
  <c r="H561" i="3"/>
  <c r="G561" i="3"/>
  <c r="F561" i="3"/>
  <c r="M560" i="3"/>
  <c r="M579" i="3" s="1"/>
  <c r="J560" i="3"/>
  <c r="J579" i="3" s="1"/>
  <c r="I560" i="3"/>
  <c r="I579" i="3" s="1"/>
  <c r="H560" i="3"/>
  <c r="H579" i="3" s="1"/>
  <c r="G560" i="3"/>
  <c r="F560" i="3"/>
  <c r="J559" i="3"/>
  <c r="I559" i="3"/>
  <c r="I578" i="3" s="1"/>
  <c r="H559" i="3"/>
  <c r="H578" i="3" s="1"/>
  <c r="G559" i="3"/>
  <c r="F559" i="3"/>
  <c r="E559" i="3"/>
  <c r="N558" i="3"/>
  <c r="N559" i="3" s="1"/>
  <c r="J558" i="3"/>
  <c r="I558" i="3"/>
  <c r="H558" i="3"/>
  <c r="G558" i="3"/>
  <c r="F558" i="3"/>
  <c r="E558" i="3"/>
  <c r="M563" i="3"/>
  <c r="L563" i="3"/>
  <c r="K557" i="3"/>
  <c r="K563" i="3" s="1"/>
  <c r="K582" i="3" s="1"/>
  <c r="N562" i="3"/>
  <c r="L562" i="3"/>
  <c r="K556" i="3"/>
  <c r="K562" i="3" s="1"/>
  <c r="O574" i="3"/>
  <c r="N561" i="3"/>
  <c r="K555" i="3"/>
  <c r="K574" i="3" s="1"/>
  <c r="O571" i="3"/>
  <c r="M570" i="3"/>
  <c r="L560" i="3"/>
  <c r="K554" i="3"/>
  <c r="K571" i="3" s="1"/>
  <c r="O558" i="3"/>
  <c r="O559" i="3" s="1"/>
  <c r="M558" i="3"/>
  <c r="M559" i="3" s="1"/>
  <c r="M578" i="3" s="1"/>
  <c r="L558" i="3"/>
  <c r="K553" i="3"/>
  <c r="K558" i="3" s="1"/>
  <c r="K662" i="3"/>
  <c r="K663" i="3"/>
  <c r="K664" i="3"/>
  <c r="E697" i="3"/>
  <c r="E695" i="3"/>
  <c r="K670" i="3" l="1"/>
  <c r="K669" i="3"/>
  <c r="J649" i="3"/>
  <c r="J593" i="3"/>
  <c r="G659" i="3"/>
  <c r="G649" i="3"/>
  <c r="E593" i="3"/>
  <c r="M659" i="3"/>
  <c r="H593" i="3"/>
  <c r="N649" i="3"/>
  <c r="K592" i="3"/>
  <c r="F593" i="3"/>
  <c r="K611" i="3"/>
  <c r="K649" i="3"/>
  <c r="O649" i="3"/>
  <c r="I649" i="3"/>
  <c r="M649" i="3"/>
  <c r="H649" i="3"/>
  <c r="L649" i="3"/>
  <c r="I565" i="3"/>
  <c r="G565" i="3"/>
  <c r="M640" i="3"/>
  <c r="M641" i="3" s="1"/>
  <c r="L644" i="3"/>
  <c r="L645" i="3" s="1"/>
  <c r="H582" i="3"/>
  <c r="I593" i="3"/>
  <c r="L643" i="3"/>
  <c r="G593" i="3"/>
  <c r="K645" i="3"/>
  <c r="K559" i="3"/>
  <c r="H565" i="3"/>
  <c r="K581" i="3"/>
  <c r="K577" i="3"/>
  <c r="K573" i="3"/>
  <c r="K569" i="3"/>
  <c r="J578" i="3"/>
  <c r="J583" i="3"/>
  <c r="L575" i="3"/>
  <c r="N582" i="3"/>
  <c r="L579" i="3"/>
  <c r="M583" i="3"/>
  <c r="M582" i="3"/>
  <c r="L584" i="3"/>
  <c r="L585" i="3" s="1"/>
  <c r="M588" i="3"/>
  <c r="N578" i="3"/>
  <c r="L582" i="3"/>
  <c r="N583" i="3"/>
  <c r="K561" i="3"/>
  <c r="O561" i="3"/>
  <c r="L559" i="3"/>
  <c r="N560" i="3"/>
  <c r="L561" i="3"/>
  <c r="K570" i="3"/>
  <c r="O570" i="3"/>
  <c r="M571" i="3"/>
  <c r="M574" i="3"/>
  <c r="K575" i="3"/>
  <c r="O575" i="3"/>
  <c r="I582" i="3"/>
  <c r="K583" i="3"/>
  <c r="O583" i="3"/>
  <c r="K560" i="3"/>
  <c r="K579" i="3" s="1"/>
  <c r="O560" i="3"/>
  <c r="M561" i="3"/>
  <c r="F587" i="3"/>
  <c r="E693" i="3"/>
  <c r="K578" i="3" l="1"/>
  <c r="K593" i="3"/>
  <c r="L647" i="3"/>
  <c r="M644" i="3"/>
  <c r="N644" i="3" s="1"/>
  <c r="M643" i="3"/>
  <c r="N640" i="3"/>
  <c r="N643" i="3" s="1"/>
  <c r="N575" i="3"/>
  <c r="O579" i="3"/>
  <c r="L574" i="3"/>
  <c r="L571" i="3"/>
  <c r="L583" i="3"/>
  <c r="M575" i="3"/>
  <c r="N574" i="3"/>
  <c r="L570" i="3"/>
  <c r="N570" i="3"/>
  <c r="N579" i="3"/>
  <c r="M584" i="3"/>
  <c r="M585" i="3" s="1"/>
  <c r="N588" i="3"/>
  <c r="N571" i="3"/>
  <c r="L578" i="3"/>
  <c r="O578" i="3"/>
  <c r="F699" i="3"/>
  <c r="F697" i="3"/>
  <c r="F695" i="3"/>
  <c r="O640" i="3" l="1"/>
  <c r="O643" i="3" s="1"/>
  <c r="N641" i="3"/>
  <c r="L593" i="3"/>
  <c r="M647" i="3"/>
  <c r="M645" i="3"/>
  <c r="N584" i="3"/>
  <c r="N585" i="3" s="1"/>
  <c r="O588" i="3"/>
  <c r="N645" i="3"/>
  <c r="O644" i="3"/>
  <c r="N647" i="3"/>
  <c r="F475" i="3"/>
  <c r="F693" i="3"/>
  <c r="O641" i="3" l="1"/>
  <c r="M593" i="3"/>
  <c r="N593" i="3"/>
  <c r="L592" i="3"/>
  <c r="O647" i="3"/>
  <c r="O645" i="3"/>
  <c r="O584" i="3"/>
  <c r="O585" i="3" s="1"/>
  <c r="O593" i="3" l="1"/>
  <c r="M592" i="3"/>
  <c r="N592" i="3" l="1"/>
  <c r="O442" i="3"/>
  <c r="O441" i="3" s="1"/>
  <c r="N442" i="3"/>
  <c r="M442" i="3"/>
  <c r="L442" i="3"/>
  <c r="L441" i="3" s="1"/>
  <c r="K442" i="3"/>
  <c r="J442" i="3"/>
  <c r="I442" i="3"/>
  <c r="H442" i="3"/>
  <c r="H441" i="3" s="1"/>
  <c r="G442" i="3"/>
  <c r="G441" i="3" s="1"/>
  <c r="F441" i="3"/>
  <c r="O437" i="3"/>
  <c r="N437" i="3"/>
  <c r="M437" i="3"/>
  <c r="L437" i="3"/>
  <c r="K437" i="3"/>
  <c r="J437" i="3"/>
  <c r="I437" i="3"/>
  <c r="H437" i="3"/>
  <c r="G437" i="3"/>
  <c r="O434" i="3"/>
  <c r="N434" i="3"/>
  <c r="M434" i="3"/>
  <c r="L434" i="3"/>
  <c r="K434" i="3"/>
  <c r="J434" i="3"/>
  <c r="I434" i="3"/>
  <c r="H434" i="3"/>
  <c r="G434" i="3"/>
  <c r="O432" i="3"/>
  <c r="N432" i="3"/>
  <c r="M432" i="3"/>
  <c r="L432" i="3"/>
  <c r="K432" i="3"/>
  <c r="J432" i="3"/>
  <c r="I432" i="3"/>
  <c r="H432" i="3"/>
  <c r="G432" i="3"/>
  <c r="J429" i="3"/>
  <c r="I429" i="3"/>
  <c r="H429" i="3"/>
  <c r="G429" i="3"/>
  <c r="K428" i="3"/>
  <c r="K420" i="3" s="1"/>
  <c r="J427" i="3"/>
  <c r="I427" i="3"/>
  <c r="H427" i="3"/>
  <c r="G427" i="3"/>
  <c r="K426" i="3"/>
  <c r="K429" i="3" s="1"/>
  <c r="K425" i="3"/>
  <c r="J425" i="3"/>
  <c r="I425" i="3"/>
  <c r="H425" i="3"/>
  <c r="G425" i="3"/>
  <c r="K423" i="3"/>
  <c r="J423" i="3"/>
  <c r="I423" i="3"/>
  <c r="H423" i="3"/>
  <c r="G423" i="3"/>
  <c r="L422" i="3"/>
  <c r="J420" i="3"/>
  <c r="I420" i="3"/>
  <c r="H420" i="3"/>
  <c r="G420" i="3"/>
  <c r="F420" i="3"/>
  <c r="E420" i="3"/>
  <c r="F419" i="3"/>
  <c r="E419" i="3"/>
  <c r="J418" i="3"/>
  <c r="J421" i="3" s="1"/>
  <c r="I418" i="3"/>
  <c r="I421" i="3" s="1"/>
  <c r="H418" i="3"/>
  <c r="H421" i="3" s="1"/>
  <c r="G418" i="3"/>
  <c r="G421" i="3" s="1"/>
  <c r="F418" i="3"/>
  <c r="F421" i="3" s="1"/>
  <c r="E418" i="3"/>
  <c r="E421" i="3" s="1"/>
  <c r="K412" i="3"/>
  <c r="J412" i="3"/>
  <c r="I412" i="3"/>
  <c r="H412" i="3"/>
  <c r="G412" i="3"/>
  <c r="F412" i="3"/>
  <c r="K410" i="3"/>
  <c r="K406" i="3" s="1"/>
  <c r="J410" i="3"/>
  <c r="J406" i="3" s="1"/>
  <c r="I410" i="3"/>
  <c r="I406" i="3" s="1"/>
  <c r="H410" i="3"/>
  <c r="H406" i="3" s="1"/>
  <c r="G410" i="3"/>
  <c r="G406" i="3" s="1"/>
  <c r="F410" i="3"/>
  <c r="F406" i="3" s="1"/>
  <c r="K407" i="3"/>
  <c r="J407" i="3"/>
  <c r="I407" i="3"/>
  <c r="H407" i="3"/>
  <c r="H404" i="3" s="1"/>
  <c r="G407" i="3"/>
  <c r="F407" i="3"/>
  <c r="K405" i="3"/>
  <c r="J405" i="3"/>
  <c r="J408" i="3" s="1"/>
  <c r="I405" i="3"/>
  <c r="I408" i="3" s="1"/>
  <c r="H405" i="3"/>
  <c r="H408" i="3" s="1"/>
  <c r="G405" i="3"/>
  <c r="G408" i="3" s="1"/>
  <c r="F405" i="3"/>
  <c r="F408" i="3" s="1"/>
  <c r="K396" i="3"/>
  <c r="K393" i="3" s="1"/>
  <c r="O393" i="3"/>
  <c r="N393" i="3"/>
  <c r="M393" i="3"/>
  <c r="L393" i="3"/>
  <c r="J393" i="3"/>
  <c r="I393" i="3"/>
  <c r="H393" i="3"/>
  <c r="G393" i="3"/>
  <c r="F393" i="3"/>
  <c r="E393" i="3"/>
  <c r="O392" i="3"/>
  <c r="N392" i="3"/>
  <c r="M392" i="3"/>
  <c r="L392" i="3"/>
  <c r="K392" i="3"/>
  <c r="J392" i="3"/>
  <c r="I392" i="3"/>
  <c r="H392" i="3"/>
  <c r="G392" i="3"/>
  <c r="F392" i="3"/>
  <c r="E392" i="3"/>
  <c r="O385" i="3"/>
  <c r="N385" i="3"/>
  <c r="M385" i="3"/>
  <c r="L385" i="3"/>
  <c r="K385" i="3"/>
  <c r="J385" i="3"/>
  <c r="I385" i="3"/>
  <c r="H385" i="3"/>
  <c r="G385" i="3"/>
  <c r="F385" i="3"/>
  <c r="O383" i="3"/>
  <c r="N383" i="3"/>
  <c r="M383" i="3"/>
  <c r="L383" i="3"/>
  <c r="K383" i="3"/>
  <c r="J383" i="3"/>
  <c r="I383" i="3"/>
  <c r="H383" i="3"/>
  <c r="G383" i="3"/>
  <c r="F383" i="3"/>
  <c r="O381" i="3"/>
  <c r="N381" i="3"/>
  <c r="M381" i="3"/>
  <c r="L381" i="3"/>
  <c r="K381" i="3"/>
  <c r="J381" i="3"/>
  <c r="I381" i="3"/>
  <c r="H381" i="3"/>
  <c r="G381" i="3"/>
  <c r="F381" i="3"/>
  <c r="E381" i="3"/>
  <c r="O379" i="3"/>
  <c r="N379" i="3"/>
  <c r="M379" i="3"/>
  <c r="L379" i="3"/>
  <c r="K379" i="3"/>
  <c r="J379" i="3"/>
  <c r="I379" i="3"/>
  <c r="H379" i="3"/>
  <c r="G379" i="3"/>
  <c r="F379" i="3"/>
  <c r="E379" i="3"/>
  <c r="O377" i="3"/>
  <c r="N377" i="3"/>
  <c r="M377" i="3"/>
  <c r="L377" i="3"/>
  <c r="J377" i="3"/>
  <c r="I377" i="3"/>
  <c r="H377" i="3"/>
  <c r="G377" i="3"/>
  <c r="F377" i="3"/>
  <c r="E377" i="3"/>
  <c r="O374" i="3"/>
  <c r="N374" i="3"/>
  <c r="M374" i="3"/>
  <c r="L374" i="3"/>
  <c r="K374" i="3"/>
  <c r="J374" i="3"/>
  <c r="I374" i="3"/>
  <c r="H374" i="3"/>
  <c r="G374" i="3"/>
  <c r="F374" i="3"/>
  <c r="E374" i="3"/>
  <c r="J373" i="3"/>
  <c r="I373" i="3"/>
  <c r="H373" i="3"/>
  <c r="G373" i="3"/>
  <c r="K372" i="3"/>
  <c r="K373" i="3" s="1"/>
  <c r="K371" i="3"/>
  <c r="J371" i="3"/>
  <c r="I371" i="3"/>
  <c r="H371" i="3"/>
  <c r="G371" i="3"/>
  <c r="K369" i="3"/>
  <c r="J369" i="3"/>
  <c r="I369" i="3"/>
  <c r="H369" i="3"/>
  <c r="G369" i="3"/>
  <c r="K367" i="3"/>
  <c r="J367" i="3"/>
  <c r="I367" i="3"/>
  <c r="H367" i="3"/>
  <c r="G367" i="3"/>
  <c r="G364" i="3"/>
  <c r="J363" i="3"/>
  <c r="I363" i="3"/>
  <c r="H363" i="3"/>
  <c r="G363" i="3"/>
  <c r="G360" i="3"/>
  <c r="F360" i="3"/>
  <c r="J359" i="3"/>
  <c r="I359" i="3"/>
  <c r="H359" i="3"/>
  <c r="G359" i="3"/>
  <c r="K357" i="3"/>
  <c r="J357" i="3"/>
  <c r="I357" i="3"/>
  <c r="H357" i="3"/>
  <c r="G357" i="3"/>
  <c r="F357" i="3"/>
  <c r="K356" i="3"/>
  <c r="J356" i="3"/>
  <c r="I356" i="3"/>
  <c r="H356" i="3"/>
  <c r="G356" i="3"/>
  <c r="J355" i="3"/>
  <c r="I355" i="3"/>
  <c r="H355" i="3"/>
  <c r="G355" i="3"/>
  <c r="K353" i="3"/>
  <c r="J353" i="3"/>
  <c r="I353" i="3"/>
  <c r="H353" i="3"/>
  <c r="G353" i="3"/>
  <c r="K352" i="3"/>
  <c r="J352" i="3"/>
  <c r="I352" i="3"/>
  <c r="H352" i="3"/>
  <c r="G352" i="3"/>
  <c r="F352" i="3"/>
  <c r="J351" i="3"/>
  <c r="I351" i="3"/>
  <c r="H351" i="3"/>
  <c r="G351" i="3"/>
  <c r="F369" i="3"/>
  <c r="M367" i="3"/>
  <c r="L345" i="3"/>
  <c r="K345" i="3"/>
  <c r="K365" i="3" s="1"/>
  <c r="J345" i="3"/>
  <c r="J365" i="3" s="1"/>
  <c r="I345" i="3"/>
  <c r="I365" i="3" s="1"/>
  <c r="H345" i="3"/>
  <c r="H364" i="3" s="1"/>
  <c r="G345" i="3"/>
  <c r="G365" i="3" s="1"/>
  <c r="F345" i="3"/>
  <c r="N344" i="3"/>
  <c r="K344" i="3"/>
  <c r="J344" i="3"/>
  <c r="I344" i="3"/>
  <c r="H344" i="3"/>
  <c r="G344" i="3"/>
  <c r="G361" i="3" s="1"/>
  <c r="F344" i="3"/>
  <c r="F361" i="3" s="1"/>
  <c r="L343" i="3"/>
  <c r="K343" i="3"/>
  <c r="J343" i="3"/>
  <c r="I343" i="3"/>
  <c r="H343" i="3"/>
  <c r="G343" i="3"/>
  <c r="F343" i="3"/>
  <c r="K342" i="3"/>
  <c r="K361" i="3" s="1"/>
  <c r="J342" i="3"/>
  <c r="J361" i="3" s="1"/>
  <c r="I342" i="3"/>
  <c r="I361" i="3" s="1"/>
  <c r="H342" i="3"/>
  <c r="H361" i="3" s="1"/>
  <c r="G342" i="3"/>
  <c r="F342" i="3"/>
  <c r="L341" i="3"/>
  <c r="K341" i="3"/>
  <c r="J341" i="3"/>
  <c r="I341" i="3"/>
  <c r="I360" i="3" s="1"/>
  <c r="H341" i="3"/>
  <c r="H360" i="3" s="1"/>
  <c r="G341" i="3"/>
  <c r="F341" i="3"/>
  <c r="E341" i="3"/>
  <c r="O340" i="3"/>
  <c r="O341" i="3" s="1"/>
  <c r="M340" i="3"/>
  <c r="M341" i="3" s="1"/>
  <c r="K340" i="3"/>
  <c r="J340" i="3"/>
  <c r="I340" i="3"/>
  <c r="H340" i="3"/>
  <c r="G340" i="3"/>
  <c r="F340" i="3"/>
  <c r="E340" i="3"/>
  <c r="O345" i="3"/>
  <c r="N345" i="3"/>
  <c r="M345" i="3"/>
  <c r="O344" i="3"/>
  <c r="M344" i="3"/>
  <c r="L344" i="3"/>
  <c r="N342" i="3"/>
  <c r="M352" i="3"/>
  <c r="N340" i="3"/>
  <c r="N341" i="3" s="1"/>
  <c r="L340" i="3"/>
  <c r="J475" i="3" l="1"/>
  <c r="O592" i="3"/>
  <c r="L431" i="3"/>
  <c r="J431" i="3"/>
  <c r="N431" i="3"/>
  <c r="H419" i="3"/>
  <c r="H403" i="3" s="1"/>
  <c r="H375" i="3" s="1"/>
  <c r="I419" i="3"/>
  <c r="I403" i="3" s="1"/>
  <c r="I375" i="3" s="1"/>
  <c r="I441" i="3"/>
  <c r="G431" i="3"/>
  <c r="K431" i="3"/>
  <c r="O431" i="3"/>
  <c r="H431" i="3"/>
  <c r="L426" i="3"/>
  <c r="M426" i="3" s="1"/>
  <c r="M441" i="3"/>
  <c r="G402" i="3"/>
  <c r="K427" i="3"/>
  <c r="K419" i="3" s="1"/>
  <c r="K403" i="3" s="1"/>
  <c r="E375" i="3"/>
  <c r="K418" i="3"/>
  <c r="K421" i="3" s="1"/>
  <c r="I404" i="3"/>
  <c r="J419" i="3"/>
  <c r="J403" i="3" s="1"/>
  <c r="J375" i="3" s="1"/>
  <c r="L425" i="3"/>
  <c r="K441" i="3"/>
  <c r="K377" i="3"/>
  <c r="G404" i="3"/>
  <c r="K404" i="3"/>
  <c r="K408" i="3"/>
  <c r="M422" i="3"/>
  <c r="M425" i="3" s="1"/>
  <c r="L423" i="3"/>
  <c r="G347" i="3"/>
  <c r="I364" i="3"/>
  <c r="I347" i="3"/>
  <c r="F403" i="3"/>
  <c r="F375" i="3" s="1"/>
  <c r="F404" i="3"/>
  <c r="J404" i="3"/>
  <c r="G419" i="3"/>
  <c r="G403" i="3" s="1"/>
  <c r="G375" i="3" s="1"/>
  <c r="I431" i="3"/>
  <c r="M431" i="3"/>
  <c r="H347" i="3"/>
  <c r="J360" i="3"/>
  <c r="N361" i="3"/>
  <c r="H365" i="3"/>
  <c r="O353" i="3"/>
  <c r="O356" i="3"/>
  <c r="M360" i="3"/>
  <c r="F371" i="3"/>
  <c r="F356" i="3"/>
  <c r="F367" i="3"/>
  <c r="N343" i="3"/>
  <c r="N365" i="3"/>
  <c r="L357" i="3"/>
  <c r="O360" i="3"/>
  <c r="L360" i="3"/>
  <c r="N367" i="3"/>
  <c r="J347" i="3"/>
  <c r="O342" i="3"/>
  <c r="O361" i="3" s="1"/>
  <c r="M343" i="3"/>
  <c r="O352" i="3"/>
  <c r="M353" i="3"/>
  <c r="M356" i="3"/>
  <c r="O357" i="3"/>
  <c r="K360" i="3"/>
  <c r="J364" i="3"/>
  <c r="H402" i="3"/>
  <c r="J441" i="3"/>
  <c r="N441" i="3"/>
  <c r="L342" i="3"/>
  <c r="L361" i="3" s="1"/>
  <c r="F353" i="3"/>
  <c r="K364" i="3"/>
  <c r="I402" i="3"/>
  <c r="M342" i="3"/>
  <c r="M361" i="3" s="1"/>
  <c r="O343" i="3"/>
  <c r="L367" i="3"/>
  <c r="F402" i="3"/>
  <c r="J402" i="3"/>
  <c r="M423" i="3" l="1"/>
  <c r="K402" i="3"/>
  <c r="K375" i="3"/>
  <c r="L427" i="3"/>
  <c r="L403" i="3" s="1"/>
  <c r="L375" i="3" s="1"/>
  <c r="N422" i="3"/>
  <c r="N425" i="3" s="1"/>
  <c r="L429" i="3"/>
  <c r="L353" i="3"/>
  <c r="M365" i="3"/>
  <c r="M427" i="3"/>
  <c r="N426" i="3"/>
  <c r="M429" i="3"/>
  <c r="L356" i="3"/>
  <c r="L364" i="3"/>
  <c r="L352" i="3"/>
  <c r="N356" i="3"/>
  <c r="N360" i="3"/>
  <c r="N364" i="3"/>
  <c r="N353" i="3"/>
  <c r="M357" i="3"/>
  <c r="O364" i="3"/>
  <c r="L365" i="3"/>
  <c r="N352" i="3"/>
  <c r="M364" i="3"/>
  <c r="O365" i="3"/>
  <c r="M403" i="3" l="1"/>
  <c r="M375" i="3" s="1"/>
  <c r="O367" i="3"/>
  <c r="O422" i="3"/>
  <c r="O423" i="3" s="1"/>
  <c r="N423" i="3"/>
  <c r="L402" i="3"/>
  <c r="M402" i="3"/>
  <c r="N427" i="3"/>
  <c r="O426" i="3"/>
  <c r="N429" i="3"/>
  <c r="O425" i="3" l="1"/>
  <c r="N403" i="3"/>
  <c r="N375" i="3" s="1"/>
  <c r="N402" i="3"/>
  <c r="O402" i="3"/>
  <c r="O429" i="3"/>
  <c r="O427" i="3"/>
  <c r="O403" i="3" s="1"/>
  <c r="O375" i="3" s="1"/>
  <c r="K1789" i="3" l="1"/>
  <c r="K1787" i="3"/>
  <c r="K1785" i="3"/>
  <c r="K1680" i="3"/>
  <c r="K1678" i="3"/>
  <c r="K1676" i="3"/>
  <c r="K1462" i="3"/>
  <c r="K1353" i="3"/>
  <c r="K1135" i="3"/>
  <c r="K1133" i="3"/>
  <c r="K1131" i="3"/>
  <c r="K1026" i="3"/>
  <c r="K917" i="3"/>
  <c r="K808" i="3"/>
  <c r="K806" i="3"/>
  <c r="K804" i="3"/>
  <c r="K699" i="3"/>
  <c r="K697" i="3"/>
  <c r="K695" i="3"/>
  <c r="K481" i="3"/>
  <c r="I144" i="3" l="1"/>
  <c r="I253" i="3" l="1"/>
  <c r="I35" i="3" l="1"/>
  <c r="I255" i="3"/>
  <c r="F471" i="3"/>
  <c r="F467" i="3"/>
  <c r="F463" i="3"/>
  <c r="F459" i="3"/>
  <c r="F455" i="3"/>
  <c r="F473" i="3" l="1"/>
  <c r="F465" i="3"/>
  <c r="F456" i="3"/>
  <c r="F461" i="3"/>
  <c r="L373" i="3"/>
  <c r="L371" i="3"/>
  <c r="L369" i="3" l="1"/>
  <c r="N373" i="3"/>
  <c r="M371" i="3"/>
  <c r="O369" i="3"/>
  <c r="N357" i="3"/>
  <c r="N371" i="3"/>
  <c r="N369" i="3"/>
  <c r="M373" i="3"/>
  <c r="O371" i="3"/>
  <c r="M369" i="3"/>
  <c r="K1549" i="3" l="1"/>
  <c r="K1440" i="3"/>
  <c r="K1327" i="3"/>
  <c r="K1331" i="3"/>
  <c r="K1004" i="3"/>
  <c r="K895" i="3"/>
  <c r="K685" i="3"/>
  <c r="K677" i="3"/>
  <c r="K679" i="3" l="1"/>
  <c r="K680" i="3"/>
  <c r="K1333" i="3"/>
  <c r="K1334" i="3"/>
  <c r="K786" i="3"/>
  <c r="M548" i="3" l="1"/>
  <c r="J548" i="3"/>
  <c r="F548" i="3"/>
  <c r="O546" i="3"/>
  <c r="N546" i="3"/>
  <c r="M546" i="3"/>
  <c r="L546" i="3"/>
  <c r="K546" i="3"/>
  <c r="J546" i="3"/>
  <c r="I546" i="3"/>
  <c r="H546" i="3"/>
  <c r="G546" i="3"/>
  <c r="O543" i="3"/>
  <c r="N543" i="3"/>
  <c r="M543" i="3"/>
  <c r="L543" i="3"/>
  <c r="K543" i="3"/>
  <c r="J543" i="3"/>
  <c r="I543" i="3"/>
  <c r="H543" i="3"/>
  <c r="G543" i="3"/>
  <c r="O541" i="3"/>
  <c r="N541" i="3"/>
  <c r="M541" i="3"/>
  <c r="L541" i="3"/>
  <c r="K541" i="3"/>
  <c r="J541" i="3"/>
  <c r="I541" i="3"/>
  <c r="H541" i="3"/>
  <c r="G541" i="3"/>
  <c r="J538" i="3"/>
  <c r="I538" i="3"/>
  <c r="H538" i="3"/>
  <c r="G538" i="3"/>
  <c r="J536" i="3"/>
  <c r="I536" i="3"/>
  <c r="H536" i="3"/>
  <c r="G536" i="3"/>
  <c r="K534" i="3"/>
  <c r="J534" i="3"/>
  <c r="I534" i="3"/>
  <c r="H534" i="3"/>
  <c r="G534" i="3"/>
  <c r="K532" i="3"/>
  <c r="J532" i="3"/>
  <c r="I532" i="3"/>
  <c r="H532" i="3"/>
  <c r="G532" i="3"/>
  <c r="J529" i="3"/>
  <c r="J513" i="3" s="1"/>
  <c r="I529" i="3"/>
  <c r="H529" i="3"/>
  <c r="G529" i="3"/>
  <c r="F529" i="3"/>
  <c r="E529" i="3"/>
  <c r="F528" i="3"/>
  <c r="E528" i="3"/>
  <c r="J527" i="3"/>
  <c r="I527" i="3"/>
  <c r="H527" i="3"/>
  <c r="G527" i="3"/>
  <c r="F527" i="3"/>
  <c r="E527" i="3"/>
  <c r="L494" i="3"/>
  <c r="H494" i="3"/>
  <c r="F494" i="3"/>
  <c r="O494" i="3"/>
  <c r="N494" i="3"/>
  <c r="M494" i="3"/>
  <c r="K494" i="3"/>
  <c r="J494" i="3"/>
  <c r="I494" i="3"/>
  <c r="G494" i="3"/>
  <c r="K482" i="3"/>
  <c r="J482" i="3"/>
  <c r="I482" i="3"/>
  <c r="H482" i="3"/>
  <c r="G482" i="3"/>
  <c r="J480" i="3"/>
  <c r="I480" i="3"/>
  <c r="H480" i="3"/>
  <c r="G480" i="3"/>
  <c r="F480" i="3"/>
  <c r="J478" i="3"/>
  <c r="I478" i="3"/>
  <c r="H478" i="3"/>
  <c r="G478" i="3"/>
  <c r="F478" i="3"/>
  <c r="K478" i="3"/>
  <c r="I476" i="3"/>
  <c r="H476" i="3"/>
  <c r="G476" i="3"/>
  <c r="K475" i="3"/>
  <c r="F476" i="3"/>
  <c r="J450" i="3"/>
  <c r="I450" i="3"/>
  <c r="H450" i="3"/>
  <c r="G450" i="3"/>
  <c r="F450" i="3"/>
  <c r="E450" i="3"/>
  <c r="J449" i="3"/>
  <c r="J457" i="3" s="1"/>
  <c r="I449" i="3"/>
  <c r="I457" i="3" s="1"/>
  <c r="H449" i="3"/>
  <c r="H457" i="3" s="1"/>
  <c r="G449" i="3"/>
  <c r="G457" i="3" s="1"/>
  <c r="F449" i="3"/>
  <c r="F457" i="3" s="1"/>
  <c r="E449" i="3"/>
  <c r="E457" i="3" s="1"/>
  <c r="K449" i="3"/>
  <c r="K457" i="3" s="1"/>
  <c r="N766" i="3"/>
  <c r="M766" i="3"/>
  <c r="J766" i="3"/>
  <c r="I766" i="3"/>
  <c r="F766" i="3"/>
  <c r="O764" i="3"/>
  <c r="N764" i="3"/>
  <c r="M764" i="3"/>
  <c r="L764" i="3"/>
  <c r="K764" i="3"/>
  <c r="J764" i="3"/>
  <c r="I764" i="3"/>
  <c r="H764" i="3"/>
  <c r="G764" i="3"/>
  <c r="O761" i="3"/>
  <c r="N761" i="3"/>
  <c r="M761" i="3"/>
  <c r="L761" i="3"/>
  <c r="K761" i="3"/>
  <c r="J761" i="3"/>
  <c r="I761" i="3"/>
  <c r="H761" i="3"/>
  <c r="G761" i="3"/>
  <c r="O759" i="3"/>
  <c r="N759" i="3"/>
  <c r="M759" i="3"/>
  <c r="L759" i="3"/>
  <c r="K759" i="3"/>
  <c r="J759" i="3"/>
  <c r="I759" i="3"/>
  <c r="H759" i="3"/>
  <c r="G759" i="3"/>
  <c r="K747" i="3"/>
  <c r="J747" i="3"/>
  <c r="I747" i="3"/>
  <c r="H747" i="3"/>
  <c r="G747" i="3"/>
  <c r="F747" i="3"/>
  <c r="E747" i="3"/>
  <c r="E731" i="3" s="1"/>
  <c r="F746" i="3"/>
  <c r="E746" i="3"/>
  <c r="E730" i="3" s="1"/>
  <c r="J745" i="3"/>
  <c r="I745" i="3"/>
  <c r="I748" i="3" s="1"/>
  <c r="H745" i="3"/>
  <c r="H748" i="3" s="1"/>
  <c r="G745" i="3"/>
  <c r="G748" i="3" s="1"/>
  <c r="F745" i="3"/>
  <c r="F748" i="3" s="1"/>
  <c r="E745" i="3"/>
  <c r="J720" i="3"/>
  <c r="I720" i="3"/>
  <c r="H720" i="3"/>
  <c r="G720" i="3"/>
  <c r="F720" i="3"/>
  <c r="E720" i="3"/>
  <c r="K719" i="3"/>
  <c r="J719" i="3"/>
  <c r="I719" i="3"/>
  <c r="H719" i="3"/>
  <c r="G719" i="3"/>
  <c r="F719" i="3"/>
  <c r="E719" i="3"/>
  <c r="M712" i="3"/>
  <c r="L712" i="3"/>
  <c r="I712" i="3"/>
  <c r="H712" i="3"/>
  <c r="F712" i="3"/>
  <c r="O712" i="3"/>
  <c r="N712" i="3"/>
  <c r="K712" i="3"/>
  <c r="J712" i="3"/>
  <c r="G712" i="3"/>
  <c r="O701" i="3"/>
  <c r="N701" i="3"/>
  <c r="M701" i="3"/>
  <c r="L701" i="3"/>
  <c r="K701" i="3"/>
  <c r="J701" i="3"/>
  <c r="I701" i="3"/>
  <c r="H701" i="3"/>
  <c r="G701" i="3"/>
  <c r="F701" i="3"/>
  <c r="E701" i="3"/>
  <c r="J700" i="3"/>
  <c r="I700" i="3"/>
  <c r="H700" i="3"/>
  <c r="G700" i="3"/>
  <c r="J698" i="3"/>
  <c r="I698" i="3"/>
  <c r="H698" i="3"/>
  <c r="G698" i="3"/>
  <c r="F698" i="3"/>
  <c r="J696" i="3"/>
  <c r="I696" i="3"/>
  <c r="H696" i="3"/>
  <c r="G696" i="3"/>
  <c r="F696" i="3"/>
  <c r="K696" i="3"/>
  <c r="I694" i="3"/>
  <c r="H694" i="3"/>
  <c r="G694" i="3"/>
  <c r="F694" i="3"/>
  <c r="K689" i="3"/>
  <c r="K700" i="3"/>
  <c r="K681" i="3"/>
  <c r="K673" i="3"/>
  <c r="J668" i="3"/>
  <c r="I668" i="3"/>
  <c r="H668" i="3"/>
  <c r="G668" i="3"/>
  <c r="F668" i="3"/>
  <c r="E668" i="3"/>
  <c r="J667" i="3"/>
  <c r="J675" i="3" s="1"/>
  <c r="I667" i="3"/>
  <c r="I675" i="3" s="1"/>
  <c r="H667" i="3"/>
  <c r="H675" i="3" s="1"/>
  <c r="G667" i="3"/>
  <c r="G675" i="3" s="1"/>
  <c r="F667" i="3"/>
  <c r="F675" i="3" s="1"/>
  <c r="E667" i="3"/>
  <c r="E675" i="3" s="1"/>
  <c r="K666" i="3"/>
  <c r="K665" i="3"/>
  <c r="I875" i="3"/>
  <c r="F875" i="3"/>
  <c r="O873" i="3"/>
  <c r="N873" i="3"/>
  <c r="M873" i="3"/>
  <c r="L873" i="3"/>
  <c r="K873" i="3"/>
  <c r="J873" i="3"/>
  <c r="I873" i="3"/>
  <c r="H873" i="3"/>
  <c r="G873" i="3"/>
  <c r="O870" i="3"/>
  <c r="N870" i="3"/>
  <c r="M870" i="3"/>
  <c r="L870" i="3"/>
  <c r="K870" i="3"/>
  <c r="J870" i="3"/>
  <c r="I870" i="3"/>
  <c r="H870" i="3"/>
  <c r="G870" i="3"/>
  <c r="O868" i="3"/>
  <c r="N868" i="3"/>
  <c r="M868" i="3"/>
  <c r="L868" i="3"/>
  <c r="K868" i="3"/>
  <c r="J868" i="3"/>
  <c r="I868" i="3"/>
  <c r="H868" i="3"/>
  <c r="G868" i="3"/>
  <c r="K856" i="3"/>
  <c r="J856" i="3"/>
  <c r="I856" i="3"/>
  <c r="H856" i="3"/>
  <c r="G856" i="3"/>
  <c r="F856" i="3"/>
  <c r="E856" i="3"/>
  <c r="F855" i="3"/>
  <c r="E855" i="3"/>
  <c r="J854" i="3"/>
  <c r="I854" i="3"/>
  <c r="I857" i="3" s="1"/>
  <c r="H854" i="3"/>
  <c r="H857" i="3" s="1"/>
  <c r="G854" i="3"/>
  <c r="F854" i="3"/>
  <c r="E854" i="3"/>
  <c r="J829" i="3"/>
  <c r="I829" i="3"/>
  <c r="H829" i="3"/>
  <c r="G829" i="3"/>
  <c r="F829" i="3"/>
  <c r="E829" i="3"/>
  <c r="K828" i="3"/>
  <c r="J828" i="3"/>
  <c r="I828" i="3"/>
  <c r="H828" i="3"/>
  <c r="G828" i="3"/>
  <c r="F828" i="3"/>
  <c r="E828" i="3"/>
  <c r="O821" i="3"/>
  <c r="L821" i="3"/>
  <c r="K821" i="3"/>
  <c r="H821" i="3"/>
  <c r="G821" i="3"/>
  <c r="F821" i="3"/>
  <c r="N821" i="3"/>
  <c r="M821" i="3"/>
  <c r="J821" i="3"/>
  <c r="I821" i="3"/>
  <c r="O810" i="3"/>
  <c r="N810" i="3"/>
  <c r="M810" i="3"/>
  <c r="L810" i="3"/>
  <c r="K810" i="3"/>
  <c r="J810" i="3"/>
  <c r="I810" i="3"/>
  <c r="H810" i="3"/>
  <c r="G810" i="3"/>
  <c r="F810" i="3"/>
  <c r="E810" i="3"/>
  <c r="J809" i="3"/>
  <c r="I809" i="3"/>
  <c r="H809" i="3"/>
  <c r="G809" i="3"/>
  <c r="O807" i="3"/>
  <c r="N807" i="3"/>
  <c r="M807" i="3"/>
  <c r="L807" i="3"/>
  <c r="J807" i="3"/>
  <c r="I807" i="3"/>
  <c r="H807" i="3"/>
  <c r="G807" i="3"/>
  <c r="F807" i="3"/>
  <c r="L806" i="3"/>
  <c r="O805" i="3"/>
  <c r="N805" i="3"/>
  <c r="M805" i="3"/>
  <c r="L805" i="3"/>
  <c r="K805" i="3"/>
  <c r="J805" i="3"/>
  <c r="I805" i="3"/>
  <c r="H805" i="3"/>
  <c r="G805" i="3"/>
  <c r="F805" i="3"/>
  <c r="I803" i="3"/>
  <c r="H803" i="3"/>
  <c r="G803" i="3"/>
  <c r="J802" i="3"/>
  <c r="K802" i="3" s="1"/>
  <c r="F802" i="3"/>
  <c r="F803" i="3" s="1"/>
  <c r="K798" i="3"/>
  <c r="K794" i="3"/>
  <c r="O791" i="3"/>
  <c r="N791" i="3"/>
  <c r="M791" i="3"/>
  <c r="L791" i="3"/>
  <c r="K790" i="3"/>
  <c r="K807" i="3" s="1"/>
  <c r="O787" i="3"/>
  <c r="N787" i="3"/>
  <c r="M787" i="3"/>
  <c r="L787" i="3"/>
  <c r="K782" i="3"/>
  <c r="J777" i="3"/>
  <c r="I777" i="3"/>
  <c r="H777" i="3"/>
  <c r="G777" i="3"/>
  <c r="F777" i="3"/>
  <c r="E777" i="3"/>
  <c r="J776" i="3"/>
  <c r="J784" i="3" s="1"/>
  <c r="I776" i="3"/>
  <c r="I784" i="3" s="1"/>
  <c r="H776" i="3"/>
  <c r="H784" i="3" s="1"/>
  <c r="G776" i="3"/>
  <c r="G784" i="3" s="1"/>
  <c r="F776" i="3"/>
  <c r="F784" i="3" s="1"/>
  <c r="E776" i="3"/>
  <c r="E784" i="3" s="1"/>
  <c r="K775" i="3"/>
  <c r="K774" i="3"/>
  <c r="K773" i="3"/>
  <c r="K772" i="3"/>
  <c r="K771" i="3"/>
  <c r="M984" i="3"/>
  <c r="G984" i="3"/>
  <c r="F984" i="3"/>
  <c r="O982" i="3"/>
  <c r="N982" i="3"/>
  <c r="M982" i="3"/>
  <c r="L982" i="3"/>
  <c r="K982" i="3"/>
  <c r="J982" i="3"/>
  <c r="I982" i="3"/>
  <c r="H982" i="3"/>
  <c r="G982" i="3"/>
  <c r="O979" i="3"/>
  <c r="N979" i="3"/>
  <c r="M979" i="3"/>
  <c r="L979" i="3"/>
  <c r="K979" i="3"/>
  <c r="J979" i="3"/>
  <c r="I979" i="3"/>
  <c r="H979" i="3"/>
  <c r="G979" i="3"/>
  <c r="O977" i="3"/>
  <c r="N977" i="3"/>
  <c r="M977" i="3"/>
  <c r="L977" i="3"/>
  <c r="K977" i="3"/>
  <c r="J977" i="3"/>
  <c r="I977" i="3"/>
  <c r="H977" i="3"/>
  <c r="G977" i="3"/>
  <c r="J965" i="3"/>
  <c r="I965" i="3"/>
  <c r="H965" i="3"/>
  <c r="G965" i="3"/>
  <c r="F965" i="3"/>
  <c r="E965" i="3"/>
  <c r="E949" i="3" s="1"/>
  <c r="F964" i="3"/>
  <c r="E964" i="3"/>
  <c r="E948" i="3" s="1"/>
  <c r="J963" i="3"/>
  <c r="J966" i="3" s="1"/>
  <c r="I963" i="3"/>
  <c r="I966" i="3" s="1"/>
  <c r="H963" i="3"/>
  <c r="H966" i="3" s="1"/>
  <c r="G963" i="3"/>
  <c r="G966" i="3" s="1"/>
  <c r="F963" i="3"/>
  <c r="F966" i="3" s="1"/>
  <c r="E963" i="3"/>
  <c r="J938" i="3"/>
  <c r="I938" i="3"/>
  <c r="H938" i="3"/>
  <c r="G938" i="3"/>
  <c r="F938" i="3"/>
  <c r="E938" i="3"/>
  <c r="K937" i="3"/>
  <c r="J937" i="3"/>
  <c r="I937" i="3"/>
  <c r="H937" i="3"/>
  <c r="G937" i="3"/>
  <c r="F937" i="3"/>
  <c r="E937" i="3"/>
  <c r="O930" i="3"/>
  <c r="L930" i="3"/>
  <c r="K930" i="3"/>
  <c r="H930" i="3"/>
  <c r="G930" i="3"/>
  <c r="F930" i="3"/>
  <c r="N930" i="3"/>
  <c r="M930" i="3"/>
  <c r="J930" i="3"/>
  <c r="I930" i="3"/>
  <c r="O919" i="3"/>
  <c r="N919" i="3"/>
  <c r="M919" i="3"/>
  <c r="L919" i="3"/>
  <c r="K919" i="3"/>
  <c r="J919" i="3"/>
  <c r="I919" i="3"/>
  <c r="H919" i="3"/>
  <c r="G919" i="3"/>
  <c r="F919" i="3"/>
  <c r="E919" i="3"/>
  <c r="J918" i="3"/>
  <c r="I918" i="3"/>
  <c r="H918" i="3"/>
  <c r="G918" i="3"/>
  <c r="J916" i="3"/>
  <c r="I916" i="3"/>
  <c r="H916" i="3"/>
  <c r="G916" i="3"/>
  <c r="F916" i="3"/>
  <c r="J914" i="3"/>
  <c r="I914" i="3"/>
  <c r="H914" i="3"/>
  <c r="G914" i="3"/>
  <c r="F914" i="3"/>
  <c r="K914" i="3"/>
  <c r="I912" i="3"/>
  <c r="H912" i="3"/>
  <c r="G912" i="3"/>
  <c r="F912" i="3"/>
  <c r="K907" i="3"/>
  <c r="K903" i="3"/>
  <c r="K899" i="3"/>
  <c r="K891" i="3"/>
  <c r="J886" i="3"/>
  <c r="I886" i="3"/>
  <c r="H886" i="3"/>
  <c r="G886" i="3"/>
  <c r="F886" i="3"/>
  <c r="E886" i="3"/>
  <c r="J885" i="3"/>
  <c r="J893" i="3" s="1"/>
  <c r="I885" i="3"/>
  <c r="I893" i="3" s="1"/>
  <c r="H885" i="3"/>
  <c r="H893" i="3" s="1"/>
  <c r="G885" i="3"/>
  <c r="G893" i="3" s="1"/>
  <c r="F885" i="3"/>
  <c r="F893" i="3" s="1"/>
  <c r="E885" i="3"/>
  <c r="E893" i="3" s="1"/>
  <c r="K884" i="3"/>
  <c r="K883" i="3"/>
  <c r="K882" i="3"/>
  <c r="K881" i="3"/>
  <c r="K880" i="3"/>
  <c r="N1093" i="3"/>
  <c r="M1093" i="3"/>
  <c r="J1093" i="3"/>
  <c r="I1093" i="3"/>
  <c r="F1093" i="3"/>
  <c r="O1091" i="3"/>
  <c r="N1091" i="3"/>
  <c r="M1091" i="3"/>
  <c r="L1091" i="3"/>
  <c r="K1091" i="3"/>
  <c r="J1091" i="3"/>
  <c r="I1091" i="3"/>
  <c r="H1091" i="3"/>
  <c r="G1091" i="3"/>
  <c r="O1088" i="3"/>
  <c r="N1088" i="3"/>
  <c r="M1088" i="3"/>
  <c r="L1088" i="3"/>
  <c r="K1088" i="3"/>
  <c r="J1088" i="3"/>
  <c r="I1088" i="3"/>
  <c r="H1088" i="3"/>
  <c r="G1088" i="3"/>
  <c r="O1086" i="3"/>
  <c r="N1086" i="3"/>
  <c r="M1086" i="3"/>
  <c r="L1086" i="3"/>
  <c r="K1086" i="3"/>
  <c r="J1086" i="3"/>
  <c r="I1086" i="3"/>
  <c r="H1086" i="3"/>
  <c r="G1086" i="3"/>
  <c r="J1074" i="3"/>
  <c r="I1074" i="3"/>
  <c r="H1074" i="3"/>
  <c r="G1074" i="3"/>
  <c r="F1074" i="3"/>
  <c r="E1074" i="3"/>
  <c r="E1058" i="3" s="1"/>
  <c r="F1073" i="3"/>
  <c r="E1073" i="3"/>
  <c r="J1072" i="3"/>
  <c r="J1075" i="3" s="1"/>
  <c r="I1072" i="3"/>
  <c r="I1075" i="3" s="1"/>
  <c r="H1072" i="3"/>
  <c r="H1075" i="3" s="1"/>
  <c r="G1072" i="3"/>
  <c r="G1075" i="3" s="1"/>
  <c r="F1072" i="3"/>
  <c r="F1075" i="3" s="1"/>
  <c r="E1072" i="3"/>
  <c r="J1047" i="3"/>
  <c r="I1047" i="3"/>
  <c r="H1047" i="3"/>
  <c r="G1047" i="3"/>
  <c r="F1047" i="3"/>
  <c r="E1047" i="3"/>
  <c r="K1046" i="3"/>
  <c r="J1046" i="3"/>
  <c r="I1046" i="3"/>
  <c r="H1046" i="3"/>
  <c r="G1046" i="3"/>
  <c r="F1046" i="3"/>
  <c r="E1046" i="3"/>
  <c r="O1039" i="3"/>
  <c r="L1039" i="3"/>
  <c r="K1039" i="3"/>
  <c r="H1039" i="3"/>
  <c r="G1039" i="3"/>
  <c r="F1039" i="3"/>
  <c r="N1039" i="3"/>
  <c r="M1039" i="3"/>
  <c r="J1039" i="3"/>
  <c r="I1039" i="3"/>
  <c r="O1028" i="3"/>
  <c r="N1028" i="3"/>
  <c r="M1028" i="3"/>
  <c r="L1028" i="3"/>
  <c r="K1028" i="3"/>
  <c r="J1028" i="3"/>
  <c r="I1028" i="3"/>
  <c r="H1028" i="3"/>
  <c r="G1028" i="3"/>
  <c r="F1028" i="3"/>
  <c r="E1028" i="3"/>
  <c r="J1027" i="3"/>
  <c r="I1027" i="3"/>
  <c r="H1027" i="3"/>
  <c r="G1027" i="3"/>
  <c r="J1025" i="3"/>
  <c r="I1025" i="3"/>
  <c r="H1025" i="3"/>
  <c r="G1025" i="3"/>
  <c r="F1025" i="3"/>
  <c r="J1023" i="3"/>
  <c r="I1023" i="3"/>
  <c r="H1023" i="3"/>
  <c r="G1023" i="3"/>
  <c r="F1023" i="3"/>
  <c r="K1023" i="3"/>
  <c r="I1021" i="3"/>
  <c r="H1021" i="3"/>
  <c r="G1021" i="3"/>
  <c r="F1021" i="3"/>
  <c r="K1016" i="3"/>
  <c r="K1012" i="3"/>
  <c r="K1008" i="3"/>
  <c r="K1000" i="3"/>
  <c r="J995" i="3"/>
  <c r="I995" i="3"/>
  <c r="H995" i="3"/>
  <c r="G995" i="3"/>
  <c r="F995" i="3"/>
  <c r="E995" i="3"/>
  <c r="J994" i="3"/>
  <c r="J1002" i="3" s="1"/>
  <c r="I994" i="3"/>
  <c r="I1002" i="3" s="1"/>
  <c r="H994" i="3"/>
  <c r="H1002" i="3" s="1"/>
  <c r="G994" i="3"/>
  <c r="G1002" i="3" s="1"/>
  <c r="F994" i="3"/>
  <c r="F1002" i="3" s="1"/>
  <c r="E994" i="3"/>
  <c r="E1002" i="3" s="1"/>
  <c r="K993" i="3"/>
  <c r="K992" i="3"/>
  <c r="K991" i="3"/>
  <c r="K990" i="3"/>
  <c r="K989" i="3"/>
  <c r="N1202" i="3"/>
  <c r="M1202" i="3"/>
  <c r="J1202" i="3"/>
  <c r="I1202" i="3"/>
  <c r="F1202" i="3"/>
  <c r="O1200" i="3"/>
  <c r="N1200" i="3"/>
  <c r="M1200" i="3"/>
  <c r="L1200" i="3"/>
  <c r="K1200" i="3"/>
  <c r="J1200" i="3"/>
  <c r="I1200" i="3"/>
  <c r="H1200" i="3"/>
  <c r="G1200" i="3"/>
  <c r="O1197" i="3"/>
  <c r="N1197" i="3"/>
  <c r="M1197" i="3"/>
  <c r="L1197" i="3"/>
  <c r="K1197" i="3"/>
  <c r="J1197" i="3"/>
  <c r="I1197" i="3"/>
  <c r="H1197" i="3"/>
  <c r="G1197" i="3"/>
  <c r="O1195" i="3"/>
  <c r="N1195" i="3"/>
  <c r="M1195" i="3"/>
  <c r="L1195" i="3"/>
  <c r="K1195" i="3"/>
  <c r="J1195" i="3"/>
  <c r="I1195" i="3"/>
  <c r="H1195" i="3"/>
  <c r="G1195" i="3"/>
  <c r="K1183" i="3"/>
  <c r="J1183" i="3"/>
  <c r="I1183" i="3"/>
  <c r="H1183" i="3"/>
  <c r="G1183" i="3"/>
  <c r="F1183" i="3"/>
  <c r="E1183" i="3"/>
  <c r="E1167" i="3" s="1"/>
  <c r="F1182" i="3"/>
  <c r="E1182" i="3"/>
  <c r="J1181" i="3"/>
  <c r="J1184" i="3" s="1"/>
  <c r="I1181" i="3"/>
  <c r="I1184" i="3" s="1"/>
  <c r="H1181" i="3"/>
  <c r="H1184" i="3" s="1"/>
  <c r="G1181" i="3"/>
  <c r="G1184" i="3" s="1"/>
  <c r="F1181" i="3"/>
  <c r="F1184" i="3" s="1"/>
  <c r="E1181" i="3"/>
  <c r="J1156" i="3"/>
  <c r="I1156" i="3"/>
  <c r="H1156" i="3"/>
  <c r="G1156" i="3"/>
  <c r="F1156" i="3"/>
  <c r="E1156" i="3"/>
  <c r="K1155" i="3"/>
  <c r="J1155" i="3"/>
  <c r="I1155" i="3"/>
  <c r="H1155" i="3"/>
  <c r="G1155" i="3"/>
  <c r="F1155" i="3"/>
  <c r="E1155" i="3"/>
  <c r="O1148" i="3"/>
  <c r="L1148" i="3"/>
  <c r="K1148" i="3"/>
  <c r="H1148" i="3"/>
  <c r="G1148" i="3"/>
  <c r="F1148" i="3"/>
  <c r="N1148" i="3"/>
  <c r="M1148" i="3"/>
  <c r="J1148" i="3"/>
  <c r="I1148" i="3"/>
  <c r="O1137" i="3"/>
  <c r="N1137" i="3"/>
  <c r="M1137" i="3"/>
  <c r="L1137" i="3"/>
  <c r="K1137" i="3"/>
  <c r="J1137" i="3"/>
  <c r="I1137" i="3"/>
  <c r="H1137" i="3"/>
  <c r="G1137" i="3"/>
  <c r="F1137" i="3"/>
  <c r="E1137" i="3"/>
  <c r="J1136" i="3"/>
  <c r="I1136" i="3"/>
  <c r="H1136" i="3"/>
  <c r="G1136" i="3"/>
  <c r="O1134" i="3"/>
  <c r="N1134" i="3"/>
  <c r="M1134" i="3"/>
  <c r="L1134" i="3"/>
  <c r="J1134" i="3"/>
  <c r="I1134" i="3"/>
  <c r="H1134" i="3"/>
  <c r="G1134" i="3"/>
  <c r="F1134" i="3"/>
  <c r="L1133" i="3"/>
  <c r="O1132" i="3"/>
  <c r="N1132" i="3"/>
  <c r="M1132" i="3"/>
  <c r="L1132" i="3"/>
  <c r="K1132" i="3"/>
  <c r="J1132" i="3"/>
  <c r="I1132" i="3"/>
  <c r="H1132" i="3"/>
  <c r="G1132" i="3"/>
  <c r="F1132" i="3"/>
  <c r="I1130" i="3"/>
  <c r="H1130" i="3"/>
  <c r="G1130" i="3"/>
  <c r="J1129" i="3"/>
  <c r="F1129" i="3"/>
  <c r="F1130" i="3" s="1"/>
  <c r="K1125" i="3"/>
  <c r="K1121" i="3"/>
  <c r="O1118" i="3"/>
  <c r="N1118" i="3"/>
  <c r="M1118" i="3"/>
  <c r="L1118" i="3"/>
  <c r="K1117" i="3"/>
  <c r="K1134" i="3" s="1"/>
  <c r="O1114" i="3"/>
  <c r="N1114" i="3"/>
  <c r="M1114" i="3"/>
  <c r="L1114" i="3"/>
  <c r="K1109" i="3"/>
  <c r="F1128" i="3"/>
  <c r="F1124" i="3"/>
  <c r="F1120" i="3"/>
  <c r="F1116" i="3"/>
  <c r="J1104" i="3"/>
  <c r="I1104" i="3"/>
  <c r="H1104" i="3"/>
  <c r="G1104" i="3"/>
  <c r="F1104" i="3"/>
  <c r="E1104" i="3"/>
  <c r="J1103" i="3"/>
  <c r="J1111" i="3" s="1"/>
  <c r="I1103" i="3"/>
  <c r="I1111" i="3" s="1"/>
  <c r="H1103" i="3"/>
  <c r="H1111" i="3" s="1"/>
  <c r="G1103" i="3"/>
  <c r="G1111" i="3" s="1"/>
  <c r="F1103" i="3"/>
  <c r="F1111" i="3" s="1"/>
  <c r="E1103" i="3"/>
  <c r="E1111" i="3" s="1"/>
  <c r="K1102" i="3"/>
  <c r="K1101" i="3"/>
  <c r="K1100" i="3"/>
  <c r="K1099" i="3"/>
  <c r="K1098" i="3"/>
  <c r="M1420" i="3"/>
  <c r="F1420" i="3"/>
  <c r="O1418" i="3"/>
  <c r="N1418" i="3"/>
  <c r="M1418" i="3"/>
  <c r="L1418" i="3"/>
  <c r="K1418" i="3"/>
  <c r="J1418" i="3"/>
  <c r="I1418" i="3"/>
  <c r="H1418" i="3"/>
  <c r="G1418" i="3"/>
  <c r="O1415" i="3"/>
  <c r="N1415" i="3"/>
  <c r="M1415" i="3"/>
  <c r="L1415" i="3"/>
  <c r="K1415" i="3"/>
  <c r="J1415" i="3"/>
  <c r="I1415" i="3"/>
  <c r="H1415" i="3"/>
  <c r="G1415" i="3"/>
  <c r="O1413" i="3"/>
  <c r="N1413" i="3"/>
  <c r="M1413" i="3"/>
  <c r="L1413" i="3"/>
  <c r="K1413" i="3"/>
  <c r="J1413" i="3"/>
  <c r="I1413" i="3"/>
  <c r="H1413" i="3"/>
  <c r="G1413" i="3"/>
  <c r="K1401" i="3"/>
  <c r="J1401" i="3"/>
  <c r="I1401" i="3"/>
  <c r="H1401" i="3"/>
  <c r="G1401" i="3"/>
  <c r="F1401" i="3"/>
  <c r="E1401" i="3"/>
  <c r="E1385" i="3" s="1"/>
  <c r="F1400" i="3"/>
  <c r="E1400" i="3"/>
  <c r="E1384" i="3" s="1"/>
  <c r="J1399" i="3"/>
  <c r="J1402" i="3" s="1"/>
  <c r="I1399" i="3"/>
  <c r="I1402" i="3" s="1"/>
  <c r="H1399" i="3"/>
  <c r="H1402" i="3" s="1"/>
  <c r="G1399" i="3"/>
  <c r="G1402" i="3" s="1"/>
  <c r="F1399" i="3"/>
  <c r="F1402" i="3" s="1"/>
  <c r="E1399" i="3"/>
  <c r="J1374" i="3"/>
  <c r="I1374" i="3"/>
  <c r="H1374" i="3"/>
  <c r="G1374" i="3"/>
  <c r="F1374" i="3"/>
  <c r="E1374" i="3"/>
  <c r="K1373" i="3"/>
  <c r="J1373" i="3"/>
  <c r="I1373" i="3"/>
  <c r="H1373" i="3"/>
  <c r="G1373" i="3"/>
  <c r="F1373" i="3"/>
  <c r="E1373" i="3"/>
  <c r="O1355" i="3"/>
  <c r="N1355" i="3"/>
  <c r="M1355" i="3"/>
  <c r="L1355" i="3"/>
  <c r="K1355" i="3"/>
  <c r="J1355" i="3"/>
  <c r="I1355" i="3"/>
  <c r="H1355" i="3"/>
  <c r="G1355" i="3"/>
  <c r="F1355" i="3"/>
  <c r="E1355" i="3"/>
  <c r="N1354" i="3"/>
  <c r="M1354" i="3"/>
  <c r="L1354" i="3"/>
  <c r="J1354" i="3"/>
  <c r="I1354" i="3"/>
  <c r="H1354" i="3"/>
  <c r="G1354" i="3"/>
  <c r="J1352" i="3"/>
  <c r="I1352" i="3"/>
  <c r="H1352" i="3"/>
  <c r="G1352" i="3"/>
  <c r="F1352" i="3"/>
  <c r="J1350" i="3"/>
  <c r="I1350" i="3"/>
  <c r="H1350" i="3"/>
  <c r="G1350" i="3"/>
  <c r="F1350" i="3"/>
  <c r="K1350" i="3"/>
  <c r="I1348" i="3"/>
  <c r="H1348" i="3"/>
  <c r="G1348" i="3"/>
  <c r="F1348" i="3"/>
  <c r="O1344" i="3"/>
  <c r="N1344" i="3"/>
  <c r="M1344" i="3"/>
  <c r="L1344" i="3"/>
  <c r="K1343" i="3"/>
  <c r="O1340" i="3"/>
  <c r="N1340" i="3"/>
  <c r="M1340" i="3"/>
  <c r="L1340" i="3"/>
  <c r="K1339" i="3"/>
  <c r="K1335" i="3"/>
  <c r="F1346" i="3"/>
  <c r="F1342" i="3"/>
  <c r="F1338" i="3"/>
  <c r="F1334" i="3"/>
  <c r="J1322" i="3"/>
  <c r="I1322" i="3"/>
  <c r="H1322" i="3"/>
  <c r="G1322" i="3"/>
  <c r="F1322" i="3"/>
  <c r="E1322" i="3"/>
  <c r="J1321" i="3"/>
  <c r="J1329" i="3" s="1"/>
  <c r="I1321" i="3"/>
  <c r="I1329" i="3" s="1"/>
  <c r="H1321" i="3"/>
  <c r="H1329" i="3" s="1"/>
  <c r="G1321" i="3"/>
  <c r="G1329" i="3" s="1"/>
  <c r="F1321" i="3"/>
  <c r="F1329" i="3" s="1"/>
  <c r="E1321" i="3"/>
  <c r="E1329" i="3" s="1"/>
  <c r="K1320" i="3"/>
  <c r="N1529" i="3"/>
  <c r="M1529" i="3"/>
  <c r="I1529" i="3"/>
  <c r="F1529" i="3"/>
  <c r="O1527" i="3"/>
  <c r="N1527" i="3"/>
  <c r="M1527" i="3"/>
  <c r="L1527" i="3"/>
  <c r="K1527" i="3"/>
  <c r="J1527" i="3"/>
  <c r="I1527" i="3"/>
  <c r="H1527" i="3"/>
  <c r="G1527" i="3"/>
  <c r="O1524" i="3"/>
  <c r="N1524" i="3"/>
  <c r="M1524" i="3"/>
  <c r="L1524" i="3"/>
  <c r="K1524" i="3"/>
  <c r="J1524" i="3"/>
  <c r="I1524" i="3"/>
  <c r="H1524" i="3"/>
  <c r="G1524" i="3"/>
  <c r="O1522" i="3"/>
  <c r="N1522" i="3"/>
  <c r="M1522" i="3"/>
  <c r="L1522" i="3"/>
  <c r="K1522" i="3"/>
  <c r="J1522" i="3"/>
  <c r="I1522" i="3"/>
  <c r="H1522" i="3"/>
  <c r="G1522" i="3"/>
  <c r="J1519" i="3"/>
  <c r="I1519" i="3"/>
  <c r="H1519" i="3"/>
  <c r="G1519" i="3"/>
  <c r="J1517" i="3"/>
  <c r="I1517" i="3"/>
  <c r="H1517" i="3"/>
  <c r="G1517" i="3"/>
  <c r="K1516" i="3"/>
  <c r="K1519" i="3" s="1"/>
  <c r="K1515" i="3"/>
  <c r="J1515" i="3"/>
  <c r="I1515" i="3"/>
  <c r="H1515" i="3"/>
  <c r="G1515" i="3"/>
  <c r="K1513" i="3"/>
  <c r="J1513" i="3"/>
  <c r="I1513" i="3"/>
  <c r="H1513" i="3"/>
  <c r="G1513" i="3"/>
  <c r="L1512" i="3"/>
  <c r="L1515" i="3" s="1"/>
  <c r="J1483" i="3"/>
  <c r="I1483" i="3"/>
  <c r="H1483" i="3"/>
  <c r="G1483" i="3"/>
  <c r="F1483" i="3"/>
  <c r="E1483" i="3"/>
  <c r="K1482" i="3"/>
  <c r="J1482" i="3"/>
  <c r="I1482" i="3"/>
  <c r="H1482" i="3"/>
  <c r="G1482" i="3"/>
  <c r="F1482" i="3"/>
  <c r="E1482" i="3"/>
  <c r="M1475" i="3"/>
  <c r="L1475" i="3"/>
  <c r="I1475" i="3"/>
  <c r="H1475" i="3"/>
  <c r="F1475" i="3"/>
  <c r="O1475" i="3"/>
  <c r="N1475" i="3"/>
  <c r="K1475" i="3"/>
  <c r="J1475" i="3"/>
  <c r="G1475" i="3"/>
  <c r="O1473" i="3"/>
  <c r="N1473" i="3"/>
  <c r="M1473" i="3"/>
  <c r="L1473" i="3"/>
  <c r="K1473" i="3"/>
  <c r="J1473" i="3"/>
  <c r="I1473" i="3"/>
  <c r="H1473" i="3"/>
  <c r="G1473" i="3"/>
  <c r="F1473" i="3"/>
  <c r="O1471" i="3"/>
  <c r="N1471" i="3"/>
  <c r="M1471" i="3"/>
  <c r="L1471" i="3"/>
  <c r="K1471" i="3"/>
  <c r="J1471" i="3"/>
  <c r="I1471" i="3"/>
  <c r="H1471" i="3"/>
  <c r="G1471" i="3"/>
  <c r="F1471" i="3"/>
  <c r="E1471" i="3"/>
  <c r="O1464" i="3"/>
  <c r="N1464" i="3"/>
  <c r="M1464" i="3"/>
  <c r="L1464" i="3"/>
  <c r="K1464" i="3"/>
  <c r="J1464" i="3"/>
  <c r="I1464" i="3"/>
  <c r="H1464" i="3"/>
  <c r="G1464" i="3"/>
  <c r="F1464" i="3"/>
  <c r="E1464" i="3"/>
  <c r="N1463" i="3"/>
  <c r="M1463" i="3"/>
  <c r="L1463" i="3"/>
  <c r="J1463" i="3"/>
  <c r="I1463" i="3"/>
  <c r="H1463" i="3"/>
  <c r="G1463" i="3"/>
  <c r="J1461" i="3"/>
  <c r="I1461" i="3"/>
  <c r="H1461" i="3"/>
  <c r="G1461" i="3"/>
  <c r="F1461" i="3"/>
  <c r="J1459" i="3"/>
  <c r="I1459" i="3"/>
  <c r="H1459" i="3"/>
  <c r="G1459" i="3"/>
  <c r="F1459" i="3"/>
  <c r="K1459" i="3"/>
  <c r="K1452" i="3"/>
  <c r="K1448" i="3"/>
  <c r="K1444" i="3"/>
  <c r="K1436" i="3"/>
  <c r="J1431" i="3"/>
  <c r="I1431" i="3"/>
  <c r="H1431" i="3"/>
  <c r="G1431" i="3"/>
  <c r="F1431" i="3"/>
  <c r="E1431" i="3"/>
  <c r="J1430" i="3"/>
  <c r="J1438" i="3" s="1"/>
  <c r="I1430" i="3"/>
  <c r="I1438" i="3" s="1"/>
  <c r="H1430" i="3"/>
  <c r="H1438" i="3" s="1"/>
  <c r="G1430" i="3"/>
  <c r="G1438" i="3" s="1"/>
  <c r="F1430" i="3"/>
  <c r="F1438" i="3" s="1"/>
  <c r="E1430" i="3"/>
  <c r="E1438" i="3" s="1"/>
  <c r="K1429" i="3"/>
  <c r="K1428" i="3"/>
  <c r="K1427" i="3"/>
  <c r="K1426" i="3"/>
  <c r="K1425" i="3"/>
  <c r="N1638" i="3"/>
  <c r="M1638" i="3"/>
  <c r="K1638" i="3"/>
  <c r="I1638" i="3"/>
  <c r="G1638" i="3"/>
  <c r="F1638" i="3"/>
  <c r="O1636" i="3"/>
  <c r="N1636" i="3"/>
  <c r="M1636" i="3"/>
  <c r="L1636" i="3"/>
  <c r="K1636" i="3"/>
  <c r="J1636" i="3"/>
  <c r="I1636" i="3"/>
  <c r="H1636" i="3"/>
  <c r="G1636" i="3"/>
  <c r="O1633" i="3"/>
  <c r="N1633" i="3"/>
  <c r="M1633" i="3"/>
  <c r="L1633" i="3"/>
  <c r="K1633" i="3"/>
  <c r="J1633" i="3"/>
  <c r="I1633" i="3"/>
  <c r="H1633" i="3"/>
  <c r="G1633" i="3"/>
  <c r="O1631" i="3"/>
  <c r="N1631" i="3"/>
  <c r="M1631" i="3"/>
  <c r="L1631" i="3"/>
  <c r="K1631" i="3"/>
  <c r="J1631" i="3"/>
  <c r="I1631" i="3"/>
  <c r="H1631" i="3"/>
  <c r="G1631" i="3"/>
  <c r="I1619" i="3"/>
  <c r="H1619" i="3"/>
  <c r="G1619" i="3"/>
  <c r="F1619" i="3"/>
  <c r="E1619" i="3"/>
  <c r="E1603" i="3" s="1"/>
  <c r="F1618" i="3"/>
  <c r="E1618" i="3"/>
  <c r="E1602" i="3" s="1"/>
  <c r="J1617" i="3"/>
  <c r="J1620" i="3" s="1"/>
  <c r="I1617" i="3"/>
  <c r="I1620" i="3" s="1"/>
  <c r="H1617" i="3"/>
  <c r="G1617" i="3"/>
  <c r="G1620" i="3" s="1"/>
  <c r="F1617" i="3"/>
  <c r="F1620" i="3" s="1"/>
  <c r="E1617" i="3"/>
  <c r="J1592" i="3"/>
  <c r="I1592" i="3"/>
  <c r="H1592" i="3"/>
  <c r="G1592" i="3"/>
  <c r="F1592" i="3"/>
  <c r="E1592" i="3"/>
  <c r="K1591" i="3"/>
  <c r="J1591" i="3"/>
  <c r="I1591" i="3"/>
  <c r="H1591" i="3"/>
  <c r="G1591" i="3"/>
  <c r="F1591" i="3"/>
  <c r="E1591" i="3"/>
  <c r="M1584" i="3"/>
  <c r="L1584" i="3"/>
  <c r="I1584" i="3"/>
  <c r="H1584" i="3"/>
  <c r="F1584" i="3"/>
  <c r="O1584" i="3"/>
  <c r="N1584" i="3"/>
  <c r="K1584" i="3"/>
  <c r="J1584" i="3"/>
  <c r="G1584" i="3"/>
  <c r="O1573" i="3"/>
  <c r="N1573" i="3"/>
  <c r="M1573" i="3"/>
  <c r="L1573" i="3"/>
  <c r="K1573" i="3"/>
  <c r="J1573" i="3"/>
  <c r="I1573" i="3"/>
  <c r="H1573" i="3"/>
  <c r="G1573" i="3"/>
  <c r="F1573" i="3"/>
  <c r="E1573" i="3"/>
  <c r="J1572" i="3"/>
  <c r="I1572" i="3"/>
  <c r="H1572" i="3"/>
  <c r="G1572" i="3"/>
  <c r="J1570" i="3"/>
  <c r="I1570" i="3"/>
  <c r="H1570" i="3"/>
  <c r="G1570" i="3"/>
  <c r="F1570" i="3"/>
  <c r="J1568" i="3"/>
  <c r="I1568" i="3"/>
  <c r="H1568" i="3"/>
  <c r="G1568" i="3"/>
  <c r="F1568" i="3"/>
  <c r="K1568" i="3"/>
  <c r="I1566" i="3"/>
  <c r="H1566" i="3"/>
  <c r="G1566" i="3"/>
  <c r="F1566" i="3"/>
  <c r="K1561" i="3"/>
  <c r="K1557" i="3"/>
  <c r="K1553" i="3"/>
  <c r="K1545" i="3"/>
  <c r="J1540" i="3"/>
  <c r="I1540" i="3"/>
  <c r="H1540" i="3"/>
  <c r="G1540" i="3"/>
  <c r="F1540" i="3"/>
  <c r="E1540" i="3"/>
  <c r="J1539" i="3"/>
  <c r="J1547" i="3" s="1"/>
  <c r="I1539" i="3"/>
  <c r="I1547" i="3" s="1"/>
  <c r="H1539" i="3"/>
  <c r="H1547" i="3" s="1"/>
  <c r="G1539" i="3"/>
  <c r="G1547" i="3" s="1"/>
  <c r="F1539" i="3"/>
  <c r="F1547" i="3" s="1"/>
  <c r="E1539" i="3"/>
  <c r="E1547" i="3" s="1"/>
  <c r="K1538" i="3"/>
  <c r="K1537" i="3"/>
  <c r="K1536" i="3"/>
  <c r="K1535" i="3"/>
  <c r="K1534" i="3"/>
  <c r="N1747" i="3"/>
  <c r="M1747" i="3"/>
  <c r="K1747" i="3"/>
  <c r="J1747" i="3"/>
  <c r="F1747" i="3"/>
  <c r="O1745" i="3"/>
  <c r="N1745" i="3"/>
  <c r="M1745" i="3"/>
  <c r="L1745" i="3"/>
  <c r="K1745" i="3"/>
  <c r="J1745" i="3"/>
  <c r="I1745" i="3"/>
  <c r="H1745" i="3"/>
  <c r="G1745" i="3"/>
  <c r="O1742" i="3"/>
  <c r="N1742" i="3"/>
  <c r="M1742" i="3"/>
  <c r="L1742" i="3"/>
  <c r="K1742" i="3"/>
  <c r="J1742" i="3"/>
  <c r="I1742" i="3"/>
  <c r="H1742" i="3"/>
  <c r="G1742" i="3"/>
  <c r="O1740" i="3"/>
  <c r="N1740" i="3"/>
  <c r="M1740" i="3"/>
  <c r="L1740" i="3"/>
  <c r="K1740" i="3"/>
  <c r="J1740" i="3"/>
  <c r="I1740" i="3"/>
  <c r="H1740" i="3"/>
  <c r="G1740" i="3"/>
  <c r="K1728" i="3"/>
  <c r="J1728" i="3"/>
  <c r="I1728" i="3"/>
  <c r="H1728" i="3"/>
  <c r="G1728" i="3"/>
  <c r="F1728" i="3"/>
  <c r="E1728" i="3"/>
  <c r="E1712" i="3" s="1"/>
  <c r="F1727" i="3"/>
  <c r="E1727" i="3"/>
  <c r="E1711" i="3" s="1"/>
  <c r="J1726" i="3"/>
  <c r="J1729" i="3" s="1"/>
  <c r="I1726" i="3"/>
  <c r="I1729" i="3" s="1"/>
  <c r="H1726" i="3"/>
  <c r="H1729" i="3" s="1"/>
  <c r="G1726" i="3"/>
  <c r="G1729" i="3" s="1"/>
  <c r="F1726" i="3"/>
  <c r="F1729" i="3" s="1"/>
  <c r="E1726" i="3"/>
  <c r="F1701" i="3"/>
  <c r="E1701" i="3"/>
  <c r="K1700" i="3"/>
  <c r="J1700" i="3"/>
  <c r="I1700" i="3"/>
  <c r="H1700" i="3"/>
  <c r="G1700" i="3"/>
  <c r="F1700" i="3"/>
  <c r="E1700" i="3"/>
  <c r="L1693" i="3"/>
  <c r="H1693" i="3"/>
  <c r="F1693" i="3"/>
  <c r="O1693" i="3"/>
  <c r="N1693" i="3"/>
  <c r="M1693" i="3"/>
  <c r="K1693" i="3"/>
  <c r="J1693" i="3"/>
  <c r="I1693" i="3"/>
  <c r="G1693" i="3"/>
  <c r="O1682" i="3"/>
  <c r="N1682" i="3"/>
  <c r="M1682" i="3"/>
  <c r="L1682" i="3"/>
  <c r="K1682" i="3"/>
  <c r="J1682" i="3"/>
  <c r="I1682" i="3"/>
  <c r="H1682" i="3"/>
  <c r="G1682" i="3"/>
  <c r="F1682" i="3"/>
  <c r="E1682" i="3"/>
  <c r="J1681" i="3"/>
  <c r="I1681" i="3"/>
  <c r="H1681" i="3"/>
  <c r="G1681" i="3"/>
  <c r="O1679" i="3"/>
  <c r="N1679" i="3"/>
  <c r="M1679" i="3"/>
  <c r="L1679" i="3"/>
  <c r="J1679" i="3"/>
  <c r="I1679" i="3"/>
  <c r="H1679" i="3"/>
  <c r="G1679" i="3"/>
  <c r="F1679" i="3"/>
  <c r="L1678" i="3"/>
  <c r="O1677" i="3"/>
  <c r="N1677" i="3"/>
  <c r="M1677" i="3"/>
  <c r="L1677" i="3"/>
  <c r="K1677" i="3"/>
  <c r="J1677" i="3"/>
  <c r="I1677" i="3"/>
  <c r="H1677" i="3"/>
  <c r="G1677" i="3"/>
  <c r="F1677" i="3"/>
  <c r="I1675" i="3"/>
  <c r="H1675" i="3"/>
  <c r="G1675" i="3"/>
  <c r="J1674" i="3"/>
  <c r="K1674" i="3" s="1"/>
  <c r="F1674" i="3"/>
  <c r="F1675" i="3" s="1"/>
  <c r="K1670" i="3"/>
  <c r="K1666" i="3"/>
  <c r="O1663" i="3"/>
  <c r="N1663" i="3"/>
  <c r="M1663" i="3"/>
  <c r="L1663" i="3"/>
  <c r="K1662" i="3"/>
  <c r="K1679" i="3" s="1"/>
  <c r="O1659" i="3"/>
  <c r="N1659" i="3"/>
  <c r="M1659" i="3"/>
  <c r="L1659" i="3"/>
  <c r="K1654" i="3"/>
  <c r="F1673" i="3"/>
  <c r="F1669" i="3"/>
  <c r="F1665" i="3"/>
  <c r="F1661" i="3"/>
  <c r="J1649" i="3"/>
  <c r="I1649" i="3"/>
  <c r="H1649" i="3"/>
  <c r="G1649" i="3"/>
  <c r="F1649" i="3"/>
  <c r="E1649" i="3"/>
  <c r="J1648" i="3"/>
  <c r="J1656" i="3" s="1"/>
  <c r="I1648" i="3"/>
  <c r="I1656" i="3" s="1"/>
  <c r="H1648" i="3"/>
  <c r="H1656" i="3" s="1"/>
  <c r="G1648" i="3"/>
  <c r="G1656" i="3" s="1"/>
  <c r="F1648" i="3"/>
  <c r="F1656" i="3" s="1"/>
  <c r="E1648" i="3"/>
  <c r="E1656" i="3" s="1"/>
  <c r="K1647" i="3"/>
  <c r="K1646" i="3"/>
  <c r="K1645" i="3"/>
  <c r="K1644" i="3"/>
  <c r="K1643" i="3"/>
  <c r="F1856" i="3"/>
  <c r="E1791" i="3"/>
  <c r="F1791" i="3"/>
  <c r="N1856" i="3"/>
  <c r="M1856" i="3"/>
  <c r="F1810" i="3"/>
  <c r="J1810" i="3"/>
  <c r="I1810" i="3"/>
  <c r="H1810" i="3"/>
  <c r="G1810" i="3"/>
  <c r="E1810" i="3"/>
  <c r="K1809" i="3"/>
  <c r="J1809" i="3"/>
  <c r="I1809" i="3"/>
  <c r="H1809" i="3"/>
  <c r="G1809" i="3"/>
  <c r="F1809" i="3"/>
  <c r="E1809" i="3"/>
  <c r="N1802" i="3"/>
  <c r="M1802" i="3"/>
  <c r="J1802" i="3"/>
  <c r="I1802" i="3"/>
  <c r="F1802" i="3"/>
  <c r="O1802" i="3"/>
  <c r="L1802" i="3"/>
  <c r="K1802" i="3"/>
  <c r="H1802" i="3"/>
  <c r="G1802" i="3"/>
  <c r="G1791" i="3"/>
  <c r="O1791" i="3"/>
  <c r="N1791" i="3"/>
  <c r="M1791" i="3"/>
  <c r="L1791" i="3"/>
  <c r="K1791" i="3"/>
  <c r="J1791" i="3"/>
  <c r="I1791" i="3"/>
  <c r="H1791" i="3"/>
  <c r="J1790" i="3"/>
  <c r="I1790" i="3"/>
  <c r="H1790" i="3"/>
  <c r="G1790" i="3"/>
  <c r="J1788" i="3"/>
  <c r="I1788" i="3"/>
  <c r="H1788" i="3"/>
  <c r="G1788" i="3"/>
  <c r="F1788" i="3"/>
  <c r="L1787" i="3"/>
  <c r="J1786" i="3"/>
  <c r="I1786" i="3"/>
  <c r="H1786" i="3"/>
  <c r="G1786" i="3"/>
  <c r="F1786" i="3"/>
  <c r="K1786" i="3"/>
  <c r="I1784" i="3"/>
  <c r="H1784" i="3"/>
  <c r="G1784" i="3"/>
  <c r="J1783" i="3"/>
  <c r="K1783" i="3" s="1"/>
  <c r="F1783" i="3"/>
  <c r="F1784" i="3" s="1"/>
  <c r="K1779" i="3"/>
  <c r="K1775" i="3"/>
  <c r="J1772" i="3"/>
  <c r="I1772" i="3"/>
  <c r="H1772" i="3"/>
  <c r="G1772" i="3"/>
  <c r="K1771" i="3"/>
  <c r="J1768" i="3"/>
  <c r="J1764" i="3" s="1"/>
  <c r="I1768" i="3"/>
  <c r="H1768" i="3"/>
  <c r="G1768" i="3"/>
  <c r="K1763" i="3"/>
  <c r="J1758" i="3"/>
  <c r="I1758" i="3"/>
  <c r="H1758" i="3"/>
  <c r="G1758" i="3"/>
  <c r="F1758" i="3"/>
  <c r="E1758" i="3"/>
  <c r="J1757" i="3"/>
  <c r="J1765" i="3" s="1"/>
  <c r="I1757" i="3"/>
  <c r="I1765" i="3" s="1"/>
  <c r="H1757" i="3"/>
  <c r="H1765" i="3" s="1"/>
  <c r="G1757" i="3"/>
  <c r="G1765" i="3" s="1"/>
  <c r="F1757" i="3"/>
  <c r="F1765" i="3" s="1"/>
  <c r="E1757" i="3"/>
  <c r="E1765" i="3" s="1"/>
  <c r="K1756" i="3"/>
  <c r="K1755" i="3"/>
  <c r="K1754" i="3"/>
  <c r="K1753" i="3"/>
  <c r="K1752" i="3"/>
  <c r="J748" i="3" l="1"/>
  <c r="K1457" i="3"/>
  <c r="J731" i="3"/>
  <c r="G1792" i="3"/>
  <c r="G1764" i="3"/>
  <c r="I1764" i="3"/>
  <c r="K1105" i="3"/>
  <c r="K1542" i="3"/>
  <c r="K1106" i="3"/>
  <c r="K1120" i="3" s="1"/>
  <c r="K888" i="3"/>
  <c r="K902" i="3" s="1"/>
  <c r="K1653" i="3"/>
  <c r="K1673" i="3" s="1"/>
  <c r="K1432" i="3"/>
  <c r="K1443" i="3" s="1"/>
  <c r="K1759" i="3"/>
  <c r="K1770" i="3" s="1"/>
  <c r="K1544" i="3"/>
  <c r="K1564" i="3" s="1"/>
  <c r="K1433" i="3"/>
  <c r="K1108" i="3"/>
  <c r="K1128" i="3" s="1"/>
  <c r="K996" i="3"/>
  <c r="K1007" i="3" s="1"/>
  <c r="K890" i="3"/>
  <c r="K672" i="3"/>
  <c r="K692" i="3" s="1"/>
  <c r="K1760" i="3"/>
  <c r="K1774" i="3" s="1"/>
  <c r="K997" i="3"/>
  <c r="K1651" i="3"/>
  <c r="K1541" i="3"/>
  <c r="K1552" i="3" s="1"/>
  <c r="K1435" i="3"/>
  <c r="K1455" i="3" s="1"/>
  <c r="K1326" i="3"/>
  <c r="K1346" i="3" s="1"/>
  <c r="K778" i="3"/>
  <c r="K1762" i="3"/>
  <c r="K999" i="3"/>
  <c r="K1019" i="3" s="1"/>
  <c r="K779" i="3"/>
  <c r="K793" i="3" s="1"/>
  <c r="K887" i="3"/>
  <c r="K898" i="3" s="1"/>
  <c r="K781" i="3"/>
  <c r="K801" i="3" s="1"/>
  <c r="K1650" i="3"/>
  <c r="K1661" i="3" s="1"/>
  <c r="K1073" i="3"/>
  <c r="K1057" i="3" s="1"/>
  <c r="K1107" i="3"/>
  <c r="K1124" i="3" s="1"/>
  <c r="K1543" i="3"/>
  <c r="K1560" i="3" s="1"/>
  <c r="K998" i="3"/>
  <c r="K1015" i="3" s="1"/>
  <c r="K889" i="3"/>
  <c r="K906" i="3" s="1"/>
  <c r="K671" i="3"/>
  <c r="K688" i="3" s="1"/>
  <c r="K1652" i="3"/>
  <c r="K1669" i="3" s="1"/>
  <c r="K1761" i="3"/>
  <c r="K1778" i="3" s="1"/>
  <c r="H1764" i="3"/>
  <c r="K1072" i="3"/>
  <c r="K1450" i="3"/>
  <c r="K1434" i="3"/>
  <c r="K1451" i="3" s="1"/>
  <c r="K780" i="3"/>
  <c r="K797" i="3" s="1"/>
  <c r="K1769" i="3"/>
  <c r="G1777" i="3"/>
  <c r="G1766" i="3"/>
  <c r="K1672" i="3"/>
  <c r="F1668" i="3"/>
  <c r="F1657" i="3"/>
  <c r="J1668" i="3"/>
  <c r="J1657" i="3"/>
  <c r="E1559" i="3"/>
  <c r="E1548" i="3"/>
  <c r="I1559" i="3"/>
  <c r="I1548" i="3"/>
  <c r="K1454" i="3"/>
  <c r="F1439" i="3"/>
  <c r="J1439" i="3"/>
  <c r="E1341" i="3"/>
  <c r="E1330" i="3"/>
  <c r="I1341" i="3"/>
  <c r="I1330" i="3"/>
  <c r="K1119" i="3"/>
  <c r="H1123" i="3"/>
  <c r="H1112" i="3"/>
  <c r="E1014" i="3"/>
  <c r="E1003" i="3"/>
  <c r="I1014" i="3"/>
  <c r="I1003" i="3"/>
  <c r="E894" i="3"/>
  <c r="E905" i="3"/>
  <c r="I905" i="3"/>
  <c r="I894" i="3"/>
  <c r="K792" i="3"/>
  <c r="H796" i="3"/>
  <c r="H785" i="3"/>
  <c r="F793" i="3"/>
  <c r="E687" i="3"/>
  <c r="E676" i="3"/>
  <c r="I687" i="3"/>
  <c r="I676" i="3"/>
  <c r="F469" i="3"/>
  <c r="F458" i="3"/>
  <c r="J458" i="3"/>
  <c r="J469" i="3"/>
  <c r="K1773" i="3"/>
  <c r="H1777" i="3"/>
  <c r="H1766" i="3"/>
  <c r="K1660" i="3"/>
  <c r="G1668" i="3"/>
  <c r="G1657" i="3"/>
  <c r="K1563" i="3"/>
  <c r="F1548" i="3"/>
  <c r="F1559" i="3"/>
  <c r="F1560" i="3"/>
  <c r="F1556" i="3"/>
  <c r="F1552" i="3"/>
  <c r="F1564" i="3"/>
  <c r="J1559" i="3"/>
  <c r="J1548" i="3"/>
  <c r="K1442" i="3"/>
  <c r="G1439" i="3"/>
  <c r="K1345" i="3"/>
  <c r="F1341" i="3"/>
  <c r="F1330" i="3"/>
  <c r="J1341" i="3"/>
  <c r="J1330" i="3"/>
  <c r="G1385" i="3"/>
  <c r="E1112" i="3"/>
  <c r="E1123" i="3"/>
  <c r="I1112" i="3"/>
  <c r="I1123" i="3"/>
  <c r="K1018" i="3"/>
  <c r="F1014" i="3"/>
  <c r="F1003" i="3"/>
  <c r="F1015" i="3"/>
  <c r="F1011" i="3"/>
  <c r="F1007" i="3"/>
  <c r="F1019" i="3"/>
  <c r="J1003" i="3"/>
  <c r="J1014" i="3"/>
  <c r="K909" i="3"/>
  <c r="K910" i="3"/>
  <c r="F905" i="3"/>
  <c r="F894" i="3"/>
  <c r="F902" i="3"/>
  <c r="F898" i="3"/>
  <c r="F906" i="3"/>
  <c r="F910" i="3"/>
  <c r="J905" i="3"/>
  <c r="J894" i="3"/>
  <c r="E796" i="3"/>
  <c r="E785" i="3"/>
  <c r="I796" i="3"/>
  <c r="I785" i="3"/>
  <c r="F797" i="3"/>
  <c r="K691" i="3"/>
  <c r="F687" i="3"/>
  <c r="F676" i="3"/>
  <c r="F688" i="3"/>
  <c r="F684" i="3"/>
  <c r="F680" i="3"/>
  <c r="F692" i="3"/>
  <c r="J687" i="3"/>
  <c r="J676" i="3"/>
  <c r="G469" i="3"/>
  <c r="G458" i="3"/>
  <c r="E1777" i="3"/>
  <c r="E1766" i="3"/>
  <c r="I1777" i="3"/>
  <c r="I1766" i="3"/>
  <c r="K1665" i="3"/>
  <c r="K1664" i="3"/>
  <c r="H1668" i="3"/>
  <c r="H1657" i="3"/>
  <c r="K1551" i="3"/>
  <c r="G1559" i="3"/>
  <c r="G1548" i="3"/>
  <c r="H1603" i="3"/>
  <c r="K1447" i="3"/>
  <c r="K1446" i="3"/>
  <c r="H1439" i="3"/>
  <c r="G1341" i="3"/>
  <c r="G1330" i="3"/>
  <c r="K1337" i="3"/>
  <c r="K1338" i="3"/>
  <c r="K1127" i="3"/>
  <c r="F1123" i="3"/>
  <c r="F1112" i="3"/>
  <c r="J1123" i="3"/>
  <c r="J1112" i="3"/>
  <c r="K1006" i="3"/>
  <c r="G1014" i="3"/>
  <c r="G1003" i="3"/>
  <c r="K897" i="3"/>
  <c r="G905" i="3"/>
  <c r="G894" i="3"/>
  <c r="K800" i="3"/>
  <c r="F796" i="3"/>
  <c r="F785" i="3"/>
  <c r="J785" i="3"/>
  <c r="J796" i="3"/>
  <c r="F801" i="3"/>
  <c r="G687" i="3"/>
  <c r="G676" i="3"/>
  <c r="H469" i="3"/>
  <c r="H458" i="3"/>
  <c r="K1782" i="3"/>
  <c r="K1781" i="3"/>
  <c r="F1777" i="3"/>
  <c r="F1766" i="3"/>
  <c r="F1778" i="3"/>
  <c r="F1782" i="3"/>
  <c r="J1777" i="3"/>
  <c r="J1766" i="3"/>
  <c r="E1657" i="3"/>
  <c r="E1668" i="3"/>
  <c r="I1668" i="3"/>
  <c r="I1657" i="3"/>
  <c r="K1556" i="3"/>
  <c r="K1555" i="3"/>
  <c r="H1559" i="3"/>
  <c r="H1548" i="3"/>
  <c r="E1439" i="3"/>
  <c r="I1439" i="3"/>
  <c r="H1341" i="3"/>
  <c r="H1330" i="3"/>
  <c r="K1354" i="3"/>
  <c r="K1342" i="3"/>
  <c r="K1116" i="3"/>
  <c r="K1115" i="3"/>
  <c r="G1123" i="3"/>
  <c r="G1112" i="3"/>
  <c r="K1011" i="3"/>
  <c r="K1010" i="3"/>
  <c r="H1014" i="3"/>
  <c r="H1003" i="3"/>
  <c r="K901" i="3"/>
  <c r="H905" i="3"/>
  <c r="H894" i="3"/>
  <c r="K789" i="3"/>
  <c r="K788" i="3"/>
  <c r="G796" i="3"/>
  <c r="G785" i="3"/>
  <c r="F789" i="3"/>
  <c r="H687" i="3"/>
  <c r="H676" i="3"/>
  <c r="K683" i="3"/>
  <c r="K684" i="3"/>
  <c r="E469" i="3"/>
  <c r="E458" i="3"/>
  <c r="I469" i="3"/>
  <c r="I458" i="3"/>
  <c r="E1057" i="3"/>
  <c r="E1029" i="3" s="1"/>
  <c r="E839" i="3"/>
  <c r="I1712" i="3"/>
  <c r="I731" i="3"/>
  <c r="E1729" i="3"/>
  <c r="E1710" i="3"/>
  <c r="E1620" i="3"/>
  <c r="E1601" i="3"/>
  <c r="E1402" i="3"/>
  <c r="E1383" i="3"/>
  <c r="E1166" i="3"/>
  <c r="E1138" i="3" s="1"/>
  <c r="E1184" i="3"/>
  <c r="E1165" i="3"/>
  <c r="E1075" i="3"/>
  <c r="E1056" i="3"/>
  <c r="E966" i="3"/>
  <c r="E947" i="3"/>
  <c r="E857" i="3"/>
  <c r="E838" i="3"/>
  <c r="E840" i="3"/>
  <c r="E748" i="3"/>
  <c r="E729" i="3"/>
  <c r="J1603" i="3"/>
  <c r="H1167" i="3"/>
  <c r="E530" i="3"/>
  <c r="F948" i="3"/>
  <c r="F920" i="3" s="1"/>
  <c r="F1602" i="3"/>
  <c r="F1603" i="3"/>
  <c r="F731" i="3"/>
  <c r="F1384" i="3"/>
  <c r="F1356" i="3" s="1"/>
  <c r="F1166" i="3"/>
  <c r="F1138" i="3" s="1"/>
  <c r="H731" i="3"/>
  <c r="K513" i="3"/>
  <c r="K538" i="3"/>
  <c r="G530" i="3"/>
  <c r="H530" i="3"/>
  <c r="I530" i="3"/>
  <c r="G857" i="3"/>
  <c r="K1047" i="3"/>
  <c r="K1592" i="3"/>
  <c r="K1810" i="3"/>
  <c r="K1483" i="3"/>
  <c r="K938" i="3"/>
  <c r="K829" i="3"/>
  <c r="K720" i="3"/>
  <c r="K1374" i="3"/>
  <c r="K1156" i="3"/>
  <c r="O1202" i="3"/>
  <c r="K984" i="3"/>
  <c r="G838" i="3"/>
  <c r="J694" i="3"/>
  <c r="K693" i="3"/>
  <c r="J1130" i="3"/>
  <c r="K1129" i="3"/>
  <c r="H964" i="3"/>
  <c r="H948" i="3" s="1"/>
  <c r="H920" i="3" s="1"/>
  <c r="E920" i="3"/>
  <c r="J976" i="3"/>
  <c r="N976" i="3"/>
  <c r="J984" i="3"/>
  <c r="L867" i="3"/>
  <c r="H758" i="3"/>
  <c r="N984" i="3"/>
  <c r="J1085" i="3"/>
  <c r="K976" i="3"/>
  <c r="H840" i="3"/>
  <c r="G867" i="3"/>
  <c r="K867" i="3"/>
  <c r="J964" i="3"/>
  <c r="J948" i="3" s="1"/>
  <c r="J920" i="3" s="1"/>
  <c r="L1085" i="3"/>
  <c r="K1681" i="3"/>
  <c r="K1136" i="3"/>
  <c r="K809" i="3"/>
  <c r="K803" i="3"/>
  <c r="G976" i="3"/>
  <c r="O976" i="3"/>
  <c r="I964" i="3"/>
  <c r="I948" i="3" s="1"/>
  <c r="I920" i="3" s="1"/>
  <c r="J1073" i="3"/>
  <c r="J1057" i="3" s="1"/>
  <c r="J1029" i="3" s="1"/>
  <c r="H976" i="3"/>
  <c r="L976" i="3"/>
  <c r="G947" i="3"/>
  <c r="I949" i="3"/>
  <c r="O984" i="3"/>
  <c r="G746" i="3"/>
  <c r="K548" i="3"/>
  <c r="O548" i="3"/>
  <c r="O867" i="3"/>
  <c r="L1739" i="3"/>
  <c r="G548" i="3"/>
  <c r="K1712" i="3"/>
  <c r="H528" i="3"/>
  <c r="G1420" i="3"/>
  <c r="O1420" i="3"/>
  <c r="K1572" i="3"/>
  <c r="K1790" i="3"/>
  <c r="K1463" i="3"/>
  <c r="K918" i="3"/>
  <c r="K1788" i="3"/>
  <c r="J1412" i="3"/>
  <c r="N1412" i="3"/>
  <c r="K1021" i="3"/>
  <c r="K916" i="3"/>
  <c r="K1027" i="3"/>
  <c r="H540" i="3"/>
  <c r="L540" i="3"/>
  <c r="N548" i="3"/>
  <c r="H1727" i="3"/>
  <c r="H1711" i="3" s="1"/>
  <c r="H1683" i="3" s="1"/>
  <c r="H855" i="3"/>
  <c r="H839" i="3" s="1"/>
  <c r="H811" i="3" s="1"/>
  <c r="J875" i="3"/>
  <c r="I528" i="3"/>
  <c r="G540" i="3"/>
  <c r="N875" i="3"/>
  <c r="I840" i="3"/>
  <c r="J540" i="3"/>
  <c r="N540" i="3"/>
  <c r="K854" i="3"/>
  <c r="J1400" i="3"/>
  <c r="J1384" i="3" s="1"/>
  <c r="J1356" i="3" s="1"/>
  <c r="K912" i="3"/>
  <c r="J855" i="3"/>
  <c r="J839" i="3" s="1"/>
  <c r="J811" i="3" s="1"/>
  <c r="M875" i="3"/>
  <c r="H1400" i="3"/>
  <c r="H1384" i="3" s="1"/>
  <c r="H1356" i="3" s="1"/>
  <c r="K1420" i="3"/>
  <c r="G1056" i="3"/>
  <c r="G949" i="3"/>
  <c r="G840" i="3"/>
  <c r="K840" i="3"/>
  <c r="H1521" i="3"/>
  <c r="L1521" i="3"/>
  <c r="H1194" i="3"/>
  <c r="K949" i="3"/>
  <c r="I855" i="3"/>
  <c r="I839" i="3" s="1"/>
  <c r="I811" i="3" s="1"/>
  <c r="H867" i="3"/>
  <c r="J746" i="3"/>
  <c r="J730" i="3" s="1"/>
  <c r="J702" i="3" s="1"/>
  <c r="K480" i="3"/>
  <c r="J528" i="3"/>
  <c r="G1412" i="3"/>
  <c r="G1194" i="3"/>
  <c r="O1194" i="3"/>
  <c r="I976" i="3"/>
  <c r="M976" i="3"/>
  <c r="J758" i="3"/>
  <c r="N758" i="3"/>
  <c r="K527" i="3"/>
  <c r="K1412" i="3"/>
  <c r="K540" i="3"/>
  <c r="J1618" i="3"/>
  <c r="J1602" i="3" s="1"/>
  <c r="J1574" i="3" s="1"/>
  <c r="F1792" i="3"/>
  <c r="K1570" i="3"/>
  <c r="K1529" i="3"/>
  <c r="O540" i="3"/>
  <c r="O1412" i="3"/>
  <c r="E1356" i="3"/>
  <c r="I548" i="3"/>
  <c r="J1638" i="3"/>
  <c r="I1182" i="3"/>
  <c r="I1166" i="3" s="1"/>
  <c r="I1138" i="3" s="1"/>
  <c r="F1574" i="3"/>
  <c r="I1400" i="3"/>
  <c r="I1384" i="3" s="1"/>
  <c r="I1356" i="3" s="1"/>
  <c r="I1747" i="3"/>
  <c r="H1182" i="3"/>
  <c r="H1166" i="3" s="1"/>
  <c r="H1138" i="3" s="1"/>
  <c r="H1085" i="3"/>
  <c r="F947" i="3"/>
  <c r="O1747" i="3"/>
  <c r="I1465" i="3"/>
  <c r="K1352" i="3"/>
  <c r="I1073" i="3"/>
  <c r="I1057" i="3" s="1"/>
  <c r="I1029" i="3" s="1"/>
  <c r="I1167" i="3"/>
  <c r="I1058" i="3"/>
  <c r="K698" i="3"/>
  <c r="L758" i="3"/>
  <c r="I1856" i="3"/>
  <c r="K1093" i="3"/>
  <c r="J947" i="3"/>
  <c r="G729" i="3"/>
  <c r="K1056" i="3"/>
  <c r="H1058" i="3"/>
  <c r="G1603" i="3"/>
  <c r="K1385" i="3"/>
  <c r="G1167" i="3"/>
  <c r="I540" i="3"/>
  <c r="J1383" i="3"/>
  <c r="I867" i="3"/>
  <c r="M867" i="3"/>
  <c r="H1412" i="3"/>
  <c r="M540" i="3"/>
  <c r="G1710" i="3"/>
  <c r="J1727" i="3"/>
  <c r="J1465" i="3"/>
  <c r="F1165" i="3"/>
  <c r="K1167" i="3"/>
  <c r="J1182" i="3"/>
  <c r="J1166" i="3" s="1"/>
  <c r="J1138" i="3" s="1"/>
  <c r="J1165" i="3"/>
  <c r="K1194" i="3"/>
  <c r="N1085" i="3"/>
  <c r="G1093" i="3"/>
  <c r="O1093" i="3"/>
  <c r="H1630" i="3"/>
  <c r="L1630" i="3"/>
  <c r="J1529" i="3"/>
  <c r="G1383" i="3"/>
  <c r="F1383" i="3"/>
  <c r="I1194" i="3"/>
  <c r="M1194" i="3"/>
  <c r="M806" i="3"/>
  <c r="N806" i="3" s="1"/>
  <c r="L802" i="3"/>
  <c r="K1675" i="3"/>
  <c r="G1058" i="3"/>
  <c r="K1058" i="3"/>
  <c r="G1085" i="3"/>
  <c r="K1085" i="3"/>
  <c r="F840" i="3"/>
  <c r="J840" i="3"/>
  <c r="K855" i="3"/>
  <c r="K839" i="3" s="1"/>
  <c r="H1739" i="3"/>
  <c r="E1574" i="3"/>
  <c r="L1194" i="3"/>
  <c r="G731" i="3"/>
  <c r="K731" i="3"/>
  <c r="J1856" i="3"/>
  <c r="I1727" i="3"/>
  <c r="I1711" i="3" s="1"/>
  <c r="I1683" i="3" s="1"/>
  <c r="I1739" i="3"/>
  <c r="M1739" i="3"/>
  <c r="G1747" i="3"/>
  <c r="E1465" i="3"/>
  <c r="G1202" i="3"/>
  <c r="J1675" i="3"/>
  <c r="L1412" i="3"/>
  <c r="G1182" i="3"/>
  <c r="G1166" i="3" s="1"/>
  <c r="G1138" i="3" s="1"/>
  <c r="K1202" i="3"/>
  <c r="J1021" i="3"/>
  <c r="K1566" i="3"/>
  <c r="J1566" i="3"/>
  <c r="F1711" i="3"/>
  <c r="F1683" i="3" s="1"/>
  <c r="K1430" i="3"/>
  <c r="K1438" i="3" s="1"/>
  <c r="M1678" i="3"/>
  <c r="M1674" i="3" s="1"/>
  <c r="L1674" i="3"/>
  <c r="K1758" i="3"/>
  <c r="G1712" i="3"/>
  <c r="K1727" i="3"/>
  <c r="K1726" i="3"/>
  <c r="G1601" i="3"/>
  <c r="K1603" i="3"/>
  <c r="I1618" i="3"/>
  <c r="I1602" i="3" s="1"/>
  <c r="I1574" i="3" s="1"/>
  <c r="K1617" i="3"/>
  <c r="K1618" i="3"/>
  <c r="K1602" i="3" s="1"/>
  <c r="F530" i="3"/>
  <c r="E1683" i="3"/>
  <c r="H1712" i="3"/>
  <c r="G1739" i="3"/>
  <c r="K1739" i="3"/>
  <c r="O1739" i="3"/>
  <c r="I1603" i="3"/>
  <c r="K1461" i="3"/>
  <c r="L1516" i="3"/>
  <c r="K1321" i="3"/>
  <c r="K1329" i="3" s="1"/>
  <c r="J1348" i="3"/>
  <c r="F1385" i="3"/>
  <c r="J1385" i="3"/>
  <c r="G1400" i="3"/>
  <c r="G1384" i="3" s="1"/>
  <c r="G1356" i="3" s="1"/>
  <c r="K1400" i="3"/>
  <c r="K1384" i="3" s="1"/>
  <c r="I1420" i="3"/>
  <c r="N1420" i="3"/>
  <c r="G1165" i="3"/>
  <c r="J1194" i="3"/>
  <c r="N1194" i="3"/>
  <c r="K885" i="3"/>
  <c r="K893" i="3" s="1"/>
  <c r="G766" i="3"/>
  <c r="O766" i="3"/>
  <c r="J530" i="3"/>
  <c r="J1792" i="3"/>
  <c r="G1727" i="3"/>
  <c r="G1711" i="3" s="1"/>
  <c r="G1683" i="3" s="1"/>
  <c r="J1630" i="3"/>
  <c r="N1630" i="3"/>
  <c r="I1630" i="3"/>
  <c r="M1630" i="3"/>
  <c r="O1638" i="3"/>
  <c r="F1465" i="3"/>
  <c r="K1517" i="3"/>
  <c r="J1521" i="3"/>
  <c r="N1521" i="3"/>
  <c r="I1521" i="3"/>
  <c r="M1521" i="3"/>
  <c r="G1529" i="3"/>
  <c r="O1529" i="3"/>
  <c r="H1385" i="3"/>
  <c r="K1399" i="3"/>
  <c r="J1420" i="3"/>
  <c r="K1103" i="3"/>
  <c r="K1111" i="3" s="1"/>
  <c r="F1167" i="3"/>
  <c r="J1167" i="3"/>
  <c r="K1182" i="3"/>
  <c r="K1166" i="3" s="1"/>
  <c r="K995" i="3"/>
  <c r="H1073" i="3"/>
  <c r="H1057" i="3" s="1"/>
  <c r="H1029" i="3" s="1"/>
  <c r="G855" i="3"/>
  <c r="G875" i="3"/>
  <c r="K875" i="3"/>
  <c r="O875" i="3"/>
  <c r="I746" i="3"/>
  <c r="I730" i="3" s="1"/>
  <c r="I702" i="3" s="1"/>
  <c r="K746" i="3"/>
  <c r="K730" i="3" s="1"/>
  <c r="K745" i="3"/>
  <c r="K766" i="3"/>
  <c r="I984" i="3"/>
  <c r="K1649" i="3"/>
  <c r="F1712" i="3"/>
  <c r="J1712" i="3"/>
  <c r="J1739" i="3"/>
  <c r="N1739" i="3"/>
  <c r="K1539" i="3"/>
  <c r="K1547" i="3" s="1"/>
  <c r="H1618" i="3"/>
  <c r="H1602" i="3" s="1"/>
  <c r="H1574" i="3" s="1"/>
  <c r="G1630" i="3"/>
  <c r="K1630" i="3"/>
  <c r="O1630" i="3"/>
  <c r="H1465" i="3"/>
  <c r="G1521" i="3"/>
  <c r="K1521" i="3"/>
  <c r="O1521" i="3"/>
  <c r="I1385" i="3"/>
  <c r="I1412" i="3"/>
  <c r="M1412" i="3"/>
  <c r="K1181" i="3"/>
  <c r="K963" i="3"/>
  <c r="K964" i="3"/>
  <c r="K948" i="3" s="1"/>
  <c r="F857" i="3"/>
  <c r="F838" i="3"/>
  <c r="J857" i="3"/>
  <c r="J838" i="3"/>
  <c r="K476" i="3"/>
  <c r="J476" i="3"/>
  <c r="K1025" i="3"/>
  <c r="J803" i="3"/>
  <c r="F839" i="3"/>
  <c r="K667" i="3"/>
  <c r="K675" i="3" s="1"/>
  <c r="F730" i="3"/>
  <c r="F702" i="3" s="1"/>
  <c r="G528" i="3"/>
  <c r="K536" i="3"/>
  <c r="F1057" i="3"/>
  <c r="F1029" i="3" s="1"/>
  <c r="O1085" i="3"/>
  <c r="F949" i="3"/>
  <c r="J949" i="3"/>
  <c r="G964" i="3"/>
  <c r="G948" i="3" s="1"/>
  <c r="G920" i="3" s="1"/>
  <c r="I758" i="3"/>
  <c r="M758" i="3"/>
  <c r="F1058" i="3"/>
  <c r="J1058" i="3"/>
  <c r="G1073" i="3"/>
  <c r="G1057" i="3" s="1"/>
  <c r="G1029" i="3" s="1"/>
  <c r="I1085" i="3"/>
  <c r="M1085" i="3"/>
  <c r="J912" i="3"/>
  <c r="H949" i="3"/>
  <c r="K776" i="3"/>
  <c r="K784" i="3" s="1"/>
  <c r="J867" i="3"/>
  <c r="N867" i="3"/>
  <c r="E702" i="3"/>
  <c r="H746" i="3"/>
  <c r="H730" i="3" s="1"/>
  <c r="H702" i="3" s="1"/>
  <c r="G758" i="3"/>
  <c r="K758" i="3"/>
  <c r="O758" i="3"/>
  <c r="K1648" i="3"/>
  <c r="K1656" i="3" s="1"/>
  <c r="K1540" i="3"/>
  <c r="K1431" i="3"/>
  <c r="K994" i="3"/>
  <c r="K1002" i="3" s="1"/>
  <c r="K668" i="3"/>
  <c r="K450" i="3"/>
  <c r="H548" i="3"/>
  <c r="L548" i="3"/>
  <c r="G730" i="3"/>
  <c r="G702" i="3" s="1"/>
  <c r="H729" i="3"/>
  <c r="H766" i="3"/>
  <c r="L766" i="3"/>
  <c r="I729" i="3"/>
  <c r="F729" i="3"/>
  <c r="J729" i="3"/>
  <c r="K777" i="3"/>
  <c r="H838" i="3"/>
  <c r="H875" i="3"/>
  <c r="L875" i="3"/>
  <c r="I838" i="3"/>
  <c r="K886" i="3"/>
  <c r="H947" i="3"/>
  <c r="H984" i="3"/>
  <c r="L984" i="3"/>
  <c r="I947" i="3"/>
  <c r="H1056" i="3"/>
  <c r="H1093" i="3"/>
  <c r="L1093" i="3"/>
  <c r="I1056" i="3"/>
  <c r="F1056" i="3"/>
  <c r="J1056" i="3"/>
  <c r="M1133" i="3"/>
  <c r="L1129" i="3"/>
  <c r="K1104" i="3"/>
  <c r="H1165" i="3"/>
  <c r="H1202" i="3"/>
  <c r="L1202" i="3"/>
  <c r="I1165" i="3"/>
  <c r="K1322" i="3"/>
  <c r="H1383" i="3"/>
  <c r="H1420" i="3"/>
  <c r="L1420" i="3"/>
  <c r="I1383" i="3"/>
  <c r="G1465" i="3"/>
  <c r="M1512" i="3"/>
  <c r="L1513" i="3"/>
  <c r="H1529" i="3"/>
  <c r="L1529" i="3"/>
  <c r="I1601" i="3"/>
  <c r="G1618" i="3"/>
  <c r="G1602" i="3" s="1"/>
  <c r="G1574" i="3" s="1"/>
  <c r="H1620" i="3"/>
  <c r="H1601" i="3"/>
  <c r="H1638" i="3"/>
  <c r="L1638" i="3"/>
  <c r="F1601" i="3"/>
  <c r="J1601" i="3"/>
  <c r="H1710" i="3"/>
  <c r="H1747" i="3"/>
  <c r="L1747" i="3"/>
  <c r="I1710" i="3"/>
  <c r="F1710" i="3"/>
  <c r="J1710" i="3"/>
  <c r="G1856" i="3"/>
  <c r="K1856" i="3"/>
  <c r="O1856" i="3"/>
  <c r="H1856" i="3"/>
  <c r="L1856" i="3"/>
  <c r="I1792" i="3"/>
  <c r="E1792" i="3"/>
  <c r="K1757" i="3"/>
  <c r="K1765" i="3" s="1"/>
  <c r="K1768" i="3"/>
  <c r="J1784" i="3"/>
  <c r="K1784" i="3"/>
  <c r="K1772" i="3"/>
  <c r="L1783" i="3"/>
  <c r="M1787" i="3"/>
  <c r="E811" i="3" l="1"/>
  <c r="K1075" i="3"/>
  <c r="K857" i="3"/>
  <c r="K1729" i="3"/>
  <c r="K1130" i="3"/>
  <c r="K1620" i="3"/>
  <c r="K905" i="3"/>
  <c r="K894" i="3"/>
  <c r="K469" i="3"/>
  <c r="K458" i="3"/>
  <c r="K687" i="3"/>
  <c r="K676" i="3"/>
  <c r="K1559" i="3"/>
  <c r="K1548" i="3"/>
  <c r="F462" i="3"/>
  <c r="F470" i="3"/>
  <c r="K1341" i="3"/>
  <c r="K1330" i="3"/>
  <c r="K1439" i="3"/>
  <c r="K1668" i="3"/>
  <c r="K1657" i="3"/>
  <c r="K1014" i="3"/>
  <c r="K1003" i="3"/>
  <c r="K1777" i="3"/>
  <c r="K1766" i="3"/>
  <c r="F466" i="3"/>
  <c r="K1123" i="3"/>
  <c r="K1112" i="3"/>
  <c r="K796" i="3"/>
  <c r="K785" i="3"/>
  <c r="F474" i="3"/>
  <c r="K694" i="3"/>
  <c r="K1711" i="3"/>
  <c r="K1683" i="3" s="1"/>
  <c r="F811" i="3"/>
  <c r="K528" i="3"/>
  <c r="J1711" i="3"/>
  <c r="K838" i="3"/>
  <c r="G839" i="3"/>
  <c r="G811" i="3" s="1"/>
  <c r="K1348" i="3"/>
  <c r="M802" i="3"/>
  <c r="K920" i="3"/>
  <c r="K1138" i="3"/>
  <c r="L1517" i="3"/>
  <c r="L1465" i="3" s="1"/>
  <c r="K456" i="3"/>
  <c r="L1519" i="3"/>
  <c r="N1678" i="3"/>
  <c r="O1678" i="3" s="1"/>
  <c r="O1674" i="3" s="1"/>
  <c r="K530" i="3"/>
  <c r="K1356" i="3"/>
  <c r="K1029" i="3"/>
  <c r="K1328" i="3"/>
  <c r="M1516" i="3"/>
  <c r="M1517" i="3" s="1"/>
  <c r="K702" i="3"/>
  <c r="L1792" i="3"/>
  <c r="K811" i="3"/>
  <c r="K1574" i="3"/>
  <c r="H1792" i="3"/>
  <c r="K1601" i="3"/>
  <c r="K966" i="3"/>
  <c r="K947" i="3"/>
  <c r="K1184" i="3"/>
  <c r="K1165" i="3"/>
  <c r="K729" i="3"/>
  <c r="K748" i="3"/>
  <c r="K1465" i="3"/>
  <c r="K1402" i="3"/>
  <c r="K1383" i="3"/>
  <c r="K1710" i="3"/>
  <c r="K1764" i="3"/>
  <c r="K1655" i="3"/>
  <c r="K1546" i="3"/>
  <c r="K1110" i="3"/>
  <c r="K1001" i="3"/>
  <c r="K892" i="3"/>
  <c r="K674" i="3"/>
  <c r="K783" i="3"/>
  <c r="N802" i="3"/>
  <c r="O806" i="3"/>
  <c r="O802" i="3" s="1"/>
  <c r="N1133" i="3"/>
  <c r="M1129" i="3"/>
  <c r="M1513" i="3"/>
  <c r="N1512" i="3"/>
  <c r="M1515" i="3"/>
  <c r="K1437" i="3"/>
  <c r="K1792" i="3"/>
  <c r="M1783" i="3"/>
  <c r="N1787" i="3"/>
  <c r="K117" i="3"/>
  <c r="J1683" i="3" l="1"/>
  <c r="M591" i="3"/>
  <c r="M587" i="3"/>
  <c r="N587" i="3"/>
  <c r="M589" i="3"/>
  <c r="L589" i="3"/>
  <c r="L591" i="3"/>
  <c r="L587" i="3"/>
  <c r="N591" i="3"/>
  <c r="O587" i="3"/>
  <c r="N589" i="3"/>
  <c r="O589" i="3"/>
  <c r="N1674" i="3"/>
  <c r="M1519" i="3"/>
  <c r="M1792" i="3"/>
  <c r="N1516" i="3"/>
  <c r="N1519" i="3" s="1"/>
  <c r="M1465" i="3"/>
  <c r="N1129" i="3"/>
  <c r="O1133" i="3"/>
  <c r="O1129" i="3" s="1"/>
  <c r="N1515" i="3"/>
  <c r="N1513" i="3"/>
  <c r="O1512" i="3"/>
  <c r="O1787" i="3"/>
  <c r="N1783" i="3"/>
  <c r="N1792" i="3" l="1"/>
  <c r="O1516" i="3"/>
  <c r="N1517" i="3"/>
  <c r="N1465" i="3" s="1"/>
  <c r="O1513" i="3"/>
  <c r="O1515" i="3"/>
  <c r="O1783" i="3"/>
  <c r="L1323" i="3" l="1"/>
  <c r="L1324" i="3"/>
  <c r="O1324" i="3"/>
  <c r="O1323" i="3"/>
  <c r="N1323" i="3"/>
  <c r="N1324" i="3"/>
  <c r="M1323" i="3"/>
  <c r="M1324" i="3"/>
  <c r="O1519" i="3"/>
  <c r="O1517" i="3"/>
  <c r="O1465" i="3" s="1"/>
  <c r="M1321" i="3"/>
  <c r="M1322" i="3" s="1"/>
  <c r="L1108" i="3"/>
  <c r="L1107" i="3"/>
  <c r="L1104" i="3"/>
  <c r="L1103" i="3"/>
  <c r="L1653" i="3"/>
  <c r="L1652" i="3"/>
  <c r="L1648" i="3"/>
  <c r="L1649" i="3"/>
  <c r="L781" i="3"/>
  <c r="L780" i="3"/>
  <c r="L776" i="3"/>
  <c r="L777" i="3"/>
  <c r="N1321" i="3"/>
  <c r="N1322" i="3" s="1"/>
  <c r="O1653" i="3"/>
  <c r="O1652" i="3"/>
  <c r="O1648" i="3"/>
  <c r="O1649" i="3" s="1"/>
  <c r="O1108" i="3"/>
  <c r="O1107" i="3"/>
  <c r="O1103" i="3"/>
  <c r="O1104" i="3" s="1"/>
  <c r="M781" i="3"/>
  <c r="M780" i="3"/>
  <c r="M776" i="3"/>
  <c r="M777" i="3" s="1"/>
  <c r="M1653" i="3"/>
  <c r="M1652" i="3"/>
  <c r="M1648" i="3"/>
  <c r="M1649" i="3" s="1"/>
  <c r="N781" i="3"/>
  <c r="N780" i="3"/>
  <c r="N776" i="3"/>
  <c r="N777" i="3" s="1"/>
  <c r="M1108" i="3"/>
  <c r="M1107" i="3"/>
  <c r="M1103" i="3"/>
  <c r="M1104" i="3" s="1"/>
  <c r="O781" i="3"/>
  <c r="O780" i="3"/>
  <c r="O776" i="3"/>
  <c r="O777" i="3" s="1"/>
  <c r="O1321" i="3"/>
  <c r="O1322" i="3" s="1"/>
  <c r="N1653" i="3"/>
  <c r="N1652" i="3"/>
  <c r="N1648" i="3"/>
  <c r="N1649" i="3" s="1"/>
  <c r="N1107" i="3"/>
  <c r="N1108" i="3"/>
  <c r="N1103" i="3"/>
  <c r="N1104" i="3" s="1"/>
  <c r="O1792" i="3"/>
  <c r="L313" i="3"/>
  <c r="L300" i="3"/>
  <c r="L204" i="3"/>
  <c r="L95" i="3" l="1"/>
  <c r="N1325" i="3"/>
  <c r="L1325" i="3"/>
  <c r="L1342" i="3" s="1"/>
  <c r="O1325" i="3"/>
  <c r="O1342" i="3" s="1"/>
  <c r="M1325" i="3"/>
  <c r="N1341" i="3"/>
  <c r="M1341" i="3"/>
  <c r="O1341" i="3"/>
  <c r="M300" i="3"/>
  <c r="M313" i="3"/>
  <c r="M204" i="3"/>
  <c r="L1237" i="3"/>
  <c r="L1236" i="3"/>
  <c r="N1237" i="3"/>
  <c r="N1236" i="3"/>
  <c r="O1237" i="3"/>
  <c r="O1236" i="3"/>
  <c r="M1236" i="3"/>
  <c r="M1237" i="3"/>
  <c r="M95" i="3" l="1"/>
  <c r="M1342" i="3"/>
  <c r="N1342" i="3"/>
  <c r="N313" i="3"/>
  <c r="N204" i="3"/>
  <c r="L532" i="3"/>
  <c r="L534" i="3"/>
  <c r="N300" i="3"/>
  <c r="N95" i="3" l="1"/>
  <c r="O204" i="3"/>
  <c r="O300" i="3"/>
  <c r="M532" i="3"/>
  <c r="M534" i="3"/>
  <c r="O313" i="3"/>
  <c r="O95" i="3" l="1"/>
  <c r="N534" i="3"/>
  <c r="N532" i="3"/>
  <c r="O254" i="3"/>
  <c r="N254" i="3"/>
  <c r="M254" i="3"/>
  <c r="L254" i="3"/>
  <c r="O250" i="3"/>
  <c r="N250" i="3"/>
  <c r="M250" i="3"/>
  <c r="L250" i="3"/>
  <c r="O246" i="3"/>
  <c r="N246" i="3"/>
  <c r="M246" i="3"/>
  <c r="L246" i="3"/>
  <c r="O242" i="3"/>
  <c r="N242" i="3"/>
  <c r="M242" i="3"/>
  <c r="L242" i="3"/>
  <c r="O236" i="3"/>
  <c r="N236" i="3"/>
  <c r="M236" i="3"/>
  <c r="L236" i="3"/>
  <c r="O235" i="3"/>
  <c r="N235" i="3"/>
  <c r="M235" i="3"/>
  <c r="L235" i="3"/>
  <c r="O234" i="3"/>
  <c r="N234" i="3"/>
  <c r="M234" i="3"/>
  <c r="L234" i="3"/>
  <c r="O233" i="3"/>
  <c r="N233" i="3"/>
  <c r="M233" i="3"/>
  <c r="L233" i="3"/>
  <c r="O145" i="3"/>
  <c r="N145" i="3"/>
  <c r="M145" i="3"/>
  <c r="L145" i="3"/>
  <c r="O141" i="3"/>
  <c r="N141" i="3"/>
  <c r="M141" i="3"/>
  <c r="L141" i="3"/>
  <c r="O137" i="3"/>
  <c r="N137" i="3"/>
  <c r="M137" i="3"/>
  <c r="L137" i="3"/>
  <c r="O133" i="3"/>
  <c r="N133" i="3"/>
  <c r="M133" i="3"/>
  <c r="L133" i="3"/>
  <c r="O32" i="3" l="1"/>
  <c r="L28" i="3"/>
  <c r="M36" i="3"/>
  <c r="N28" i="3"/>
  <c r="N36" i="3"/>
  <c r="L24" i="3"/>
  <c r="N24" i="3"/>
  <c r="N32" i="3"/>
  <c r="O24" i="3"/>
  <c r="L36" i="3"/>
  <c r="O28" i="3"/>
  <c r="O36" i="3"/>
  <c r="M28" i="3"/>
  <c r="L32" i="3"/>
  <c r="M24" i="3"/>
  <c r="M32" i="3"/>
  <c r="L248" i="3"/>
  <c r="N244" i="3"/>
  <c r="N248" i="3"/>
  <c r="N252" i="3"/>
  <c r="N256" i="3"/>
  <c r="L244" i="3"/>
  <c r="L252" i="3"/>
  <c r="O244" i="3"/>
  <c r="O248" i="3"/>
  <c r="O252" i="3"/>
  <c r="O256" i="3"/>
  <c r="L256" i="3"/>
  <c r="M244" i="3"/>
  <c r="M248" i="3"/>
  <c r="M252" i="3"/>
  <c r="M256" i="3"/>
  <c r="O532" i="3"/>
  <c r="O534" i="3"/>
  <c r="E238" i="3"/>
  <c r="B5" i="8"/>
  <c r="B4" i="8"/>
  <c r="E20" i="3" l="1"/>
  <c r="U33" i="1" l="1"/>
  <c r="E54" i="7" l="1"/>
  <c r="E50" i="7"/>
  <c r="E46" i="7"/>
  <c r="E42" i="7"/>
  <c r="G51" i="2" l="1"/>
  <c r="G50" i="2"/>
  <c r="D26" i="2" l="1"/>
  <c r="D25" i="2"/>
  <c r="D23" i="2"/>
  <c r="D24" i="2" s="1"/>
  <c r="D22" i="2"/>
  <c r="D21" i="2"/>
  <c r="D19" i="2"/>
  <c r="D20" i="2" s="1"/>
  <c r="D13" i="2"/>
  <c r="E67" i="2" l="1"/>
  <c r="D60" i="2"/>
  <c r="G61" i="2"/>
  <c r="F62" i="2"/>
  <c r="E62" i="2"/>
  <c r="F59" i="2"/>
  <c r="G85" i="2" l="1"/>
  <c r="G82" i="2"/>
  <c r="G76" i="2"/>
  <c r="G73" i="2"/>
  <c r="G86" i="2"/>
  <c r="G84" i="2"/>
  <c r="G83" i="2"/>
  <c r="G81" i="2"/>
  <c r="G77" i="2"/>
  <c r="G75" i="2"/>
  <c r="G74" i="2"/>
  <c r="G72" i="2"/>
  <c r="E85" i="2"/>
  <c r="E76" i="2"/>
  <c r="E73" i="2"/>
  <c r="F85" i="2"/>
  <c r="F82" i="2"/>
  <c r="F76" i="2"/>
  <c r="F73" i="2"/>
  <c r="F68" i="2" l="1"/>
  <c r="E68" i="2"/>
  <c r="G67" i="2"/>
  <c r="G62" i="2"/>
  <c r="F60" i="2"/>
  <c r="E60" i="2"/>
  <c r="G59" i="2"/>
  <c r="G58" i="2"/>
  <c r="G68" i="2" l="1"/>
  <c r="G60" i="2"/>
  <c r="L131" i="5" l="1"/>
  <c r="J131" i="5"/>
  <c r="K131" i="5"/>
  <c r="AN66" i="5"/>
  <c r="AP68" i="5" s="1"/>
  <c r="AP66" i="5" s="1"/>
  <c r="AK66" i="5"/>
  <c r="AM68" i="5" s="1"/>
  <c r="AM66" i="5" s="1"/>
  <c r="AH66" i="5"/>
  <c r="AJ68" i="5" s="1"/>
  <c r="AJ66" i="5" s="1"/>
  <c r="AG68" i="5"/>
  <c r="AG66" i="5" s="1"/>
  <c r="Y66" i="5"/>
  <c r="V66" i="5"/>
  <c r="X68" i="5" s="1"/>
  <c r="X66" i="5" s="1"/>
  <c r="S66" i="5"/>
  <c r="P66" i="5"/>
  <c r="R68" i="5" s="1"/>
  <c r="R66" i="5" s="1"/>
  <c r="K66" i="5"/>
  <c r="L66" i="5"/>
  <c r="J66" i="5"/>
  <c r="AO68" i="5"/>
  <c r="AO66" i="5" s="1"/>
  <c r="AL68" i="5"/>
  <c r="AL66" i="5" s="1"/>
  <c r="AI68" i="5"/>
  <c r="AI66" i="5" s="1"/>
  <c r="AF68" i="5"/>
  <c r="AF66" i="5" s="1"/>
  <c r="AB68" i="5"/>
  <c r="AB66" i="5" s="1"/>
  <c r="AA68" i="5"/>
  <c r="AA66" i="5" s="1"/>
  <c r="Z68" i="5"/>
  <c r="Z66" i="5" s="1"/>
  <c r="W68" i="5"/>
  <c r="W66" i="5" s="1"/>
  <c r="U68" i="5"/>
  <c r="U66" i="5" s="1"/>
  <c r="T68" i="5"/>
  <c r="T66" i="5" s="1"/>
  <c r="Q68" i="5"/>
  <c r="Q66" i="5" s="1"/>
  <c r="O66" i="5"/>
  <c r="M66" i="5"/>
  <c r="AN126" i="5"/>
  <c r="AN22" i="5" s="1"/>
  <c r="AK126" i="5"/>
  <c r="AH126" i="5"/>
  <c r="AE126" i="5"/>
  <c r="Y126" i="5"/>
  <c r="Y22" i="5" s="1"/>
  <c r="V126" i="5"/>
  <c r="S126" i="5"/>
  <c r="P126" i="5"/>
  <c r="P22" i="5" s="1"/>
  <c r="AP128" i="5"/>
  <c r="AO128" i="5"/>
  <c r="AL128" i="5"/>
  <c r="AL24" i="5" s="1"/>
  <c r="AI128" i="5"/>
  <c r="AF128" i="5"/>
  <c r="AF24" i="5" s="1"/>
  <c r="AB128" i="5"/>
  <c r="Z128" i="5"/>
  <c r="Z24" i="5" s="1"/>
  <c r="W128" i="5"/>
  <c r="W24" i="5" s="1"/>
  <c r="T128" i="5"/>
  <c r="R128" i="5"/>
  <c r="Q128" i="5"/>
  <c r="Q24" i="5" s="1"/>
  <c r="F127" i="5"/>
  <c r="F129" i="5"/>
  <c r="F67" i="5"/>
  <c r="F69" i="5"/>
  <c r="AN121" i="5"/>
  <c r="AK121" i="5"/>
  <c r="AH121" i="5"/>
  <c r="AE121" i="5"/>
  <c r="Y121" i="5"/>
  <c r="V121" i="5"/>
  <c r="S121" i="5"/>
  <c r="P121" i="5"/>
  <c r="AN61" i="5"/>
  <c r="AK61" i="5"/>
  <c r="AM61" i="5" s="1"/>
  <c r="AH61" i="5"/>
  <c r="AJ61" i="5" s="1"/>
  <c r="AE61" i="5"/>
  <c r="AG61" i="5" s="1"/>
  <c r="Y61" i="5"/>
  <c r="AA61" i="5" s="1"/>
  <c r="V61" i="5"/>
  <c r="S61" i="5"/>
  <c r="U61" i="5" s="1"/>
  <c r="P61" i="5"/>
  <c r="R61" i="5" s="1"/>
  <c r="AP123" i="5"/>
  <c r="AP122" i="5"/>
  <c r="AM123" i="5"/>
  <c r="AM122" i="5"/>
  <c r="AJ123" i="5"/>
  <c r="AJ122" i="5"/>
  <c r="AG122" i="5"/>
  <c r="AG123" i="5"/>
  <c r="AA123" i="5"/>
  <c r="AA122" i="5"/>
  <c r="X123" i="5"/>
  <c r="X122" i="5"/>
  <c r="U123" i="5"/>
  <c r="U122" i="5"/>
  <c r="R123" i="5"/>
  <c r="R122" i="5"/>
  <c r="AB123" i="5"/>
  <c r="AB122" i="5"/>
  <c r="Q122" i="5"/>
  <c r="T122" i="5"/>
  <c r="W122" i="5"/>
  <c r="Z122" i="5"/>
  <c r="AF122" i="5"/>
  <c r="AI122" i="5"/>
  <c r="AL122" i="5"/>
  <c r="AO122" i="5"/>
  <c r="Q123" i="5"/>
  <c r="T123" i="5"/>
  <c r="W123" i="5"/>
  <c r="Z123" i="5"/>
  <c r="AF123" i="5"/>
  <c r="AI123" i="5"/>
  <c r="AL123" i="5"/>
  <c r="AO123" i="5"/>
  <c r="AP63" i="5"/>
  <c r="AP62" i="5"/>
  <c r="AP61" i="5"/>
  <c r="AM63" i="5"/>
  <c r="AM62" i="5"/>
  <c r="AJ63" i="5"/>
  <c r="AJ62" i="5"/>
  <c r="AG63" i="5"/>
  <c r="AG62" i="5"/>
  <c r="R63" i="5"/>
  <c r="R62" i="5"/>
  <c r="AA63" i="5"/>
  <c r="AA62" i="5"/>
  <c r="X63" i="5"/>
  <c r="X62" i="5"/>
  <c r="X61" i="5"/>
  <c r="U63" i="5"/>
  <c r="U62" i="5"/>
  <c r="AB63" i="5"/>
  <c r="AC63" i="5" s="1"/>
  <c r="AB62" i="5"/>
  <c r="AC62" i="5" s="1"/>
  <c r="AO62" i="5"/>
  <c r="AO63" i="5"/>
  <c r="AL63" i="5"/>
  <c r="AL62" i="5"/>
  <c r="AI63" i="5"/>
  <c r="AI62" i="5"/>
  <c r="AF63" i="5"/>
  <c r="AF62" i="5"/>
  <c r="Z63" i="5"/>
  <c r="Z62" i="5"/>
  <c r="W63" i="5"/>
  <c r="W62" i="5"/>
  <c r="T63" i="5"/>
  <c r="T62" i="5"/>
  <c r="Q63" i="5"/>
  <c r="Q62" i="5"/>
  <c r="F62" i="5"/>
  <c r="F63" i="5"/>
  <c r="F64" i="5"/>
  <c r="F65" i="5"/>
  <c r="F70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130" i="5"/>
  <c r="F124" i="5"/>
  <c r="F125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74" i="5"/>
  <c r="N155" i="4"/>
  <c r="M155" i="4"/>
  <c r="L155" i="4"/>
  <c r="N42" i="4"/>
  <c r="M42" i="4"/>
  <c r="L42" i="4"/>
  <c r="K42" i="4"/>
  <c r="BY155" i="4"/>
  <c r="BX155" i="4"/>
  <c r="BW155" i="4"/>
  <c r="BV155" i="4"/>
  <c r="BU155" i="4"/>
  <c r="BT155" i="4"/>
  <c r="BS155" i="4"/>
  <c r="BR155" i="4"/>
  <c r="BP155" i="4"/>
  <c r="BO155" i="4"/>
  <c r="BN155" i="4"/>
  <c r="BM155" i="4"/>
  <c r="AK155" i="4"/>
  <c r="AI155" i="4"/>
  <c r="AK42" i="4"/>
  <c r="BM42" i="4"/>
  <c r="BN42" i="4"/>
  <c r="BO42" i="4"/>
  <c r="BP42" i="4"/>
  <c r="BR42" i="4"/>
  <c r="BS42" i="4"/>
  <c r="BU42" i="4"/>
  <c r="BV42" i="4"/>
  <c r="BW42" i="4"/>
  <c r="BX42" i="4"/>
  <c r="BY42" i="4"/>
  <c r="AI42" i="4"/>
  <c r="AP113" i="5"/>
  <c r="AP111" i="5"/>
  <c r="AP109" i="5"/>
  <c r="AP107" i="5"/>
  <c r="AP105" i="5"/>
  <c r="AP103" i="5"/>
  <c r="AP101" i="5"/>
  <c r="AP99" i="5"/>
  <c r="AP97" i="5"/>
  <c r="AP95" i="5"/>
  <c r="AP93" i="5"/>
  <c r="AP91" i="5"/>
  <c r="AP89" i="5"/>
  <c r="AP87" i="5"/>
  <c r="AP85" i="5"/>
  <c r="AP83" i="5"/>
  <c r="AP81" i="5"/>
  <c r="AP79" i="5"/>
  <c r="AP77" i="5"/>
  <c r="AP75" i="5"/>
  <c r="AM113" i="5"/>
  <c r="AM111" i="5"/>
  <c r="AM109" i="5"/>
  <c r="AM107" i="5"/>
  <c r="AM105" i="5"/>
  <c r="AM103" i="5"/>
  <c r="AM101" i="5"/>
  <c r="AM99" i="5"/>
  <c r="AM97" i="5"/>
  <c r="AM95" i="5"/>
  <c r="AM93" i="5"/>
  <c r="AM91" i="5"/>
  <c r="AM89" i="5"/>
  <c r="AM87" i="5"/>
  <c r="AM85" i="5"/>
  <c r="AM83" i="5"/>
  <c r="AM81" i="5"/>
  <c r="AM79" i="5"/>
  <c r="AM77" i="5"/>
  <c r="AM75" i="5"/>
  <c r="AJ113" i="5"/>
  <c r="AJ111" i="5"/>
  <c r="AJ109" i="5"/>
  <c r="AJ107" i="5"/>
  <c r="AJ105" i="5"/>
  <c r="AJ103" i="5"/>
  <c r="AJ101" i="5"/>
  <c r="AJ99" i="5"/>
  <c r="AJ97" i="5"/>
  <c r="AJ95" i="5"/>
  <c r="AJ93" i="5"/>
  <c r="AJ91" i="5"/>
  <c r="AJ89" i="5"/>
  <c r="AJ87" i="5"/>
  <c r="AJ85" i="5"/>
  <c r="AJ83" i="5"/>
  <c r="AJ81" i="5"/>
  <c r="AJ79" i="5"/>
  <c r="AJ77" i="5"/>
  <c r="AJ75" i="5"/>
  <c r="AG113" i="5"/>
  <c r="AG111" i="5"/>
  <c r="AG109" i="5"/>
  <c r="AG107" i="5"/>
  <c r="AG105" i="5"/>
  <c r="AG103" i="5"/>
  <c r="AG101" i="5"/>
  <c r="AG99" i="5"/>
  <c r="AG97" i="5"/>
  <c r="AG95" i="5"/>
  <c r="AG93" i="5"/>
  <c r="AG91" i="5"/>
  <c r="AG89" i="5"/>
  <c r="AG87" i="5"/>
  <c r="AG85" i="5"/>
  <c r="AG83" i="5"/>
  <c r="AG81" i="5"/>
  <c r="AG79" i="5"/>
  <c r="AG77" i="5"/>
  <c r="AG75" i="5"/>
  <c r="AN73" i="5"/>
  <c r="AK73" i="5"/>
  <c r="AH73" i="5"/>
  <c r="AE73" i="5"/>
  <c r="AB73" i="5"/>
  <c r="Y73" i="5"/>
  <c r="V73" i="5"/>
  <c r="S73" i="5"/>
  <c r="P73" i="5"/>
  <c r="AN29" i="5"/>
  <c r="AK29" i="5"/>
  <c r="AH29" i="5"/>
  <c r="AE29" i="5"/>
  <c r="Y29" i="5"/>
  <c r="V29" i="5"/>
  <c r="S29" i="5"/>
  <c r="S71" i="5" s="1"/>
  <c r="P29" i="5"/>
  <c r="P71" i="5" s="1"/>
  <c r="AA113" i="5"/>
  <c r="AA111" i="5"/>
  <c r="AA109" i="5"/>
  <c r="AA107" i="5"/>
  <c r="AA105" i="5"/>
  <c r="AA103" i="5"/>
  <c r="AA101" i="5"/>
  <c r="AA99" i="5"/>
  <c r="AA97" i="5"/>
  <c r="AA95" i="5"/>
  <c r="AA93" i="5"/>
  <c r="AA91" i="5"/>
  <c r="AA89" i="5"/>
  <c r="AA87" i="5"/>
  <c r="AA85" i="5"/>
  <c r="AA83" i="5"/>
  <c r="AA81" i="5"/>
  <c r="AA79" i="5"/>
  <c r="AA77" i="5"/>
  <c r="AA75" i="5"/>
  <c r="X113" i="5"/>
  <c r="X111" i="5"/>
  <c r="X109" i="5"/>
  <c r="X107" i="5"/>
  <c r="X105" i="5"/>
  <c r="X103" i="5"/>
  <c r="X101" i="5"/>
  <c r="X99" i="5"/>
  <c r="X97" i="5"/>
  <c r="X95" i="5"/>
  <c r="X93" i="5"/>
  <c r="X91" i="5"/>
  <c r="X89" i="5"/>
  <c r="X87" i="5"/>
  <c r="X85" i="5"/>
  <c r="X83" i="5"/>
  <c r="X81" i="5"/>
  <c r="X79" i="5"/>
  <c r="X77" i="5"/>
  <c r="X75" i="5"/>
  <c r="X73" i="5"/>
  <c r="U113" i="5"/>
  <c r="U111" i="5"/>
  <c r="U109" i="5"/>
  <c r="U107" i="5"/>
  <c r="U105" i="5"/>
  <c r="U103" i="5"/>
  <c r="U101" i="5"/>
  <c r="U99" i="5"/>
  <c r="U97" i="5"/>
  <c r="U95" i="5"/>
  <c r="U93" i="5"/>
  <c r="U91" i="5"/>
  <c r="U89" i="5"/>
  <c r="U87" i="5"/>
  <c r="U85" i="5"/>
  <c r="U83" i="5"/>
  <c r="U81" i="5"/>
  <c r="U79" i="5"/>
  <c r="U77" i="5"/>
  <c r="U75" i="5"/>
  <c r="U73" i="5"/>
  <c r="R113" i="5"/>
  <c r="R111" i="5"/>
  <c r="R109" i="5"/>
  <c r="R107" i="5"/>
  <c r="R105" i="5"/>
  <c r="R103" i="5"/>
  <c r="R101" i="5"/>
  <c r="R99" i="5"/>
  <c r="R97" i="5"/>
  <c r="R95" i="5"/>
  <c r="R93" i="5"/>
  <c r="R91" i="5"/>
  <c r="R89" i="5"/>
  <c r="R87" i="5"/>
  <c r="R85" i="5"/>
  <c r="R83" i="5"/>
  <c r="R81" i="5"/>
  <c r="R79" i="5"/>
  <c r="R77" i="5"/>
  <c r="R75" i="5"/>
  <c r="AO113" i="5"/>
  <c r="AO111" i="5"/>
  <c r="AO109" i="5"/>
  <c r="AO107" i="5"/>
  <c r="AO105" i="5"/>
  <c r="AO103" i="5"/>
  <c r="AO101" i="5"/>
  <c r="AO99" i="5"/>
  <c r="AO97" i="5"/>
  <c r="AO95" i="5"/>
  <c r="AO93" i="5"/>
  <c r="AO91" i="5"/>
  <c r="AO89" i="5"/>
  <c r="AO87" i="5"/>
  <c r="AO85" i="5"/>
  <c r="AO83" i="5"/>
  <c r="AO81" i="5"/>
  <c r="AO79" i="5"/>
  <c r="AO77" i="5"/>
  <c r="AO75" i="5"/>
  <c r="AL113" i="5"/>
  <c r="AL111" i="5"/>
  <c r="AL109" i="5"/>
  <c r="AL107" i="5"/>
  <c r="AL105" i="5"/>
  <c r="AL103" i="5"/>
  <c r="AL101" i="5"/>
  <c r="AL99" i="5"/>
  <c r="AL97" i="5"/>
  <c r="AL95" i="5"/>
  <c r="AL93" i="5"/>
  <c r="AL91" i="5"/>
  <c r="AL89" i="5"/>
  <c r="AL87" i="5"/>
  <c r="AL85" i="5"/>
  <c r="AL83" i="5"/>
  <c r="AL81" i="5"/>
  <c r="AL79" i="5"/>
  <c r="AL77" i="5"/>
  <c r="AL75" i="5"/>
  <c r="AI113" i="5"/>
  <c r="AI111" i="5"/>
  <c r="AI109" i="5"/>
  <c r="AI107" i="5"/>
  <c r="AI105" i="5"/>
  <c r="AI103" i="5"/>
  <c r="AI101" i="5"/>
  <c r="AI99" i="5"/>
  <c r="AI97" i="5"/>
  <c r="AI95" i="5"/>
  <c r="AI93" i="5"/>
  <c r="AI91" i="5"/>
  <c r="AI89" i="5"/>
  <c r="AI87" i="5"/>
  <c r="AI85" i="5"/>
  <c r="AI83" i="5"/>
  <c r="AI81" i="5"/>
  <c r="AI79" i="5"/>
  <c r="AI77" i="5"/>
  <c r="AI75" i="5"/>
  <c r="AF113" i="5"/>
  <c r="AF111" i="5"/>
  <c r="AF109" i="5"/>
  <c r="AF107" i="5"/>
  <c r="AF105" i="5"/>
  <c r="AF103" i="5"/>
  <c r="AF101" i="5"/>
  <c r="AF99" i="5"/>
  <c r="AF97" i="5"/>
  <c r="AF95" i="5"/>
  <c r="AF93" i="5"/>
  <c r="AF91" i="5"/>
  <c r="AF89" i="5"/>
  <c r="AF87" i="5"/>
  <c r="AF85" i="5"/>
  <c r="AF83" i="5"/>
  <c r="AF81" i="5"/>
  <c r="AF79" i="5"/>
  <c r="AF77" i="5"/>
  <c r="AF75" i="5"/>
  <c r="AC113" i="5"/>
  <c r="AC111" i="5"/>
  <c r="AC109" i="5"/>
  <c r="AC107" i="5"/>
  <c r="AC105" i="5"/>
  <c r="AC103" i="5"/>
  <c r="AC101" i="5"/>
  <c r="AC99" i="5"/>
  <c r="AC97" i="5"/>
  <c r="AC95" i="5"/>
  <c r="AC93" i="5"/>
  <c r="AC91" i="5"/>
  <c r="AC89" i="5"/>
  <c r="AC87" i="5"/>
  <c r="AC85" i="5"/>
  <c r="AC83" i="5"/>
  <c r="AC81" i="5"/>
  <c r="AC79" i="5"/>
  <c r="AC77" i="5"/>
  <c r="AC75" i="5"/>
  <c r="Z113" i="5"/>
  <c r="Z111" i="5"/>
  <c r="Z109" i="5"/>
  <c r="Z107" i="5"/>
  <c r="Z105" i="5"/>
  <c r="Z103" i="5"/>
  <c r="Z101" i="5"/>
  <c r="Z99" i="5"/>
  <c r="Z97" i="5"/>
  <c r="Z95" i="5"/>
  <c r="Z93" i="5"/>
  <c r="Z91" i="5"/>
  <c r="Z89" i="5"/>
  <c r="Z87" i="5"/>
  <c r="Z85" i="5"/>
  <c r="Z83" i="5"/>
  <c r="Z81" i="5"/>
  <c r="Z79" i="5"/>
  <c r="Z77" i="5"/>
  <c r="Z75" i="5"/>
  <c r="W113" i="5"/>
  <c r="W111" i="5"/>
  <c r="W109" i="5"/>
  <c r="W107" i="5"/>
  <c r="W105" i="5"/>
  <c r="W103" i="5"/>
  <c r="W101" i="5"/>
  <c r="W99" i="5"/>
  <c r="W97" i="5"/>
  <c r="W95" i="5"/>
  <c r="W93" i="5"/>
  <c r="W91" i="5"/>
  <c r="W89" i="5"/>
  <c r="W87" i="5"/>
  <c r="W85" i="5"/>
  <c r="W83" i="5"/>
  <c r="W81" i="5"/>
  <c r="W79" i="5"/>
  <c r="W77" i="5"/>
  <c r="W7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75" i="5"/>
  <c r="Q113" i="5"/>
  <c r="Q111" i="5"/>
  <c r="Q109" i="5"/>
  <c r="Q107" i="5"/>
  <c r="Q105" i="5"/>
  <c r="Q103" i="5"/>
  <c r="Q101" i="5"/>
  <c r="Q99" i="5"/>
  <c r="Q97" i="5"/>
  <c r="Q95" i="5"/>
  <c r="Q93" i="5"/>
  <c r="Q91" i="5"/>
  <c r="Q89" i="5"/>
  <c r="Q87" i="5"/>
  <c r="Q85" i="5"/>
  <c r="Q83" i="5"/>
  <c r="Q81" i="5"/>
  <c r="Q79" i="5"/>
  <c r="Q77" i="5"/>
  <c r="Q75" i="5"/>
  <c r="V9" i="5" l="1"/>
  <c r="W19" i="5"/>
  <c r="W18" i="5"/>
  <c r="U19" i="5"/>
  <c r="AJ19" i="5"/>
  <c r="AA121" i="5"/>
  <c r="AA17" i="5" s="1"/>
  <c r="Y17" i="5"/>
  <c r="AA73" i="5"/>
  <c r="Y9" i="5"/>
  <c r="T19" i="5"/>
  <c r="T18" i="5"/>
  <c r="X18" i="5"/>
  <c r="AM18" i="5"/>
  <c r="AG121" i="5"/>
  <c r="AG17" i="5" s="1"/>
  <c r="AE17" i="5"/>
  <c r="AI126" i="5"/>
  <c r="AI22" i="5" s="1"/>
  <c r="AI24" i="5"/>
  <c r="AG128" i="5"/>
  <c r="AE22" i="5"/>
  <c r="Q19" i="5"/>
  <c r="Q18" i="5"/>
  <c r="X19" i="5"/>
  <c r="AM19" i="5"/>
  <c r="AJ121" i="5"/>
  <c r="AJ17" i="5" s="1"/>
  <c r="AH17" i="5"/>
  <c r="R126" i="5"/>
  <c r="R22" i="5" s="1"/>
  <c r="R24" i="5"/>
  <c r="AJ128" i="5"/>
  <c r="AJ24" i="5" s="1"/>
  <c r="AH22" i="5"/>
  <c r="J71" i="5"/>
  <c r="J22" i="5"/>
  <c r="AE9" i="5"/>
  <c r="AO19" i="5"/>
  <c r="AO18" i="5"/>
  <c r="AC122" i="5"/>
  <c r="AC18" i="5" s="1"/>
  <c r="AB18" i="5"/>
  <c r="F18" i="5" s="1"/>
  <c r="AA18" i="5"/>
  <c r="AP18" i="5"/>
  <c r="AM121" i="5"/>
  <c r="AM17" i="5" s="1"/>
  <c r="AK17" i="5"/>
  <c r="T126" i="5"/>
  <c r="T22" i="5" s="1"/>
  <c r="T24" i="5"/>
  <c r="AO126" i="5"/>
  <c r="AO22" i="5" s="1"/>
  <c r="AO24" i="5"/>
  <c r="AM128" i="5"/>
  <c r="AM24" i="5" s="1"/>
  <c r="AK22" i="5"/>
  <c r="L71" i="5"/>
  <c r="L22" i="5"/>
  <c r="AH9" i="5"/>
  <c r="AL19" i="5"/>
  <c r="AL18" i="5"/>
  <c r="AB19" i="5"/>
  <c r="F19" i="5" s="1"/>
  <c r="AA19" i="5"/>
  <c r="AP19" i="5"/>
  <c r="AP121" i="5"/>
  <c r="AP17" i="5" s="1"/>
  <c r="AN17" i="5"/>
  <c r="AP126" i="5"/>
  <c r="AP22" i="5" s="1"/>
  <c r="AP24" i="5"/>
  <c r="K71" i="5"/>
  <c r="K22" i="5"/>
  <c r="AK9" i="5"/>
  <c r="AI19" i="5"/>
  <c r="AI18" i="5"/>
  <c r="R18" i="5"/>
  <c r="AG19" i="5"/>
  <c r="R121" i="5"/>
  <c r="R17" i="5" s="1"/>
  <c r="P17" i="5"/>
  <c r="R73" i="5"/>
  <c r="P9" i="5"/>
  <c r="AN9" i="5"/>
  <c r="AF19" i="5"/>
  <c r="AF18" i="5"/>
  <c r="R19" i="5"/>
  <c r="AG18" i="5"/>
  <c r="U121" i="5"/>
  <c r="U17" i="5" s="1"/>
  <c r="S17" i="5"/>
  <c r="AA128" i="5"/>
  <c r="U128" i="5"/>
  <c r="S22" i="5"/>
  <c r="S9" i="5"/>
  <c r="Z19" i="5"/>
  <c r="Z18" i="5"/>
  <c r="U18" i="5"/>
  <c r="AJ18" i="5"/>
  <c r="X121" i="5"/>
  <c r="X17" i="5" s="1"/>
  <c r="V17" i="5"/>
  <c r="AC128" i="5"/>
  <c r="AB24" i="5"/>
  <c r="F24" i="5" s="1"/>
  <c r="X128" i="5"/>
  <c r="V22" i="5"/>
  <c r="M22" i="5"/>
  <c r="F22" i="5" s="1"/>
  <c r="O22" i="5"/>
  <c r="F68" i="5"/>
  <c r="AC68" i="5"/>
  <c r="AC66" i="5" s="1"/>
  <c r="Y71" i="5"/>
  <c r="AK71" i="5"/>
  <c r="Z126" i="5"/>
  <c r="Z22" i="5" s="1"/>
  <c r="AN71" i="5"/>
  <c r="AH71" i="5"/>
  <c r="V71" i="5"/>
  <c r="AE71" i="5"/>
  <c r="AH131" i="5"/>
  <c r="AG73" i="5"/>
  <c r="Q126" i="5"/>
  <c r="Q22" i="5" s="1"/>
  <c r="S131" i="5"/>
  <c r="AJ73" i="5"/>
  <c r="AF126" i="5"/>
  <c r="AF22" i="5" s="1"/>
  <c r="AL126" i="5"/>
  <c r="AL22" i="5" s="1"/>
  <c r="AK131" i="5"/>
  <c r="AE131" i="5"/>
  <c r="Y131" i="5"/>
  <c r="AM73" i="5"/>
  <c r="W126" i="5"/>
  <c r="W22" i="5" s="1"/>
  <c r="AC126" i="5"/>
  <c r="AC22" i="5" s="1"/>
  <c r="P131" i="5"/>
  <c r="AP73" i="5"/>
  <c r="AB126" i="5"/>
  <c r="AB22" i="5" s="1"/>
  <c r="AN131" i="5"/>
  <c r="V131" i="5"/>
  <c r="R131" i="5"/>
  <c r="AM126" i="5"/>
  <c r="AM22" i="5" s="1"/>
  <c r="AJ126" i="5"/>
  <c r="AJ22" i="5" s="1"/>
  <c r="N66" i="5"/>
  <c r="AD68" i="5"/>
  <c r="AD66" i="5" s="1"/>
  <c r="AD128" i="5"/>
  <c r="AD24" i="5" s="1"/>
  <c r="F128" i="5"/>
  <c r="AD77" i="5"/>
  <c r="AD85" i="5"/>
  <c r="AD93" i="5"/>
  <c r="AD101" i="5"/>
  <c r="AD109" i="5"/>
  <c r="AD81" i="5"/>
  <c r="AD89" i="5"/>
  <c r="AD97" i="5"/>
  <c r="AD105" i="5"/>
  <c r="AD113" i="5"/>
  <c r="AD63" i="5"/>
  <c r="F123" i="5"/>
  <c r="AC123" i="5"/>
  <c r="AC19" i="5" s="1"/>
  <c r="AD122" i="5"/>
  <c r="AD62" i="5"/>
  <c r="AD123" i="5"/>
  <c r="F122" i="5"/>
  <c r="AD79" i="5"/>
  <c r="AD87" i="5"/>
  <c r="AD95" i="5"/>
  <c r="AD103" i="5"/>
  <c r="AD111" i="5"/>
  <c r="AD75" i="5"/>
  <c r="AD83" i="5"/>
  <c r="AD91" i="5"/>
  <c r="AD99" i="5"/>
  <c r="AD107" i="5"/>
  <c r="AP53" i="5"/>
  <c r="AP51" i="5"/>
  <c r="AP49" i="5"/>
  <c r="AP47" i="5"/>
  <c r="AP45" i="5"/>
  <c r="AP43" i="5"/>
  <c r="AP41" i="5"/>
  <c r="AP39" i="5"/>
  <c r="AP37" i="5"/>
  <c r="AP35" i="5"/>
  <c r="AP33" i="5"/>
  <c r="AP31" i="5"/>
  <c r="AM53" i="5"/>
  <c r="AM51" i="5"/>
  <c r="AM49" i="5"/>
  <c r="AM47" i="5"/>
  <c r="AM45" i="5"/>
  <c r="AM43" i="5"/>
  <c r="AM41" i="5"/>
  <c r="AM39" i="5"/>
  <c r="AM37" i="5"/>
  <c r="AM35" i="5"/>
  <c r="AM33" i="5"/>
  <c r="AM31" i="5"/>
  <c r="AJ53" i="5"/>
  <c r="AJ51" i="5"/>
  <c r="AJ49" i="5"/>
  <c r="AJ47" i="5"/>
  <c r="AJ45" i="5"/>
  <c r="AJ43" i="5"/>
  <c r="AJ41" i="5"/>
  <c r="AJ39" i="5"/>
  <c r="AJ37" i="5"/>
  <c r="AJ33" i="5"/>
  <c r="AJ35" i="5"/>
  <c r="AJ31" i="5"/>
  <c r="AG53" i="5"/>
  <c r="AG51" i="5"/>
  <c r="AG49" i="5"/>
  <c r="AG47" i="5"/>
  <c r="AG45" i="5"/>
  <c r="AG43" i="5"/>
  <c r="AG41" i="5"/>
  <c r="AG39" i="5"/>
  <c r="AG37" i="5"/>
  <c r="AG35" i="5"/>
  <c r="AG33" i="5"/>
  <c r="AG31" i="5"/>
  <c r="AA53" i="5"/>
  <c r="AA51" i="5"/>
  <c r="AA49" i="5"/>
  <c r="AA47" i="5"/>
  <c r="AA45" i="5"/>
  <c r="AA43" i="5"/>
  <c r="AA41" i="5"/>
  <c r="AA39" i="5"/>
  <c r="AA37" i="5"/>
  <c r="AA35" i="5"/>
  <c r="AA33" i="5"/>
  <c r="AA31" i="5"/>
  <c r="X53" i="5"/>
  <c r="X51" i="5"/>
  <c r="X49" i="5"/>
  <c r="X47" i="5"/>
  <c r="X45" i="5"/>
  <c r="X43" i="5"/>
  <c r="X41" i="5"/>
  <c r="X39" i="5"/>
  <c r="X37" i="5"/>
  <c r="X35" i="5"/>
  <c r="X33" i="5"/>
  <c r="X31" i="5"/>
  <c r="U53" i="5"/>
  <c r="U51" i="5"/>
  <c r="U49" i="5"/>
  <c r="U47" i="5"/>
  <c r="U45" i="5"/>
  <c r="U43" i="5"/>
  <c r="U41" i="5"/>
  <c r="U39" i="5"/>
  <c r="U37" i="5"/>
  <c r="U35" i="5"/>
  <c r="U33" i="5"/>
  <c r="U31" i="5"/>
  <c r="AA29" i="5"/>
  <c r="X29" i="5"/>
  <c r="X9" i="5" s="1"/>
  <c r="U29" i="5"/>
  <c r="U9" i="5" s="1"/>
  <c r="R53" i="5"/>
  <c r="R51" i="5"/>
  <c r="R49" i="5"/>
  <c r="R47" i="5"/>
  <c r="R45" i="5"/>
  <c r="R43" i="5"/>
  <c r="R41" i="5"/>
  <c r="R39" i="5"/>
  <c r="R37" i="5"/>
  <c r="R35" i="5"/>
  <c r="R33" i="5"/>
  <c r="R31" i="5"/>
  <c r="R29" i="5"/>
  <c r="AO53" i="5"/>
  <c r="AO51" i="5"/>
  <c r="AO49" i="5"/>
  <c r="AO47" i="5"/>
  <c r="AO45" i="5"/>
  <c r="AO43" i="5"/>
  <c r="AO41" i="5"/>
  <c r="AO39" i="5"/>
  <c r="AO37" i="5"/>
  <c r="AO35" i="5"/>
  <c r="AO33" i="5"/>
  <c r="AO31" i="5"/>
  <c r="AL53" i="5"/>
  <c r="AL51" i="5"/>
  <c r="AL49" i="5"/>
  <c r="AL47" i="5"/>
  <c r="AL45" i="5"/>
  <c r="AL43" i="5"/>
  <c r="AL41" i="5"/>
  <c r="AL39" i="5"/>
  <c r="AL37" i="5"/>
  <c r="AL35" i="5"/>
  <c r="AL33" i="5"/>
  <c r="AL31" i="5"/>
  <c r="AI53" i="5"/>
  <c r="AI51" i="5"/>
  <c r="AI49" i="5"/>
  <c r="AI47" i="5"/>
  <c r="AI45" i="5"/>
  <c r="AI43" i="5"/>
  <c r="AI41" i="5"/>
  <c r="AI39" i="5"/>
  <c r="AI37" i="5"/>
  <c r="AI35" i="5"/>
  <c r="AI33" i="5"/>
  <c r="AI31" i="5"/>
  <c r="AF53" i="5"/>
  <c r="AF51" i="5"/>
  <c r="AF49" i="5"/>
  <c r="AF47" i="5"/>
  <c r="AF45" i="5"/>
  <c r="AF43" i="5"/>
  <c r="AF41" i="5"/>
  <c r="AF39" i="5"/>
  <c r="AF37" i="5"/>
  <c r="AF35" i="5"/>
  <c r="AF33" i="5"/>
  <c r="AF31" i="5"/>
  <c r="AC53" i="5"/>
  <c r="AC51" i="5"/>
  <c r="AC49" i="5"/>
  <c r="AC47" i="5"/>
  <c r="AC45" i="5"/>
  <c r="AC43" i="5"/>
  <c r="AC41" i="5"/>
  <c r="AC39" i="5"/>
  <c r="AC37" i="5"/>
  <c r="AC35" i="5"/>
  <c r="AC33" i="5"/>
  <c r="AC31" i="5"/>
  <c r="Z53" i="5"/>
  <c r="Z51" i="5"/>
  <c r="Z49" i="5"/>
  <c r="Z47" i="5"/>
  <c r="Z45" i="5"/>
  <c r="Z43" i="5"/>
  <c r="Z41" i="5"/>
  <c r="Z39" i="5"/>
  <c r="Z37" i="5"/>
  <c r="Z35" i="5"/>
  <c r="Z33" i="5"/>
  <c r="Z31" i="5"/>
  <c r="W53" i="5"/>
  <c r="W51" i="5"/>
  <c r="W49" i="5"/>
  <c r="W47" i="5"/>
  <c r="W45" i="5"/>
  <c r="W43" i="5"/>
  <c r="W41" i="5"/>
  <c r="W39" i="5"/>
  <c r="W37" i="5"/>
  <c r="W35" i="5"/>
  <c r="W33" i="5"/>
  <c r="W31" i="5"/>
  <c r="T53" i="5"/>
  <c r="T51" i="5"/>
  <c r="T49" i="5"/>
  <c r="T47" i="5"/>
  <c r="T45" i="5"/>
  <c r="T43" i="5"/>
  <c r="T41" i="5"/>
  <c r="T39" i="5"/>
  <c r="T37" i="5"/>
  <c r="T35" i="5"/>
  <c r="T33" i="5"/>
  <c r="T31" i="5"/>
  <c r="Q53" i="5"/>
  <c r="Q51" i="5"/>
  <c r="Q49" i="5"/>
  <c r="Q47" i="5"/>
  <c r="Q45" i="5"/>
  <c r="Q43" i="5"/>
  <c r="Q41" i="5"/>
  <c r="Q39" i="5"/>
  <c r="Q37" i="5"/>
  <c r="Q35" i="5"/>
  <c r="Q33" i="5"/>
  <c r="Q31" i="5"/>
  <c r="AA126" i="5" l="1"/>
  <c r="AA24" i="5"/>
  <c r="R9" i="5"/>
  <c r="AD19" i="5"/>
  <c r="X126" i="5"/>
  <c r="X24" i="5"/>
  <c r="AG126" i="5"/>
  <c r="AG22" i="5" s="1"/>
  <c r="AG24" i="5"/>
  <c r="AD18" i="5"/>
  <c r="AC24" i="5"/>
  <c r="U126" i="5"/>
  <c r="U22" i="5" s="1"/>
  <c r="U24" i="5"/>
  <c r="AA9" i="5"/>
  <c r="X71" i="5"/>
  <c r="AA71" i="5"/>
  <c r="AG131" i="5"/>
  <c r="R71" i="5"/>
  <c r="U71" i="5"/>
  <c r="AP131" i="5"/>
  <c r="AM131" i="5"/>
  <c r="AJ131" i="5"/>
  <c r="AD126" i="5"/>
  <c r="AD22" i="5" s="1"/>
  <c r="AD35" i="5"/>
  <c r="AD43" i="5"/>
  <c r="AD51" i="5"/>
  <c r="AD39" i="5"/>
  <c r="AD47" i="5"/>
  <c r="AD31" i="5"/>
  <c r="AD33" i="5"/>
  <c r="AD41" i="5"/>
  <c r="AD49" i="5"/>
  <c r="AD37" i="5"/>
  <c r="AD45" i="5"/>
  <c r="AD53" i="5"/>
  <c r="X22" i="5" l="1"/>
  <c r="X131" i="5"/>
  <c r="U131" i="5"/>
  <c r="AA22" i="5"/>
  <c r="AA131" i="5"/>
  <c r="G103" i="4"/>
  <c r="H165" i="3" l="1"/>
  <c r="I165" i="3"/>
  <c r="J165" i="3"/>
  <c r="K165" i="3"/>
  <c r="L165" i="3"/>
  <c r="M165" i="3"/>
  <c r="N165" i="3"/>
  <c r="O165" i="3"/>
  <c r="G165" i="3"/>
  <c r="G274" i="3" l="1"/>
  <c r="H274" i="3"/>
  <c r="I274" i="3"/>
  <c r="J274" i="3"/>
  <c r="K274" i="3"/>
  <c r="L274" i="3"/>
  <c r="M274" i="3"/>
  <c r="N274" i="3"/>
  <c r="O274" i="3"/>
  <c r="O270" i="3"/>
  <c r="N270" i="3"/>
  <c r="M270" i="3"/>
  <c r="L270" i="3"/>
  <c r="K270" i="3"/>
  <c r="J270" i="3"/>
  <c r="I270" i="3"/>
  <c r="H270" i="3"/>
  <c r="G270" i="3"/>
  <c r="K161" i="3"/>
  <c r="L161" i="3"/>
  <c r="M161" i="3"/>
  <c r="N161" i="3"/>
  <c r="O161" i="3"/>
  <c r="J161" i="3"/>
  <c r="I161" i="3"/>
  <c r="H161" i="3"/>
  <c r="G161" i="3"/>
  <c r="BV101" i="4" l="1"/>
  <c r="AU211" i="4" l="1"/>
  <c r="AU210" i="4"/>
  <c r="AR211" i="4"/>
  <c r="AR210" i="4"/>
  <c r="AO211" i="4"/>
  <c r="AL211" i="4"/>
  <c r="AL210" i="4"/>
  <c r="BQ650" i="4" l="1"/>
  <c r="AU101" i="4"/>
  <c r="AR101" i="4"/>
  <c r="AO101" i="4"/>
  <c r="AL101" i="4"/>
  <c r="AU100" i="4"/>
  <c r="AR100" i="4"/>
  <c r="AO100" i="4"/>
  <c r="AT101" i="4" l="1"/>
  <c r="AX100" i="4"/>
  <c r="Q101" i="4"/>
  <c r="R101" i="4" l="1"/>
  <c r="O211" i="4"/>
  <c r="O210" i="4"/>
  <c r="O101" i="4"/>
  <c r="O100" i="4"/>
  <c r="G101" i="4" l="1"/>
  <c r="BU210" i="4"/>
  <c r="P211" i="4"/>
  <c r="Q211" i="4" s="1"/>
  <c r="BU101" i="4"/>
  <c r="BU100" i="4"/>
  <c r="P100" i="4"/>
  <c r="S101" i="4"/>
  <c r="P210" i="4"/>
  <c r="BU211" i="4"/>
  <c r="O158" i="4"/>
  <c r="G158" i="4" s="1"/>
  <c r="O159" i="4"/>
  <c r="G159" i="4" s="1"/>
  <c r="O44" i="4"/>
  <c r="O157" i="4"/>
  <c r="O160" i="4"/>
  <c r="G160" i="4" s="1"/>
  <c r="O161" i="4"/>
  <c r="G161" i="4" s="1"/>
  <c r="BQ211" i="4" l="1"/>
  <c r="BQ101" i="4"/>
  <c r="G211" i="4"/>
  <c r="BQ210" i="4"/>
  <c r="BQ212" i="4" s="1"/>
  <c r="BU102" i="4"/>
  <c r="O42" i="4"/>
  <c r="P157" i="4"/>
  <c r="O155" i="4"/>
  <c r="BV100" i="4"/>
  <c r="BQ100" i="4" s="1"/>
  <c r="Q100" i="4"/>
  <c r="P44" i="4"/>
  <c r="Q210" i="4"/>
  <c r="G210" i="4" s="1"/>
  <c r="G100" i="4" l="1"/>
  <c r="BV102" i="4"/>
  <c r="Q44" i="4"/>
  <c r="G44" i="4" s="1"/>
  <c r="P42" i="4"/>
  <c r="Q157" i="4"/>
  <c r="G157" i="4" s="1"/>
  <c r="P155" i="4"/>
  <c r="BQ42" i="4"/>
  <c r="R100" i="4"/>
  <c r="S210" i="4"/>
  <c r="R210" i="4"/>
  <c r="BQ649" i="4" l="1"/>
  <c r="BW102" i="4"/>
  <c r="BY212" i="4"/>
  <c r="R157" i="4"/>
  <c r="Q155" i="4"/>
  <c r="G155" i="4" s="1"/>
  <c r="R44" i="4"/>
  <c r="Q42" i="4"/>
  <c r="G42" i="4" s="1"/>
  <c r="S100" i="4"/>
  <c r="BQ651" i="4" l="1"/>
  <c r="BX212" i="4"/>
  <c r="BX102" i="4"/>
  <c r="BX23" i="4" s="1"/>
  <c r="S157" i="4"/>
  <c r="R155" i="4"/>
  <c r="S44" i="4"/>
  <c r="R42" i="4"/>
  <c r="BY102" i="4" l="1"/>
  <c r="BY23" i="4" s="1"/>
  <c r="S42" i="4"/>
  <c r="S155" i="4"/>
  <c r="J257" i="3"/>
  <c r="J148" i="3"/>
  <c r="J39" i="3" l="1"/>
  <c r="K263" i="3" l="1"/>
  <c r="K261" i="3"/>
  <c r="K259" i="3"/>
  <c r="K257" i="3"/>
  <c r="K152" i="3"/>
  <c r="K150" i="3"/>
  <c r="K148" i="3"/>
  <c r="K45" i="3" l="1"/>
  <c r="K39" i="3"/>
  <c r="K41" i="3"/>
  <c r="K43" i="3"/>
  <c r="L259" i="3"/>
  <c r="L41" i="3" l="1"/>
  <c r="M259" i="3"/>
  <c r="N259" i="3" l="1"/>
  <c r="M41" i="3"/>
  <c r="O259" i="3"/>
  <c r="BL160" i="4"/>
  <c r="BI160" i="4"/>
  <c r="BF160" i="4"/>
  <c r="BC160" i="4"/>
  <c r="AW160" i="4"/>
  <c r="AT160" i="4"/>
  <c r="AQ160" i="4"/>
  <c r="BL159" i="4"/>
  <c r="BI159" i="4"/>
  <c r="BF159" i="4"/>
  <c r="BC159" i="4"/>
  <c r="AW159" i="4"/>
  <c r="AT159" i="4"/>
  <c r="AQ159" i="4"/>
  <c r="AN160" i="4"/>
  <c r="AN159" i="4"/>
  <c r="BL47" i="4"/>
  <c r="BL46" i="4"/>
  <c r="BI47" i="4"/>
  <c r="BI46" i="4"/>
  <c r="BF47" i="4"/>
  <c r="BF46" i="4"/>
  <c r="BC46" i="4"/>
  <c r="BC47" i="4"/>
  <c r="AW47" i="4"/>
  <c r="AT47" i="4"/>
  <c r="AQ47" i="4"/>
  <c r="AW46" i="4"/>
  <c r="AT46" i="4"/>
  <c r="AQ46" i="4"/>
  <c r="AN46" i="4"/>
  <c r="AN47" i="4"/>
  <c r="AP29" i="5"/>
  <c r="AP9" i="5" s="1"/>
  <c r="AJ29" i="5"/>
  <c r="AJ9" i="5" s="1"/>
  <c r="AG29" i="5"/>
  <c r="AG9" i="5" s="1"/>
  <c r="O41" i="3" l="1"/>
  <c r="N41" i="3"/>
  <c r="AP71" i="5"/>
  <c r="AG71" i="5"/>
  <c r="AJ71" i="5"/>
  <c r="O71" i="5" l="1"/>
  <c r="M71" i="5"/>
  <c r="M131" i="5"/>
  <c r="O131" i="5"/>
  <c r="AB100" i="4" l="1"/>
  <c r="AJ211" i="4" l="1"/>
  <c r="AJ101" i="4"/>
  <c r="AJ100" i="4"/>
  <c r="L224" i="3" l="1"/>
  <c r="M224" i="3"/>
  <c r="N224" i="3"/>
  <c r="O224" i="3"/>
  <c r="H224" i="3"/>
  <c r="I224" i="3"/>
  <c r="J224" i="3"/>
  <c r="K224" i="3"/>
  <c r="G224" i="3"/>
  <c r="E221" i="3"/>
  <c r="E330" i="3"/>
  <c r="M333" i="3"/>
  <c r="N333" i="3"/>
  <c r="O333" i="3"/>
  <c r="L333" i="3"/>
  <c r="H333" i="3"/>
  <c r="I333" i="3"/>
  <c r="J333" i="3"/>
  <c r="K333" i="3"/>
  <c r="G333" i="3"/>
  <c r="E223" i="3" l="1"/>
  <c r="E332" i="3"/>
  <c r="F330" i="3"/>
  <c r="F332" i="3"/>
  <c r="F221" i="3"/>
  <c r="F223" i="3"/>
  <c r="F231" i="3" l="1"/>
  <c r="F239" i="3" s="1"/>
  <c r="F232" i="3" l="1"/>
  <c r="E38" i="7"/>
  <c r="F14" i="3" l="1"/>
  <c r="F240" i="3"/>
  <c r="F251" i="3"/>
  <c r="E115" i="3"/>
  <c r="E114" i="3"/>
  <c r="E113" i="3"/>
  <c r="E231" i="3"/>
  <c r="E239" i="3" s="1"/>
  <c r="K237" i="3" l="1"/>
  <c r="O129" i="3"/>
  <c r="N129" i="3"/>
  <c r="M129" i="3"/>
  <c r="L129" i="3"/>
  <c r="G146" i="3"/>
  <c r="AN44" i="4" l="1"/>
  <c r="BA42" i="4" l="1"/>
  <c r="M1784" i="3" l="1"/>
  <c r="L1784" i="3"/>
  <c r="N1784" i="3"/>
  <c r="BA155" i="4"/>
  <c r="O1442" i="3" l="1"/>
  <c r="O1443" i="3"/>
  <c r="N1443" i="3"/>
  <c r="N1442" i="3"/>
  <c r="M1446" i="3"/>
  <c r="M1447" i="3"/>
  <c r="M1442" i="3"/>
  <c r="M1443" i="3"/>
  <c r="O1446" i="3"/>
  <c r="O1447" i="3"/>
  <c r="N1446" i="3"/>
  <c r="N1447" i="3"/>
  <c r="L1790" i="3"/>
  <c r="L918" i="3"/>
  <c r="AO42" i="4"/>
  <c r="AL155" i="4"/>
  <c r="AO155" i="4" l="1"/>
  <c r="AL42" i="4"/>
  <c r="AR42" i="4"/>
  <c r="AR155" i="4" l="1"/>
  <c r="AU155" i="4"/>
  <c r="AU42" i="4"/>
  <c r="L482" i="3"/>
  <c r="BD42" i="4"/>
  <c r="BJ42" i="4" l="1"/>
  <c r="BG42" i="4"/>
  <c r="BD155" i="4" l="1"/>
  <c r="BG155" i="4" l="1"/>
  <c r="BJ155" i="4" l="1"/>
  <c r="AW157" i="4" l="1"/>
  <c r="AV157" i="4"/>
  <c r="AT157" i="4"/>
  <c r="AS157" i="4"/>
  <c r="AQ157" i="4"/>
  <c r="AP157" i="4"/>
  <c r="AN157" i="4"/>
  <c r="AM157" i="4"/>
  <c r="AW44" i="4"/>
  <c r="AT44" i="4"/>
  <c r="AS44" i="4"/>
  <c r="AP44" i="4"/>
  <c r="AQ44" i="4"/>
  <c r="B36" i="1" l="1"/>
  <c r="B37" i="1" s="1"/>
  <c r="D40" i="1"/>
  <c r="BL161" i="4" l="1"/>
  <c r="BL158" i="4"/>
  <c r="BI161" i="4"/>
  <c r="BI158" i="4"/>
  <c r="BF161" i="4"/>
  <c r="BF158" i="4"/>
  <c r="BC161" i="4"/>
  <c r="BC158" i="4"/>
  <c r="AW161" i="4"/>
  <c r="AW158" i="4"/>
  <c r="AT161" i="4"/>
  <c r="AT158" i="4"/>
  <c r="AQ161" i="4"/>
  <c r="AQ158" i="4"/>
  <c r="AN161" i="4"/>
  <c r="AN158" i="4"/>
  <c r="BL48" i="4"/>
  <c r="BL45" i="4"/>
  <c r="BI48" i="4"/>
  <c r="BI45" i="4"/>
  <c r="BF48" i="4"/>
  <c r="BF45" i="4"/>
  <c r="BC48" i="4"/>
  <c r="BC45" i="4"/>
  <c r="AW48" i="4"/>
  <c r="AW45" i="4"/>
  <c r="AT48" i="4"/>
  <c r="AT45" i="4"/>
  <c r="AQ48" i="4"/>
  <c r="AQ45" i="4"/>
  <c r="AN48" i="4"/>
  <c r="AN45" i="4"/>
  <c r="AX158" i="4"/>
  <c r="AJ156" i="4"/>
  <c r="AJ157" i="4"/>
  <c r="AJ161" i="4"/>
  <c r="AJ160" i="4"/>
  <c r="AJ159" i="4"/>
  <c r="AJ158" i="4"/>
  <c r="AJ43" i="4"/>
  <c r="AJ44" i="4"/>
  <c r="AJ48" i="4"/>
  <c r="AJ47" i="4"/>
  <c r="AJ46" i="4"/>
  <c r="AJ45" i="4"/>
  <c r="AW42" i="4" l="1"/>
  <c r="AQ155" i="4"/>
  <c r="AW155" i="4"/>
  <c r="AN42" i="4"/>
  <c r="AT155" i="4"/>
  <c r="BL155" i="4"/>
  <c r="BI155" i="4"/>
  <c r="BF155" i="4"/>
  <c r="BC155" i="4"/>
  <c r="AQ42" i="4"/>
  <c r="BL42" i="4"/>
  <c r="BI42" i="4"/>
  <c r="BF42" i="4"/>
  <c r="BC42" i="4"/>
  <c r="AN155" i="4"/>
  <c r="AB158" i="4"/>
  <c r="AT42" i="4"/>
  <c r="AJ42" i="4"/>
  <c r="AJ155" i="4"/>
  <c r="AY158" i="4"/>
  <c r="Q61" i="5"/>
  <c r="N22" i="5" l="1"/>
  <c r="N71" i="5"/>
  <c r="N131" i="5"/>
  <c r="E272" i="3" l="1"/>
  <c r="E268" i="3"/>
  <c r="E159" i="3"/>
  <c r="F318" i="3"/>
  <c r="F314" i="3"/>
  <c r="E202" i="3"/>
  <c r="E201" i="3"/>
  <c r="E200" i="3"/>
  <c r="E283" i="3"/>
  <c r="E284" i="3"/>
  <c r="E174" i="3"/>
  <c r="E175" i="3"/>
  <c r="E50" i="3" l="1"/>
  <c r="E54" i="3"/>
  <c r="E66" i="3"/>
  <c r="F175" i="3"/>
  <c r="F174" i="3"/>
  <c r="E203" i="3"/>
  <c r="E93" i="3"/>
  <c r="E91" i="3"/>
  <c r="E92" i="3" l="1"/>
  <c r="F66" i="3"/>
  <c r="E94" i="3"/>
  <c r="F167" i="3" l="1"/>
  <c r="F58" i="3" l="1"/>
  <c r="F157" i="3"/>
  <c r="G296" i="3"/>
  <c r="H296" i="3"/>
  <c r="I296" i="3"/>
  <c r="J296" i="3"/>
  <c r="F296" i="3"/>
  <c r="F187" i="3"/>
  <c r="F189" i="3"/>
  <c r="G189" i="3"/>
  <c r="H189" i="3"/>
  <c r="I189" i="3"/>
  <c r="J189" i="3"/>
  <c r="F156" i="3" l="1"/>
  <c r="F311" i="3"/>
  <c r="F310" i="3"/>
  <c r="F309" i="3"/>
  <c r="F312" i="3" l="1"/>
  <c r="F303" i="3"/>
  <c r="G303" i="3"/>
  <c r="H303" i="3"/>
  <c r="I303" i="3"/>
  <c r="J303" i="3"/>
  <c r="F301" i="3"/>
  <c r="G301" i="3"/>
  <c r="H301" i="3"/>
  <c r="I301" i="3"/>
  <c r="J301" i="3"/>
  <c r="F298" i="3"/>
  <c r="G298" i="3"/>
  <c r="H298" i="3"/>
  <c r="I298" i="3"/>
  <c r="J298" i="3"/>
  <c r="F297" i="3"/>
  <c r="F211" i="3"/>
  <c r="F207" i="3"/>
  <c r="G209" i="3"/>
  <c r="H209" i="3"/>
  <c r="I209" i="3"/>
  <c r="J209" i="3"/>
  <c r="G207" i="3"/>
  <c r="H207" i="3"/>
  <c r="I207" i="3"/>
  <c r="J207" i="3"/>
  <c r="F205" i="3"/>
  <c r="G205" i="3"/>
  <c r="H205" i="3"/>
  <c r="I205" i="3"/>
  <c r="J205" i="3"/>
  <c r="F200" i="3"/>
  <c r="G200" i="3"/>
  <c r="H200" i="3"/>
  <c r="I200" i="3"/>
  <c r="J200" i="3"/>
  <c r="F194" i="3"/>
  <c r="F190" i="3"/>
  <c r="F192" i="3"/>
  <c r="K208" i="3"/>
  <c r="I315" i="3"/>
  <c r="H315" i="3"/>
  <c r="G315" i="3"/>
  <c r="J313" i="3"/>
  <c r="I313" i="3"/>
  <c r="H313" i="3"/>
  <c r="G313" i="3"/>
  <c r="K317" i="3"/>
  <c r="K296" i="3"/>
  <c r="G97" i="3" l="1"/>
  <c r="H97" i="3"/>
  <c r="I97" i="3"/>
  <c r="J97" i="3"/>
  <c r="F102" i="3"/>
  <c r="G95" i="3"/>
  <c r="I95" i="3"/>
  <c r="J95" i="3"/>
  <c r="H95" i="3"/>
  <c r="K99" i="3"/>
  <c r="F98" i="3"/>
  <c r="F85" i="3"/>
  <c r="H311" i="3"/>
  <c r="F188" i="3"/>
  <c r="I203" i="3"/>
  <c r="H203" i="3"/>
  <c r="H309" i="3"/>
  <c r="K311" i="3"/>
  <c r="J309" i="3"/>
  <c r="J311" i="3"/>
  <c r="G203" i="3"/>
  <c r="I309" i="3"/>
  <c r="I311" i="3"/>
  <c r="G309" i="3"/>
  <c r="G311" i="3"/>
  <c r="L208" i="3"/>
  <c r="J203" i="3"/>
  <c r="I201" i="3"/>
  <c r="L317" i="3"/>
  <c r="K309" i="3"/>
  <c r="F295" i="3"/>
  <c r="F294" i="3"/>
  <c r="L296" i="3"/>
  <c r="F203" i="3"/>
  <c r="F184" i="3"/>
  <c r="H201" i="3"/>
  <c r="F293" i="3"/>
  <c r="F299" i="3"/>
  <c r="F209" i="3"/>
  <c r="F202" i="3"/>
  <c r="G201" i="3"/>
  <c r="J201" i="3"/>
  <c r="K191" i="3"/>
  <c r="J191" i="3"/>
  <c r="I191" i="3"/>
  <c r="H191" i="3"/>
  <c r="G191" i="3"/>
  <c r="F100" i="3" l="1"/>
  <c r="J82" i="3"/>
  <c r="K82" i="3"/>
  <c r="G82" i="3"/>
  <c r="H82" i="3"/>
  <c r="L97" i="3"/>
  <c r="I82" i="3"/>
  <c r="M208" i="3"/>
  <c r="L99" i="3"/>
  <c r="F201" i="3"/>
  <c r="I312" i="3"/>
  <c r="J312" i="3"/>
  <c r="H312" i="3"/>
  <c r="G312" i="3"/>
  <c r="L191" i="3"/>
  <c r="K312" i="3"/>
  <c r="M317" i="3"/>
  <c r="L309" i="3"/>
  <c r="I194" i="3"/>
  <c r="I187" i="3"/>
  <c r="J194" i="3"/>
  <c r="J187" i="3"/>
  <c r="G194" i="3"/>
  <c r="G187" i="3"/>
  <c r="H194" i="3"/>
  <c r="H187" i="3"/>
  <c r="F186" i="3"/>
  <c r="M296" i="3"/>
  <c r="G202" i="3"/>
  <c r="H202" i="3"/>
  <c r="L82" i="3" l="1"/>
  <c r="M200" i="3"/>
  <c r="L311" i="3"/>
  <c r="M1400" i="3"/>
  <c r="M1727" i="3"/>
  <c r="F185" i="3"/>
  <c r="I85" i="3"/>
  <c r="J85" i="3"/>
  <c r="M97" i="3"/>
  <c r="H85" i="3"/>
  <c r="G85" i="3"/>
  <c r="N208" i="3"/>
  <c r="M99" i="3"/>
  <c r="M1073" i="3"/>
  <c r="M1057" i="3" s="1"/>
  <c r="M1029" i="3" s="1"/>
  <c r="L536" i="3"/>
  <c r="L528" i="3" s="1"/>
  <c r="L538" i="3"/>
  <c r="L513" i="3"/>
  <c r="L527" i="3"/>
  <c r="L747" i="3"/>
  <c r="L731" i="3" s="1"/>
  <c r="L746" i="3"/>
  <c r="L730" i="3" s="1"/>
  <c r="L702" i="3" s="1"/>
  <c r="L745" i="3"/>
  <c r="L1727" i="3"/>
  <c r="L1728" i="3"/>
  <c r="L1726" i="3"/>
  <c r="L1729" i="3" s="1"/>
  <c r="L856" i="3"/>
  <c r="L855" i="3"/>
  <c r="L854" i="3"/>
  <c r="L857" i="3" s="1"/>
  <c r="L1618" i="3"/>
  <c r="L1602" i="3" s="1"/>
  <c r="L1574" i="3" s="1"/>
  <c r="L1617" i="3"/>
  <c r="M1182" i="3"/>
  <c r="M1181" i="3"/>
  <c r="M1184" i="3" s="1"/>
  <c r="L1027" i="3"/>
  <c r="L949" i="3"/>
  <c r="L964" i="3"/>
  <c r="L948" i="3" s="1"/>
  <c r="L920" i="3" s="1"/>
  <c r="L963" i="3"/>
  <c r="L1182" i="3"/>
  <c r="L1183" i="3"/>
  <c r="L1181" i="3"/>
  <c r="L1184" i="3" s="1"/>
  <c r="L1400" i="3"/>
  <c r="L1401" i="3"/>
  <c r="L1399" i="3"/>
  <c r="L1402" i="3" s="1"/>
  <c r="L1058" i="3"/>
  <c r="L1073" i="3"/>
  <c r="L1057" i="3" s="1"/>
  <c r="L1029" i="3" s="1"/>
  <c r="L1072" i="3"/>
  <c r="M1399" i="3"/>
  <c r="M1402" i="3" s="1"/>
  <c r="M1726" i="3"/>
  <c r="M1729" i="3" s="1"/>
  <c r="M191" i="3"/>
  <c r="L312" i="3"/>
  <c r="N317" i="3"/>
  <c r="M309" i="3"/>
  <c r="N296" i="3"/>
  <c r="I202" i="3"/>
  <c r="J202" i="3"/>
  <c r="L1603" i="3" l="1"/>
  <c r="M1072" i="3"/>
  <c r="L84" i="3"/>
  <c r="M311" i="3"/>
  <c r="M854" i="3"/>
  <c r="M857" i="3" s="1"/>
  <c r="M855" i="3"/>
  <c r="N99" i="3"/>
  <c r="N200" i="3"/>
  <c r="O208" i="3"/>
  <c r="N97" i="3"/>
  <c r="M82" i="3"/>
  <c r="M1401" i="3"/>
  <c r="M538" i="3"/>
  <c r="M513" i="3"/>
  <c r="M536" i="3"/>
  <c r="M528" i="3" s="1"/>
  <c r="M527" i="3"/>
  <c r="M1618" i="3"/>
  <c r="M1602" i="3" s="1"/>
  <c r="M1574" i="3" s="1"/>
  <c r="M1617" i="3"/>
  <c r="L1166" i="3"/>
  <c r="L1138" i="3" s="1"/>
  <c r="M1075" i="3"/>
  <c r="M1056" i="3"/>
  <c r="L966" i="3"/>
  <c r="L947" i="3"/>
  <c r="L748" i="3"/>
  <c r="L729" i="3"/>
  <c r="M1058" i="3"/>
  <c r="M187" i="3"/>
  <c r="L1075" i="3"/>
  <c r="L1056" i="3"/>
  <c r="L1620" i="3"/>
  <c r="L1601" i="3"/>
  <c r="L530" i="3"/>
  <c r="L1712" i="3"/>
  <c r="L1711" i="3"/>
  <c r="L1683" i="3" s="1"/>
  <c r="M747" i="3"/>
  <c r="M731" i="3" s="1"/>
  <c r="M746" i="3"/>
  <c r="M730" i="3" s="1"/>
  <c r="M702" i="3" s="1"/>
  <c r="M745" i="3"/>
  <c r="M964" i="3"/>
  <c r="M948" i="3" s="1"/>
  <c r="M920" i="3" s="1"/>
  <c r="M949" i="3"/>
  <c r="M963" i="3"/>
  <c r="L1385" i="3"/>
  <c r="L1384" i="3"/>
  <c r="N191" i="3"/>
  <c r="M312" i="3"/>
  <c r="O317" i="3"/>
  <c r="N309" i="3"/>
  <c r="O296" i="3"/>
  <c r="L284" i="3"/>
  <c r="M284" i="3"/>
  <c r="N284" i="3"/>
  <c r="O284" i="3"/>
  <c r="L265" i="3"/>
  <c r="M265" i="3"/>
  <c r="N265" i="3"/>
  <c r="O265" i="3"/>
  <c r="M1603" i="3" l="1"/>
  <c r="K101" i="3"/>
  <c r="N82" i="3"/>
  <c r="M84" i="3"/>
  <c r="M1728" i="3"/>
  <c r="O97" i="3"/>
  <c r="N1399" i="3"/>
  <c r="N1402" i="3" s="1"/>
  <c r="N1400" i="3"/>
  <c r="N854" i="3"/>
  <c r="N855" i="3"/>
  <c r="O1728" i="3"/>
  <c r="O99" i="3"/>
  <c r="O200" i="3"/>
  <c r="N1726" i="3"/>
  <c r="N1729" i="3" s="1"/>
  <c r="N1727" i="3"/>
  <c r="N1401" i="3"/>
  <c r="N1181" i="3"/>
  <c r="N1184" i="3" s="1"/>
  <c r="N1182" i="3"/>
  <c r="N538" i="3"/>
  <c r="N536" i="3"/>
  <c r="N528" i="3" s="1"/>
  <c r="N513" i="3"/>
  <c r="N527" i="3"/>
  <c r="L1165" i="3"/>
  <c r="L1383" i="3"/>
  <c r="L838" i="3"/>
  <c r="N1728" i="3"/>
  <c r="M1385" i="3"/>
  <c r="N746" i="3"/>
  <c r="N730" i="3" s="1"/>
  <c r="N702" i="3" s="1"/>
  <c r="N747" i="3"/>
  <c r="N731" i="3" s="1"/>
  <c r="N745" i="3"/>
  <c r="N187" i="3"/>
  <c r="O309" i="3"/>
  <c r="M856" i="3"/>
  <c r="M748" i="3"/>
  <c r="M729" i="3"/>
  <c r="L839" i="3"/>
  <c r="L811" i="3" s="1"/>
  <c r="L1710" i="3"/>
  <c r="N949" i="3"/>
  <c r="N964" i="3"/>
  <c r="N948" i="3" s="1"/>
  <c r="N920" i="3" s="1"/>
  <c r="N963" i="3"/>
  <c r="N1618" i="3"/>
  <c r="N1602" i="3" s="1"/>
  <c r="N1574" i="3" s="1"/>
  <c r="N1617" i="3"/>
  <c r="L1167" i="3"/>
  <c r="M1620" i="3"/>
  <c r="M1601" i="3"/>
  <c r="M966" i="3"/>
  <c r="M947" i="3"/>
  <c r="M1183" i="3"/>
  <c r="L840" i="3"/>
  <c r="N1058" i="3"/>
  <c r="N1073" i="3"/>
  <c r="N1057" i="3" s="1"/>
  <c r="N1029" i="3" s="1"/>
  <c r="N1072" i="3"/>
  <c r="M530" i="3"/>
  <c r="O191" i="3"/>
  <c r="N312" i="3"/>
  <c r="O166" i="3"/>
  <c r="N166" i="3"/>
  <c r="M166" i="3"/>
  <c r="L166" i="3"/>
  <c r="J166" i="3"/>
  <c r="I166" i="3"/>
  <c r="K166" i="3"/>
  <c r="H166" i="3"/>
  <c r="G166" i="3"/>
  <c r="K288" i="3"/>
  <c r="K179" i="3"/>
  <c r="G175" i="3"/>
  <c r="H175" i="3"/>
  <c r="I175" i="3"/>
  <c r="J175" i="3"/>
  <c r="N1603" i="3" l="1"/>
  <c r="O82" i="3"/>
  <c r="L101" i="3"/>
  <c r="N84" i="3"/>
  <c r="O312" i="3"/>
  <c r="M1712" i="3"/>
  <c r="O1401" i="3"/>
  <c r="H57" i="3"/>
  <c r="J57" i="3"/>
  <c r="K57" i="3"/>
  <c r="L57" i="3"/>
  <c r="I57" i="3"/>
  <c r="M57" i="3"/>
  <c r="K70" i="3"/>
  <c r="N57" i="3"/>
  <c r="G57" i="3"/>
  <c r="O57" i="3"/>
  <c r="M1167" i="3"/>
  <c r="O855" i="3"/>
  <c r="O854" i="3"/>
  <c r="O857" i="3" s="1"/>
  <c r="O1727" i="3"/>
  <c r="O1726" i="3"/>
  <c r="O1729" i="3" s="1"/>
  <c r="O1400" i="3"/>
  <c r="O1399" i="3"/>
  <c r="O1402" i="3" s="1"/>
  <c r="N857" i="3"/>
  <c r="O1182" i="3"/>
  <c r="O1181" i="3"/>
  <c r="O1184" i="3" s="1"/>
  <c r="M840" i="3"/>
  <c r="N1601" i="3"/>
  <c r="N1620" i="3"/>
  <c r="N966" i="3"/>
  <c r="N947" i="3"/>
  <c r="N856" i="3"/>
  <c r="O856" i="3"/>
  <c r="O513" i="3"/>
  <c r="O538" i="3"/>
  <c r="O536" i="3"/>
  <c r="O528" i="3" s="1"/>
  <c r="O527" i="3"/>
  <c r="O1073" i="3"/>
  <c r="O1057" i="3" s="1"/>
  <c r="O1029" i="3" s="1"/>
  <c r="O1058" i="3"/>
  <c r="O1072" i="3"/>
  <c r="N748" i="3"/>
  <c r="N729" i="3"/>
  <c r="M1384" i="3"/>
  <c r="M1383" i="3"/>
  <c r="M1166" i="3"/>
  <c r="M1138" i="3" s="1"/>
  <c r="M1165" i="3"/>
  <c r="N1183" i="3"/>
  <c r="O1183" i="3"/>
  <c r="O746" i="3"/>
  <c r="O730" i="3" s="1"/>
  <c r="O702" i="3" s="1"/>
  <c r="O747" i="3"/>
  <c r="O731" i="3" s="1"/>
  <c r="O745" i="3"/>
  <c r="N1712" i="3"/>
  <c r="M1711" i="3"/>
  <c r="M1683" i="3" s="1"/>
  <c r="M1710" i="3"/>
  <c r="N1075" i="3"/>
  <c r="N1056" i="3"/>
  <c r="O1618" i="3"/>
  <c r="O1602" i="3" s="1"/>
  <c r="O1574" i="3" s="1"/>
  <c r="O1617" i="3"/>
  <c r="M839" i="3"/>
  <c r="M811" i="3" s="1"/>
  <c r="M838" i="3"/>
  <c r="O964" i="3"/>
  <c r="O948" i="3" s="1"/>
  <c r="O920" i="3" s="1"/>
  <c r="O949" i="3"/>
  <c r="O963" i="3"/>
  <c r="N1385" i="3"/>
  <c r="N530" i="3"/>
  <c r="O187" i="3"/>
  <c r="O167" i="3"/>
  <c r="L167" i="3"/>
  <c r="K167" i="3"/>
  <c r="G164" i="3"/>
  <c r="G265" i="3"/>
  <c r="H265" i="3"/>
  <c r="I265" i="3"/>
  <c r="J265" i="3"/>
  <c r="O1603" i="3" l="1"/>
  <c r="N1167" i="3"/>
  <c r="O84" i="3"/>
  <c r="M101" i="3"/>
  <c r="O58" i="3"/>
  <c r="L58" i="3"/>
  <c r="G55" i="3"/>
  <c r="M1356" i="3"/>
  <c r="L1356" i="3"/>
  <c r="K58" i="3"/>
  <c r="N1384" i="3"/>
  <c r="N1383" i="3"/>
  <c r="O947" i="3"/>
  <c r="O966" i="3"/>
  <c r="O840" i="3"/>
  <c r="N840" i="3"/>
  <c r="O1620" i="3"/>
  <c r="O1601" i="3"/>
  <c r="M202" i="3"/>
  <c r="O1056" i="3"/>
  <c r="O1075" i="3"/>
  <c r="O530" i="3"/>
  <c r="N839" i="3"/>
  <c r="N811" i="3" s="1"/>
  <c r="N838" i="3"/>
  <c r="N1711" i="3"/>
  <c r="N1683" i="3" s="1"/>
  <c r="N1710" i="3"/>
  <c r="O748" i="3"/>
  <c r="O729" i="3"/>
  <c r="N1166" i="3"/>
  <c r="N1138" i="3" s="1"/>
  <c r="N1165" i="3"/>
  <c r="O1385" i="3"/>
  <c r="O1167" i="3"/>
  <c r="K265" i="3"/>
  <c r="N1356" i="3" l="1"/>
  <c r="O1166" i="3"/>
  <c r="O1138" i="3" s="1"/>
  <c r="O1165" i="3"/>
  <c r="O1712" i="3"/>
  <c r="O1711" i="3"/>
  <c r="O1683" i="3" s="1"/>
  <c r="O1710" i="3"/>
  <c r="O1384" i="3"/>
  <c r="O1356" i="3" s="1"/>
  <c r="O1383" i="3"/>
  <c r="O839" i="3"/>
  <c r="O811" i="3" s="1"/>
  <c r="O838" i="3"/>
  <c r="N202" i="3"/>
  <c r="F122" i="3"/>
  <c r="F130" i="3" l="1"/>
  <c r="F13" i="3"/>
  <c r="O202" i="3"/>
  <c r="O192" i="3"/>
  <c r="O205" i="3"/>
  <c r="L156" i="3"/>
  <c r="F153" i="3"/>
  <c r="F151" i="3"/>
  <c r="F149" i="3"/>
  <c r="G284" i="3" l="1"/>
  <c r="H284" i="3"/>
  <c r="I284" i="3"/>
  <c r="J284" i="3"/>
  <c r="K178" i="3"/>
  <c r="H66" i="3" l="1"/>
  <c r="J66" i="3"/>
  <c r="I66" i="3"/>
  <c r="G66" i="3"/>
  <c r="K175" i="3"/>
  <c r="L13" i="8"/>
  <c r="K13" i="8"/>
  <c r="J13" i="8"/>
  <c r="I13" i="8"/>
  <c r="H13" i="8"/>
  <c r="G13" i="8"/>
  <c r="E13" i="8"/>
  <c r="D13" i="8"/>
  <c r="C13" i="8"/>
  <c r="L12" i="8"/>
  <c r="K12" i="8"/>
  <c r="J12" i="8"/>
  <c r="I12" i="8"/>
  <c r="H12" i="8"/>
  <c r="G12" i="8"/>
  <c r="E12" i="8"/>
  <c r="D12" i="8"/>
  <c r="C12" i="8"/>
  <c r="F12" i="8"/>
  <c r="F13" i="8"/>
  <c r="M611" i="3" l="1"/>
  <c r="N611" i="3"/>
  <c r="O611" i="3"/>
  <c r="M1374" i="3"/>
  <c r="N1374" i="3"/>
  <c r="O1374" i="3"/>
  <c r="N1701" i="3"/>
  <c r="O1701" i="3"/>
  <c r="M1701" i="3"/>
  <c r="O829" i="3"/>
  <c r="M829" i="3"/>
  <c r="N829" i="3"/>
  <c r="M1156" i="3"/>
  <c r="N1156" i="3"/>
  <c r="O1156" i="3"/>
  <c r="L1701" i="3" l="1"/>
  <c r="L829" i="3"/>
  <c r="L1156" i="3"/>
  <c r="L1374" i="3"/>
  <c r="L611" i="3"/>
  <c r="L1155" i="3" l="1"/>
  <c r="L610" i="3"/>
  <c r="L1700" i="3"/>
  <c r="L1373" i="3"/>
  <c r="L828" i="3"/>
  <c r="O268" i="3"/>
  <c r="N268" i="3"/>
  <c r="M268" i="3"/>
  <c r="L268" i="3"/>
  <c r="O159" i="3"/>
  <c r="N159" i="3"/>
  <c r="M159" i="3"/>
  <c r="L159" i="3"/>
  <c r="L50" i="3" l="1"/>
  <c r="N50" i="3"/>
  <c r="M50" i="3"/>
  <c r="O50" i="3"/>
  <c r="M1373" i="3"/>
  <c r="M610" i="3"/>
  <c r="M828" i="3"/>
  <c r="M1700" i="3"/>
  <c r="M1155" i="3"/>
  <c r="J159" i="3"/>
  <c r="I159" i="3"/>
  <c r="H159" i="3"/>
  <c r="G159" i="3"/>
  <c r="J268" i="3"/>
  <c r="I268" i="3"/>
  <c r="H268" i="3"/>
  <c r="G268" i="3"/>
  <c r="K287" i="3"/>
  <c r="H50" i="3" l="1"/>
  <c r="K69" i="3"/>
  <c r="G50" i="3"/>
  <c r="I50" i="3"/>
  <c r="J50" i="3"/>
  <c r="O1700" i="3"/>
  <c r="N1700" i="3"/>
  <c r="O1373" i="3"/>
  <c r="N1373" i="3"/>
  <c r="O1155" i="3"/>
  <c r="N1155" i="3"/>
  <c r="O828" i="3"/>
  <c r="N828" i="3"/>
  <c r="O610" i="3"/>
  <c r="N610" i="3"/>
  <c r="K159" i="3"/>
  <c r="K268" i="3"/>
  <c r="AV161" i="4"/>
  <c r="AV160" i="4"/>
  <c r="AV159" i="4"/>
  <c r="AV158" i="4"/>
  <c r="AS161" i="4"/>
  <c r="AS160" i="4"/>
  <c r="AS159" i="4"/>
  <c r="AS158" i="4"/>
  <c r="AP161" i="4"/>
  <c r="AP160" i="4"/>
  <c r="AP159" i="4"/>
  <c r="AP158" i="4"/>
  <c r="AM161" i="4"/>
  <c r="AM160" i="4"/>
  <c r="AM159" i="4"/>
  <c r="AM158" i="4"/>
  <c r="AX45" i="4"/>
  <c r="AV48" i="4"/>
  <c r="AV47" i="4"/>
  <c r="AV46" i="4"/>
  <c r="AV45" i="4"/>
  <c r="AV44" i="4"/>
  <c r="AS48" i="4"/>
  <c r="AS47" i="4"/>
  <c r="AS46" i="4"/>
  <c r="AS45" i="4"/>
  <c r="AP48" i="4"/>
  <c r="AP47" i="4"/>
  <c r="AP46" i="4"/>
  <c r="AP45" i="4"/>
  <c r="AM47" i="4"/>
  <c r="AM46" i="4"/>
  <c r="AM45" i="4"/>
  <c r="K50" i="3" l="1"/>
  <c r="AP155" i="4"/>
  <c r="AS155" i="4"/>
  <c r="AV155" i="4"/>
  <c r="AP42" i="4"/>
  <c r="AM155" i="4"/>
  <c r="AB45" i="4"/>
  <c r="AS42" i="4"/>
  <c r="AV42" i="4"/>
  <c r="M1810" i="3"/>
  <c r="O1810" i="3"/>
  <c r="N1810" i="3"/>
  <c r="O1265" i="3"/>
  <c r="M1265" i="3"/>
  <c r="N1265" i="3"/>
  <c r="O938" i="3"/>
  <c r="M938" i="3"/>
  <c r="N938" i="3"/>
  <c r="O1047" i="3"/>
  <c r="M1047" i="3"/>
  <c r="N1047" i="3"/>
  <c r="O1483" i="3"/>
  <c r="M1483" i="3"/>
  <c r="N1483" i="3"/>
  <c r="O720" i="3"/>
  <c r="M720" i="3"/>
  <c r="N720" i="3"/>
  <c r="O1592" i="3"/>
  <c r="M1592" i="3"/>
  <c r="N1592" i="3"/>
  <c r="M298" i="3"/>
  <c r="N298" i="3"/>
  <c r="O298" i="3"/>
  <c r="M189" i="3"/>
  <c r="N189" i="3"/>
  <c r="O189" i="3"/>
  <c r="L1592" i="3" l="1"/>
  <c r="L720" i="3"/>
  <c r="L1047" i="3"/>
  <c r="L938" i="3"/>
  <c r="L1483" i="3"/>
  <c r="L1265" i="3"/>
  <c r="L1810" i="3"/>
  <c r="O186" i="3"/>
  <c r="N186" i="3"/>
  <c r="M186" i="3"/>
  <c r="L937" i="3" l="1"/>
  <c r="L1046" i="3"/>
  <c r="L1591" i="3"/>
  <c r="L1809" i="3"/>
  <c r="L1482" i="3"/>
  <c r="L719" i="3"/>
  <c r="L1264" i="3"/>
  <c r="M1264" i="3" l="1"/>
  <c r="M1809" i="3"/>
  <c r="M1046" i="3"/>
  <c r="M719" i="3"/>
  <c r="M1482" i="3"/>
  <c r="M1591" i="3"/>
  <c r="M937" i="3"/>
  <c r="K200" i="3"/>
  <c r="O1482" i="3" l="1"/>
  <c r="N1482" i="3"/>
  <c r="O1046" i="3"/>
  <c r="N1046" i="3"/>
  <c r="O937" i="3"/>
  <c r="N937" i="3"/>
  <c r="O1591" i="3"/>
  <c r="N1591" i="3"/>
  <c r="O1809" i="3"/>
  <c r="N1809" i="3"/>
  <c r="O1264" i="3"/>
  <c r="N1264" i="3"/>
  <c r="O719" i="3"/>
  <c r="N719" i="3"/>
  <c r="F34" i="1" l="1"/>
  <c r="F33" i="1"/>
  <c r="C33" i="1" s="1"/>
  <c r="F39" i="1"/>
  <c r="F36" i="1"/>
  <c r="F37" i="1"/>
  <c r="F38" i="1"/>
  <c r="F35" i="1"/>
  <c r="F40" i="1" l="1"/>
  <c r="E122" i="3"/>
  <c r="E123" i="3"/>
  <c r="E130" i="3" l="1"/>
  <c r="E13" i="3"/>
  <c r="E142" i="3"/>
  <c r="E131" i="3"/>
  <c r="AB29" i="5"/>
  <c r="AB9" i="5" s="1"/>
  <c r="F9" i="5" s="1"/>
  <c r="F29" i="5" l="1"/>
  <c r="BR11" i="4" l="1"/>
  <c r="G137" i="3" l="1"/>
  <c r="K228" i="3" l="1"/>
  <c r="K229" i="3"/>
  <c r="K230" i="3"/>
  <c r="K119" i="3" l="1"/>
  <c r="K120" i="3"/>
  <c r="K121" i="3"/>
  <c r="K11" i="3" l="1"/>
  <c r="K12" i="3"/>
  <c r="K10" i="3"/>
  <c r="K227" i="3"/>
  <c r="K140" i="3"/>
  <c r="K136" i="3"/>
  <c r="K138" i="3" l="1"/>
  <c r="K226" i="3"/>
  <c r="K144" i="3"/>
  <c r="K8" i="3" l="1"/>
  <c r="K146" i="3"/>
  <c r="K118" i="3"/>
  <c r="K134" i="3" l="1"/>
  <c r="K9" i="3"/>
  <c r="AZ44" i="4"/>
  <c r="AX44" i="4"/>
  <c r="M449" i="3" l="1"/>
  <c r="M457" i="3" s="1"/>
  <c r="L450" i="3"/>
  <c r="L449" i="3"/>
  <c r="L1432" i="3"/>
  <c r="AB44" i="4"/>
  <c r="AX42" i="4"/>
  <c r="L1443" i="3"/>
  <c r="L1442" i="3"/>
  <c r="L997" i="3"/>
  <c r="L999" i="3"/>
  <c r="L996" i="3"/>
  <c r="N670" i="3"/>
  <c r="N669" i="3"/>
  <c r="M670" i="3"/>
  <c r="M669" i="3"/>
  <c r="O669" i="3"/>
  <c r="O670" i="3"/>
  <c r="L669" i="3"/>
  <c r="L670" i="3"/>
  <c r="M994" i="3"/>
  <c r="M453" i="3"/>
  <c r="N672" i="3"/>
  <c r="N667" i="3"/>
  <c r="N1762" i="3"/>
  <c r="N1759" i="3"/>
  <c r="N1760" i="3"/>
  <c r="N1757" i="3"/>
  <c r="O1430" i="3"/>
  <c r="M1542" i="3"/>
  <c r="M1541" i="3"/>
  <c r="M1544" i="3"/>
  <c r="M1539" i="3"/>
  <c r="O887" i="3"/>
  <c r="O890" i="3"/>
  <c r="O888" i="3"/>
  <c r="O885" i="3"/>
  <c r="N994" i="3"/>
  <c r="L453" i="3"/>
  <c r="L457" i="3"/>
  <c r="M672" i="3"/>
  <c r="M667" i="3"/>
  <c r="L1762" i="3"/>
  <c r="L1760" i="3"/>
  <c r="L1759" i="3"/>
  <c r="L1757" i="3"/>
  <c r="L1765" i="3" s="1"/>
  <c r="L1758" i="3"/>
  <c r="N1430" i="3"/>
  <c r="N1544" i="3"/>
  <c r="N1542" i="3"/>
  <c r="N1541" i="3"/>
  <c r="N1539" i="3"/>
  <c r="M887" i="3"/>
  <c r="M890" i="3"/>
  <c r="M888" i="3"/>
  <c r="M885" i="3"/>
  <c r="O994" i="3"/>
  <c r="N453" i="3"/>
  <c r="N449" i="3"/>
  <c r="O672" i="3"/>
  <c r="O667" i="3"/>
  <c r="O1762" i="3"/>
  <c r="O1760" i="3"/>
  <c r="O1759" i="3"/>
  <c r="O1757" i="3"/>
  <c r="M1430" i="3"/>
  <c r="O1544" i="3"/>
  <c r="O1542" i="3"/>
  <c r="O1541" i="3"/>
  <c r="O1539" i="3"/>
  <c r="N887" i="3"/>
  <c r="N890" i="3"/>
  <c r="N888" i="3"/>
  <c r="N885" i="3"/>
  <c r="O453" i="3"/>
  <c r="O449" i="3"/>
  <c r="L672" i="3"/>
  <c r="L668" i="3"/>
  <c r="L667" i="3"/>
  <c r="L675" i="3" s="1"/>
  <c r="M1762" i="3"/>
  <c r="M1760" i="3"/>
  <c r="M1759" i="3"/>
  <c r="M1757" i="3"/>
  <c r="L1433" i="3"/>
  <c r="L1430" i="3"/>
  <c r="L1438" i="3" s="1"/>
  <c r="L1431" i="3"/>
  <c r="L1542" i="3"/>
  <c r="L1541" i="3"/>
  <c r="L1544" i="3"/>
  <c r="L1539" i="3"/>
  <c r="L1547" i="3" s="1"/>
  <c r="L1540" i="3"/>
  <c r="L888" i="3"/>
  <c r="L887" i="3"/>
  <c r="L890" i="3"/>
  <c r="L885" i="3"/>
  <c r="L893" i="3" s="1"/>
  <c r="L886" i="3"/>
  <c r="BL210" i="4"/>
  <c r="BI210" i="4"/>
  <c r="BL100" i="4"/>
  <c r="BI100" i="4"/>
  <c r="BF100" i="4"/>
  <c r="M1435" i="3" l="1"/>
  <c r="O1435" i="3"/>
  <c r="N1435" i="3"/>
  <c r="L1435" i="3"/>
  <c r="O1543" i="3"/>
  <c r="O1560" i="3" s="1"/>
  <c r="M1761" i="3"/>
  <c r="M1778" i="3" s="1"/>
  <c r="N889" i="3"/>
  <c r="N906" i="3" s="1"/>
  <c r="O1761" i="3"/>
  <c r="O1778" i="3" s="1"/>
  <c r="M889" i="3"/>
  <c r="M906" i="3" s="1"/>
  <c r="O889" i="3"/>
  <c r="O906" i="3" s="1"/>
  <c r="M1543" i="3"/>
  <c r="M1560" i="3" s="1"/>
  <c r="N1761" i="3"/>
  <c r="N1778" i="3" s="1"/>
  <c r="L998" i="3"/>
  <c r="L1015" i="3" s="1"/>
  <c r="L1761" i="3"/>
  <c r="L1778" i="3" s="1"/>
  <c r="L1450" i="3"/>
  <c r="L1434" i="3"/>
  <c r="L1451" i="3" s="1"/>
  <c r="O671" i="3"/>
  <c r="N1543" i="3"/>
  <c r="N1560" i="3" s="1"/>
  <c r="N671" i="3"/>
  <c r="N688" i="3" s="1"/>
  <c r="L1543" i="3"/>
  <c r="L1560" i="3" s="1"/>
  <c r="L671" i="3"/>
  <c r="L688" i="3" s="1"/>
  <c r="M671" i="3"/>
  <c r="L889" i="3"/>
  <c r="AB42" i="4"/>
  <c r="L905" i="3"/>
  <c r="L894" i="3"/>
  <c r="O470" i="3"/>
  <c r="L1447" i="3"/>
  <c r="L1446" i="3"/>
  <c r="M1782" i="3"/>
  <c r="M1781" i="3"/>
  <c r="N886" i="3"/>
  <c r="N893" i="3"/>
  <c r="N910" i="3"/>
  <c r="N909" i="3"/>
  <c r="O1552" i="3"/>
  <c r="O1551" i="3"/>
  <c r="M1431" i="3"/>
  <c r="M1438" i="3"/>
  <c r="O1782" i="3"/>
  <c r="O1781" i="3"/>
  <c r="O691" i="3"/>
  <c r="O692" i="3"/>
  <c r="N451" i="3"/>
  <c r="N461" i="3"/>
  <c r="M886" i="3"/>
  <c r="M893" i="3"/>
  <c r="M909" i="3"/>
  <c r="M910" i="3"/>
  <c r="N1431" i="3"/>
  <c r="N1438" i="3"/>
  <c r="O886" i="3"/>
  <c r="O893" i="3"/>
  <c r="O909" i="3"/>
  <c r="O910" i="3"/>
  <c r="M1564" i="3"/>
  <c r="M1563" i="3"/>
  <c r="O1431" i="3"/>
  <c r="O1438" i="3"/>
  <c r="N1774" i="3"/>
  <c r="N1773" i="3"/>
  <c r="N1782" i="3"/>
  <c r="N1781" i="3"/>
  <c r="N692" i="3"/>
  <c r="N691" i="3"/>
  <c r="M451" i="3"/>
  <c r="M461" i="3"/>
  <c r="L680" i="3"/>
  <c r="L679" i="3"/>
  <c r="M684" i="3"/>
  <c r="M683" i="3"/>
  <c r="L1007" i="3"/>
  <c r="L1006" i="3"/>
  <c r="L898" i="3"/>
  <c r="L897" i="3"/>
  <c r="L902" i="3"/>
  <c r="L901" i="3"/>
  <c r="L1564" i="3"/>
  <c r="L1563" i="3"/>
  <c r="L1439" i="3"/>
  <c r="M1770" i="3"/>
  <c r="M1769" i="3"/>
  <c r="L692" i="3"/>
  <c r="L691" i="3"/>
  <c r="O451" i="3"/>
  <c r="O461" i="3"/>
  <c r="N898" i="3"/>
  <c r="N897" i="3"/>
  <c r="O1556" i="3"/>
  <c r="O1555" i="3"/>
  <c r="M1454" i="3"/>
  <c r="M1455" i="3"/>
  <c r="O1770" i="3"/>
  <c r="O1769" i="3"/>
  <c r="O668" i="3"/>
  <c r="O675" i="3"/>
  <c r="N450" i="3"/>
  <c r="N457" i="3"/>
  <c r="N452" i="3"/>
  <c r="N465" i="3"/>
  <c r="M898" i="3"/>
  <c r="M897" i="3"/>
  <c r="N1552" i="3"/>
  <c r="N1551" i="3"/>
  <c r="L1782" i="3"/>
  <c r="L1781" i="3"/>
  <c r="M692" i="3"/>
  <c r="M691" i="3"/>
  <c r="L473" i="3"/>
  <c r="L454" i="3"/>
  <c r="O902" i="3"/>
  <c r="O901" i="3"/>
  <c r="O898" i="3"/>
  <c r="O897" i="3"/>
  <c r="M1552" i="3"/>
  <c r="M1551" i="3"/>
  <c r="N1770" i="3"/>
  <c r="N1769" i="3"/>
  <c r="N668" i="3"/>
  <c r="N675" i="3"/>
  <c r="M450" i="3"/>
  <c r="M458" i="3" s="1"/>
  <c r="M452" i="3"/>
  <c r="M465" i="3"/>
  <c r="L465" i="3"/>
  <c r="O684" i="3"/>
  <c r="O683" i="3"/>
  <c r="N680" i="3"/>
  <c r="N679" i="3"/>
  <c r="L1018" i="3"/>
  <c r="L1019" i="3"/>
  <c r="L909" i="3"/>
  <c r="L910" i="3"/>
  <c r="L1556" i="3"/>
  <c r="L1555" i="3"/>
  <c r="O473" i="3"/>
  <c r="O454" i="3"/>
  <c r="L1559" i="3"/>
  <c r="L1548" i="3"/>
  <c r="L1552" i="3"/>
  <c r="L1551" i="3"/>
  <c r="L1454" i="3"/>
  <c r="L1455" i="3"/>
  <c r="M1774" i="3"/>
  <c r="M1773" i="3"/>
  <c r="L676" i="3"/>
  <c r="L687" i="3"/>
  <c r="O450" i="3"/>
  <c r="O457" i="3"/>
  <c r="O452" i="3"/>
  <c r="O465" i="3"/>
  <c r="N902" i="3"/>
  <c r="N901" i="3"/>
  <c r="O1540" i="3"/>
  <c r="O1547" i="3"/>
  <c r="O1774" i="3"/>
  <c r="O1773" i="3"/>
  <c r="N454" i="3"/>
  <c r="N473" i="3"/>
  <c r="N470" i="3"/>
  <c r="M902" i="3"/>
  <c r="M901" i="3"/>
  <c r="N1540" i="3"/>
  <c r="N1547" i="3"/>
  <c r="N1555" i="3"/>
  <c r="N1556" i="3"/>
  <c r="N1455" i="3"/>
  <c r="N1454" i="3"/>
  <c r="L1770" i="3"/>
  <c r="L1769" i="3"/>
  <c r="M668" i="3"/>
  <c r="M675" i="3"/>
  <c r="L470" i="3"/>
  <c r="M1540" i="3"/>
  <c r="M1547" i="3"/>
  <c r="M1556" i="3"/>
  <c r="M1555" i="3"/>
  <c r="O1455" i="3"/>
  <c r="O1454" i="3"/>
  <c r="M470" i="3"/>
  <c r="L461" i="3"/>
  <c r="O680" i="3"/>
  <c r="O679" i="3"/>
  <c r="N684" i="3"/>
  <c r="N683" i="3"/>
  <c r="L1011" i="3"/>
  <c r="L1010" i="3"/>
  <c r="M1758" i="3"/>
  <c r="M1765" i="3"/>
  <c r="O1564" i="3"/>
  <c r="O1563" i="3"/>
  <c r="O1758" i="3"/>
  <c r="O1765" i="3"/>
  <c r="O995" i="3"/>
  <c r="O1002" i="3"/>
  <c r="N1564" i="3"/>
  <c r="N1563" i="3"/>
  <c r="L1777" i="3"/>
  <c r="L1766" i="3"/>
  <c r="L1774" i="3"/>
  <c r="L1773" i="3"/>
  <c r="L469" i="3"/>
  <c r="L458" i="3"/>
  <c r="N995" i="3"/>
  <c r="N1002" i="3"/>
  <c r="N1758" i="3"/>
  <c r="N1765" i="3"/>
  <c r="M454" i="3"/>
  <c r="M473" i="3"/>
  <c r="M995" i="3"/>
  <c r="M1002" i="3"/>
  <c r="L684" i="3"/>
  <c r="L683" i="3"/>
  <c r="M680" i="3"/>
  <c r="M679" i="3"/>
  <c r="BI211" i="4"/>
  <c r="BC101" i="4"/>
  <c r="L906" i="3" l="1"/>
  <c r="M688" i="3"/>
  <c r="O688" i="3"/>
  <c r="M1003" i="3"/>
  <c r="N1777" i="3"/>
  <c r="N1766" i="3"/>
  <c r="O1003" i="3"/>
  <c r="L462" i="3"/>
  <c r="O474" i="3"/>
  <c r="L466" i="3"/>
  <c r="L474" i="3"/>
  <c r="N1003" i="3"/>
  <c r="O1777" i="3"/>
  <c r="O1766" i="3"/>
  <c r="M1777" i="3"/>
  <c r="M1766" i="3"/>
  <c r="M1559" i="3"/>
  <c r="M1548" i="3"/>
  <c r="M687" i="3"/>
  <c r="M676" i="3"/>
  <c r="N1559" i="3"/>
  <c r="N1548" i="3"/>
  <c r="O469" i="3"/>
  <c r="O458" i="3"/>
  <c r="M469" i="3"/>
  <c r="N469" i="3"/>
  <c r="N458" i="3"/>
  <c r="O462" i="3"/>
  <c r="M462" i="3"/>
  <c r="O1439" i="3"/>
  <c r="N1439" i="3"/>
  <c r="M894" i="3"/>
  <c r="M905" i="3"/>
  <c r="M1439" i="3"/>
  <c r="M474" i="3"/>
  <c r="N474" i="3"/>
  <c r="O1559" i="3"/>
  <c r="O1548" i="3"/>
  <c r="O466" i="3"/>
  <c r="M466" i="3"/>
  <c r="N687" i="3"/>
  <c r="N676" i="3"/>
  <c r="N466" i="3"/>
  <c r="O687" i="3"/>
  <c r="O676" i="3"/>
  <c r="O905" i="3"/>
  <c r="O894" i="3"/>
  <c r="N462" i="3"/>
  <c r="N905" i="3"/>
  <c r="N894" i="3"/>
  <c r="BL211" i="4"/>
  <c r="AQ101" i="4"/>
  <c r="AN101" i="4"/>
  <c r="BF101" i="4"/>
  <c r="BL101" i="4" l="1"/>
  <c r="BI101" i="4"/>
  <c r="AX157" i="4"/>
  <c r="AX155" i="4" l="1"/>
  <c r="AB157" i="4"/>
  <c r="AY157" i="4"/>
  <c r="AZ157" i="4"/>
  <c r="AB155" i="4" l="1"/>
  <c r="AY155" i="4"/>
  <c r="G233" i="3"/>
  <c r="H233" i="3"/>
  <c r="I233" i="3"/>
  <c r="J233" i="3"/>
  <c r="K233" i="3"/>
  <c r="G234" i="3"/>
  <c r="H234" i="3"/>
  <c r="I234" i="3"/>
  <c r="J234" i="3"/>
  <c r="K234" i="3"/>
  <c r="G235" i="3"/>
  <c r="H235" i="3"/>
  <c r="I235" i="3"/>
  <c r="J235" i="3"/>
  <c r="K235" i="3"/>
  <c r="G236" i="3"/>
  <c r="H236" i="3"/>
  <c r="I236" i="3"/>
  <c r="J236" i="3"/>
  <c r="K236" i="3"/>
  <c r="H256" i="3" l="1"/>
  <c r="I252" i="3"/>
  <c r="J248" i="3"/>
  <c r="G244" i="3"/>
  <c r="G256" i="3"/>
  <c r="H252" i="3"/>
  <c r="I248" i="3"/>
  <c r="J244" i="3"/>
  <c r="H248" i="3"/>
  <c r="I244" i="3"/>
  <c r="J256" i="3"/>
  <c r="G252" i="3"/>
  <c r="I256" i="3"/>
  <c r="J252" i="3"/>
  <c r="G248" i="3"/>
  <c r="H244" i="3"/>
  <c r="L263" i="3"/>
  <c r="L45" i="3" l="1"/>
  <c r="M263" i="3"/>
  <c r="AT100" i="4"/>
  <c r="AN100" i="4"/>
  <c r="BC100" i="4"/>
  <c r="AQ100" i="4"/>
  <c r="L261" i="3"/>
  <c r="L152" i="3"/>
  <c r="L43" i="3" l="1"/>
  <c r="N263" i="3"/>
  <c r="O263" i="3" s="1"/>
  <c r="M45" i="3"/>
  <c r="M264" i="3"/>
  <c r="L257" i="3"/>
  <c r="M152" i="3"/>
  <c r="L148" i="3"/>
  <c r="O238" i="3"/>
  <c r="N238" i="3"/>
  <c r="M238" i="3"/>
  <c r="L238" i="3"/>
  <c r="O45" i="3" l="1"/>
  <c r="N45" i="3"/>
  <c r="L39" i="3"/>
  <c r="L20" i="3"/>
  <c r="N20" i="3"/>
  <c r="M20" i="3"/>
  <c r="O20" i="3"/>
  <c r="N264" i="3"/>
  <c r="O264" i="3"/>
  <c r="N152" i="3"/>
  <c r="M148" i="3"/>
  <c r="M124" i="3"/>
  <c r="N124" i="3"/>
  <c r="O124" i="3"/>
  <c r="M125" i="3"/>
  <c r="N125" i="3"/>
  <c r="O125" i="3"/>
  <c r="M126" i="3"/>
  <c r="N126" i="3"/>
  <c r="O126" i="3"/>
  <c r="M127" i="3"/>
  <c r="N127" i="3"/>
  <c r="O127" i="3"/>
  <c r="E232" i="3"/>
  <c r="O15" i="3" l="1"/>
  <c r="N15" i="3"/>
  <c r="E14" i="3"/>
  <c r="M16" i="3"/>
  <c r="N16" i="3"/>
  <c r="M15" i="3"/>
  <c r="O16" i="3"/>
  <c r="O18" i="3"/>
  <c r="N18" i="3"/>
  <c r="N17" i="3"/>
  <c r="M17" i="3"/>
  <c r="M18" i="3"/>
  <c r="O17" i="3"/>
  <c r="O143" i="3"/>
  <c r="N139" i="3"/>
  <c r="M135" i="3"/>
  <c r="O135" i="3"/>
  <c r="O147" i="3"/>
  <c r="N143" i="3"/>
  <c r="M139" i="3"/>
  <c r="N147" i="3"/>
  <c r="M143" i="3"/>
  <c r="E251" i="3"/>
  <c r="E240" i="3"/>
  <c r="M147" i="3"/>
  <c r="O139" i="3"/>
  <c r="N135" i="3"/>
  <c r="L912" i="3"/>
  <c r="L1021" i="3"/>
  <c r="L1566" i="3"/>
  <c r="L1572" i="3"/>
  <c r="L694" i="3"/>
  <c r="L476" i="3"/>
  <c r="O152" i="3"/>
  <c r="N148" i="3"/>
  <c r="I145" i="3"/>
  <c r="H137" i="3"/>
  <c r="G145" i="3"/>
  <c r="H145" i="3"/>
  <c r="L700" i="3" l="1"/>
  <c r="O148" i="3"/>
  <c r="I137" i="3"/>
  <c r="G141" i="3"/>
  <c r="H141" i="3"/>
  <c r="I141" i="3" l="1"/>
  <c r="I246" i="3" l="1"/>
  <c r="H246" i="3"/>
  <c r="I28" i="3" l="1"/>
  <c r="H28" i="3"/>
  <c r="G250" i="3"/>
  <c r="H254" i="3"/>
  <c r="I254" i="3"/>
  <c r="G246" i="3"/>
  <c r="H36" i="3" l="1"/>
  <c r="G32" i="3"/>
  <c r="G28" i="3"/>
  <c r="I36" i="3"/>
  <c r="H250" i="3"/>
  <c r="J254" i="3"/>
  <c r="K253" i="3"/>
  <c r="J250" i="3"/>
  <c r="K249" i="3"/>
  <c r="G254" i="3"/>
  <c r="I250" i="3"/>
  <c r="J246" i="3"/>
  <c r="K245" i="3"/>
  <c r="G36" i="3" l="1"/>
  <c r="K35" i="3"/>
  <c r="K27" i="3"/>
  <c r="H32" i="3"/>
  <c r="K246" i="3"/>
  <c r="K252" i="3"/>
  <c r="K31" i="3"/>
  <c r="I32" i="3"/>
  <c r="K255" i="3"/>
  <c r="K256" i="3"/>
  <c r="K248" i="3"/>
  <c r="K250" i="3"/>
  <c r="K254" i="3"/>
  <c r="G242" i="3"/>
  <c r="H242" i="3"/>
  <c r="J242" i="3"/>
  <c r="H238" i="3" l="1"/>
  <c r="G238" i="3"/>
  <c r="J238" i="3"/>
  <c r="J137" i="3"/>
  <c r="J141" i="3"/>
  <c r="K137" i="3" l="1"/>
  <c r="J28" i="3"/>
  <c r="K141" i="3"/>
  <c r="J32" i="3"/>
  <c r="K241" i="3"/>
  <c r="I242" i="3"/>
  <c r="J145" i="3"/>
  <c r="H133" i="3"/>
  <c r="G133" i="3"/>
  <c r="H129" i="3" l="1"/>
  <c r="H24" i="3"/>
  <c r="K32" i="3"/>
  <c r="K145" i="3"/>
  <c r="J36" i="3"/>
  <c r="G129" i="3"/>
  <c r="G24" i="3"/>
  <c r="K28" i="3"/>
  <c r="K23" i="3"/>
  <c r="K244" i="3"/>
  <c r="K242" i="3"/>
  <c r="I238" i="3"/>
  <c r="J133" i="3"/>
  <c r="I133" i="3"/>
  <c r="I24" i="3" l="1"/>
  <c r="J129" i="3"/>
  <c r="J24" i="3"/>
  <c r="I129" i="3"/>
  <c r="K36" i="3"/>
  <c r="G20" i="3"/>
  <c r="H20" i="3"/>
  <c r="K238" i="3"/>
  <c r="K133" i="3"/>
  <c r="K24" i="3" l="1"/>
  <c r="I20" i="3"/>
  <c r="K129" i="3"/>
  <c r="J20" i="3"/>
  <c r="K20" i="3"/>
  <c r="K332" i="3"/>
  <c r="K318" i="3" l="1"/>
  <c r="J318" i="3"/>
  <c r="I318" i="3"/>
  <c r="H320" i="3"/>
  <c r="G318" i="3"/>
  <c r="G100" i="3" l="1"/>
  <c r="I100" i="3"/>
  <c r="J100" i="3"/>
  <c r="I320" i="3"/>
  <c r="J320" i="3"/>
  <c r="K320" i="3"/>
  <c r="G320" i="3"/>
  <c r="L320" i="3"/>
  <c r="H318" i="3"/>
  <c r="H100" i="3" l="1"/>
  <c r="L318" i="3"/>
  <c r="N101" i="3" l="1"/>
  <c r="N311" i="3"/>
  <c r="M320" i="3"/>
  <c r="M318" i="3"/>
  <c r="N320" i="3"/>
  <c r="N318" i="3"/>
  <c r="O101" i="3" l="1"/>
  <c r="O311" i="3"/>
  <c r="O318" i="3"/>
  <c r="O320" i="3"/>
  <c r="K202" i="3" l="1"/>
  <c r="K211" i="3"/>
  <c r="J211" i="3"/>
  <c r="I211" i="3"/>
  <c r="H211" i="3"/>
  <c r="G211" i="3"/>
  <c r="H102" i="3" l="1"/>
  <c r="J102" i="3"/>
  <c r="I102" i="3"/>
  <c r="K102" i="3"/>
  <c r="G102" i="3"/>
  <c r="BS162" i="4"/>
  <c r="BR162" i="4"/>
  <c r="BM49" i="4"/>
  <c r="BN49" i="4"/>
  <c r="BO49" i="4"/>
  <c r="BP49" i="4"/>
  <c r="BK211" i="4"/>
  <c r="BK210" i="4"/>
  <c r="BH211" i="4"/>
  <c r="BH210" i="4"/>
  <c r="BY175" i="4"/>
  <c r="BX175" i="4"/>
  <c r="BW175" i="4"/>
  <c r="BV175" i="4"/>
  <c r="BU175" i="4"/>
  <c r="BT175" i="4"/>
  <c r="BS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H162" i="4"/>
  <c r="AJ162" i="4"/>
  <c r="AK162" i="4"/>
  <c r="AF162" i="4"/>
  <c r="AG162" i="4"/>
  <c r="AU162" i="4"/>
  <c r="AO162" i="4"/>
  <c r="BK159" i="4"/>
  <c r="BQ162" i="4" l="1"/>
  <c r="BQ9" i="4" s="1"/>
  <c r="BS9" i="4"/>
  <c r="BR153" i="4"/>
  <c r="BR47" i="4" s="1"/>
  <c r="BR49" i="4" s="1"/>
  <c r="AG153" i="4"/>
  <c r="AF153" i="4"/>
  <c r="AH153" i="4"/>
  <c r="AZ158" i="4"/>
  <c r="BB161" i="4"/>
  <c r="BG162" i="4"/>
  <c r="BE161" i="4"/>
  <c r="BK161" i="4"/>
  <c r="BH161" i="4"/>
  <c r="BJ162" i="4"/>
  <c r="BD162" i="4"/>
  <c r="AW162" i="4"/>
  <c r="AR162" i="4"/>
  <c r="AT162" i="4"/>
  <c r="AQ162" i="4"/>
  <c r="AL162" i="4"/>
  <c r="AX161" i="4"/>
  <c r="AN162" i="4"/>
  <c r="M211" i="3"/>
  <c r="L211" i="3"/>
  <c r="BH159" i="4"/>
  <c r="BE159" i="4"/>
  <c r="BB159" i="4"/>
  <c r="AZ159" i="4"/>
  <c r="AX159" i="4"/>
  <c r="AZ46" i="4"/>
  <c r="AX46" i="4"/>
  <c r="BK160" i="4"/>
  <c r="BH160" i="4"/>
  <c r="BE160" i="4"/>
  <c r="BB160" i="4"/>
  <c r="BR40" i="4" l="1"/>
  <c r="BR9" i="4"/>
  <c r="BR8" i="4" s="1"/>
  <c r="L102" i="3"/>
  <c r="M102" i="3"/>
  <c r="AB161" i="4"/>
  <c r="AB159" i="4"/>
  <c r="AB46" i="4"/>
  <c r="AZ155" i="4"/>
  <c r="AY159" i="4"/>
  <c r="AZ161" i="4"/>
  <c r="AY161" i="4"/>
  <c r="N211" i="3"/>
  <c r="AZ160" i="4"/>
  <c r="AZ47" i="4"/>
  <c r="AX160" i="4"/>
  <c r="AX47" i="4"/>
  <c r="F126" i="5"/>
  <c r="F66" i="5"/>
  <c r="AO121" i="5"/>
  <c r="AL121" i="5"/>
  <c r="AI121" i="5"/>
  <c r="AF121" i="5"/>
  <c r="AF17" i="5" s="1"/>
  <c r="AO73" i="5"/>
  <c r="AL73" i="5"/>
  <c r="AI73" i="5"/>
  <c r="AF73" i="5"/>
  <c r="AO61" i="5"/>
  <c r="AL61" i="5"/>
  <c r="AI61" i="5"/>
  <c r="AF61" i="5"/>
  <c r="AO29" i="5"/>
  <c r="AI29" i="5"/>
  <c r="AF29" i="5"/>
  <c r="AB121" i="5"/>
  <c r="AB61" i="5"/>
  <c r="Z61" i="5"/>
  <c r="W61" i="5"/>
  <c r="T61" i="5"/>
  <c r="Z121" i="5"/>
  <c r="Z17" i="5" s="1"/>
  <c r="W121" i="5"/>
  <c r="W17" i="5" s="1"/>
  <c r="T121" i="5"/>
  <c r="Q121" i="5"/>
  <c r="Q17" i="5" s="1"/>
  <c r="Z73" i="5"/>
  <c r="W73" i="5"/>
  <c r="AL131" i="5" l="1"/>
  <c r="AO131" i="5"/>
  <c r="AO9" i="5"/>
  <c r="AI17" i="5"/>
  <c r="AL17" i="5"/>
  <c r="AO17" i="5"/>
  <c r="AF131" i="5"/>
  <c r="AF9" i="5"/>
  <c r="AB17" i="5"/>
  <c r="T17" i="5"/>
  <c r="AI131" i="5"/>
  <c r="AI9" i="5"/>
  <c r="N102" i="3"/>
  <c r="AI71" i="5"/>
  <c r="F61" i="5"/>
  <c r="F71" i="5" s="1"/>
  <c r="AB71" i="5"/>
  <c r="AO71" i="5"/>
  <c r="AF71" i="5"/>
  <c r="W131" i="5"/>
  <c r="Z131" i="5"/>
  <c r="F121" i="5"/>
  <c r="AB131" i="5"/>
  <c r="AB160" i="4"/>
  <c r="AB47" i="4"/>
  <c r="AY160" i="4"/>
  <c r="AC121" i="5"/>
  <c r="AC73" i="5"/>
  <c r="AC61" i="5"/>
  <c r="AZ162" i="4"/>
  <c r="AX162" i="4"/>
  <c r="O211" i="3"/>
  <c r="AD61" i="5"/>
  <c r="AD121" i="5"/>
  <c r="AD17" i="5" s="1"/>
  <c r="AD73" i="5"/>
  <c r="AC17" i="5" l="1"/>
  <c r="O102" i="3"/>
  <c r="AC131" i="5"/>
  <c r="AD131" i="5"/>
  <c r="AD29" i="5"/>
  <c r="AD9" i="5" s="1"/>
  <c r="W29" i="5"/>
  <c r="W9" i="5" s="1"/>
  <c r="T29" i="5"/>
  <c r="Q29" i="5"/>
  <c r="T71" i="5" l="1"/>
  <c r="W71" i="5"/>
  <c r="Q71" i="5"/>
  <c r="AD71" i="5"/>
  <c r="AC29" i="5"/>
  <c r="AC9" i="5" s="1"/>
  <c r="AC71" i="5" l="1"/>
  <c r="O27" i="5" l="1"/>
  <c r="N27" i="5"/>
  <c r="O174" i="3" l="1"/>
  <c r="N174" i="3"/>
  <c r="M174" i="3"/>
  <c r="AW100" i="4" l="1"/>
  <c r="K128" i="3"/>
  <c r="K19" i="3" l="1"/>
  <c r="AZ100" i="4"/>
  <c r="BP100" i="4" s="1"/>
  <c r="L200" i="3" l="1"/>
  <c r="L202" i="3"/>
  <c r="N784" i="3" l="1"/>
  <c r="N785" i="3"/>
  <c r="N1656" i="3"/>
  <c r="N1657" i="3"/>
  <c r="N1111" i="3"/>
  <c r="N1112" i="3"/>
  <c r="M1329" i="3"/>
  <c r="M1330" i="3"/>
  <c r="O784" i="3"/>
  <c r="O785" i="3"/>
  <c r="O1111" i="3"/>
  <c r="O1112" i="3"/>
  <c r="O1329" i="3"/>
  <c r="O1330" i="3"/>
  <c r="L784" i="3"/>
  <c r="L785" i="3"/>
  <c r="M1656" i="3"/>
  <c r="M1657" i="3"/>
  <c r="M1111" i="3"/>
  <c r="M1112" i="3"/>
  <c r="N1329" i="3"/>
  <c r="N1330" i="3"/>
  <c r="O1656" i="3"/>
  <c r="O1657" i="3"/>
  <c r="M784" i="3"/>
  <c r="M785" i="3"/>
  <c r="L1656" i="3"/>
  <c r="L1657" i="3"/>
  <c r="L1111" i="3"/>
  <c r="L1112" i="3"/>
  <c r="N803" i="3"/>
  <c r="N1675" i="3"/>
  <c r="N1130" i="3"/>
  <c r="M1348" i="3"/>
  <c r="L803" i="3"/>
  <c r="M1675" i="3"/>
  <c r="M1130" i="3"/>
  <c r="N1348" i="3"/>
  <c r="M803" i="3"/>
  <c r="L1675" i="3"/>
  <c r="L1130" i="3"/>
  <c r="L1348" i="3"/>
  <c r="BJ102" i="4"/>
  <c r="BL102" i="4"/>
  <c r="AF212" i="4"/>
  <c r="L1333" i="3" l="1"/>
  <c r="L1334" i="3"/>
  <c r="L1337" i="3"/>
  <c r="L1338" i="3"/>
  <c r="L1127" i="3"/>
  <c r="L1128" i="3"/>
  <c r="L1123" i="3"/>
  <c r="L1124" i="3"/>
  <c r="L1669" i="3"/>
  <c r="L1668" i="3"/>
  <c r="M800" i="3"/>
  <c r="M801" i="3"/>
  <c r="N1333" i="3"/>
  <c r="N1334" i="3"/>
  <c r="M1333" i="3"/>
  <c r="M1334" i="3"/>
  <c r="L1672" i="3"/>
  <c r="L1673" i="3"/>
  <c r="M797" i="3"/>
  <c r="M796" i="3"/>
  <c r="N1337" i="3"/>
  <c r="N1338" i="3"/>
  <c r="M1127" i="3"/>
  <c r="M1128" i="3"/>
  <c r="O1333" i="3"/>
  <c r="O1334" i="3"/>
  <c r="O800" i="3"/>
  <c r="O801" i="3"/>
  <c r="M1337" i="3"/>
  <c r="M1338" i="3"/>
  <c r="N1123" i="3"/>
  <c r="N1124" i="3"/>
  <c r="M1124" i="3"/>
  <c r="M1123" i="3"/>
  <c r="M1668" i="3"/>
  <c r="M1669" i="3"/>
  <c r="L796" i="3"/>
  <c r="L797" i="3"/>
  <c r="O1123" i="3"/>
  <c r="O1124" i="3"/>
  <c r="O1672" i="3"/>
  <c r="O1673" i="3"/>
  <c r="O796" i="3"/>
  <c r="O797" i="3"/>
  <c r="N1127" i="3"/>
  <c r="N1128" i="3"/>
  <c r="N1672" i="3"/>
  <c r="N1673" i="3"/>
  <c r="N800" i="3"/>
  <c r="N801" i="3"/>
  <c r="M1672" i="3"/>
  <c r="M1673" i="3"/>
  <c r="L800" i="3"/>
  <c r="L801" i="3"/>
  <c r="O1337" i="3"/>
  <c r="O1338" i="3"/>
  <c r="O1127" i="3"/>
  <c r="O1128" i="3"/>
  <c r="O1668" i="3"/>
  <c r="O1669" i="3"/>
  <c r="N1669" i="3"/>
  <c r="N1668" i="3"/>
  <c r="N797" i="3"/>
  <c r="N796" i="3"/>
  <c r="O1675" i="3"/>
  <c r="O1130" i="3"/>
  <c r="L1681" i="3"/>
  <c r="O1348" i="3"/>
  <c r="O1784" i="3"/>
  <c r="I39" i="1"/>
  <c r="L1136" i="3"/>
  <c r="L809" i="3"/>
  <c r="O803" i="3"/>
  <c r="BE46" i="4"/>
  <c r="BK101" i="4"/>
  <c r="BH101" i="4"/>
  <c r="BE101" i="4"/>
  <c r="BB101" i="4"/>
  <c r="BK100" i="4"/>
  <c r="BH100" i="4"/>
  <c r="BE100" i="4"/>
  <c r="BB100" i="4"/>
  <c r="AY100" i="4"/>
  <c r="AM162" i="4" l="1"/>
  <c r="BK102" i="4"/>
  <c r="BK48" i="4"/>
  <c r="BK47" i="4"/>
  <c r="BK46" i="4"/>
  <c r="BK45" i="4"/>
  <c r="BH48" i="4"/>
  <c r="BH47" i="4"/>
  <c r="BH46" i="4"/>
  <c r="BH45" i="4"/>
  <c r="BH44" i="4"/>
  <c r="BH43" i="4"/>
  <c r="BE48" i="4"/>
  <c r="BE47" i="4"/>
  <c r="BE45" i="4"/>
  <c r="BE44" i="4"/>
  <c r="BE43" i="4"/>
  <c r="BB48" i="4"/>
  <c r="BB47" i="4"/>
  <c r="BB46" i="4"/>
  <c r="BB45" i="4"/>
  <c r="BB44" i="4"/>
  <c r="AY47" i="4"/>
  <c r="AY46" i="4"/>
  <c r="AY44" i="4"/>
  <c r="AY43" i="4"/>
  <c r="BK42" i="4" l="1"/>
  <c r="BE42" i="4"/>
  <c r="BH42" i="4"/>
  <c r="AS101" i="4"/>
  <c r="AP101" i="4"/>
  <c r="AM101" i="4"/>
  <c r="AV100" i="4"/>
  <c r="AS100" i="4"/>
  <c r="AP100" i="4"/>
  <c r="AM100" i="4" l="1"/>
  <c r="AI49" i="4"/>
  <c r="AI9" i="4" s="1"/>
  <c r="AM43" i="4"/>
  <c r="AB133" i="4"/>
  <c r="AB134" i="4" s="1"/>
  <c r="BQ133" i="4"/>
  <c r="BQ134" i="4" s="1"/>
  <c r="BZ133" i="4"/>
  <c r="BZ134" i="4" s="1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S134" i="4"/>
  <c r="BT134" i="4"/>
  <c r="BU134" i="4"/>
  <c r="BV134" i="4"/>
  <c r="BW134" i="4"/>
  <c r="BX134" i="4"/>
  <c r="BY134" i="4"/>
  <c r="CA134" i="4"/>
  <c r="CB134" i="4"/>
  <c r="CC134" i="4"/>
  <c r="CD134" i="4"/>
  <c r="CE134" i="4"/>
  <c r="AB136" i="4"/>
  <c r="BQ136" i="4"/>
  <c r="BZ136" i="4"/>
  <c r="AB137" i="4"/>
  <c r="BQ137" i="4"/>
  <c r="BZ137" i="4"/>
  <c r="AG138" i="4"/>
  <c r="AH138" i="4"/>
  <c r="AJ138" i="4"/>
  <c r="AK138" i="4"/>
  <c r="AM138" i="4"/>
  <c r="AN138" i="4"/>
  <c r="AP138" i="4"/>
  <c r="AQ138" i="4"/>
  <c r="AS138" i="4"/>
  <c r="AT138" i="4"/>
  <c r="AV138" i="4"/>
  <c r="AW138" i="4"/>
  <c r="AY138" i="4"/>
  <c r="AZ138" i="4"/>
  <c r="BB138" i="4"/>
  <c r="BC138" i="4"/>
  <c r="BE138" i="4"/>
  <c r="BF138" i="4"/>
  <c r="BH138" i="4"/>
  <c r="BI138" i="4"/>
  <c r="BK138" i="4"/>
  <c r="BL138" i="4"/>
  <c r="BS138" i="4"/>
  <c r="BT138" i="4"/>
  <c r="BU138" i="4"/>
  <c r="BV138" i="4"/>
  <c r="BW138" i="4"/>
  <c r="BX138" i="4"/>
  <c r="BY138" i="4"/>
  <c r="CA138" i="4"/>
  <c r="CB138" i="4"/>
  <c r="CC138" i="4"/>
  <c r="CD138" i="4"/>
  <c r="CE138" i="4"/>
  <c r="AB142" i="4"/>
  <c r="AB143" i="4" s="1"/>
  <c r="BQ142" i="4"/>
  <c r="BQ143" i="4" s="1"/>
  <c r="BZ142" i="4"/>
  <c r="BZ143" i="4" s="1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S143" i="4"/>
  <c r="BT143" i="4"/>
  <c r="BU143" i="4"/>
  <c r="BV143" i="4"/>
  <c r="BW143" i="4"/>
  <c r="BX143" i="4"/>
  <c r="BY143" i="4"/>
  <c r="CA143" i="4"/>
  <c r="CB143" i="4"/>
  <c r="CC143" i="4"/>
  <c r="CD143" i="4"/>
  <c r="CE143" i="4"/>
  <c r="AB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I146" i="4"/>
  <c r="BJ146" i="4"/>
  <c r="BL146" i="4"/>
  <c r="BQ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AB148" i="4"/>
  <c r="BQ148" i="4"/>
  <c r="BZ148" i="4"/>
  <c r="AB149" i="4"/>
  <c r="BQ149" i="4"/>
  <c r="BZ149" i="4"/>
  <c r="AG150" i="4"/>
  <c r="AH150" i="4"/>
  <c r="AJ150" i="4"/>
  <c r="AK150" i="4"/>
  <c r="AM150" i="4"/>
  <c r="AN150" i="4"/>
  <c r="AP150" i="4"/>
  <c r="AQ150" i="4"/>
  <c r="AS150" i="4"/>
  <c r="AT150" i="4"/>
  <c r="AV150" i="4"/>
  <c r="AW150" i="4"/>
  <c r="AY150" i="4"/>
  <c r="AZ150" i="4"/>
  <c r="BB150" i="4"/>
  <c r="BC150" i="4"/>
  <c r="BE150" i="4"/>
  <c r="BF150" i="4"/>
  <c r="BH150" i="4"/>
  <c r="BI150" i="4"/>
  <c r="BK150" i="4"/>
  <c r="BL150" i="4"/>
  <c r="BS150" i="4"/>
  <c r="BT150" i="4"/>
  <c r="BU150" i="4"/>
  <c r="BV150" i="4"/>
  <c r="BW150" i="4"/>
  <c r="BX150" i="4"/>
  <c r="BY150" i="4"/>
  <c r="CA150" i="4"/>
  <c r="CB150" i="4"/>
  <c r="CC150" i="4"/>
  <c r="CD150" i="4"/>
  <c r="CE150" i="4"/>
  <c r="AG49" i="4"/>
  <c r="AG9" i="4" s="1"/>
  <c r="AH49" i="4"/>
  <c r="AH9" i="4" s="1"/>
  <c r="BJ49" i="4"/>
  <c r="BJ9" i="4" s="1"/>
  <c r="BK49" i="4"/>
  <c r="AF49" i="4"/>
  <c r="AG102" i="4"/>
  <c r="AF102" i="4"/>
  <c r="AG212" i="4"/>
  <c r="AH212" i="4"/>
  <c r="AI212" i="4"/>
  <c r="BG212" i="4"/>
  <c r="BJ212" i="4"/>
  <c r="F73" i="5"/>
  <c r="F131" i="5" s="1"/>
  <c r="Z29" i="5"/>
  <c r="Z9" i="5" s="1"/>
  <c r="BJ23" i="4" l="1"/>
  <c r="AF23" i="4"/>
  <c r="AG23" i="4"/>
  <c r="AF9" i="4"/>
  <c r="Z71" i="5"/>
  <c r="AM42" i="4"/>
  <c r="BQ150" i="4"/>
  <c r="BQ138" i="4"/>
  <c r="BZ150" i="4"/>
  <c r="BZ138" i="4"/>
  <c r="T73" i="5"/>
  <c r="T9" i="5" s="1"/>
  <c r="Q73" i="5"/>
  <c r="Q9" i="5" s="1"/>
  <c r="Q131" i="5" l="1"/>
  <c r="T131" i="5"/>
  <c r="G258" i="3" l="1"/>
  <c r="H258" i="3"/>
  <c r="I258" i="3"/>
  <c r="J258" i="3"/>
  <c r="O207" i="3"/>
  <c r="G163" i="3"/>
  <c r="H155" i="3" l="1"/>
  <c r="I155" i="3"/>
  <c r="J155" i="3"/>
  <c r="G155" i="3"/>
  <c r="L123" i="3" l="1"/>
  <c r="L131" i="3" l="1"/>
  <c r="L142" i="3"/>
  <c r="G113" i="3"/>
  <c r="H113" i="3"/>
  <c r="I113" i="3"/>
  <c r="J113" i="3"/>
  <c r="K113" i="3"/>
  <c r="K1933" i="3" s="1"/>
  <c r="L113" i="3"/>
  <c r="M113" i="3"/>
  <c r="N113" i="3"/>
  <c r="O113" i="3"/>
  <c r="F113" i="3"/>
  <c r="I332" i="3"/>
  <c r="H332" i="3"/>
  <c r="G332" i="3"/>
  <c r="J332" i="3"/>
  <c r="L332" i="3"/>
  <c r="M332" i="3"/>
  <c r="N332" i="3"/>
  <c r="O332" i="3"/>
  <c r="I221" i="3"/>
  <c r="H221" i="3"/>
  <c r="G223" i="3"/>
  <c r="J221" i="3"/>
  <c r="K221" i="3"/>
  <c r="M221" i="3"/>
  <c r="N221" i="3"/>
  <c r="O221" i="3"/>
  <c r="G221" i="3" l="1"/>
  <c r="I223" i="3"/>
  <c r="L115" i="3"/>
  <c r="L112" i="3" s="1"/>
  <c r="G114" i="3"/>
  <c r="I115" i="3"/>
  <c r="I112" i="3" s="1"/>
  <c r="F115" i="3"/>
  <c r="F112" i="3" s="1"/>
  <c r="H115" i="3"/>
  <c r="H112" i="3" s="1"/>
  <c r="O115" i="3"/>
  <c r="O112" i="3" s="1"/>
  <c r="N115" i="3"/>
  <c r="N112" i="3" s="1"/>
  <c r="L221" i="3"/>
  <c r="L223" i="3"/>
  <c r="J115" i="3"/>
  <c r="J112" i="3" s="1"/>
  <c r="K223" i="3"/>
  <c r="G115" i="3"/>
  <c r="G112" i="3" s="1"/>
  <c r="M115" i="3"/>
  <c r="M112" i="3" s="1"/>
  <c r="H223" i="3"/>
  <c r="N223" i="3"/>
  <c r="F114" i="3"/>
  <c r="J223" i="3"/>
  <c r="O223" i="3"/>
  <c r="M223" i="3"/>
  <c r="K115" i="3"/>
  <c r="K112" i="3" s="1"/>
  <c r="E112" i="3"/>
  <c r="N114" i="3" l="1"/>
  <c r="O114" i="3"/>
  <c r="H114" i="3"/>
  <c r="J114" i="3"/>
  <c r="L114" i="3"/>
  <c r="I114" i="3"/>
  <c r="M114" i="3"/>
  <c r="K114" i="3"/>
  <c r="K39" i="1"/>
  <c r="V39" i="1" s="1"/>
  <c r="O194" i="3"/>
  <c r="O175" i="3"/>
  <c r="O66" i="3" l="1"/>
  <c r="O56" i="3"/>
  <c r="O52" i="3"/>
  <c r="F4" i="7"/>
  <c r="G4" i="7" s="1"/>
  <c r="H4" i="7" s="1"/>
  <c r="K4" i="7" s="1"/>
  <c r="BH212" i="4"/>
  <c r="AJ212" i="4"/>
  <c r="BH158" i="4"/>
  <c r="BE158" i="4"/>
  <c r="BB158" i="4"/>
  <c r="AY162" i="4"/>
  <c r="BB162" i="4" l="1"/>
  <c r="BB155" i="4"/>
  <c r="BE162" i="4"/>
  <c r="BE155" i="4"/>
  <c r="BH162" i="4"/>
  <c r="BH155" i="4"/>
  <c r="AK212" i="4"/>
  <c r="BI212" i="4"/>
  <c r="AK102" i="4" l="1"/>
  <c r="AH102" i="4"/>
  <c r="AI102" i="4"/>
  <c r="BA102" i="4"/>
  <c r="BB102" i="4"/>
  <c r="BC102" i="4"/>
  <c r="BD102" i="4"/>
  <c r="BE102" i="4"/>
  <c r="BF102" i="4"/>
  <c r="BG102" i="4"/>
  <c r="BH102" i="4"/>
  <c r="BH23" i="4" s="1"/>
  <c r="BI102" i="4"/>
  <c r="BG23" i="4" l="1"/>
  <c r="AK23" i="4"/>
  <c r="BI23" i="4"/>
  <c r="AH23" i="4"/>
  <c r="AI23" i="4"/>
  <c r="BE49" i="4"/>
  <c r="BE9" i="4" s="1"/>
  <c r="BD49" i="4"/>
  <c r="BD9" i="4" s="1"/>
  <c r="AJ49" i="4"/>
  <c r="AJ9" i="4" s="1"/>
  <c r="AK49" i="4"/>
  <c r="AK9" i="4" s="1"/>
  <c r="BH49" i="4" l="1"/>
  <c r="BH9" i="4" s="1"/>
  <c r="BG49" i="4"/>
  <c r="BG9" i="4" s="1"/>
  <c r="V6" i="4"/>
  <c r="W6" i="4" s="1"/>
  <c r="X6" i="4" s="1"/>
  <c r="Y6" i="4" s="1"/>
  <c r="Z6" i="4" s="1"/>
  <c r="P6" i="4"/>
  <c r="Q6" i="4" s="1"/>
  <c r="G96" i="3"/>
  <c r="E78" i="3"/>
  <c r="N56" i="3"/>
  <c r="E81" i="3" l="1"/>
  <c r="N52" i="3"/>
  <c r="E80" i="3"/>
  <c r="E83" i="3"/>
  <c r="E96" i="3"/>
  <c r="E79" i="3"/>
  <c r="E75" i="3"/>
  <c r="C1" i="8"/>
  <c r="D1" i="8" s="1"/>
  <c r="I1" i="8" s="1"/>
  <c r="J1" i="8" s="1"/>
  <c r="K1" i="8" s="1"/>
  <c r="L1" i="8" s="1"/>
  <c r="K314" i="3" l="1"/>
  <c r="K301" i="3"/>
  <c r="CD6" i="4"/>
  <c r="CE6" i="4" s="1"/>
  <c r="CF6" i="4" s="1"/>
  <c r="CG6" i="4" s="1"/>
  <c r="CH6" i="4" s="1"/>
  <c r="BS6" i="4"/>
  <c r="BT6" i="4" s="1"/>
  <c r="K310" i="3" l="1"/>
  <c r="L301" i="3"/>
  <c r="L314" i="3"/>
  <c r="N175" i="3"/>
  <c r="M175" i="3"/>
  <c r="M66" i="3" l="1"/>
  <c r="N66" i="3"/>
  <c r="L310" i="3"/>
  <c r="M314" i="3"/>
  <c r="M301" i="3"/>
  <c r="M303" i="3"/>
  <c r="M52" i="3"/>
  <c r="M56" i="3"/>
  <c r="M310" i="3" l="1"/>
  <c r="N303" i="3"/>
  <c r="N301" i="3"/>
  <c r="N314" i="3"/>
  <c r="G314" i="3"/>
  <c r="H314" i="3"/>
  <c r="I314" i="3"/>
  <c r="J314" i="3"/>
  <c r="G192" i="3"/>
  <c r="H192" i="3"/>
  <c r="I192" i="3"/>
  <c r="J192" i="3"/>
  <c r="G122" i="3"/>
  <c r="H122" i="3"/>
  <c r="I122" i="3"/>
  <c r="J122" i="3"/>
  <c r="K122" i="3"/>
  <c r="L122" i="3"/>
  <c r="G123" i="3"/>
  <c r="H123" i="3"/>
  <c r="I123" i="3"/>
  <c r="J123" i="3"/>
  <c r="K123" i="3"/>
  <c r="G124" i="3"/>
  <c r="H124" i="3"/>
  <c r="I124" i="3"/>
  <c r="J124" i="3"/>
  <c r="K124" i="3"/>
  <c r="L124" i="3"/>
  <c r="G125" i="3"/>
  <c r="H125" i="3"/>
  <c r="I125" i="3"/>
  <c r="J125" i="3"/>
  <c r="K125" i="3"/>
  <c r="L125" i="3"/>
  <c r="G126" i="3"/>
  <c r="H126" i="3"/>
  <c r="I126" i="3"/>
  <c r="J126" i="3"/>
  <c r="K126" i="3"/>
  <c r="L126" i="3"/>
  <c r="G127" i="3"/>
  <c r="H127" i="3"/>
  <c r="I127" i="3"/>
  <c r="J127" i="3"/>
  <c r="K127" i="3"/>
  <c r="L127" i="3"/>
  <c r="J16" i="3" l="1"/>
  <c r="H15" i="3"/>
  <c r="I16" i="3"/>
  <c r="G15" i="3"/>
  <c r="H16" i="3"/>
  <c r="I15" i="3"/>
  <c r="G16" i="3"/>
  <c r="J15" i="3"/>
  <c r="L15" i="3"/>
  <c r="K15" i="3"/>
  <c r="L16" i="3"/>
  <c r="K16" i="3"/>
  <c r="K17" i="3"/>
  <c r="I17" i="3"/>
  <c r="L18" i="3"/>
  <c r="K18" i="3"/>
  <c r="H17" i="3"/>
  <c r="G17" i="3"/>
  <c r="H18" i="3"/>
  <c r="J18" i="3"/>
  <c r="J17" i="3"/>
  <c r="I18" i="3"/>
  <c r="G18" i="3"/>
  <c r="L17" i="3"/>
  <c r="I130" i="3"/>
  <c r="L130" i="3"/>
  <c r="H130" i="3"/>
  <c r="K130" i="3"/>
  <c r="G130" i="3"/>
  <c r="J130" i="3"/>
  <c r="L143" i="3"/>
  <c r="K143" i="3"/>
  <c r="G135" i="3"/>
  <c r="J143" i="3"/>
  <c r="L139" i="3"/>
  <c r="H139" i="3"/>
  <c r="J135" i="3"/>
  <c r="K142" i="3"/>
  <c r="K131" i="3"/>
  <c r="G142" i="3"/>
  <c r="G131" i="3"/>
  <c r="G143" i="3"/>
  <c r="K135" i="3"/>
  <c r="H142" i="3"/>
  <c r="H131" i="3"/>
  <c r="L147" i="3"/>
  <c r="K147" i="3"/>
  <c r="G147" i="3"/>
  <c r="I143" i="3"/>
  <c r="K139" i="3"/>
  <c r="G139" i="3"/>
  <c r="I135" i="3"/>
  <c r="J142" i="3"/>
  <c r="J131" i="3"/>
  <c r="H143" i="3"/>
  <c r="J139" i="3"/>
  <c r="L135" i="3"/>
  <c r="H135" i="3"/>
  <c r="I142" i="3"/>
  <c r="I131" i="3"/>
  <c r="I139" i="3"/>
  <c r="I188" i="3"/>
  <c r="I310" i="3"/>
  <c r="N310" i="3"/>
  <c r="H188" i="3"/>
  <c r="H310" i="3"/>
  <c r="G188" i="3"/>
  <c r="G310" i="3"/>
  <c r="J188" i="3"/>
  <c r="J310" i="3"/>
  <c r="O301" i="3"/>
  <c r="O303" i="3"/>
  <c r="L192" i="3"/>
  <c r="L189" i="3"/>
  <c r="K189" i="3"/>
  <c r="M205" i="3"/>
  <c r="M207" i="3"/>
  <c r="O314" i="3"/>
  <c r="G316" i="3"/>
  <c r="H316" i="3"/>
  <c r="I316" i="3"/>
  <c r="J316" i="3"/>
  <c r="K316" i="3"/>
  <c r="L316" i="3"/>
  <c r="M316" i="3"/>
  <c r="N316" i="3"/>
  <c r="O316" i="3"/>
  <c r="K187" i="3"/>
  <c r="L187" i="3"/>
  <c r="G186" i="3"/>
  <c r="H186" i="3"/>
  <c r="I186" i="3"/>
  <c r="J186" i="3"/>
  <c r="K303" i="3"/>
  <c r="L303" i="3"/>
  <c r="G295" i="3"/>
  <c r="H295" i="3"/>
  <c r="I295" i="3"/>
  <c r="J295" i="3"/>
  <c r="K298" i="3"/>
  <c r="L298" i="3"/>
  <c r="G283" i="3"/>
  <c r="H283" i="3"/>
  <c r="I283" i="3"/>
  <c r="J283" i="3"/>
  <c r="K283" i="3"/>
  <c r="L283" i="3"/>
  <c r="K284" i="3"/>
  <c r="F52" i="3"/>
  <c r="E52" i="3"/>
  <c r="O85" i="3" l="1"/>
  <c r="O81" i="3" s="1"/>
  <c r="O98" i="3"/>
  <c r="G98" i="3"/>
  <c r="K66" i="3"/>
  <c r="J98" i="3"/>
  <c r="I98" i="3"/>
  <c r="H98" i="3"/>
  <c r="M98" i="3"/>
  <c r="H185" i="3"/>
  <c r="J185" i="3"/>
  <c r="G185" i="3"/>
  <c r="I185" i="3"/>
  <c r="O310" i="3"/>
  <c r="G190" i="3"/>
  <c r="G184" i="3"/>
  <c r="J190" i="3"/>
  <c r="J184" i="3"/>
  <c r="I190" i="3"/>
  <c r="I184" i="3"/>
  <c r="H190" i="3"/>
  <c r="H184" i="3"/>
  <c r="I297" i="3"/>
  <c r="I294" i="3" s="1"/>
  <c r="I299" i="3"/>
  <c r="H299" i="3"/>
  <c r="H297" i="3"/>
  <c r="G297" i="3"/>
  <c r="G299" i="3"/>
  <c r="J299" i="3"/>
  <c r="J297" i="3"/>
  <c r="K295" i="3"/>
  <c r="L295" i="3"/>
  <c r="L188" i="3"/>
  <c r="L190" i="3"/>
  <c r="K190" i="3"/>
  <c r="L293" i="3"/>
  <c r="K192" i="3"/>
  <c r="K186" i="3"/>
  <c r="K293" i="3"/>
  <c r="J293" i="3"/>
  <c r="K299" i="3"/>
  <c r="I293" i="3"/>
  <c r="H293" i="3"/>
  <c r="L297" i="3"/>
  <c r="G293" i="3"/>
  <c r="K297" i="3"/>
  <c r="N205" i="3"/>
  <c r="N207" i="3"/>
  <c r="M192" i="3"/>
  <c r="M194" i="3"/>
  <c r="L299" i="3"/>
  <c r="L186" i="3"/>
  <c r="L184" i="3"/>
  <c r="K184" i="3"/>
  <c r="J264" i="3"/>
  <c r="L264" i="3"/>
  <c r="G264" i="3"/>
  <c r="H264" i="3"/>
  <c r="I264" i="3"/>
  <c r="K247" i="3"/>
  <c r="K243" i="3"/>
  <c r="F81" i="3"/>
  <c r="G81" i="3"/>
  <c r="H81" i="3"/>
  <c r="I81" i="3"/>
  <c r="J81" i="3"/>
  <c r="K194" i="3"/>
  <c r="L194" i="3"/>
  <c r="K203" i="3"/>
  <c r="L203" i="3"/>
  <c r="K207" i="3"/>
  <c r="L207" i="3"/>
  <c r="F56" i="3"/>
  <c r="L175" i="3"/>
  <c r="G174" i="3"/>
  <c r="H174" i="3"/>
  <c r="I174" i="3"/>
  <c r="J174" i="3"/>
  <c r="K174" i="3"/>
  <c r="L174" i="3"/>
  <c r="K205" i="3"/>
  <c r="L205" i="3"/>
  <c r="G56" i="3"/>
  <c r="H56" i="3"/>
  <c r="I56" i="3"/>
  <c r="J56" i="3"/>
  <c r="K56" i="3"/>
  <c r="L56" i="3"/>
  <c r="G52" i="3"/>
  <c r="H52" i="3"/>
  <c r="I52" i="3"/>
  <c r="J52" i="3"/>
  <c r="K52" i="3"/>
  <c r="L52" i="3"/>
  <c r="H146" i="3"/>
  <c r="I146" i="3"/>
  <c r="J146" i="3"/>
  <c r="H147" i="3"/>
  <c r="I147" i="3"/>
  <c r="J147" i="3"/>
  <c r="L155" i="3"/>
  <c r="G151" i="3"/>
  <c r="H151" i="3"/>
  <c r="I151" i="3"/>
  <c r="K151" i="3"/>
  <c r="J151" i="3"/>
  <c r="G153" i="3"/>
  <c r="H153" i="3"/>
  <c r="I153" i="3"/>
  <c r="J153" i="3"/>
  <c r="K153" i="3"/>
  <c r="G149" i="3"/>
  <c r="H149" i="3"/>
  <c r="I149" i="3"/>
  <c r="J149" i="3"/>
  <c r="L85" i="3" l="1"/>
  <c r="K85" i="3"/>
  <c r="K81" i="3" s="1"/>
  <c r="M85" i="3"/>
  <c r="M81" i="3" s="1"/>
  <c r="L98" i="3"/>
  <c r="K98" i="3"/>
  <c r="N98" i="3"/>
  <c r="J294" i="3"/>
  <c r="L66" i="3"/>
  <c r="G294" i="3"/>
  <c r="L81" i="3"/>
  <c r="H294" i="3"/>
  <c r="L294" i="3"/>
  <c r="K294" i="3"/>
  <c r="K188" i="3"/>
  <c r="N192" i="3"/>
  <c r="N194" i="3"/>
  <c r="N85" i="3" l="1"/>
  <c r="N81" i="3"/>
  <c r="K264" i="3"/>
  <c r="E56" i="3" l="1"/>
  <c r="D7" i="7" l="1"/>
  <c r="D8" i="7"/>
  <c r="D43" i="7" s="1"/>
  <c r="D9" i="7"/>
  <c r="D10" i="7"/>
  <c r="D11" i="7"/>
  <c r="D22" i="7"/>
  <c r="D26" i="7"/>
  <c r="D45" i="7" s="1"/>
  <c r="D29" i="7"/>
  <c r="D32" i="7"/>
  <c r="D35" i="7"/>
  <c r="D74" i="7" s="1"/>
  <c r="E77" i="3"/>
  <c r="O33" i="1" s="1"/>
  <c r="D20" i="7" l="1"/>
  <c r="D19" i="7"/>
  <c r="D21" i="7"/>
  <c r="I33" i="1"/>
  <c r="D23" i="7"/>
  <c r="D41" i="7" s="1"/>
  <c r="E76" i="3"/>
  <c r="N33" i="1" s="1"/>
  <c r="E37" i="3"/>
  <c r="D36" i="7" s="1"/>
  <c r="E26" i="3"/>
  <c r="D28" i="7" s="1"/>
  <c r="E25" i="3"/>
  <c r="D27" i="7" s="1"/>
  <c r="E44" i="3"/>
  <c r="E34" i="3"/>
  <c r="D34" i="7" s="1"/>
  <c r="E29" i="3"/>
  <c r="D30" i="7" s="1"/>
  <c r="E65" i="3"/>
  <c r="E42" i="3"/>
  <c r="E46" i="3"/>
  <c r="E33" i="3"/>
  <c r="D33" i="7" s="1"/>
  <c r="E38" i="3"/>
  <c r="D37" i="7" s="1"/>
  <c r="E47" i="3"/>
  <c r="E30" i="3"/>
  <c r="D31" i="7" s="1"/>
  <c r="E48" i="3" l="1"/>
  <c r="L33" i="1" s="1"/>
  <c r="E40" i="3"/>
  <c r="D58" i="7"/>
  <c r="M33" i="1"/>
  <c r="D24" i="7"/>
  <c r="D18" i="7"/>
  <c r="E22" i="3"/>
  <c r="D17" i="7"/>
  <c r="D25" i="7" s="1"/>
  <c r="K33" i="1"/>
  <c r="E21" i="3"/>
  <c r="V33" i="1" l="1"/>
  <c r="J33" i="1"/>
  <c r="J393" i="4" l="1"/>
  <c r="AB393" i="4"/>
  <c r="J394" i="4"/>
  <c r="AB394" i="4"/>
  <c r="J395" i="4"/>
  <c r="AB395" i="4"/>
  <c r="AI396" i="4"/>
  <c r="AJ396" i="4"/>
  <c r="AK396" i="4"/>
  <c r="J399" i="4"/>
  <c r="AB399" i="4"/>
  <c r="J400" i="4"/>
  <c r="AB400" i="4"/>
  <c r="J401" i="4"/>
  <c r="AB401" i="4"/>
  <c r="AI402" i="4"/>
  <c r="AJ402" i="4"/>
  <c r="AK402" i="4"/>
  <c r="J404" i="4"/>
  <c r="AB404" i="4"/>
  <c r="J405" i="4"/>
  <c r="AB405" i="4"/>
  <c r="J406" i="4"/>
  <c r="AB406" i="4"/>
  <c r="AI407" i="4"/>
  <c r="AJ407" i="4"/>
  <c r="AK407" i="4"/>
  <c r="J411" i="4"/>
  <c r="AB411" i="4"/>
  <c r="J412" i="4"/>
  <c r="AB412" i="4"/>
  <c r="J413" i="4"/>
  <c r="AB413" i="4"/>
  <c r="AI414" i="4"/>
  <c r="AJ414" i="4"/>
  <c r="AK414" i="4"/>
  <c r="J416" i="4"/>
  <c r="AB416" i="4"/>
  <c r="J417" i="4"/>
  <c r="AB417" i="4"/>
  <c r="J418" i="4"/>
  <c r="AB418" i="4"/>
  <c r="AI419" i="4"/>
  <c r="AJ419" i="4"/>
  <c r="AK419" i="4"/>
  <c r="J421" i="4"/>
  <c r="AB421" i="4"/>
  <c r="J422" i="4"/>
  <c r="AB422" i="4"/>
  <c r="J423" i="4"/>
  <c r="AB423" i="4"/>
  <c r="AI424" i="4"/>
  <c r="AJ424" i="4"/>
  <c r="AK424" i="4"/>
  <c r="J426" i="4"/>
  <c r="AB426" i="4"/>
  <c r="J427" i="4"/>
  <c r="AB427" i="4"/>
  <c r="J428" i="4"/>
  <c r="AB428" i="4"/>
  <c r="AJ429" i="4"/>
  <c r="AK429" i="4"/>
  <c r="J431" i="4"/>
  <c r="AB431" i="4"/>
  <c r="J432" i="4"/>
  <c r="AB432" i="4"/>
  <c r="J433" i="4"/>
  <c r="AB433" i="4"/>
  <c r="AI434" i="4"/>
  <c r="AJ434" i="4"/>
  <c r="AK434" i="4"/>
  <c r="J436" i="4"/>
  <c r="AB436" i="4"/>
  <c r="J437" i="4"/>
  <c r="AB437" i="4"/>
  <c r="J438" i="4"/>
  <c r="AB438" i="4"/>
  <c r="AI439" i="4"/>
  <c r="AJ439" i="4"/>
  <c r="AK439" i="4"/>
  <c r="J444" i="4"/>
  <c r="AB444" i="4"/>
  <c r="AI445" i="4"/>
  <c r="AJ445" i="4"/>
  <c r="AK445" i="4"/>
  <c r="J447" i="4"/>
  <c r="AB447" i="4"/>
  <c r="J448" i="4"/>
  <c r="AB448" i="4"/>
  <c r="J449" i="4"/>
  <c r="AB449" i="4"/>
  <c r="AI450" i="4"/>
  <c r="AJ450" i="4"/>
  <c r="AK450" i="4"/>
  <c r="J452" i="4"/>
  <c r="AB452" i="4"/>
  <c r="J453" i="4"/>
  <c r="AB453" i="4"/>
  <c r="J454" i="4"/>
  <c r="AB454" i="4"/>
  <c r="AI455" i="4"/>
  <c r="AJ455" i="4"/>
  <c r="AK455" i="4"/>
  <c r="J457" i="4"/>
  <c r="AB457" i="4"/>
  <c r="J458" i="4"/>
  <c r="AB458" i="4"/>
  <c r="J459" i="4"/>
  <c r="AB459" i="4"/>
  <c r="AJ460" i="4"/>
  <c r="AK460" i="4"/>
  <c r="J462" i="4"/>
  <c r="AB462" i="4"/>
  <c r="J463" i="4"/>
  <c r="AB463" i="4"/>
  <c r="J464" i="4"/>
  <c r="AB464" i="4"/>
  <c r="AI465" i="4"/>
  <c r="AJ465" i="4"/>
  <c r="AK465" i="4"/>
  <c r="J467" i="4"/>
  <c r="AB467" i="4"/>
  <c r="J468" i="4"/>
  <c r="AB468" i="4"/>
  <c r="J469" i="4"/>
  <c r="AB469" i="4"/>
  <c r="AI470" i="4"/>
  <c r="AJ470" i="4"/>
  <c r="AK470" i="4"/>
  <c r="J474" i="4"/>
  <c r="AB474" i="4"/>
  <c r="J475" i="4"/>
  <c r="AB475" i="4"/>
  <c r="AI476" i="4"/>
  <c r="AJ476" i="4"/>
  <c r="AK476" i="4"/>
  <c r="J478" i="4"/>
  <c r="AB478" i="4"/>
  <c r="J479" i="4"/>
  <c r="AB479" i="4"/>
  <c r="AI480" i="4"/>
  <c r="AJ480" i="4"/>
  <c r="AK480" i="4"/>
  <c r="J482" i="4"/>
  <c r="AB482" i="4"/>
  <c r="J483" i="4"/>
  <c r="AB483" i="4"/>
  <c r="AJ484" i="4"/>
  <c r="AK484" i="4"/>
  <c r="J487" i="4"/>
  <c r="AB487" i="4"/>
  <c r="J488" i="4"/>
  <c r="AB488" i="4"/>
  <c r="AI489" i="4"/>
  <c r="AJ489" i="4"/>
  <c r="AK489" i="4"/>
  <c r="J491" i="4"/>
  <c r="AB491" i="4"/>
  <c r="J492" i="4"/>
  <c r="AB492" i="4"/>
  <c r="AI493" i="4"/>
  <c r="AJ493" i="4"/>
  <c r="AK493" i="4"/>
  <c r="J495" i="4"/>
  <c r="AB495" i="4"/>
  <c r="J496" i="4"/>
  <c r="AB496" i="4"/>
  <c r="AJ497" i="4"/>
  <c r="AK497" i="4"/>
  <c r="AB509" i="4"/>
  <c r="J512" i="4"/>
  <c r="AB512" i="4"/>
  <c r="J513" i="4"/>
  <c r="AB513" i="4"/>
  <c r="J514" i="4"/>
  <c r="AB514" i="4"/>
  <c r="AI515" i="4"/>
  <c r="AJ515" i="4"/>
  <c r="AK515" i="4"/>
  <c r="J518" i="4"/>
  <c r="AB518" i="4"/>
  <c r="J519" i="4"/>
  <c r="AB519" i="4"/>
  <c r="J520" i="4"/>
  <c r="AB520" i="4"/>
  <c r="AI521" i="4"/>
  <c r="AJ521" i="4"/>
  <c r="AK521" i="4"/>
  <c r="J523" i="4"/>
  <c r="AB523" i="4"/>
  <c r="J524" i="4"/>
  <c r="AB524" i="4"/>
  <c r="J525" i="4"/>
  <c r="AB525" i="4"/>
  <c r="AI526" i="4"/>
  <c r="AJ526" i="4"/>
  <c r="AK526" i="4"/>
  <c r="J530" i="4"/>
  <c r="AB530" i="4"/>
  <c r="J531" i="4"/>
  <c r="AB531" i="4"/>
  <c r="J532" i="4"/>
  <c r="AB532" i="4"/>
  <c r="AI533" i="4"/>
  <c r="AJ533" i="4"/>
  <c r="AK533" i="4"/>
  <c r="J535" i="4"/>
  <c r="AB535" i="4"/>
  <c r="J536" i="4"/>
  <c r="AB536" i="4"/>
  <c r="J537" i="4"/>
  <c r="AB537" i="4"/>
  <c r="AI538" i="4"/>
  <c r="AJ538" i="4"/>
  <c r="AK538" i="4"/>
  <c r="J540" i="4"/>
  <c r="AB540" i="4"/>
  <c r="J541" i="4"/>
  <c r="AB541" i="4"/>
  <c r="J542" i="4"/>
  <c r="AB542" i="4"/>
  <c r="AI543" i="4"/>
  <c r="AJ543" i="4"/>
  <c r="AK543" i="4"/>
  <c r="J545" i="4"/>
  <c r="AB545" i="4"/>
  <c r="J546" i="4"/>
  <c r="AB546" i="4"/>
  <c r="J547" i="4"/>
  <c r="AB547" i="4"/>
  <c r="AJ548" i="4"/>
  <c r="AK548" i="4"/>
  <c r="J550" i="4"/>
  <c r="AB550" i="4"/>
  <c r="J551" i="4"/>
  <c r="AB551" i="4"/>
  <c r="J552" i="4"/>
  <c r="AB552" i="4"/>
  <c r="AI553" i="4"/>
  <c r="AJ553" i="4"/>
  <c r="AK553" i="4"/>
  <c r="J555" i="4"/>
  <c r="AB555" i="4"/>
  <c r="J556" i="4"/>
  <c r="AB556" i="4"/>
  <c r="J557" i="4"/>
  <c r="AB557" i="4"/>
  <c r="AI558" i="4"/>
  <c r="AJ558" i="4"/>
  <c r="AK558" i="4"/>
  <c r="J563" i="4"/>
  <c r="AB563" i="4"/>
  <c r="AI564" i="4"/>
  <c r="AJ564" i="4"/>
  <c r="AK564" i="4"/>
  <c r="J566" i="4"/>
  <c r="AB566" i="4"/>
  <c r="J567" i="4"/>
  <c r="AB567" i="4"/>
  <c r="J568" i="4"/>
  <c r="AB568" i="4"/>
  <c r="AI569" i="4"/>
  <c r="AJ569" i="4"/>
  <c r="AK569" i="4"/>
  <c r="J571" i="4"/>
  <c r="AB571" i="4"/>
  <c r="J572" i="4"/>
  <c r="AB572" i="4"/>
  <c r="J573" i="4"/>
  <c r="AB573" i="4"/>
  <c r="AI574" i="4"/>
  <c r="AJ574" i="4"/>
  <c r="AK574" i="4"/>
  <c r="J576" i="4"/>
  <c r="AB576" i="4"/>
  <c r="J577" i="4"/>
  <c r="AB577" i="4"/>
  <c r="J578" i="4"/>
  <c r="AB578" i="4"/>
  <c r="AJ579" i="4"/>
  <c r="AK579" i="4"/>
  <c r="J581" i="4"/>
  <c r="AB581" i="4"/>
  <c r="J582" i="4"/>
  <c r="AB582" i="4"/>
  <c r="J583" i="4"/>
  <c r="AB583" i="4"/>
  <c r="AI584" i="4"/>
  <c r="AJ584" i="4"/>
  <c r="AK584" i="4"/>
  <c r="J586" i="4"/>
  <c r="AB586" i="4"/>
  <c r="J587" i="4"/>
  <c r="AB587" i="4"/>
  <c r="J588" i="4"/>
  <c r="AB588" i="4"/>
  <c r="AI589" i="4"/>
  <c r="AJ589" i="4"/>
  <c r="AK589" i="4"/>
  <c r="J593" i="4"/>
  <c r="AB593" i="4"/>
  <c r="J594" i="4"/>
  <c r="AB594" i="4"/>
  <c r="AI595" i="4"/>
  <c r="AJ595" i="4"/>
  <c r="AK595" i="4"/>
  <c r="J597" i="4"/>
  <c r="AB597" i="4"/>
  <c r="J598" i="4"/>
  <c r="AB598" i="4"/>
  <c r="AI599" i="4"/>
  <c r="AJ599" i="4"/>
  <c r="AK599" i="4"/>
  <c r="J601" i="4"/>
  <c r="AB601" i="4"/>
  <c r="J602" i="4"/>
  <c r="AB602" i="4"/>
  <c r="AJ603" i="4"/>
  <c r="AK603" i="4"/>
  <c r="J606" i="4"/>
  <c r="AB606" i="4"/>
  <c r="J607" i="4"/>
  <c r="AB607" i="4"/>
  <c r="AI608" i="4"/>
  <c r="AJ608" i="4"/>
  <c r="AK608" i="4"/>
  <c r="J610" i="4"/>
  <c r="AB610" i="4"/>
  <c r="J611" i="4"/>
  <c r="AB611" i="4"/>
  <c r="AI612" i="4"/>
  <c r="AJ612" i="4"/>
  <c r="AK612" i="4"/>
  <c r="J614" i="4"/>
  <c r="AB614" i="4"/>
  <c r="J615" i="4"/>
  <c r="AB615" i="4"/>
  <c r="AJ616" i="4"/>
  <c r="AK616" i="4"/>
  <c r="J631" i="4"/>
  <c r="AB631" i="4"/>
  <c r="J632" i="4"/>
  <c r="AB632" i="4"/>
  <c r="J633" i="4"/>
  <c r="AB633" i="4"/>
  <c r="AI634" i="4"/>
  <c r="AJ634" i="4"/>
  <c r="AK634" i="4"/>
  <c r="J637" i="4"/>
  <c r="AB637" i="4"/>
  <c r="J638" i="4"/>
  <c r="AB638" i="4"/>
  <c r="J639" i="4"/>
  <c r="AB639" i="4"/>
  <c r="AI640" i="4"/>
  <c r="AJ640" i="4"/>
  <c r="AK640" i="4"/>
  <c r="J642" i="4"/>
  <c r="AB642" i="4"/>
  <c r="J643" i="4"/>
  <c r="AB643" i="4"/>
  <c r="J644" i="4"/>
  <c r="AB644" i="4"/>
  <c r="AI645" i="4"/>
  <c r="AJ645" i="4"/>
  <c r="AK645" i="4"/>
  <c r="J651" i="4"/>
  <c r="AB651" i="4"/>
  <c r="AI652" i="4"/>
  <c r="AJ652" i="4"/>
  <c r="AK652" i="4"/>
  <c r="J654" i="4"/>
  <c r="AB654" i="4"/>
  <c r="J655" i="4"/>
  <c r="AB655" i="4"/>
  <c r="J656" i="4"/>
  <c r="AB656" i="4"/>
  <c r="AI657" i="4"/>
  <c r="AJ657" i="4"/>
  <c r="AK657" i="4"/>
  <c r="J659" i="4"/>
  <c r="AB659" i="4"/>
  <c r="J660" i="4"/>
  <c r="AB660" i="4"/>
  <c r="J661" i="4"/>
  <c r="AB661" i="4"/>
  <c r="AI662" i="4"/>
  <c r="AJ662" i="4"/>
  <c r="AK662" i="4"/>
  <c r="J664" i="4"/>
  <c r="AB664" i="4"/>
  <c r="J665" i="4"/>
  <c r="AB665" i="4"/>
  <c r="J666" i="4"/>
  <c r="AB666" i="4"/>
  <c r="AJ667" i="4"/>
  <c r="AK667" i="4"/>
  <c r="J669" i="4"/>
  <c r="AB669" i="4"/>
  <c r="J670" i="4"/>
  <c r="AB670" i="4"/>
  <c r="J671" i="4"/>
  <c r="AB671" i="4"/>
  <c r="AI672" i="4"/>
  <c r="AJ672" i="4"/>
  <c r="AK672" i="4"/>
  <c r="J674" i="4"/>
  <c r="AB674" i="4"/>
  <c r="J675" i="4"/>
  <c r="AB675" i="4"/>
  <c r="J676" i="4"/>
  <c r="AB676" i="4"/>
  <c r="AI677" i="4"/>
  <c r="AJ677" i="4"/>
  <c r="AK677" i="4"/>
  <c r="J680" i="4"/>
  <c r="AB680" i="4"/>
  <c r="J681" i="4"/>
  <c r="AB681" i="4"/>
  <c r="J682" i="4"/>
  <c r="AB682" i="4"/>
  <c r="AI683" i="4"/>
  <c r="AJ683" i="4"/>
  <c r="AK683" i="4"/>
  <c r="J685" i="4"/>
  <c r="AB685" i="4"/>
  <c r="J686" i="4"/>
  <c r="AB686" i="4"/>
  <c r="J687" i="4"/>
  <c r="AB687" i="4"/>
  <c r="AI688" i="4"/>
  <c r="AJ688" i="4"/>
  <c r="AK688" i="4"/>
  <c r="J690" i="4"/>
  <c r="AB690" i="4"/>
  <c r="J691" i="4"/>
  <c r="AB691" i="4"/>
  <c r="J692" i="4"/>
  <c r="AB692" i="4"/>
  <c r="AI693" i="4"/>
  <c r="AJ693" i="4"/>
  <c r="AK693" i="4"/>
  <c r="J695" i="4"/>
  <c r="AB695" i="4"/>
  <c r="J696" i="4"/>
  <c r="AB696" i="4"/>
  <c r="J697" i="4"/>
  <c r="AB697" i="4"/>
  <c r="AJ698" i="4"/>
  <c r="AK698" i="4"/>
  <c r="J700" i="4"/>
  <c r="AB700" i="4"/>
  <c r="J701" i="4"/>
  <c r="AB701" i="4"/>
  <c r="J702" i="4"/>
  <c r="AB702" i="4"/>
  <c r="AI703" i="4"/>
  <c r="AJ703" i="4"/>
  <c r="AK703" i="4"/>
  <c r="J705" i="4"/>
  <c r="AB705" i="4"/>
  <c r="J706" i="4"/>
  <c r="AB706" i="4"/>
  <c r="J707" i="4"/>
  <c r="AB707" i="4"/>
  <c r="AI708" i="4"/>
  <c r="AJ708" i="4"/>
  <c r="AK708" i="4"/>
  <c r="J712" i="4"/>
  <c r="AB712" i="4"/>
  <c r="J713" i="4"/>
  <c r="AB713" i="4"/>
  <c r="AI714" i="4"/>
  <c r="AJ714" i="4"/>
  <c r="AK714" i="4"/>
  <c r="J716" i="4"/>
  <c r="AB716" i="4"/>
  <c r="J717" i="4"/>
  <c r="AB717" i="4"/>
  <c r="AI718" i="4"/>
  <c r="AJ718" i="4"/>
  <c r="AK718" i="4"/>
  <c r="J720" i="4"/>
  <c r="AB720" i="4"/>
  <c r="J721" i="4"/>
  <c r="AB721" i="4"/>
  <c r="AJ722" i="4"/>
  <c r="AK722" i="4"/>
  <c r="J725" i="4"/>
  <c r="AB725" i="4"/>
  <c r="J726" i="4"/>
  <c r="AB726" i="4"/>
  <c r="AI727" i="4"/>
  <c r="AJ727" i="4"/>
  <c r="AK727" i="4"/>
  <c r="J729" i="4"/>
  <c r="AB729" i="4"/>
  <c r="J730" i="4"/>
  <c r="AB730" i="4"/>
  <c r="AI731" i="4"/>
  <c r="AJ731" i="4"/>
  <c r="AK731" i="4"/>
  <c r="J733" i="4"/>
  <c r="AB733" i="4"/>
  <c r="J734" i="4"/>
  <c r="AB734" i="4"/>
  <c r="AJ735" i="4"/>
  <c r="AK735" i="4"/>
  <c r="J750" i="4"/>
  <c r="AB750" i="4"/>
  <c r="J751" i="4"/>
  <c r="AB751" i="4"/>
  <c r="J752" i="4"/>
  <c r="AB752" i="4"/>
  <c r="AI753" i="4"/>
  <c r="AJ753" i="4"/>
  <c r="AK753" i="4"/>
  <c r="J756" i="4"/>
  <c r="AB756" i="4"/>
  <c r="J757" i="4"/>
  <c r="AB757" i="4"/>
  <c r="J758" i="4"/>
  <c r="AB758" i="4"/>
  <c r="AI759" i="4"/>
  <c r="AJ759" i="4"/>
  <c r="AK759" i="4"/>
  <c r="J761" i="4"/>
  <c r="AB761" i="4"/>
  <c r="J762" i="4"/>
  <c r="AB762" i="4"/>
  <c r="J763" i="4"/>
  <c r="AB763" i="4"/>
  <c r="AI764" i="4"/>
  <c r="AJ764" i="4"/>
  <c r="AK764" i="4"/>
  <c r="J770" i="4"/>
  <c r="AB770" i="4"/>
  <c r="AI771" i="4"/>
  <c r="AJ771" i="4"/>
  <c r="AK771" i="4"/>
  <c r="J773" i="4"/>
  <c r="AB773" i="4"/>
  <c r="J774" i="4"/>
  <c r="AB774" i="4"/>
  <c r="J775" i="4"/>
  <c r="AB775" i="4"/>
  <c r="AI776" i="4"/>
  <c r="AJ776" i="4"/>
  <c r="AK776" i="4"/>
  <c r="J778" i="4"/>
  <c r="AB778" i="4"/>
  <c r="J779" i="4"/>
  <c r="AB779" i="4"/>
  <c r="J780" i="4"/>
  <c r="AB780" i="4"/>
  <c r="AI781" i="4"/>
  <c r="AJ781" i="4"/>
  <c r="AK781" i="4"/>
  <c r="J783" i="4"/>
  <c r="AB783" i="4"/>
  <c r="J784" i="4"/>
  <c r="AB784" i="4"/>
  <c r="J785" i="4"/>
  <c r="AB785" i="4"/>
  <c r="AJ786" i="4"/>
  <c r="AK786" i="4"/>
  <c r="J788" i="4"/>
  <c r="AB788" i="4"/>
  <c r="J789" i="4"/>
  <c r="AB789" i="4"/>
  <c r="J790" i="4"/>
  <c r="AB790" i="4"/>
  <c r="AI791" i="4"/>
  <c r="AJ791" i="4"/>
  <c r="AK791" i="4"/>
  <c r="J793" i="4"/>
  <c r="AB793" i="4"/>
  <c r="J794" i="4"/>
  <c r="AB794" i="4"/>
  <c r="J795" i="4"/>
  <c r="AB795" i="4"/>
  <c r="AI796" i="4"/>
  <c r="AJ796" i="4"/>
  <c r="AK796" i="4"/>
  <c r="J799" i="4"/>
  <c r="AB799" i="4"/>
  <c r="J800" i="4"/>
  <c r="AB800" i="4"/>
  <c r="J801" i="4"/>
  <c r="AB801" i="4"/>
  <c r="AI802" i="4"/>
  <c r="AJ802" i="4"/>
  <c r="AK802" i="4"/>
  <c r="J804" i="4"/>
  <c r="AB804" i="4"/>
  <c r="J805" i="4"/>
  <c r="AB805" i="4"/>
  <c r="J806" i="4"/>
  <c r="AB806" i="4"/>
  <c r="AI807" i="4"/>
  <c r="AJ807" i="4"/>
  <c r="AK807" i="4"/>
  <c r="J809" i="4"/>
  <c r="AB809" i="4"/>
  <c r="J810" i="4"/>
  <c r="AB810" i="4"/>
  <c r="J811" i="4"/>
  <c r="AB811" i="4"/>
  <c r="AI812" i="4"/>
  <c r="AJ812" i="4"/>
  <c r="AK812" i="4"/>
  <c r="J814" i="4"/>
  <c r="AB814" i="4"/>
  <c r="J815" i="4"/>
  <c r="AB815" i="4"/>
  <c r="J816" i="4"/>
  <c r="AB816" i="4"/>
  <c r="AJ817" i="4"/>
  <c r="AK817" i="4"/>
  <c r="J819" i="4"/>
  <c r="AB819" i="4"/>
  <c r="J820" i="4"/>
  <c r="AB820" i="4"/>
  <c r="J821" i="4"/>
  <c r="AB821" i="4"/>
  <c r="AI822" i="4"/>
  <c r="AJ822" i="4"/>
  <c r="AK822" i="4"/>
  <c r="J824" i="4"/>
  <c r="AB824" i="4"/>
  <c r="J825" i="4"/>
  <c r="AB825" i="4"/>
  <c r="J826" i="4"/>
  <c r="AB826" i="4"/>
  <c r="AI827" i="4"/>
  <c r="AJ827" i="4"/>
  <c r="AK827" i="4"/>
  <c r="J831" i="4"/>
  <c r="AB831" i="4"/>
  <c r="J832" i="4"/>
  <c r="AB832" i="4"/>
  <c r="AI833" i="4"/>
  <c r="AJ833" i="4"/>
  <c r="AK833" i="4"/>
  <c r="J835" i="4"/>
  <c r="AB835" i="4"/>
  <c r="J836" i="4"/>
  <c r="AB836" i="4"/>
  <c r="AI837" i="4"/>
  <c r="AJ837" i="4"/>
  <c r="AK837" i="4"/>
  <c r="J839" i="4"/>
  <c r="AB839" i="4"/>
  <c r="J840" i="4"/>
  <c r="AB840" i="4"/>
  <c r="AJ841" i="4"/>
  <c r="AK841" i="4"/>
  <c r="J844" i="4"/>
  <c r="AB844" i="4"/>
  <c r="J845" i="4"/>
  <c r="AB845" i="4"/>
  <c r="AI846" i="4"/>
  <c r="AJ846" i="4"/>
  <c r="AK846" i="4"/>
  <c r="J848" i="4"/>
  <c r="AB848" i="4"/>
  <c r="J849" i="4"/>
  <c r="AB849" i="4"/>
  <c r="AI850" i="4"/>
  <c r="AJ850" i="4"/>
  <c r="AK850" i="4"/>
  <c r="J852" i="4"/>
  <c r="AB852" i="4"/>
  <c r="J853" i="4"/>
  <c r="AB853" i="4"/>
  <c r="AJ854" i="4"/>
  <c r="AK854" i="4"/>
  <c r="J869" i="4"/>
  <c r="AB869" i="4"/>
  <c r="J870" i="4"/>
  <c r="AB870" i="4"/>
  <c r="J871" i="4"/>
  <c r="AB871" i="4"/>
  <c r="AI872" i="4"/>
  <c r="AJ872" i="4"/>
  <c r="AK872" i="4"/>
  <c r="J875" i="4"/>
  <c r="AB875" i="4"/>
  <c r="J876" i="4"/>
  <c r="AB876" i="4"/>
  <c r="J877" i="4"/>
  <c r="AB877" i="4"/>
  <c r="AI878" i="4"/>
  <c r="AJ878" i="4"/>
  <c r="AK878" i="4"/>
  <c r="J880" i="4"/>
  <c r="AB880" i="4"/>
  <c r="J881" i="4"/>
  <c r="AB881" i="4"/>
  <c r="J882" i="4"/>
  <c r="AB882" i="4"/>
  <c r="AI883" i="4"/>
  <c r="AJ883" i="4"/>
  <c r="AK883" i="4"/>
  <c r="J889" i="4"/>
  <c r="AI890" i="4"/>
  <c r="AJ890" i="4"/>
  <c r="AK890" i="4"/>
  <c r="J892" i="4"/>
  <c r="J893" i="4"/>
  <c r="J894" i="4"/>
  <c r="AI895" i="4"/>
  <c r="AJ895" i="4"/>
  <c r="AK895" i="4"/>
  <c r="J897" i="4"/>
  <c r="J898" i="4"/>
  <c r="J899" i="4"/>
  <c r="AI900" i="4"/>
  <c r="AJ900" i="4"/>
  <c r="AK900" i="4"/>
  <c r="J902" i="4"/>
  <c r="J903" i="4"/>
  <c r="J904" i="4"/>
  <c r="AJ905" i="4"/>
  <c r="AK905" i="4"/>
  <c r="J907" i="4"/>
  <c r="J908" i="4"/>
  <c r="J909" i="4"/>
  <c r="AI910" i="4"/>
  <c r="AJ910" i="4"/>
  <c r="AK910" i="4"/>
  <c r="J912" i="4"/>
  <c r="J913" i="4"/>
  <c r="J914" i="4"/>
  <c r="AI915" i="4"/>
  <c r="AJ915" i="4"/>
  <c r="AK915" i="4"/>
  <c r="J918" i="4"/>
  <c r="J919" i="4"/>
  <c r="J920" i="4"/>
  <c r="AI921" i="4"/>
  <c r="AJ921" i="4"/>
  <c r="AK921" i="4"/>
  <c r="J923" i="4"/>
  <c r="J924" i="4"/>
  <c r="J925" i="4"/>
  <c r="AI926" i="4"/>
  <c r="AJ926" i="4"/>
  <c r="AK926" i="4"/>
  <c r="J928" i="4"/>
  <c r="J929" i="4"/>
  <c r="J930" i="4"/>
  <c r="AI931" i="4"/>
  <c r="AJ931" i="4"/>
  <c r="AK931" i="4"/>
  <c r="J933" i="4"/>
  <c r="J934" i="4"/>
  <c r="J935" i="4"/>
  <c r="AJ936" i="4"/>
  <c r="AK936" i="4"/>
  <c r="J938" i="4"/>
  <c r="J939" i="4"/>
  <c r="J940" i="4"/>
  <c r="AI941" i="4"/>
  <c r="AJ941" i="4"/>
  <c r="AK941" i="4"/>
  <c r="J943" i="4"/>
  <c r="J944" i="4"/>
  <c r="J945" i="4"/>
  <c r="AI946" i="4"/>
  <c r="AJ946" i="4"/>
  <c r="AK946" i="4"/>
  <c r="J950" i="4"/>
  <c r="AB950" i="4"/>
  <c r="J951" i="4"/>
  <c r="AB951" i="4"/>
  <c r="AI952" i="4"/>
  <c r="AJ952" i="4"/>
  <c r="AK952" i="4"/>
  <c r="J954" i="4"/>
  <c r="AB954" i="4"/>
  <c r="J955" i="4"/>
  <c r="AB955" i="4"/>
  <c r="AI956" i="4"/>
  <c r="AJ956" i="4"/>
  <c r="AK956" i="4"/>
  <c r="J958" i="4"/>
  <c r="AB958" i="4"/>
  <c r="J959" i="4"/>
  <c r="AB959" i="4"/>
  <c r="AJ960" i="4"/>
  <c r="AK960" i="4"/>
  <c r="J963" i="4"/>
  <c r="AB963" i="4"/>
  <c r="J964" i="4"/>
  <c r="AB964" i="4"/>
  <c r="AI965" i="4"/>
  <c r="AJ965" i="4"/>
  <c r="AK965" i="4"/>
  <c r="J967" i="4"/>
  <c r="AB967" i="4"/>
  <c r="J968" i="4"/>
  <c r="AB968" i="4"/>
  <c r="AI969" i="4"/>
  <c r="AJ969" i="4"/>
  <c r="AK969" i="4"/>
  <c r="J971" i="4"/>
  <c r="AB971" i="4"/>
  <c r="J972" i="4"/>
  <c r="AB972" i="4"/>
  <c r="AJ973" i="4"/>
  <c r="AK973" i="4"/>
  <c r="J988" i="4"/>
  <c r="AB988" i="4"/>
  <c r="J989" i="4"/>
  <c r="AB989" i="4"/>
  <c r="J990" i="4"/>
  <c r="AB990" i="4"/>
  <c r="AI991" i="4"/>
  <c r="AJ991" i="4"/>
  <c r="AK991" i="4"/>
  <c r="J994" i="4"/>
  <c r="AB994" i="4"/>
  <c r="J995" i="4"/>
  <c r="AB995" i="4"/>
  <c r="J996" i="4"/>
  <c r="AB996" i="4"/>
  <c r="AI997" i="4"/>
  <c r="AJ997" i="4"/>
  <c r="AK997" i="4"/>
  <c r="J999" i="4"/>
  <c r="AB999" i="4"/>
  <c r="J1000" i="4"/>
  <c r="AB1000" i="4"/>
  <c r="J1001" i="4"/>
  <c r="AB1001" i="4"/>
  <c r="AI1002" i="4"/>
  <c r="AJ1002" i="4"/>
  <c r="AK1002" i="4"/>
  <c r="J1008" i="4"/>
  <c r="AB1008" i="4"/>
  <c r="AI1009" i="4"/>
  <c r="AJ1009" i="4"/>
  <c r="AK1009" i="4"/>
  <c r="J1011" i="4"/>
  <c r="AB1011" i="4"/>
  <c r="J1012" i="4"/>
  <c r="AB1012" i="4"/>
  <c r="J1013" i="4"/>
  <c r="AB1013" i="4"/>
  <c r="AI1014" i="4"/>
  <c r="AJ1014" i="4"/>
  <c r="AK1014" i="4"/>
  <c r="J1016" i="4"/>
  <c r="AB1016" i="4"/>
  <c r="J1017" i="4"/>
  <c r="AB1017" i="4"/>
  <c r="J1018" i="4"/>
  <c r="AB1018" i="4"/>
  <c r="AI1019" i="4"/>
  <c r="AJ1019" i="4"/>
  <c r="AK1019" i="4"/>
  <c r="J1021" i="4"/>
  <c r="AB1021" i="4"/>
  <c r="J1022" i="4"/>
  <c r="AB1022" i="4"/>
  <c r="J1023" i="4"/>
  <c r="AB1023" i="4"/>
  <c r="AJ1024" i="4"/>
  <c r="AK1024" i="4"/>
  <c r="J1026" i="4"/>
  <c r="AB1026" i="4"/>
  <c r="J1027" i="4"/>
  <c r="AB1027" i="4"/>
  <c r="J1028" i="4"/>
  <c r="AB1028" i="4"/>
  <c r="AI1029" i="4"/>
  <c r="AJ1029" i="4"/>
  <c r="AK1029" i="4"/>
  <c r="J1031" i="4"/>
  <c r="AB1031" i="4"/>
  <c r="J1032" i="4"/>
  <c r="AB1032" i="4"/>
  <c r="J1033" i="4"/>
  <c r="AB1033" i="4"/>
  <c r="AI1034" i="4"/>
  <c r="AJ1034" i="4"/>
  <c r="AK1034" i="4"/>
  <c r="J1037" i="4"/>
  <c r="AB1037" i="4"/>
  <c r="J1038" i="4"/>
  <c r="AB1038" i="4"/>
  <c r="J1039" i="4"/>
  <c r="AB1039" i="4"/>
  <c r="AI1040" i="4"/>
  <c r="AJ1040" i="4"/>
  <c r="AK1040" i="4"/>
  <c r="J1042" i="4"/>
  <c r="AB1042" i="4"/>
  <c r="J1043" i="4"/>
  <c r="AB1043" i="4"/>
  <c r="J1044" i="4"/>
  <c r="AB1044" i="4"/>
  <c r="AI1045" i="4"/>
  <c r="AJ1045" i="4"/>
  <c r="AK1045" i="4"/>
  <c r="J1047" i="4"/>
  <c r="AB1047" i="4"/>
  <c r="J1048" i="4"/>
  <c r="AB1048" i="4"/>
  <c r="J1049" i="4"/>
  <c r="AB1049" i="4"/>
  <c r="AI1050" i="4"/>
  <c r="AJ1050" i="4"/>
  <c r="AK1050" i="4"/>
  <c r="J1052" i="4"/>
  <c r="AB1052" i="4"/>
  <c r="J1053" i="4"/>
  <c r="AB1053" i="4"/>
  <c r="J1054" i="4"/>
  <c r="AB1054" i="4"/>
  <c r="AJ1055" i="4"/>
  <c r="AK1055" i="4"/>
  <c r="J1057" i="4"/>
  <c r="AB1057" i="4"/>
  <c r="J1058" i="4"/>
  <c r="AB1058" i="4"/>
  <c r="J1059" i="4"/>
  <c r="AB1059" i="4"/>
  <c r="AI1060" i="4"/>
  <c r="AJ1060" i="4"/>
  <c r="AK1060" i="4"/>
  <c r="J1062" i="4"/>
  <c r="AB1062" i="4"/>
  <c r="J1063" i="4"/>
  <c r="AB1063" i="4"/>
  <c r="J1064" i="4"/>
  <c r="AB1064" i="4"/>
  <c r="AI1065" i="4"/>
  <c r="AJ1065" i="4"/>
  <c r="AK1065" i="4"/>
  <c r="J1069" i="4"/>
  <c r="AB1069" i="4"/>
  <c r="J1070" i="4"/>
  <c r="AB1070" i="4"/>
  <c r="AI1071" i="4"/>
  <c r="AJ1071" i="4"/>
  <c r="AK1071" i="4"/>
  <c r="J1073" i="4"/>
  <c r="AB1073" i="4"/>
  <c r="J1074" i="4"/>
  <c r="AB1074" i="4"/>
  <c r="AI1075" i="4"/>
  <c r="AJ1075" i="4"/>
  <c r="AK1075" i="4"/>
  <c r="J1077" i="4"/>
  <c r="AB1077" i="4"/>
  <c r="J1078" i="4"/>
  <c r="AB1078" i="4"/>
  <c r="AJ1079" i="4"/>
  <c r="AK1079" i="4"/>
  <c r="J1082" i="4"/>
  <c r="AB1082" i="4"/>
  <c r="J1083" i="4"/>
  <c r="AB1083" i="4"/>
  <c r="AI1084" i="4"/>
  <c r="AJ1084" i="4"/>
  <c r="AK1084" i="4"/>
  <c r="J1086" i="4"/>
  <c r="AB1086" i="4"/>
  <c r="J1087" i="4"/>
  <c r="AB1087" i="4"/>
  <c r="AI1088" i="4"/>
  <c r="AJ1088" i="4"/>
  <c r="AK1088" i="4"/>
  <c r="J1090" i="4"/>
  <c r="AB1090" i="4"/>
  <c r="J1091" i="4"/>
  <c r="AB1091" i="4"/>
  <c r="AJ1092" i="4"/>
  <c r="AK1092" i="4"/>
  <c r="J1223" i="4"/>
  <c r="J1226" i="4"/>
  <c r="AB1226" i="4"/>
  <c r="J1227" i="4"/>
  <c r="AB1227" i="4"/>
  <c r="J1228" i="4"/>
  <c r="AB1228" i="4"/>
  <c r="AI1229" i="4"/>
  <c r="AJ1229" i="4"/>
  <c r="AK1229" i="4"/>
  <c r="J1232" i="4"/>
  <c r="AB1232" i="4"/>
  <c r="J1233" i="4"/>
  <c r="AB1233" i="4"/>
  <c r="J1234" i="4"/>
  <c r="AB1234" i="4"/>
  <c r="AI1235" i="4"/>
  <c r="AJ1235" i="4"/>
  <c r="AK1235" i="4"/>
  <c r="J1237" i="4"/>
  <c r="AB1237" i="4"/>
  <c r="J1238" i="4"/>
  <c r="AB1238" i="4"/>
  <c r="J1239" i="4"/>
  <c r="AB1239" i="4"/>
  <c r="AI1240" i="4"/>
  <c r="AJ1240" i="4"/>
  <c r="AK1240" i="4"/>
  <c r="J1246" i="4"/>
  <c r="AB1246" i="4"/>
  <c r="AI1247" i="4"/>
  <c r="AJ1247" i="4"/>
  <c r="AK1247" i="4"/>
  <c r="J1249" i="4"/>
  <c r="AB1249" i="4"/>
  <c r="J1250" i="4"/>
  <c r="AB1250" i="4"/>
  <c r="J1251" i="4"/>
  <c r="AB1251" i="4"/>
  <c r="AI1252" i="4"/>
  <c r="AJ1252" i="4"/>
  <c r="AK1252" i="4"/>
  <c r="J1254" i="4"/>
  <c r="AB1254" i="4"/>
  <c r="J1255" i="4"/>
  <c r="AB1255" i="4"/>
  <c r="J1256" i="4"/>
  <c r="AB1256" i="4"/>
  <c r="AI1257" i="4"/>
  <c r="AJ1257" i="4"/>
  <c r="AK1257" i="4"/>
  <c r="J1259" i="4"/>
  <c r="AB1259" i="4"/>
  <c r="J1260" i="4"/>
  <c r="AB1260" i="4"/>
  <c r="J1261" i="4"/>
  <c r="AB1261" i="4"/>
  <c r="AJ1262" i="4"/>
  <c r="AK1262" i="4"/>
  <c r="J1264" i="4"/>
  <c r="AB1264" i="4"/>
  <c r="J1265" i="4"/>
  <c r="AB1265" i="4"/>
  <c r="J1266" i="4"/>
  <c r="AB1266" i="4"/>
  <c r="AI1267" i="4"/>
  <c r="AJ1267" i="4"/>
  <c r="AK1267" i="4"/>
  <c r="J1269" i="4"/>
  <c r="AB1269" i="4"/>
  <c r="G1265" i="4" l="1"/>
  <c r="I1265" i="4"/>
  <c r="H1265" i="4" s="1"/>
  <c r="G1251" i="4"/>
  <c r="I1251" i="4"/>
  <c r="H1251" i="4" s="1"/>
  <c r="G1238" i="4"/>
  <c r="I1238" i="4"/>
  <c r="H1238" i="4" s="1"/>
  <c r="G1023" i="4"/>
  <c r="I1023" i="4"/>
  <c r="H1023" i="4" s="1"/>
  <c r="G958" i="4"/>
  <c r="I958" i="4"/>
  <c r="H958" i="4" s="1"/>
  <c r="G908" i="4"/>
  <c r="I908" i="4"/>
  <c r="H908" i="4" s="1"/>
  <c r="G811" i="4"/>
  <c r="I811" i="4"/>
  <c r="H811" i="4" s="1"/>
  <c r="G785" i="4"/>
  <c r="I785" i="4"/>
  <c r="H785" i="4" s="1"/>
  <c r="G761" i="4"/>
  <c r="I761" i="4"/>
  <c r="H761" i="4" s="1"/>
  <c r="G705" i="4"/>
  <c r="I705" i="4"/>
  <c r="H705" i="4" s="1"/>
  <c r="G670" i="4"/>
  <c r="I670" i="4"/>
  <c r="H670" i="4" s="1"/>
  <c r="G631" i="4"/>
  <c r="I631" i="4"/>
  <c r="H631" i="4" s="1"/>
  <c r="G606" i="4"/>
  <c r="I606" i="4"/>
  <c r="H606" i="4" s="1"/>
  <c r="G593" i="4"/>
  <c r="I593" i="4"/>
  <c r="H593" i="4" s="1"/>
  <c r="G582" i="4"/>
  <c r="I582" i="4"/>
  <c r="H582" i="4" s="1"/>
  <c r="G540" i="4"/>
  <c r="I540" i="4"/>
  <c r="H540" i="4" s="1"/>
  <c r="G518" i="4"/>
  <c r="I518" i="4"/>
  <c r="H518" i="4" s="1"/>
  <c r="G1069" i="4"/>
  <c r="I1069" i="4"/>
  <c r="H1069" i="4" s="1"/>
  <c r="G1260" i="4"/>
  <c r="I1260" i="4"/>
  <c r="H1260" i="4" s="1"/>
  <c r="G1228" i="4"/>
  <c r="I1228" i="4"/>
  <c r="H1228" i="4" s="1"/>
  <c r="G1226" i="4"/>
  <c r="I1226" i="4"/>
  <c r="H1226" i="4" s="1"/>
  <c r="G1074" i="4"/>
  <c r="I1074" i="4"/>
  <c r="H1074" i="4" s="1"/>
  <c r="G1026" i="4"/>
  <c r="I1026" i="4"/>
  <c r="H1026" i="4" s="1"/>
  <c r="G1021" i="4"/>
  <c r="I1021" i="4"/>
  <c r="H1021" i="4" s="1"/>
  <c r="G1001" i="4"/>
  <c r="I1001" i="4"/>
  <c r="H1001" i="4" s="1"/>
  <c r="G943" i="4"/>
  <c r="I943" i="4"/>
  <c r="H943" i="4" s="1"/>
  <c r="G904" i="4"/>
  <c r="I904" i="4"/>
  <c r="H904" i="4" s="1"/>
  <c r="G897" i="4"/>
  <c r="I897" i="4"/>
  <c r="H897" i="4" s="1"/>
  <c r="G877" i="4"/>
  <c r="I877" i="4"/>
  <c r="H877" i="4" s="1"/>
  <c r="G849" i="4"/>
  <c r="I849" i="4"/>
  <c r="H849" i="4" s="1"/>
  <c r="G836" i="4"/>
  <c r="I836" i="4"/>
  <c r="H836" i="4" s="1"/>
  <c r="G800" i="4"/>
  <c r="I800" i="4"/>
  <c r="H800" i="4" s="1"/>
  <c r="G788" i="4"/>
  <c r="I788" i="4"/>
  <c r="H788" i="4" s="1"/>
  <c r="G783" i="4"/>
  <c r="I783" i="4"/>
  <c r="H783" i="4" s="1"/>
  <c r="G763" i="4"/>
  <c r="I763" i="4"/>
  <c r="H763" i="4" s="1"/>
  <c r="G716" i="4"/>
  <c r="I716" i="4"/>
  <c r="H716" i="4" s="1"/>
  <c r="G707" i="4"/>
  <c r="I707" i="4"/>
  <c r="H707" i="4" s="1"/>
  <c r="G691" i="4"/>
  <c r="I691" i="4"/>
  <c r="H691" i="4" s="1"/>
  <c r="G682" i="4"/>
  <c r="I682" i="4"/>
  <c r="H682" i="4" s="1"/>
  <c r="G656" i="4"/>
  <c r="I656" i="4"/>
  <c r="H656" i="4" s="1"/>
  <c r="G633" i="4"/>
  <c r="I633" i="4"/>
  <c r="H633" i="4" s="1"/>
  <c r="G615" i="4"/>
  <c r="I615" i="4"/>
  <c r="H615" i="4" s="1"/>
  <c r="G568" i="4"/>
  <c r="I568" i="4"/>
  <c r="H568" i="4" s="1"/>
  <c r="G531" i="4"/>
  <c r="I531" i="4"/>
  <c r="H531" i="4" s="1"/>
  <c r="G488" i="4"/>
  <c r="I488" i="4"/>
  <c r="H488" i="4" s="1"/>
  <c r="G482" i="4"/>
  <c r="I482" i="4"/>
  <c r="H482" i="4" s="1"/>
  <c r="G464" i="4"/>
  <c r="I464" i="4"/>
  <c r="H464" i="4" s="1"/>
  <c r="G459" i="4"/>
  <c r="I459" i="4"/>
  <c r="H459" i="4" s="1"/>
  <c r="G436" i="4"/>
  <c r="I436" i="4"/>
  <c r="H436" i="4" s="1"/>
  <c r="G411" i="4"/>
  <c r="I411" i="4"/>
  <c r="H411" i="4" s="1"/>
  <c r="G1091" i="4"/>
  <c r="I1091" i="4"/>
  <c r="H1091" i="4" s="1"/>
  <c r="G1078" i="4"/>
  <c r="I1078" i="4"/>
  <c r="H1078" i="4" s="1"/>
  <c r="G1042" i="4"/>
  <c r="I1042" i="4"/>
  <c r="H1042" i="4" s="1"/>
  <c r="G1032" i="4"/>
  <c r="I1032" i="4"/>
  <c r="H1032" i="4" s="1"/>
  <c r="G1018" i="4"/>
  <c r="I1018" i="4"/>
  <c r="H1018" i="4" s="1"/>
  <c r="G996" i="4"/>
  <c r="I996" i="4"/>
  <c r="H996" i="4" s="1"/>
  <c r="G994" i="4"/>
  <c r="I994" i="4"/>
  <c r="H994" i="4" s="1"/>
  <c r="G955" i="4"/>
  <c r="I955" i="4"/>
  <c r="H955" i="4" s="1"/>
  <c r="G935" i="4"/>
  <c r="I935" i="4"/>
  <c r="H935" i="4" s="1"/>
  <c r="G928" i="4"/>
  <c r="I928" i="4"/>
  <c r="H928" i="4" s="1"/>
  <c r="G914" i="4"/>
  <c r="I914" i="4"/>
  <c r="H914" i="4" s="1"/>
  <c r="G907" i="4"/>
  <c r="I907" i="4"/>
  <c r="H907" i="4" s="1"/>
  <c r="G893" i="4"/>
  <c r="I893" i="4"/>
  <c r="H893" i="4" s="1"/>
  <c r="G881" i="4"/>
  <c r="I881" i="4"/>
  <c r="H881" i="4" s="1"/>
  <c r="G871" i="4"/>
  <c r="I871" i="4"/>
  <c r="H871" i="4" s="1"/>
  <c r="G853" i="4"/>
  <c r="I853" i="4"/>
  <c r="H853" i="4" s="1"/>
  <c r="G840" i="4"/>
  <c r="I840" i="4"/>
  <c r="H840" i="4" s="1"/>
  <c r="G820" i="4"/>
  <c r="I820" i="4"/>
  <c r="H820" i="4" s="1"/>
  <c r="G815" i="4"/>
  <c r="I815" i="4"/>
  <c r="H815" i="4" s="1"/>
  <c r="G806" i="4"/>
  <c r="I806" i="4"/>
  <c r="H806" i="4" s="1"/>
  <c r="G778" i="4"/>
  <c r="I778" i="4"/>
  <c r="H778" i="4" s="1"/>
  <c r="G756" i="4"/>
  <c r="I756" i="4"/>
  <c r="H756" i="4" s="1"/>
  <c r="G733" i="4"/>
  <c r="I733" i="4"/>
  <c r="H733" i="4" s="1"/>
  <c r="G720" i="4"/>
  <c r="I720" i="4"/>
  <c r="H720" i="4" s="1"/>
  <c r="G700" i="4"/>
  <c r="I700" i="4"/>
  <c r="H700" i="4" s="1"/>
  <c r="G695" i="4"/>
  <c r="I695" i="4"/>
  <c r="H695" i="4" s="1"/>
  <c r="G686" i="4"/>
  <c r="I686" i="4"/>
  <c r="H686" i="4" s="1"/>
  <c r="G676" i="4"/>
  <c r="I676" i="4"/>
  <c r="H676" i="4" s="1"/>
  <c r="G597" i="4"/>
  <c r="I597" i="4"/>
  <c r="H597" i="4" s="1"/>
  <c r="G586" i="4"/>
  <c r="I586" i="4"/>
  <c r="H586" i="4" s="1"/>
  <c r="G572" i="4"/>
  <c r="I572" i="4"/>
  <c r="H572" i="4" s="1"/>
  <c r="G551" i="4"/>
  <c r="I551" i="4"/>
  <c r="H551" i="4" s="1"/>
  <c r="G535" i="4"/>
  <c r="I535" i="4"/>
  <c r="H535" i="4" s="1"/>
  <c r="G514" i="4"/>
  <c r="I514" i="4"/>
  <c r="H514" i="4" s="1"/>
  <c r="G512" i="4"/>
  <c r="I512" i="4"/>
  <c r="H512" i="4" s="1"/>
  <c r="G492" i="4"/>
  <c r="I492" i="4"/>
  <c r="H492" i="4" s="1"/>
  <c r="G468" i="4"/>
  <c r="I468" i="4"/>
  <c r="H468" i="4" s="1"/>
  <c r="G433" i="4"/>
  <c r="I433" i="4"/>
  <c r="H433" i="4" s="1"/>
  <c r="G426" i="4"/>
  <c r="I426" i="4"/>
  <c r="H426" i="4" s="1"/>
  <c r="G1266" i="4"/>
  <c r="I1266" i="4"/>
  <c r="H1266" i="4" s="1"/>
  <c r="G1264" i="4"/>
  <c r="I1264" i="4"/>
  <c r="H1264" i="4" s="1"/>
  <c r="G1261" i="4"/>
  <c r="I1261" i="4"/>
  <c r="H1261" i="4" s="1"/>
  <c r="G1259" i="4"/>
  <c r="I1259" i="4"/>
  <c r="H1259" i="4" s="1"/>
  <c r="G1250" i="4"/>
  <c r="I1250" i="4"/>
  <c r="H1250" i="4" s="1"/>
  <c r="G1239" i="4"/>
  <c r="I1239" i="4"/>
  <c r="H1239" i="4" s="1"/>
  <c r="G1237" i="4"/>
  <c r="I1237" i="4"/>
  <c r="H1237" i="4" s="1"/>
  <c r="G1227" i="4"/>
  <c r="I1227" i="4"/>
  <c r="H1227" i="4" s="1"/>
  <c r="G1086" i="4"/>
  <c r="I1086" i="4"/>
  <c r="H1086" i="4" s="1"/>
  <c r="G1073" i="4"/>
  <c r="I1073" i="4"/>
  <c r="H1073" i="4" s="1"/>
  <c r="G1064" i="4"/>
  <c r="I1064" i="4"/>
  <c r="H1064" i="4" s="1"/>
  <c r="G1062" i="4"/>
  <c r="I1062" i="4"/>
  <c r="H1062" i="4" s="1"/>
  <c r="G1048" i="4"/>
  <c r="I1048" i="4"/>
  <c r="H1048" i="4" s="1"/>
  <c r="G1039" i="4"/>
  <c r="I1039" i="4"/>
  <c r="H1039" i="4" s="1"/>
  <c r="G1037" i="4"/>
  <c r="I1037" i="4"/>
  <c r="H1037" i="4" s="1"/>
  <c r="G1027" i="4"/>
  <c r="I1027" i="4"/>
  <c r="H1027" i="4" s="1"/>
  <c r="G1022" i="4"/>
  <c r="I1022" i="4"/>
  <c r="H1022" i="4" s="1"/>
  <c r="G1013" i="4"/>
  <c r="I1013" i="4"/>
  <c r="H1013" i="4" s="1"/>
  <c r="G1011" i="4"/>
  <c r="I1011" i="4"/>
  <c r="H1011" i="4" s="1"/>
  <c r="G1000" i="4"/>
  <c r="I1000" i="4"/>
  <c r="H1000" i="4" s="1"/>
  <c r="G990" i="4"/>
  <c r="I990" i="4"/>
  <c r="H990" i="4" s="1"/>
  <c r="G988" i="4"/>
  <c r="I988" i="4"/>
  <c r="H988" i="4" s="1"/>
  <c r="G972" i="4"/>
  <c r="I972" i="4"/>
  <c r="H972" i="4" s="1"/>
  <c r="G963" i="4"/>
  <c r="I963" i="4"/>
  <c r="H963" i="4" s="1"/>
  <c r="G959" i="4"/>
  <c r="I959" i="4"/>
  <c r="H959" i="4" s="1"/>
  <c r="G950" i="4"/>
  <c r="I950" i="4"/>
  <c r="H950" i="4" s="1"/>
  <c r="G945" i="4"/>
  <c r="I945" i="4"/>
  <c r="H945" i="4" s="1"/>
  <c r="G938" i="4"/>
  <c r="I938" i="4"/>
  <c r="H938" i="4" s="1"/>
  <c r="G934" i="4"/>
  <c r="I934" i="4"/>
  <c r="H934" i="4" s="1"/>
  <c r="G924" i="4"/>
  <c r="I924" i="4"/>
  <c r="H924" i="4" s="1"/>
  <c r="G913" i="4"/>
  <c r="I913" i="4"/>
  <c r="H913" i="4" s="1"/>
  <c r="G902" i="4"/>
  <c r="I902" i="4"/>
  <c r="H902" i="4" s="1"/>
  <c r="G899" i="4"/>
  <c r="I899" i="4"/>
  <c r="H899" i="4" s="1"/>
  <c r="G892" i="4"/>
  <c r="I892" i="4"/>
  <c r="H892" i="4" s="1"/>
  <c r="G889" i="4"/>
  <c r="I889" i="4"/>
  <c r="H889" i="4" s="1"/>
  <c r="G876" i="4"/>
  <c r="I876" i="4"/>
  <c r="H876" i="4" s="1"/>
  <c r="G848" i="4"/>
  <c r="I848" i="4"/>
  <c r="H848" i="4" s="1"/>
  <c r="G835" i="4"/>
  <c r="I835" i="4"/>
  <c r="H835" i="4" s="1"/>
  <c r="G826" i="4"/>
  <c r="I826" i="4"/>
  <c r="H826" i="4" s="1"/>
  <c r="G824" i="4"/>
  <c r="I824" i="4"/>
  <c r="H824" i="4" s="1"/>
  <c r="G810" i="4"/>
  <c r="I810" i="4"/>
  <c r="H810" i="4" s="1"/>
  <c r="G801" i="4"/>
  <c r="I801" i="4"/>
  <c r="H801" i="4" s="1"/>
  <c r="G799" i="4"/>
  <c r="I799" i="4"/>
  <c r="H799" i="4" s="1"/>
  <c r="G789" i="4"/>
  <c r="I789" i="4"/>
  <c r="H789" i="4" s="1"/>
  <c r="G784" i="4"/>
  <c r="I784" i="4"/>
  <c r="H784" i="4" s="1"/>
  <c r="G775" i="4"/>
  <c r="I775" i="4"/>
  <c r="H775" i="4" s="1"/>
  <c r="G773" i="4"/>
  <c r="I773" i="4"/>
  <c r="H773" i="4" s="1"/>
  <c r="G762" i="4"/>
  <c r="I762" i="4"/>
  <c r="H762" i="4" s="1"/>
  <c r="G752" i="4"/>
  <c r="I752" i="4"/>
  <c r="H752" i="4" s="1"/>
  <c r="G750" i="4"/>
  <c r="I750" i="4"/>
  <c r="H750" i="4" s="1"/>
  <c r="G730" i="4"/>
  <c r="I730" i="4"/>
  <c r="H730" i="4" s="1"/>
  <c r="G717" i="4"/>
  <c r="I717" i="4"/>
  <c r="H717" i="4" s="1"/>
  <c r="G706" i="4"/>
  <c r="I706" i="4"/>
  <c r="H706" i="4" s="1"/>
  <c r="G692" i="4"/>
  <c r="I692" i="4"/>
  <c r="H692" i="4" s="1"/>
  <c r="G690" i="4"/>
  <c r="I690" i="4"/>
  <c r="H690" i="4" s="1"/>
  <c r="G681" i="4"/>
  <c r="I681" i="4"/>
  <c r="H681" i="4" s="1"/>
  <c r="G671" i="4"/>
  <c r="I671" i="4"/>
  <c r="H671" i="4" s="1"/>
  <c r="G669" i="4"/>
  <c r="I669" i="4"/>
  <c r="H669" i="4" s="1"/>
  <c r="G666" i="4"/>
  <c r="I666" i="4"/>
  <c r="H666" i="4" s="1"/>
  <c r="G664" i="4"/>
  <c r="I664" i="4"/>
  <c r="H664" i="4" s="1"/>
  <c r="G655" i="4"/>
  <c r="I655" i="4"/>
  <c r="H655" i="4" s="1"/>
  <c r="G644" i="4"/>
  <c r="I644" i="4"/>
  <c r="H644" i="4" s="1"/>
  <c r="G642" i="4"/>
  <c r="I642" i="4"/>
  <c r="H642" i="4" s="1"/>
  <c r="G632" i="4"/>
  <c r="I632" i="4"/>
  <c r="H632" i="4" s="1"/>
  <c r="G614" i="4"/>
  <c r="I614" i="4"/>
  <c r="H614" i="4" s="1"/>
  <c r="G607" i="4"/>
  <c r="I607" i="4"/>
  <c r="H607" i="4" s="1"/>
  <c r="G601" i="4"/>
  <c r="I601" i="4"/>
  <c r="H601" i="4" s="1"/>
  <c r="G594" i="4"/>
  <c r="I594" i="4"/>
  <c r="H594" i="4" s="1"/>
  <c r="G583" i="4"/>
  <c r="I583" i="4"/>
  <c r="H583" i="4" s="1"/>
  <c r="G581" i="4"/>
  <c r="I581" i="4"/>
  <c r="H581" i="4" s="1"/>
  <c r="G578" i="4"/>
  <c r="I578" i="4"/>
  <c r="H578" i="4" s="1"/>
  <c r="G576" i="4"/>
  <c r="I576" i="4"/>
  <c r="H576" i="4" s="1"/>
  <c r="G567" i="4"/>
  <c r="I567" i="4"/>
  <c r="H567" i="4" s="1"/>
  <c r="G557" i="4"/>
  <c r="I557" i="4"/>
  <c r="H557" i="4" s="1"/>
  <c r="G555" i="4"/>
  <c r="I555" i="4"/>
  <c r="H555" i="4" s="1"/>
  <c r="G541" i="4"/>
  <c r="I541" i="4"/>
  <c r="H541" i="4" s="1"/>
  <c r="G532" i="4"/>
  <c r="I532" i="4"/>
  <c r="H532" i="4" s="1"/>
  <c r="G530" i="4"/>
  <c r="I530" i="4"/>
  <c r="H530" i="4" s="1"/>
  <c r="G519" i="4"/>
  <c r="I519" i="4"/>
  <c r="H519" i="4" s="1"/>
  <c r="G496" i="4"/>
  <c r="I496" i="4"/>
  <c r="H496" i="4" s="1"/>
  <c r="G487" i="4"/>
  <c r="I487" i="4"/>
  <c r="H487" i="4" s="1"/>
  <c r="G483" i="4"/>
  <c r="I483" i="4"/>
  <c r="H483" i="4" s="1"/>
  <c r="G474" i="4"/>
  <c r="I474" i="4"/>
  <c r="H474" i="4" s="1"/>
  <c r="G463" i="4"/>
  <c r="I463" i="4"/>
  <c r="H463" i="4" s="1"/>
  <c r="G458" i="4"/>
  <c r="I458" i="4"/>
  <c r="H458" i="4" s="1"/>
  <c r="G449" i="4"/>
  <c r="I449" i="4"/>
  <c r="H449" i="4" s="1"/>
  <c r="G447" i="4"/>
  <c r="I447" i="4"/>
  <c r="H447" i="4" s="1"/>
  <c r="G437" i="4"/>
  <c r="I437" i="4"/>
  <c r="H437" i="4" s="1"/>
  <c r="G423" i="4"/>
  <c r="I423" i="4"/>
  <c r="H423" i="4" s="1"/>
  <c r="G421" i="4"/>
  <c r="I421" i="4"/>
  <c r="H421" i="4" s="1"/>
  <c r="G412" i="4"/>
  <c r="I412" i="4"/>
  <c r="H412" i="4" s="1"/>
  <c r="G401" i="4"/>
  <c r="I401" i="4"/>
  <c r="H401" i="4" s="1"/>
  <c r="G399" i="4"/>
  <c r="I399" i="4"/>
  <c r="H399" i="4" s="1"/>
  <c r="G1249" i="4"/>
  <c r="I1249" i="4"/>
  <c r="H1249" i="4" s="1"/>
  <c r="G1087" i="4"/>
  <c r="I1087" i="4"/>
  <c r="H1087" i="4" s="1"/>
  <c r="G1063" i="4"/>
  <c r="I1063" i="4"/>
  <c r="H1063" i="4" s="1"/>
  <c r="G1049" i="4"/>
  <c r="I1049" i="4"/>
  <c r="H1049" i="4" s="1"/>
  <c r="G1047" i="4"/>
  <c r="I1047" i="4"/>
  <c r="H1047" i="4" s="1"/>
  <c r="G1038" i="4"/>
  <c r="I1038" i="4"/>
  <c r="H1038" i="4" s="1"/>
  <c r="G1028" i="4"/>
  <c r="I1028" i="4"/>
  <c r="H1028" i="4" s="1"/>
  <c r="G1012" i="4"/>
  <c r="I1012" i="4"/>
  <c r="H1012" i="4" s="1"/>
  <c r="G999" i="4"/>
  <c r="I999" i="4"/>
  <c r="H999" i="4" s="1"/>
  <c r="G989" i="4"/>
  <c r="I989" i="4"/>
  <c r="H989" i="4" s="1"/>
  <c r="G971" i="4"/>
  <c r="I971" i="4"/>
  <c r="H971" i="4" s="1"/>
  <c r="G964" i="4"/>
  <c r="I964" i="4"/>
  <c r="H964" i="4" s="1"/>
  <c r="G951" i="4"/>
  <c r="I951" i="4"/>
  <c r="H951" i="4" s="1"/>
  <c r="G940" i="4"/>
  <c r="I940" i="4"/>
  <c r="H940" i="4" s="1"/>
  <c r="G929" i="4"/>
  <c r="I929" i="4"/>
  <c r="H929" i="4" s="1"/>
  <c r="G919" i="4"/>
  <c r="I919" i="4"/>
  <c r="H919" i="4" s="1"/>
  <c r="G894" i="4"/>
  <c r="I894" i="4"/>
  <c r="H894" i="4" s="1"/>
  <c r="G875" i="4"/>
  <c r="I875" i="4"/>
  <c r="H875" i="4" s="1"/>
  <c r="G825" i="4"/>
  <c r="I825" i="4"/>
  <c r="H825" i="4" s="1"/>
  <c r="G809" i="4"/>
  <c r="I809" i="4"/>
  <c r="H809" i="4" s="1"/>
  <c r="G790" i="4"/>
  <c r="I790" i="4"/>
  <c r="H790" i="4" s="1"/>
  <c r="G774" i="4"/>
  <c r="I774" i="4"/>
  <c r="H774" i="4" s="1"/>
  <c r="G751" i="4"/>
  <c r="I751" i="4"/>
  <c r="H751" i="4" s="1"/>
  <c r="G729" i="4"/>
  <c r="I729" i="4"/>
  <c r="H729" i="4" s="1"/>
  <c r="G680" i="4"/>
  <c r="I680" i="4"/>
  <c r="H680" i="4" s="1"/>
  <c r="G665" i="4"/>
  <c r="I665" i="4"/>
  <c r="H665" i="4" s="1"/>
  <c r="G654" i="4"/>
  <c r="I654" i="4"/>
  <c r="H654" i="4" s="1"/>
  <c r="G643" i="4"/>
  <c r="I643" i="4"/>
  <c r="H643" i="4" s="1"/>
  <c r="G602" i="4"/>
  <c r="I602" i="4"/>
  <c r="H602" i="4" s="1"/>
  <c r="G577" i="4"/>
  <c r="I577" i="4"/>
  <c r="H577" i="4" s="1"/>
  <c r="G566" i="4"/>
  <c r="I566" i="4"/>
  <c r="H566" i="4" s="1"/>
  <c r="G556" i="4"/>
  <c r="I556" i="4"/>
  <c r="H556" i="4" s="1"/>
  <c r="G542" i="4"/>
  <c r="I542" i="4"/>
  <c r="H542" i="4" s="1"/>
  <c r="G520" i="4"/>
  <c r="I520" i="4"/>
  <c r="H520" i="4" s="1"/>
  <c r="G495" i="4"/>
  <c r="I495" i="4"/>
  <c r="H495" i="4" s="1"/>
  <c r="G475" i="4"/>
  <c r="I475" i="4"/>
  <c r="H475" i="4" s="1"/>
  <c r="G462" i="4"/>
  <c r="I462" i="4"/>
  <c r="H462" i="4" s="1"/>
  <c r="G457" i="4"/>
  <c r="I457" i="4"/>
  <c r="H457" i="4" s="1"/>
  <c r="G448" i="4"/>
  <c r="I448" i="4"/>
  <c r="H448" i="4" s="1"/>
  <c r="G438" i="4"/>
  <c r="I438" i="4"/>
  <c r="H438" i="4" s="1"/>
  <c r="G422" i="4"/>
  <c r="I422" i="4"/>
  <c r="H422" i="4" s="1"/>
  <c r="G413" i="4"/>
  <c r="I413" i="4"/>
  <c r="H413" i="4" s="1"/>
  <c r="G400" i="4"/>
  <c r="I400" i="4"/>
  <c r="H400" i="4" s="1"/>
  <c r="G1269" i="4"/>
  <c r="I1269" i="4"/>
  <c r="H1269" i="4" s="1"/>
  <c r="G1255" i="4"/>
  <c r="I1255" i="4"/>
  <c r="H1255" i="4" s="1"/>
  <c r="G1246" i="4"/>
  <c r="I1246" i="4"/>
  <c r="H1246" i="4" s="1"/>
  <c r="G1233" i="4"/>
  <c r="I1233" i="4"/>
  <c r="H1233" i="4" s="1"/>
  <c r="I1223" i="4"/>
  <c r="H1223" i="4" s="1"/>
  <c r="G1082" i="4"/>
  <c r="I1082" i="4"/>
  <c r="H1082" i="4" s="1"/>
  <c r="G1058" i="4"/>
  <c r="I1058" i="4"/>
  <c r="H1058" i="4" s="1"/>
  <c r="G1053" i="4"/>
  <c r="I1053" i="4"/>
  <c r="H1053" i="4" s="1"/>
  <c r="G1044" i="4"/>
  <c r="I1044" i="4"/>
  <c r="H1044" i="4" s="1"/>
  <c r="G1016" i="4"/>
  <c r="I1016" i="4"/>
  <c r="H1016" i="4" s="1"/>
  <c r="G968" i="4"/>
  <c r="I968" i="4"/>
  <c r="H968" i="4" s="1"/>
  <c r="G939" i="4"/>
  <c r="I939" i="4"/>
  <c r="H939" i="4" s="1"/>
  <c r="G925" i="4"/>
  <c r="I925" i="4"/>
  <c r="H925" i="4" s="1"/>
  <c r="G918" i="4"/>
  <c r="I918" i="4"/>
  <c r="H918" i="4" s="1"/>
  <c r="G903" i="4"/>
  <c r="I903" i="4"/>
  <c r="H903" i="4" s="1"/>
  <c r="G869" i="4"/>
  <c r="I869" i="4"/>
  <c r="H869" i="4" s="1"/>
  <c r="G844" i="4"/>
  <c r="I844" i="4"/>
  <c r="H844" i="4" s="1"/>
  <c r="G831" i="4"/>
  <c r="I831" i="4"/>
  <c r="H831" i="4" s="1"/>
  <c r="G804" i="4"/>
  <c r="I804" i="4"/>
  <c r="H804" i="4" s="1"/>
  <c r="G794" i="4"/>
  <c r="I794" i="4"/>
  <c r="H794" i="4" s="1"/>
  <c r="G780" i="4"/>
  <c r="I780" i="4"/>
  <c r="H780" i="4" s="1"/>
  <c r="G758" i="4"/>
  <c r="I758" i="4"/>
  <c r="H758" i="4" s="1"/>
  <c r="G726" i="4"/>
  <c r="I726" i="4"/>
  <c r="H726" i="4" s="1"/>
  <c r="G713" i="4"/>
  <c r="I713" i="4"/>
  <c r="H713" i="4" s="1"/>
  <c r="G702" i="4"/>
  <c r="I702" i="4"/>
  <c r="H702" i="4" s="1"/>
  <c r="G697" i="4"/>
  <c r="I697" i="4"/>
  <c r="H697" i="4" s="1"/>
  <c r="G674" i="4"/>
  <c r="I674" i="4"/>
  <c r="H674" i="4" s="1"/>
  <c r="G660" i="4"/>
  <c r="I660" i="4"/>
  <c r="H660" i="4" s="1"/>
  <c r="G651" i="4"/>
  <c r="I651" i="4"/>
  <c r="H651" i="4" s="1"/>
  <c r="G638" i="4"/>
  <c r="I638" i="4"/>
  <c r="H638" i="4" s="1"/>
  <c r="G610" i="4"/>
  <c r="I610" i="4"/>
  <c r="H610" i="4" s="1"/>
  <c r="G588" i="4"/>
  <c r="I588" i="4"/>
  <c r="H588" i="4" s="1"/>
  <c r="G563" i="4"/>
  <c r="I563" i="4"/>
  <c r="H563" i="4" s="1"/>
  <c r="G546" i="4"/>
  <c r="I546" i="4"/>
  <c r="H546" i="4" s="1"/>
  <c r="G537" i="4"/>
  <c r="I537" i="4"/>
  <c r="H537" i="4" s="1"/>
  <c r="G524" i="4"/>
  <c r="I524" i="4"/>
  <c r="H524" i="4" s="1"/>
  <c r="G479" i="4"/>
  <c r="I479" i="4"/>
  <c r="H479" i="4" s="1"/>
  <c r="G454" i="4"/>
  <c r="I454" i="4"/>
  <c r="H454" i="4" s="1"/>
  <c r="G452" i="4"/>
  <c r="I452" i="4"/>
  <c r="H452" i="4" s="1"/>
  <c r="G431" i="4"/>
  <c r="I431" i="4"/>
  <c r="H431" i="4" s="1"/>
  <c r="G428" i="4"/>
  <c r="I428" i="4"/>
  <c r="H428" i="4" s="1"/>
  <c r="G417" i="4"/>
  <c r="I417" i="4"/>
  <c r="H417" i="4" s="1"/>
  <c r="G406" i="4"/>
  <c r="I406" i="4"/>
  <c r="H406" i="4" s="1"/>
  <c r="G404" i="4"/>
  <c r="I404" i="4"/>
  <c r="H404" i="4" s="1"/>
  <c r="G394" i="4"/>
  <c r="I394" i="4"/>
  <c r="H394" i="4" s="1"/>
  <c r="G1256" i="4"/>
  <c r="I1256" i="4"/>
  <c r="H1256" i="4" s="1"/>
  <c r="G1254" i="4"/>
  <c r="I1254" i="4"/>
  <c r="H1254" i="4" s="1"/>
  <c r="G1234" i="4"/>
  <c r="I1234" i="4"/>
  <c r="H1234" i="4" s="1"/>
  <c r="G1232" i="4"/>
  <c r="I1232" i="4"/>
  <c r="H1232" i="4" s="1"/>
  <c r="G1090" i="4"/>
  <c r="I1090" i="4"/>
  <c r="H1090" i="4" s="1"/>
  <c r="G1083" i="4"/>
  <c r="I1083" i="4"/>
  <c r="H1083" i="4" s="1"/>
  <c r="G1077" i="4"/>
  <c r="I1077" i="4"/>
  <c r="H1077" i="4" s="1"/>
  <c r="G1070" i="4"/>
  <c r="I1070" i="4"/>
  <c r="H1070" i="4" s="1"/>
  <c r="G1059" i="4"/>
  <c r="I1059" i="4"/>
  <c r="H1059" i="4" s="1"/>
  <c r="G1057" i="4"/>
  <c r="I1057" i="4"/>
  <c r="H1057" i="4" s="1"/>
  <c r="G1054" i="4"/>
  <c r="I1054" i="4"/>
  <c r="H1054" i="4" s="1"/>
  <c r="G1052" i="4"/>
  <c r="I1052" i="4"/>
  <c r="H1052" i="4" s="1"/>
  <c r="G1043" i="4"/>
  <c r="I1043" i="4"/>
  <c r="H1043" i="4" s="1"/>
  <c r="G1033" i="4"/>
  <c r="I1033" i="4"/>
  <c r="H1033" i="4" s="1"/>
  <c r="G1031" i="4"/>
  <c r="I1031" i="4"/>
  <c r="H1031" i="4" s="1"/>
  <c r="G1017" i="4"/>
  <c r="I1017" i="4"/>
  <c r="H1017" i="4" s="1"/>
  <c r="G1008" i="4"/>
  <c r="I1008" i="4"/>
  <c r="H1008" i="4" s="1"/>
  <c r="G995" i="4"/>
  <c r="I995" i="4"/>
  <c r="H995" i="4" s="1"/>
  <c r="G967" i="4"/>
  <c r="I967" i="4"/>
  <c r="H967" i="4" s="1"/>
  <c r="G954" i="4"/>
  <c r="I954" i="4"/>
  <c r="H954" i="4" s="1"/>
  <c r="G944" i="4"/>
  <c r="I944" i="4"/>
  <c r="H944" i="4" s="1"/>
  <c r="G933" i="4"/>
  <c r="I933" i="4"/>
  <c r="H933" i="4" s="1"/>
  <c r="G930" i="4"/>
  <c r="I930" i="4"/>
  <c r="H930" i="4" s="1"/>
  <c r="G923" i="4"/>
  <c r="I923" i="4"/>
  <c r="H923" i="4" s="1"/>
  <c r="G920" i="4"/>
  <c r="I920" i="4"/>
  <c r="H920" i="4" s="1"/>
  <c r="G912" i="4"/>
  <c r="I912" i="4"/>
  <c r="H912" i="4" s="1"/>
  <c r="G909" i="4"/>
  <c r="I909" i="4"/>
  <c r="H909" i="4" s="1"/>
  <c r="G898" i="4"/>
  <c r="I898" i="4"/>
  <c r="H898" i="4" s="1"/>
  <c r="G882" i="4"/>
  <c r="I882" i="4"/>
  <c r="H882" i="4" s="1"/>
  <c r="G880" i="4"/>
  <c r="I880" i="4"/>
  <c r="H880" i="4" s="1"/>
  <c r="G870" i="4"/>
  <c r="I870" i="4"/>
  <c r="H870" i="4" s="1"/>
  <c r="G852" i="4"/>
  <c r="I852" i="4"/>
  <c r="H852" i="4" s="1"/>
  <c r="G845" i="4"/>
  <c r="I845" i="4"/>
  <c r="H845" i="4" s="1"/>
  <c r="G839" i="4"/>
  <c r="I839" i="4"/>
  <c r="H839" i="4" s="1"/>
  <c r="G832" i="4"/>
  <c r="I832" i="4"/>
  <c r="H832" i="4" s="1"/>
  <c r="G821" i="4"/>
  <c r="I821" i="4"/>
  <c r="H821" i="4" s="1"/>
  <c r="G819" i="4"/>
  <c r="I819" i="4"/>
  <c r="H819" i="4" s="1"/>
  <c r="G816" i="4"/>
  <c r="I816" i="4"/>
  <c r="H816" i="4" s="1"/>
  <c r="G814" i="4"/>
  <c r="I814" i="4"/>
  <c r="H814" i="4" s="1"/>
  <c r="G805" i="4"/>
  <c r="I805" i="4"/>
  <c r="H805" i="4" s="1"/>
  <c r="G795" i="4"/>
  <c r="I795" i="4"/>
  <c r="H795" i="4" s="1"/>
  <c r="G793" i="4"/>
  <c r="I793" i="4"/>
  <c r="H793" i="4" s="1"/>
  <c r="G779" i="4"/>
  <c r="I779" i="4"/>
  <c r="H779" i="4" s="1"/>
  <c r="G770" i="4"/>
  <c r="I770" i="4"/>
  <c r="H770" i="4" s="1"/>
  <c r="G757" i="4"/>
  <c r="I757" i="4"/>
  <c r="H757" i="4" s="1"/>
  <c r="G734" i="4"/>
  <c r="I734" i="4"/>
  <c r="H734" i="4" s="1"/>
  <c r="G725" i="4"/>
  <c r="I725" i="4"/>
  <c r="H725" i="4" s="1"/>
  <c r="G721" i="4"/>
  <c r="I721" i="4"/>
  <c r="H721" i="4" s="1"/>
  <c r="G712" i="4"/>
  <c r="I712" i="4"/>
  <c r="H712" i="4" s="1"/>
  <c r="G701" i="4"/>
  <c r="I701" i="4"/>
  <c r="H701" i="4" s="1"/>
  <c r="G696" i="4"/>
  <c r="I696" i="4"/>
  <c r="H696" i="4" s="1"/>
  <c r="G687" i="4"/>
  <c r="I687" i="4"/>
  <c r="H687" i="4" s="1"/>
  <c r="G685" i="4"/>
  <c r="I685" i="4"/>
  <c r="H685" i="4" s="1"/>
  <c r="G675" i="4"/>
  <c r="I675" i="4"/>
  <c r="H675" i="4" s="1"/>
  <c r="G661" i="4"/>
  <c r="I661" i="4"/>
  <c r="H661" i="4" s="1"/>
  <c r="G659" i="4"/>
  <c r="I659" i="4"/>
  <c r="H659" i="4" s="1"/>
  <c r="G639" i="4"/>
  <c r="I639" i="4"/>
  <c r="H639" i="4" s="1"/>
  <c r="G637" i="4"/>
  <c r="I637" i="4"/>
  <c r="H637" i="4" s="1"/>
  <c r="G611" i="4"/>
  <c r="I611" i="4"/>
  <c r="H611" i="4" s="1"/>
  <c r="G598" i="4"/>
  <c r="I598" i="4"/>
  <c r="H598" i="4" s="1"/>
  <c r="G587" i="4"/>
  <c r="I587" i="4"/>
  <c r="H587" i="4" s="1"/>
  <c r="G573" i="4"/>
  <c r="I573" i="4"/>
  <c r="H573" i="4" s="1"/>
  <c r="G571" i="4"/>
  <c r="I571" i="4"/>
  <c r="H571" i="4" s="1"/>
  <c r="G552" i="4"/>
  <c r="I552" i="4"/>
  <c r="H552" i="4" s="1"/>
  <c r="G550" i="4"/>
  <c r="I550" i="4"/>
  <c r="H550" i="4" s="1"/>
  <c r="G547" i="4"/>
  <c r="I547" i="4"/>
  <c r="H547" i="4" s="1"/>
  <c r="G545" i="4"/>
  <c r="I545" i="4"/>
  <c r="H545" i="4" s="1"/>
  <c r="G536" i="4"/>
  <c r="I536" i="4"/>
  <c r="H536" i="4" s="1"/>
  <c r="G525" i="4"/>
  <c r="I525" i="4"/>
  <c r="H525" i="4" s="1"/>
  <c r="G523" i="4"/>
  <c r="I523" i="4"/>
  <c r="H523" i="4" s="1"/>
  <c r="G513" i="4"/>
  <c r="I513" i="4"/>
  <c r="H513" i="4" s="1"/>
  <c r="G491" i="4"/>
  <c r="I491" i="4"/>
  <c r="H491" i="4" s="1"/>
  <c r="G478" i="4"/>
  <c r="I478" i="4"/>
  <c r="H478" i="4" s="1"/>
  <c r="G469" i="4"/>
  <c r="I469" i="4"/>
  <c r="H469" i="4" s="1"/>
  <c r="G467" i="4"/>
  <c r="I467" i="4"/>
  <c r="H467" i="4" s="1"/>
  <c r="G453" i="4"/>
  <c r="I453" i="4"/>
  <c r="H453" i="4" s="1"/>
  <c r="G444" i="4"/>
  <c r="I444" i="4"/>
  <c r="H444" i="4" s="1"/>
  <c r="G432" i="4"/>
  <c r="I432" i="4"/>
  <c r="H432" i="4" s="1"/>
  <c r="G427" i="4"/>
  <c r="I427" i="4"/>
  <c r="H427" i="4" s="1"/>
  <c r="G418" i="4"/>
  <c r="I418" i="4"/>
  <c r="H418" i="4" s="1"/>
  <c r="G416" i="4"/>
  <c r="I416" i="4"/>
  <c r="H416" i="4" s="1"/>
  <c r="G405" i="4"/>
  <c r="I405" i="4"/>
  <c r="H405" i="4" s="1"/>
  <c r="G395" i="4"/>
  <c r="I395" i="4"/>
  <c r="H395" i="4" s="1"/>
  <c r="G393" i="4"/>
  <c r="I393" i="4"/>
  <c r="H393" i="4" s="1"/>
  <c r="AB480" i="4"/>
  <c r="AB489" i="4"/>
  <c r="AB402" i="4"/>
  <c r="AB599" i="4"/>
  <c r="AB538" i="4"/>
  <c r="AB470" i="4"/>
  <c r="AB677" i="4"/>
  <c r="AB1088" i="4"/>
  <c r="AB574" i="4"/>
  <c r="AB1040" i="4"/>
  <c r="AB802" i="4"/>
  <c r="AI619" i="4"/>
  <c r="AI738" i="4"/>
  <c r="AB693" i="4"/>
  <c r="AB952" i="4"/>
  <c r="AB771" i="4"/>
  <c r="AB807" i="4"/>
  <c r="AB997" i="4"/>
  <c r="AB850" i="4"/>
  <c r="AB1229" i="4"/>
  <c r="AB718" i="4"/>
  <c r="AB1002" i="4"/>
  <c r="AB450" i="4"/>
  <c r="AB714" i="4"/>
  <c r="AB612" i="4"/>
  <c r="AK947" i="4"/>
  <c r="AB965" i="4"/>
  <c r="AB1247" i="4"/>
  <c r="AB584" i="4"/>
  <c r="AB1050" i="4"/>
  <c r="AB1267" i="4"/>
  <c r="AB634" i="4"/>
  <c r="AI500" i="4"/>
  <c r="AK1214" i="4"/>
  <c r="AB837" i="4"/>
  <c r="AB521" i="4"/>
  <c r="AB1029" i="4"/>
  <c r="AB812" i="4"/>
  <c r="AB652" i="4"/>
  <c r="AK738" i="4"/>
  <c r="AB657" i="4"/>
  <c r="AK619" i="4"/>
  <c r="AB564" i="4"/>
  <c r="AJ828" i="4"/>
  <c r="AB764" i="4"/>
  <c r="AB703" i="4"/>
  <c r="AB589" i="4"/>
  <c r="AB476" i="4"/>
  <c r="AB1071" i="4"/>
  <c r="AB822" i="4"/>
  <c r="AJ709" i="4"/>
  <c r="AB683" i="4"/>
  <c r="AI381" i="4"/>
  <c r="AJ1214" i="4"/>
  <c r="AB1019" i="4"/>
  <c r="AJ1003" i="4"/>
  <c r="AK857" i="4"/>
  <c r="AB872" i="4"/>
  <c r="AK828" i="4"/>
  <c r="AK855" i="4"/>
  <c r="AB753" i="4"/>
  <c r="AB645" i="4"/>
  <c r="AJ619" i="4"/>
  <c r="AK527" i="4"/>
  <c r="AB533" i="4"/>
  <c r="AB465" i="4"/>
  <c r="AB991" i="4"/>
  <c r="AK646" i="4"/>
  <c r="AK1003" i="4"/>
  <c r="AB1065" i="4"/>
  <c r="AB1060" i="4"/>
  <c r="AB883" i="4"/>
  <c r="AB878" i="4"/>
  <c r="AB827" i="4"/>
  <c r="AB759" i="4"/>
  <c r="AB731" i="4"/>
  <c r="AB558" i="4"/>
  <c r="AB553" i="4"/>
  <c r="AB396" i="4"/>
  <c r="AB608" i="4"/>
  <c r="AJ527" i="4"/>
  <c r="AB1075" i="4"/>
  <c r="AB1240" i="4"/>
  <c r="AB1235" i="4"/>
  <c r="AB956" i="4"/>
  <c r="AK974" i="4"/>
  <c r="AK765" i="4"/>
  <c r="AB796" i="4"/>
  <c r="AB791" i="4"/>
  <c r="AJ738" i="4"/>
  <c r="AB727" i="4"/>
  <c r="AJ590" i="4"/>
  <c r="AB662" i="4"/>
  <c r="AI1214" i="4"/>
  <c r="AB1034" i="4"/>
  <c r="AB1257" i="4"/>
  <c r="AJ1066" i="4"/>
  <c r="AB1014" i="4"/>
  <c r="AB1009" i="4"/>
  <c r="AJ855" i="4"/>
  <c r="AB781" i="4"/>
  <c r="AK709" i="4"/>
  <c r="AB672" i="4"/>
  <c r="AB640" i="4"/>
  <c r="AB595" i="4"/>
  <c r="AB543" i="4"/>
  <c r="AB526" i="4"/>
  <c r="AJ500" i="4"/>
  <c r="AB445" i="4"/>
  <c r="AB424" i="4"/>
  <c r="AB439" i="4"/>
  <c r="AB414" i="4"/>
  <c r="AB434" i="4"/>
  <c r="AB455" i="4"/>
  <c r="AB493" i="4"/>
  <c r="AB407" i="4"/>
  <c r="AB1252" i="4"/>
  <c r="AK884" i="4"/>
  <c r="AB515" i="4"/>
  <c r="AJ947" i="4"/>
  <c r="AJ884" i="4"/>
  <c r="AB1045" i="4"/>
  <c r="AJ765" i="4"/>
  <c r="AK408" i="4"/>
  <c r="AK976" i="4"/>
  <c r="AK500" i="4"/>
  <c r="AK617" i="4"/>
  <c r="AK498" i="4"/>
  <c r="AK381" i="4"/>
  <c r="AB1084" i="4"/>
  <c r="AI857" i="4"/>
  <c r="AK736" i="4"/>
  <c r="AB569" i="4"/>
  <c r="AJ471" i="4"/>
  <c r="AK471" i="4"/>
  <c r="AJ857" i="4"/>
  <c r="AJ974" i="4"/>
  <c r="AB969" i="4"/>
  <c r="AB846" i="4"/>
  <c r="AB833" i="4"/>
  <c r="AB708" i="4"/>
  <c r="AB688" i="4"/>
  <c r="AJ646" i="4"/>
  <c r="AJ736" i="4"/>
  <c r="AK590" i="4"/>
  <c r="AJ408" i="4"/>
  <c r="AK1093" i="4"/>
  <c r="AK1066" i="4"/>
  <c r="AB776" i="4"/>
  <c r="AB419" i="4"/>
  <c r="AJ381" i="4"/>
  <c r="AJ498" i="4"/>
  <c r="AJ617" i="4"/>
  <c r="J142" i="4"/>
  <c r="G142" i="4" l="1"/>
  <c r="I142" i="4"/>
  <c r="H142" i="4" s="1"/>
  <c r="G1223" i="4"/>
  <c r="AB1214" i="4"/>
  <c r="M261" i="3" l="1"/>
  <c r="M43" i="3" l="1"/>
  <c r="M257" i="3"/>
  <c r="N261" i="3"/>
  <c r="M39" i="3" l="1"/>
  <c r="N43" i="3"/>
  <c r="O261" i="3"/>
  <c r="N257" i="3"/>
  <c r="K272" i="3"/>
  <c r="O43" i="3" l="1"/>
  <c r="N39" i="3"/>
  <c r="M1021" i="3"/>
  <c r="M1566" i="3"/>
  <c r="M912" i="3"/>
  <c r="M694" i="3"/>
  <c r="O257" i="3"/>
  <c r="M476" i="3"/>
  <c r="M295" i="3"/>
  <c r="M299" i="3"/>
  <c r="M293" i="3"/>
  <c r="M297" i="3"/>
  <c r="O39" i="3" l="1"/>
  <c r="N476" i="3"/>
  <c r="N1021" i="3"/>
  <c r="N912" i="3"/>
  <c r="N1566" i="3"/>
  <c r="N694" i="3"/>
  <c r="M203" i="3"/>
  <c r="N295" i="3"/>
  <c r="M190" i="3"/>
  <c r="M188" i="3"/>
  <c r="M184" i="3"/>
  <c r="M294" i="3"/>
  <c r="N299" i="3"/>
  <c r="N293" i="3"/>
  <c r="N297" i="3"/>
  <c r="O694" i="3" l="1"/>
  <c r="O912" i="3"/>
  <c r="O476" i="3"/>
  <c r="O1021" i="3"/>
  <c r="O1566" i="3"/>
  <c r="N203" i="3"/>
  <c r="O295" i="3"/>
  <c r="N190" i="3"/>
  <c r="O297" i="3"/>
  <c r="O299" i="3"/>
  <c r="O293" i="3"/>
  <c r="N184" i="3"/>
  <c r="N294" i="3"/>
  <c r="N188" i="3"/>
  <c r="O294" i="3" l="1"/>
  <c r="O190" i="3"/>
  <c r="O203" i="3"/>
  <c r="O188" i="3"/>
  <c r="O184" i="3"/>
  <c r="AI54" i="4"/>
  <c r="AN27" i="5" l="1"/>
  <c r="O231" i="3"/>
  <c r="N231" i="3"/>
  <c r="M231" i="3"/>
  <c r="L231" i="3"/>
  <c r="K231" i="3"/>
  <c r="J231" i="3"/>
  <c r="J13" i="3" s="1"/>
  <c r="I231" i="3"/>
  <c r="I13" i="3" s="1"/>
  <c r="H231" i="3"/>
  <c r="H13" i="3" s="1"/>
  <c r="G231" i="3"/>
  <c r="G13" i="3" s="1"/>
  <c r="O122" i="3"/>
  <c r="O13" i="3" s="1"/>
  <c r="N122" i="3"/>
  <c r="M122" i="3"/>
  <c r="N13" i="3" l="1"/>
  <c r="K239" i="3"/>
  <c r="K13" i="3"/>
  <c r="M13" i="3"/>
  <c r="L239" i="3"/>
  <c r="L13" i="3"/>
  <c r="H239" i="3"/>
  <c r="M123" i="3"/>
  <c r="M130" i="3"/>
  <c r="N123" i="3"/>
  <c r="N130" i="3"/>
  <c r="I239" i="3"/>
  <c r="M232" i="3"/>
  <c r="M239" i="3"/>
  <c r="O123" i="3"/>
  <c r="O130" i="3"/>
  <c r="J239" i="3"/>
  <c r="N232" i="3"/>
  <c r="N239" i="3"/>
  <c r="G239" i="3"/>
  <c r="O232" i="3"/>
  <c r="O239" i="3"/>
  <c r="K232" i="3"/>
  <c r="L232" i="3"/>
  <c r="I232" i="3"/>
  <c r="J232" i="3"/>
  <c r="H232" i="3"/>
  <c r="G232" i="3"/>
  <c r="K14" i="3" l="1"/>
  <c r="H14" i="3"/>
  <c r="J14" i="3"/>
  <c r="I14" i="3"/>
  <c r="L14" i="3"/>
  <c r="G14" i="3"/>
  <c r="N14" i="3"/>
  <c r="M14" i="3"/>
  <c r="O14" i="3"/>
  <c r="K240" i="3"/>
  <c r="K251" i="3"/>
  <c r="J240" i="3"/>
  <c r="J251" i="3"/>
  <c r="I240" i="3"/>
  <c r="I251" i="3"/>
  <c r="O240" i="3"/>
  <c r="O251" i="3"/>
  <c r="N240" i="3"/>
  <c r="N251" i="3"/>
  <c r="O142" i="3"/>
  <c r="O131" i="3"/>
  <c r="M142" i="3"/>
  <c r="M131" i="3"/>
  <c r="G240" i="3"/>
  <c r="G251" i="3"/>
  <c r="L240" i="3"/>
  <c r="L251" i="3"/>
  <c r="H240" i="3"/>
  <c r="H251" i="3"/>
  <c r="M240" i="3"/>
  <c r="M251" i="3"/>
  <c r="N142" i="3"/>
  <c r="N131" i="3"/>
  <c r="K155" i="3"/>
  <c r="K149" i="3"/>
  <c r="AO125" i="5"/>
  <c r="AO124" i="5"/>
  <c r="AO120" i="5"/>
  <c r="AO16" i="5" s="1"/>
  <c r="AO119" i="5"/>
  <c r="AO15" i="5" s="1"/>
  <c r="AO118" i="5"/>
  <c r="AO14" i="5" s="1"/>
  <c r="AO117" i="5"/>
  <c r="AO13" i="5" s="1"/>
  <c r="AO116" i="5"/>
  <c r="AO12" i="5" s="1"/>
  <c r="AO115" i="5"/>
  <c r="AO11" i="5" s="1"/>
  <c r="AO74" i="5"/>
  <c r="AO10" i="5" s="1"/>
  <c r="AL125" i="5"/>
  <c r="AL124" i="5"/>
  <c r="AL120" i="5"/>
  <c r="AL16" i="5" s="1"/>
  <c r="AL119" i="5"/>
  <c r="AL15" i="5" s="1"/>
  <c r="AL118" i="5"/>
  <c r="AL14" i="5" s="1"/>
  <c r="AL117" i="5"/>
  <c r="AL13" i="5" s="1"/>
  <c r="AL116" i="5"/>
  <c r="AL12" i="5" s="1"/>
  <c r="AL115" i="5"/>
  <c r="AL11" i="5" s="1"/>
  <c r="AL74" i="5"/>
  <c r="AL10" i="5" s="1"/>
  <c r="AI125" i="5"/>
  <c r="AI124" i="5"/>
  <c r="AI120" i="5"/>
  <c r="AI16" i="5" s="1"/>
  <c r="AI119" i="5"/>
  <c r="AI15" i="5" s="1"/>
  <c r="AI118" i="5"/>
  <c r="AI14" i="5" s="1"/>
  <c r="AI117" i="5"/>
  <c r="AI13" i="5" s="1"/>
  <c r="AI116" i="5"/>
  <c r="AI12" i="5" s="1"/>
  <c r="AI115" i="5"/>
  <c r="AI11" i="5" s="1"/>
  <c r="AI74" i="5"/>
  <c r="AI10" i="5" s="1"/>
  <c r="AF125" i="5"/>
  <c r="AF124" i="5"/>
  <c r="AF120" i="5"/>
  <c r="AF16" i="5" s="1"/>
  <c r="AF119" i="5"/>
  <c r="AF15" i="5" s="1"/>
  <c r="AF118" i="5"/>
  <c r="AF14" i="5" s="1"/>
  <c r="AF117" i="5"/>
  <c r="AF13" i="5" s="1"/>
  <c r="AF116" i="5"/>
  <c r="AF12" i="5" s="1"/>
  <c r="AF115" i="5"/>
  <c r="AF11" i="5" s="1"/>
  <c r="AF74" i="5"/>
  <c r="AF10" i="5" s="1"/>
  <c r="AC125" i="5"/>
  <c r="AC124" i="5"/>
  <c r="AC120" i="5"/>
  <c r="AC16" i="5" s="1"/>
  <c r="AC119" i="5"/>
  <c r="AC15" i="5" s="1"/>
  <c r="AC118" i="5"/>
  <c r="AC14" i="5" s="1"/>
  <c r="AC117" i="5"/>
  <c r="AC13" i="5" s="1"/>
  <c r="AC116" i="5"/>
  <c r="AC12" i="5" s="1"/>
  <c r="AC115" i="5"/>
  <c r="AC11" i="5" s="1"/>
  <c r="AC74" i="5"/>
  <c r="AC10" i="5" s="1"/>
  <c r="N125" i="5"/>
  <c r="N124" i="5"/>
  <c r="AL20" i="5" l="1"/>
  <c r="AL21" i="5"/>
  <c r="AO20" i="5"/>
  <c r="L149" i="3"/>
  <c r="AO67" i="5"/>
  <c r="AO23" i="5" s="1"/>
  <c r="AO65" i="5"/>
  <c r="AO21" i="5" s="1"/>
  <c r="AO64" i="5"/>
  <c r="AL67" i="5"/>
  <c r="AL23" i="5" s="1"/>
  <c r="AL65" i="5"/>
  <c r="AL64" i="5"/>
  <c r="AI67" i="5"/>
  <c r="AI23" i="5" s="1"/>
  <c r="AI65" i="5"/>
  <c r="AI21" i="5" s="1"/>
  <c r="AI64" i="5"/>
  <c r="AI20" i="5" s="1"/>
  <c r="AF67" i="5"/>
  <c r="AF23" i="5" s="1"/>
  <c r="AF65" i="5"/>
  <c r="AF21" i="5" s="1"/>
  <c r="AF64" i="5"/>
  <c r="AF20" i="5" s="1"/>
  <c r="AC67" i="5"/>
  <c r="AC23" i="5" s="1"/>
  <c r="AC65" i="5"/>
  <c r="AC21" i="5" s="1"/>
  <c r="AC64" i="5"/>
  <c r="AC20" i="5" s="1"/>
  <c r="N67" i="5"/>
  <c r="N23" i="5" s="1"/>
  <c r="N65" i="5"/>
  <c r="N21" i="5" s="1"/>
  <c r="N64" i="5"/>
  <c r="N20" i="5" s="1"/>
  <c r="AZ153" i="4" l="1"/>
  <c r="AX153" i="4"/>
  <c r="AK153" i="4"/>
  <c r="AI153" i="4"/>
  <c r="BA162" i="4" l="1"/>
  <c r="AP162" i="4"/>
  <c r="BK212" i="4"/>
  <c r="BK23" i="4" s="1"/>
  <c r="AJ102" i="4"/>
  <c r="AJ23" i="4" s="1"/>
  <c r="AL102" i="4"/>
  <c r="AN102" i="4"/>
  <c r="AN153" i="4"/>
  <c r="AQ153" i="4"/>
  <c r="AO153" i="4"/>
  <c r="BB153" i="4"/>
  <c r="AY153" i="4"/>
  <c r="AL153" i="4"/>
  <c r="AJ153" i="4"/>
  <c r="AM153" i="4"/>
  <c r="AR153" i="4"/>
  <c r="AP153" i="4" l="1"/>
  <c r="BA153" i="4"/>
  <c r="AV162" i="4"/>
  <c r="AO102" i="4"/>
  <c r="AM102" i="4"/>
  <c r="AQ102" i="4"/>
  <c r="AW153" i="4"/>
  <c r="AT153" i="4"/>
  <c r="AU153" i="4"/>
  <c r="AV153" i="4" l="1"/>
  <c r="AS162" i="4"/>
  <c r="AP102" i="4"/>
  <c r="AR102" i="4"/>
  <c r="AT102" i="4"/>
  <c r="AS153" i="4" l="1"/>
  <c r="AS102" i="4"/>
  <c r="AK40" i="4" l="1"/>
  <c r="L272" i="3"/>
  <c r="J272" i="3"/>
  <c r="I272" i="3"/>
  <c r="H272" i="3"/>
  <c r="G272" i="3"/>
  <c r="O163" i="3"/>
  <c r="N163" i="3"/>
  <c r="M163" i="3"/>
  <c r="L163" i="3"/>
  <c r="K163" i="3"/>
  <c r="K54" i="3" l="1"/>
  <c r="G54" i="3"/>
  <c r="O157" i="3"/>
  <c r="L157" i="3"/>
  <c r="L54" i="3"/>
  <c r="K157" i="3"/>
  <c r="L266" i="3"/>
  <c r="AI40" i="4"/>
  <c r="AJ40" i="4"/>
  <c r="K156" i="3" l="1"/>
  <c r="AB171" i="4" l="1"/>
  <c r="AB170" i="4"/>
  <c r="J27" i="5"/>
  <c r="AN7" i="5"/>
  <c r="AO7" i="5" s="1"/>
  <c r="AP7" i="5" s="1"/>
  <c r="AF54" i="4"/>
  <c r="AG54" i="4"/>
  <c r="AH54" i="4"/>
  <c r="AF60" i="4"/>
  <c r="AF12" i="4" s="1"/>
  <c r="AG60" i="4"/>
  <c r="AG12" i="4" s="1"/>
  <c r="AH60" i="4"/>
  <c r="AH12" i="4" s="1"/>
  <c r="AF65" i="4"/>
  <c r="AF13" i="4" s="1"/>
  <c r="AG65" i="4"/>
  <c r="AG13" i="4" s="1"/>
  <c r="AH65" i="4"/>
  <c r="AH13" i="4" s="1"/>
  <c r="AH11" i="4" s="1"/>
  <c r="AF72" i="4"/>
  <c r="AG72" i="4"/>
  <c r="AH72" i="4"/>
  <c r="AF77" i="4"/>
  <c r="AG77" i="4"/>
  <c r="AH77" i="4"/>
  <c r="AF82" i="4"/>
  <c r="AG82" i="4"/>
  <c r="AH82" i="4"/>
  <c r="AG87" i="4"/>
  <c r="AH87" i="4"/>
  <c r="AF92" i="4"/>
  <c r="AG92" i="4"/>
  <c r="AH92" i="4"/>
  <c r="AF97" i="4"/>
  <c r="AG97" i="4"/>
  <c r="AH97" i="4"/>
  <c r="AF107" i="4"/>
  <c r="AG107" i="4"/>
  <c r="AH107" i="4"/>
  <c r="AF112" i="4"/>
  <c r="AG112" i="4"/>
  <c r="AH112" i="4"/>
  <c r="AG117" i="4"/>
  <c r="AH117" i="4"/>
  <c r="AF122" i="4"/>
  <c r="AG122" i="4"/>
  <c r="AH122" i="4"/>
  <c r="AF127" i="4"/>
  <c r="AG127" i="4"/>
  <c r="AH127" i="4"/>
  <c r="AH259" i="4"/>
  <c r="AH37" i="4" s="1"/>
  <c r="AG259" i="4"/>
  <c r="AG37" i="4" s="1"/>
  <c r="AH255" i="4"/>
  <c r="AH36" i="4" s="1"/>
  <c r="AG255" i="4"/>
  <c r="AG36" i="4" s="1"/>
  <c r="AF255" i="4"/>
  <c r="AF36" i="4" s="1"/>
  <c r="AH252" i="4"/>
  <c r="AH35" i="4" s="1"/>
  <c r="AG252" i="4"/>
  <c r="AG35" i="4" s="1"/>
  <c r="AF252" i="4"/>
  <c r="AF35" i="4" s="1"/>
  <c r="AH248" i="4"/>
  <c r="AH33" i="4" s="1"/>
  <c r="AG248" i="4"/>
  <c r="AG33" i="4" s="1"/>
  <c r="AH244" i="4"/>
  <c r="AH32" i="4" s="1"/>
  <c r="AG244" i="4"/>
  <c r="AG32" i="4" s="1"/>
  <c r="AF244" i="4"/>
  <c r="AF32" i="4" s="1"/>
  <c r="AF30" i="4" s="1"/>
  <c r="AH237" i="4"/>
  <c r="AH28" i="4" s="1"/>
  <c r="AG237" i="4"/>
  <c r="AG28" i="4" s="1"/>
  <c r="AF237" i="4"/>
  <c r="AF28" i="4" s="1"/>
  <c r="AH232" i="4"/>
  <c r="AH27" i="4" s="1"/>
  <c r="AG232" i="4"/>
  <c r="AF232" i="4"/>
  <c r="AF27" i="4" s="1"/>
  <c r="AH227" i="4"/>
  <c r="AH26" i="4" s="1"/>
  <c r="AG227" i="4"/>
  <c r="AG26" i="4" s="1"/>
  <c r="AH222" i="4"/>
  <c r="AH25" i="4" s="1"/>
  <c r="AG222" i="4"/>
  <c r="AG25" i="4" s="1"/>
  <c r="AF222" i="4"/>
  <c r="AF25" i="4" s="1"/>
  <c r="AH217" i="4"/>
  <c r="AH24" i="4" s="1"/>
  <c r="AG217" i="4"/>
  <c r="AF217" i="4"/>
  <c r="AF24" i="4" s="1"/>
  <c r="AH207" i="4"/>
  <c r="AG207" i="4"/>
  <c r="AF207" i="4"/>
  <c r="AH202" i="4"/>
  <c r="AG202" i="4"/>
  <c r="AF202" i="4"/>
  <c r="AH197" i="4"/>
  <c r="AG197" i="4"/>
  <c r="AH192" i="4"/>
  <c r="AG192" i="4"/>
  <c r="AF192" i="4"/>
  <c r="AH187" i="4"/>
  <c r="AG187" i="4"/>
  <c r="AF187" i="4"/>
  <c r="AH182" i="4"/>
  <c r="AG182" i="4"/>
  <c r="AF182" i="4"/>
  <c r="AH167" i="4"/>
  <c r="AG167" i="4"/>
  <c r="AF167" i="4"/>
  <c r="AH22" i="4" l="1"/>
  <c r="AH14" i="4" s="1"/>
  <c r="AG27" i="4"/>
  <c r="AG24" i="4"/>
  <c r="AH30" i="4"/>
  <c r="AH10" i="4"/>
  <c r="AH8" i="4" s="1"/>
  <c r="AG10" i="4"/>
  <c r="AF10" i="4"/>
  <c r="AG11" i="4"/>
  <c r="AG30" i="4"/>
  <c r="AF11" i="4"/>
  <c r="AG21" i="4"/>
  <c r="AF17" i="4"/>
  <c r="AF21" i="4"/>
  <c r="AH19" i="4"/>
  <c r="AF18" i="4"/>
  <c r="AH16" i="4"/>
  <c r="AG18" i="4"/>
  <c r="AH20" i="4"/>
  <c r="AG19" i="4"/>
  <c r="AH17" i="4"/>
  <c r="AG16" i="4"/>
  <c r="AF20" i="4"/>
  <c r="AH21" i="4"/>
  <c r="AG20" i="4"/>
  <c r="AH18" i="4"/>
  <c r="AG17" i="4"/>
  <c r="AF16" i="4"/>
  <c r="AF34" i="4"/>
  <c r="AG34" i="4"/>
  <c r="AG22" i="4"/>
  <c r="AG14" i="4" s="1"/>
  <c r="AH34" i="4"/>
  <c r="AH29" i="4" s="1"/>
  <c r="K27" i="5"/>
  <c r="L27" i="5"/>
  <c r="AH40" i="4"/>
  <c r="AG40" i="4"/>
  <c r="AF40" i="4"/>
  <c r="L1" i="5"/>
  <c r="L2" i="5" s="1"/>
  <c r="AG176" i="4"/>
  <c r="AH260" i="4"/>
  <c r="AG66" i="4"/>
  <c r="AH151" i="4"/>
  <c r="AH66" i="4"/>
  <c r="AG151" i="4"/>
  <c r="AH176" i="4"/>
  <c r="AG260" i="4"/>
  <c r="BR151" i="4"/>
  <c r="BR212" i="4"/>
  <c r="AF8" i="4" l="1"/>
  <c r="AG29" i="4"/>
  <c r="BR260" i="4"/>
  <c r="BR23" i="4"/>
  <c r="BR22" i="4" s="1"/>
  <c r="BR14" i="4" s="1"/>
  <c r="BR38" i="4" s="1"/>
  <c r="AG8" i="4"/>
  <c r="J1" i="5"/>
  <c r="J2" i="5" s="1"/>
  <c r="BR176" i="4"/>
  <c r="BR66" i="4"/>
  <c r="AG38" i="4" l="1"/>
  <c r="BL212" i="4"/>
  <c r="BL23" i="4" l="1"/>
  <c r="AH38" i="4"/>
  <c r="BD153" i="4"/>
  <c r="BE40" i="4"/>
  <c r="BD40" i="4"/>
  <c r="BG40" i="4" l="1"/>
  <c r="AB162" i="4"/>
  <c r="BG153" i="4"/>
  <c r="BE153" i="4"/>
  <c r="K51" i="7"/>
  <c r="BK162" i="4" l="1"/>
  <c r="BK9" i="4" s="1"/>
  <c r="BK155" i="4"/>
  <c r="BH153" i="4"/>
  <c r="BJ153" i="4"/>
  <c r="BH40" i="4"/>
  <c r="BJ40" i="4"/>
  <c r="M283" i="3"/>
  <c r="M156" i="3"/>
  <c r="G156" i="3"/>
  <c r="H156" i="3"/>
  <c r="H163" i="3"/>
  <c r="G167" i="3"/>
  <c r="H167" i="3"/>
  <c r="H54" i="3" l="1"/>
  <c r="BK153" i="4"/>
  <c r="H157" i="3"/>
  <c r="G157" i="3"/>
  <c r="M149" i="3"/>
  <c r="M272" i="3"/>
  <c r="O156" i="3"/>
  <c r="M54" i="3" l="1"/>
  <c r="N149" i="3"/>
  <c r="O272" i="3"/>
  <c r="N272" i="3"/>
  <c r="O283" i="3"/>
  <c r="N283" i="3"/>
  <c r="N54" i="3" l="1"/>
  <c r="O54" i="3"/>
  <c r="O266" i="3"/>
  <c r="BY1920" i="4"/>
  <c r="BY1916" i="4"/>
  <c r="BY1912" i="4"/>
  <c r="BY1907" i="4"/>
  <c r="BY1903" i="4"/>
  <c r="BY1899" i="4"/>
  <c r="BY1893" i="4"/>
  <c r="BY1888" i="4"/>
  <c r="BY1883" i="4"/>
  <c r="BY1878" i="4"/>
  <c r="BY1873" i="4"/>
  <c r="BY1868" i="4"/>
  <c r="BY1862" i="4"/>
  <c r="BY1857" i="4"/>
  <c r="BY1852" i="4"/>
  <c r="BY1847" i="4"/>
  <c r="BY1842" i="4"/>
  <c r="BY1837" i="4"/>
  <c r="BY1830" i="4"/>
  <c r="BY1825" i="4"/>
  <c r="BY1819" i="4"/>
  <c r="BY1814" i="4"/>
  <c r="BY1806" i="4"/>
  <c r="BY1802" i="4"/>
  <c r="BY1798" i="4"/>
  <c r="BY1793" i="4"/>
  <c r="BY1789" i="4"/>
  <c r="BY1785" i="4"/>
  <c r="BY1779" i="4"/>
  <c r="BY1774" i="4"/>
  <c r="BY1769" i="4"/>
  <c r="BY1764" i="4"/>
  <c r="BY1759" i="4"/>
  <c r="BY1754" i="4"/>
  <c r="BY1748" i="4"/>
  <c r="BY1743" i="4"/>
  <c r="BY1738" i="4"/>
  <c r="BY1733" i="4"/>
  <c r="BY1728" i="4"/>
  <c r="BY1716" i="4"/>
  <c r="BY1711" i="4"/>
  <c r="BY1705" i="4"/>
  <c r="BY1687" i="4"/>
  <c r="BY1683" i="4"/>
  <c r="BY1679" i="4"/>
  <c r="BY1674" i="4"/>
  <c r="BY1670" i="4"/>
  <c r="BY1666" i="4"/>
  <c r="BY1660" i="4"/>
  <c r="BY1655" i="4"/>
  <c r="BY1650" i="4"/>
  <c r="BY1645" i="4"/>
  <c r="BY1640" i="4"/>
  <c r="BY1635" i="4"/>
  <c r="BY1629" i="4"/>
  <c r="BY1624" i="4"/>
  <c r="BY1619" i="4"/>
  <c r="BY1614" i="4"/>
  <c r="BY1609" i="4"/>
  <c r="BY1604" i="4"/>
  <c r="BY1597" i="4"/>
  <c r="BY1592" i="4"/>
  <c r="BY1586" i="4"/>
  <c r="BY1568" i="4"/>
  <c r="BY1564" i="4"/>
  <c r="BY1560" i="4"/>
  <c r="BY1555" i="4"/>
  <c r="BY1551" i="4"/>
  <c r="BY1547" i="4"/>
  <c r="BY1541" i="4"/>
  <c r="BY1536" i="4"/>
  <c r="BY1531" i="4"/>
  <c r="BY1526" i="4"/>
  <c r="BY1521" i="4"/>
  <c r="BY1516" i="4"/>
  <c r="BY1510" i="4"/>
  <c r="BY1505" i="4"/>
  <c r="BY1500" i="4"/>
  <c r="BY1495" i="4"/>
  <c r="BY1490" i="4"/>
  <c r="BY1485" i="4"/>
  <c r="BY1478" i="4"/>
  <c r="BY1473" i="4"/>
  <c r="BY1467" i="4"/>
  <c r="BY1449" i="4"/>
  <c r="BY1445" i="4"/>
  <c r="BY1441" i="4"/>
  <c r="BY1436" i="4"/>
  <c r="BY1432" i="4"/>
  <c r="BY1428" i="4"/>
  <c r="BY1422" i="4"/>
  <c r="BY1417" i="4"/>
  <c r="BY1412" i="4"/>
  <c r="BY1407" i="4"/>
  <c r="BY1402" i="4"/>
  <c r="BY1397" i="4"/>
  <c r="BY1391" i="4"/>
  <c r="BY1386" i="4"/>
  <c r="BY1381" i="4"/>
  <c r="BY1376" i="4"/>
  <c r="BY1371" i="4"/>
  <c r="BY1359" i="4"/>
  <c r="BY1354" i="4"/>
  <c r="BY1348" i="4"/>
  <c r="BY1330" i="4"/>
  <c r="BY1326" i="4"/>
  <c r="BY1322" i="4"/>
  <c r="BY1317" i="4"/>
  <c r="BY1313" i="4"/>
  <c r="BY1309" i="4"/>
  <c r="BY1303" i="4"/>
  <c r="BY1298" i="4"/>
  <c r="BY1293" i="4"/>
  <c r="BY1288" i="4"/>
  <c r="BY1283" i="4"/>
  <c r="BY1278" i="4"/>
  <c r="BY1272" i="4"/>
  <c r="BY1267" i="4"/>
  <c r="BY1262" i="4"/>
  <c r="BY1257" i="4"/>
  <c r="BY1252" i="4"/>
  <c r="BY1247" i="4"/>
  <c r="BY1240" i="4"/>
  <c r="BY1235" i="4"/>
  <c r="BY1229" i="4"/>
  <c r="BY1092" i="4"/>
  <c r="BY1088" i="4"/>
  <c r="BY1084" i="4"/>
  <c r="BY1079" i="4"/>
  <c r="BY1075" i="4"/>
  <c r="BY1071" i="4"/>
  <c r="BY1065" i="4"/>
  <c r="BY1060" i="4"/>
  <c r="BY1055" i="4"/>
  <c r="BY1050" i="4"/>
  <c r="BY1045" i="4"/>
  <c r="BY1040" i="4"/>
  <c r="BY1034" i="4"/>
  <c r="BY1029" i="4"/>
  <c r="BY1024" i="4"/>
  <c r="BY1019" i="4"/>
  <c r="BY1014" i="4"/>
  <c r="BY1009" i="4"/>
  <c r="BY1002" i="4"/>
  <c r="BY997" i="4"/>
  <c r="BY991" i="4"/>
  <c r="BY973" i="4"/>
  <c r="BY969" i="4"/>
  <c r="BY965" i="4"/>
  <c r="BY960" i="4"/>
  <c r="BY956" i="4"/>
  <c r="BY952" i="4"/>
  <c r="BY941" i="4"/>
  <c r="BY936" i="4"/>
  <c r="BY931" i="4"/>
  <c r="BY926" i="4"/>
  <c r="BY921" i="4"/>
  <c r="BY915" i="4"/>
  <c r="BY910" i="4"/>
  <c r="BY905" i="4"/>
  <c r="BY900" i="4"/>
  <c r="BY895" i="4"/>
  <c r="BY890" i="4"/>
  <c r="BY883" i="4"/>
  <c r="BY878" i="4"/>
  <c r="BY872" i="4"/>
  <c r="BY854" i="4"/>
  <c r="BY850" i="4"/>
  <c r="BY846" i="4"/>
  <c r="BY841" i="4"/>
  <c r="BY837" i="4"/>
  <c r="BY833" i="4"/>
  <c r="BY822" i="4"/>
  <c r="BY817" i="4"/>
  <c r="BY812" i="4"/>
  <c r="BY807" i="4"/>
  <c r="BY802" i="4"/>
  <c r="BY796" i="4"/>
  <c r="BY791" i="4"/>
  <c r="BY786" i="4"/>
  <c r="BY781" i="4"/>
  <c r="BY776" i="4"/>
  <c r="BY771" i="4"/>
  <c r="BY764" i="4"/>
  <c r="BY759" i="4"/>
  <c r="BY753" i="4"/>
  <c r="BY735" i="4"/>
  <c r="BY731" i="4"/>
  <c r="BY727" i="4"/>
  <c r="BY722" i="4"/>
  <c r="BY718" i="4"/>
  <c r="BY714" i="4"/>
  <c r="BY708" i="4"/>
  <c r="BY703" i="4"/>
  <c r="BY698" i="4"/>
  <c r="BY693" i="4"/>
  <c r="BY688" i="4"/>
  <c r="BY683" i="4"/>
  <c r="BY677" i="4"/>
  <c r="BY672" i="4"/>
  <c r="BY667" i="4"/>
  <c r="BY662" i="4"/>
  <c r="BY657" i="4"/>
  <c r="BY652" i="4"/>
  <c r="BY645" i="4"/>
  <c r="BY640" i="4"/>
  <c r="BY634" i="4"/>
  <c r="BY616" i="4"/>
  <c r="BY612" i="4"/>
  <c r="BY608" i="4"/>
  <c r="BY603" i="4"/>
  <c r="BY599" i="4"/>
  <c r="BY595" i="4"/>
  <c r="BY589" i="4"/>
  <c r="BY584" i="4"/>
  <c r="BY579" i="4"/>
  <c r="BY574" i="4"/>
  <c r="BY569" i="4"/>
  <c r="BY564" i="4"/>
  <c r="BY558" i="4"/>
  <c r="BY553" i="4"/>
  <c r="BY548" i="4"/>
  <c r="BY543" i="4"/>
  <c r="BY538" i="4"/>
  <c r="BY533" i="4"/>
  <c r="BY526" i="4"/>
  <c r="BY521" i="4"/>
  <c r="BY515" i="4"/>
  <c r="BY497" i="4"/>
  <c r="BY493" i="4"/>
  <c r="BY489" i="4"/>
  <c r="BY484" i="4"/>
  <c r="BY480" i="4"/>
  <c r="BY476" i="4"/>
  <c r="BY470" i="4"/>
  <c r="BY465" i="4"/>
  <c r="BY460" i="4"/>
  <c r="BY455" i="4"/>
  <c r="BY450" i="4"/>
  <c r="BY445" i="4"/>
  <c r="BY439" i="4"/>
  <c r="BY434" i="4"/>
  <c r="BY429" i="4"/>
  <c r="BY424" i="4"/>
  <c r="BY419" i="4"/>
  <c r="BY414" i="4"/>
  <c r="BY407" i="4"/>
  <c r="BY402" i="4"/>
  <c r="BY396" i="4"/>
  <c r="BY259" i="4"/>
  <c r="BY37" i="4" s="1"/>
  <c r="BY255" i="4"/>
  <c r="BY36" i="4" s="1"/>
  <c r="BY252" i="4"/>
  <c r="BY35" i="4" s="1"/>
  <c r="BY248" i="4"/>
  <c r="BY33" i="4" s="1"/>
  <c r="BY244" i="4"/>
  <c r="BY32" i="4" s="1"/>
  <c r="BY30" i="4" s="1"/>
  <c r="BY237" i="4"/>
  <c r="BY232" i="4"/>
  <c r="BY227" i="4"/>
  <c r="BY222" i="4"/>
  <c r="BY217" i="4"/>
  <c r="BY207" i="4"/>
  <c r="BY202" i="4"/>
  <c r="BY197" i="4"/>
  <c r="BY192" i="4"/>
  <c r="BY187" i="4"/>
  <c r="BY182" i="4"/>
  <c r="BY171" i="4"/>
  <c r="BY167" i="4"/>
  <c r="BY127" i="4"/>
  <c r="BY122" i="4"/>
  <c r="BY117" i="4"/>
  <c r="BY112" i="4"/>
  <c r="BY107" i="4"/>
  <c r="BY97" i="4"/>
  <c r="BY21" i="4" s="1"/>
  <c r="BY92" i="4"/>
  <c r="BY20" i="4" s="1"/>
  <c r="BY87" i="4"/>
  <c r="BY19" i="4" s="1"/>
  <c r="BY82" i="4"/>
  <c r="BY77" i="4"/>
  <c r="BY17" i="4" s="1"/>
  <c r="BY72" i="4"/>
  <c r="BY16" i="4" s="1"/>
  <c r="BY65" i="4"/>
  <c r="BY13" i="4" s="1"/>
  <c r="BY60" i="4"/>
  <c r="BY54" i="4"/>
  <c r="BY10" i="4" l="1"/>
  <c r="BY12" i="4"/>
  <c r="BY765" i="4"/>
  <c r="BY1003" i="4"/>
  <c r="BY1688" i="4"/>
  <c r="BY1717" i="4"/>
  <c r="BY24" i="4"/>
  <c r="BY884" i="4"/>
  <c r="BY25" i="4"/>
  <c r="BY26" i="4"/>
  <c r="BY27" i="4"/>
  <c r="BY28" i="4"/>
  <c r="BY34" i="4"/>
  <c r="BY29" i="4" s="1"/>
  <c r="BY1360" i="4"/>
  <c r="BY1598" i="4"/>
  <c r="BY1780" i="4"/>
  <c r="BY18" i="4"/>
  <c r="BY176" i="4"/>
  <c r="BY1479" i="4"/>
  <c r="BY736" i="4"/>
  <c r="BY408" i="4"/>
  <c r="BY498" i="4"/>
  <c r="BY260" i="4"/>
  <c r="BY153" i="4"/>
  <c r="BY66" i="4"/>
  <c r="BY855" i="4"/>
  <c r="BY738" i="4"/>
  <c r="BY857" i="4"/>
  <c r="BY974" i="4"/>
  <c r="BY1241" i="4"/>
  <c r="BY1807" i="4"/>
  <c r="BY1690" i="4"/>
  <c r="BY527" i="4"/>
  <c r="BY500" i="4"/>
  <c r="BY646" i="4"/>
  <c r="BY709" i="4"/>
  <c r="BY828" i="4"/>
  <c r="BY947" i="4"/>
  <c r="BY1452" i="4"/>
  <c r="BY1569" i="4"/>
  <c r="BY1661" i="4"/>
  <c r="BY238" i="4"/>
  <c r="BY1214" i="4"/>
  <c r="BY1809" i="4"/>
  <c r="BY381" i="4"/>
  <c r="BY1333" i="4"/>
  <c r="BY1571" i="4"/>
  <c r="BY619" i="4"/>
  <c r="BY976" i="4"/>
  <c r="BY590" i="4"/>
  <c r="BY471" i="4"/>
  <c r="BY1542" i="4"/>
  <c r="BY1066" i="4"/>
  <c r="BY1423" i="4"/>
  <c r="BY1304" i="4"/>
  <c r="BY1093" i="4"/>
  <c r="BY1331" i="4"/>
  <c r="BY1450" i="4"/>
  <c r="BY1921" i="4"/>
  <c r="BY1894" i="4"/>
  <c r="BY1831" i="4"/>
  <c r="BY617" i="4"/>
  <c r="I35" i="1" l="1"/>
  <c r="K258" i="3"/>
  <c r="BY11" i="4"/>
  <c r="BY15" i="4"/>
  <c r="BY22" i="4"/>
  <c r="BY14" i="4" l="1"/>
  <c r="O328" i="3" l="1"/>
  <c r="O325" i="3"/>
  <c r="O323" i="3"/>
  <c r="O219" i="3"/>
  <c r="O110" i="3" s="1"/>
  <c r="O216" i="3"/>
  <c r="O107" i="3" s="1"/>
  <c r="O214" i="3"/>
  <c r="O105" i="3" s="1"/>
  <c r="O209" i="3"/>
  <c r="O96" i="3"/>
  <c r="CE1920" i="4"/>
  <c r="CE1916" i="4"/>
  <c r="CE1912" i="4"/>
  <c r="CE1907" i="4"/>
  <c r="CE1903" i="4"/>
  <c r="CE1899" i="4"/>
  <c r="CE1893" i="4"/>
  <c r="CE1888" i="4"/>
  <c r="CE1883" i="4"/>
  <c r="CE1878" i="4"/>
  <c r="CE1873" i="4"/>
  <c r="CE1868" i="4"/>
  <c r="CE1862" i="4"/>
  <c r="CE1857" i="4"/>
  <c r="CE1852" i="4"/>
  <c r="CE1847" i="4"/>
  <c r="CE1842" i="4"/>
  <c r="CE1837" i="4"/>
  <c r="CE1830" i="4"/>
  <c r="CE1825" i="4"/>
  <c r="CE1819" i="4"/>
  <c r="CE1814" i="4"/>
  <c r="CE1806" i="4"/>
  <c r="CE1802" i="4"/>
  <c r="CE1798" i="4"/>
  <c r="CE1793" i="4"/>
  <c r="CE1789" i="4"/>
  <c r="CE1785" i="4"/>
  <c r="CE1779" i="4"/>
  <c r="CE1774" i="4"/>
  <c r="CE1769" i="4"/>
  <c r="CE1764" i="4"/>
  <c r="CE1759" i="4"/>
  <c r="CE1754" i="4"/>
  <c r="CE1748" i="4"/>
  <c r="CE1743" i="4"/>
  <c r="CE1738" i="4"/>
  <c r="CE1733" i="4"/>
  <c r="CE1728" i="4"/>
  <c r="CE1716" i="4"/>
  <c r="CE1711" i="4"/>
  <c r="CE1705" i="4"/>
  <c r="CE1687" i="4"/>
  <c r="CE1683" i="4"/>
  <c r="CE1679" i="4"/>
  <c r="CE1674" i="4"/>
  <c r="CE1670" i="4"/>
  <c r="CE1666" i="4"/>
  <c r="CE1660" i="4"/>
  <c r="CE1655" i="4"/>
  <c r="CE1650" i="4"/>
  <c r="CE1645" i="4"/>
  <c r="CE1640" i="4"/>
  <c r="CE1635" i="4"/>
  <c r="CE1629" i="4"/>
  <c r="CE1624" i="4"/>
  <c r="CE1619" i="4"/>
  <c r="CE1614" i="4"/>
  <c r="CE1609" i="4"/>
  <c r="CE1604" i="4"/>
  <c r="CE1597" i="4"/>
  <c r="CE1592" i="4"/>
  <c r="CE1586" i="4"/>
  <c r="CE1568" i="4"/>
  <c r="CE1564" i="4"/>
  <c r="CE1560" i="4"/>
  <c r="CE1555" i="4"/>
  <c r="CE1551" i="4"/>
  <c r="CE1547" i="4"/>
  <c r="CE1541" i="4"/>
  <c r="CE1536" i="4"/>
  <c r="CE1531" i="4"/>
  <c r="CE1526" i="4"/>
  <c r="CE1521" i="4"/>
  <c r="CE1516" i="4"/>
  <c r="CE1510" i="4"/>
  <c r="CE1505" i="4"/>
  <c r="CE1500" i="4"/>
  <c r="CE1495" i="4"/>
  <c r="CE1490" i="4"/>
  <c r="CE1485" i="4"/>
  <c r="CE1478" i="4"/>
  <c r="CE1473" i="4"/>
  <c r="CE1467" i="4"/>
  <c r="CE1449" i="4"/>
  <c r="CE1445" i="4"/>
  <c r="CE1441" i="4"/>
  <c r="CE1436" i="4"/>
  <c r="CE1432" i="4"/>
  <c r="CE1428" i="4"/>
  <c r="CE1422" i="4"/>
  <c r="CE1417" i="4"/>
  <c r="CE1412" i="4"/>
  <c r="CE1407" i="4"/>
  <c r="CE1402" i="4"/>
  <c r="CE1397" i="4"/>
  <c r="CE1391" i="4"/>
  <c r="CE1386" i="4"/>
  <c r="CE1381" i="4"/>
  <c r="CE1376" i="4"/>
  <c r="CE1371" i="4"/>
  <c r="CE1359" i="4"/>
  <c r="CE1354" i="4"/>
  <c r="CE1348" i="4"/>
  <c r="CE1330" i="4"/>
  <c r="CE1326" i="4"/>
  <c r="CE1322" i="4"/>
  <c r="CE1317" i="4"/>
  <c r="CE1313" i="4"/>
  <c r="CE1309" i="4"/>
  <c r="CE1303" i="4"/>
  <c r="CE1298" i="4"/>
  <c r="CE1293" i="4"/>
  <c r="CE1288" i="4"/>
  <c r="CE1283" i="4"/>
  <c r="CE1278" i="4"/>
  <c r="CE1272" i="4"/>
  <c r="CE1267" i="4"/>
  <c r="CE1262" i="4"/>
  <c r="CE1257" i="4"/>
  <c r="CE1252" i="4"/>
  <c r="CE1247" i="4"/>
  <c r="CE1240" i="4"/>
  <c r="CE1235" i="4"/>
  <c r="CE1229" i="4"/>
  <c r="CE1092" i="4"/>
  <c r="CE1088" i="4"/>
  <c r="CE1084" i="4"/>
  <c r="CE1079" i="4"/>
  <c r="CE1075" i="4"/>
  <c r="CE1071" i="4"/>
  <c r="CE1065" i="4"/>
  <c r="CE1060" i="4"/>
  <c r="CE1055" i="4"/>
  <c r="CE1050" i="4"/>
  <c r="CE1045" i="4"/>
  <c r="CE1040" i="4"/>
  <c r="CE1034" i="4"/>
  <c r="CE1029" i="4"/>
  <c r="CE1024" i="4"/>
  <c r="CE1019" i="4"/>
  <c r="CE1014" i="4"/>
  <c r="CE1009" i="4"/>
  <c r="CE1002" i="4"/>
  <c r="CE997" i="4"/>
  <c r="CE991" i="4"/>
  <c r="CE973" i="4"/>
  <c r="CE969" i="4"/>
  <c r="CE965" i="4"/>
  <c r="CE960" i="4"/>
  <c r="CE956" i="4"/>
  <c r="CE952" i="4"/>
  <c r="CE941" i="4"/>
  <c r="CE936" i="4"/>
  <c r="CE931" i="4"/>
  <c r="CE926" i="4"/>
  <c r="CE921" i="4"/>
  <c r="CE915" i="4"/>
  <c r="CE910" i="4"/>
  <c r="CE905" i="4"/>
  <c r="CE900" i="4"/>
  <c r="CE895" i="4"/>
  <c r="CE890" i="4"/>
  <c r="CE883" i="4"/>
  <c r="CE878" i="4"/>
  <c r="CE872" i="4"/>
  <c r="CE854" i="4"/>
  <c r="CE850" i="4"/>
  <c r="CE846" i="4"/>
  <c r="CE841" i="4"/>
  <c r="CE837" i="4"/>
  <c r="CE833" i="4"/>
  <c r="CE822" i="4"/>
  <c r="CE817" i="4"/>
  <c r="CE812" i="4"/>
  <c r="CE807" i="4"/>
  <c r="CE802" i="4"/>
  <c r="CE796" i="4"/>
  <c r="CE791" i="4"/>
  <c r="CE786" i="4"/>
  <c r="CE781" i="4"/>
  <c r="CE776" i="4"/>
  <c r="CE771" i="4"/>
  <c r="CE764" i="4"/>
  <c r="CE759" i="4"/>
  <c r="CE753" i="4"/>
  <c r="CE735" i="4"/>
  <c r="CE731" i="4"/>
  <c r="CE727" i="4"/>
  <c r="CE722" i="4"/>
  <c r="CE718" i="4"/>
  <c r="CE714" i="4"/>
  <c r="CE708" i="4"/>
  <c r="CE703" i="4"/>
  <c r="CE698" i="4"/>
  <c r="CE693" i="4"/>
  <c r="CE688" i="4"/>
  <c r="CE683" i="4"/>
  <c r="CE677" i="4"/>
  <c r="CE672" i="4"/>
  <c r="CE667" i="4"/>
  <c r="CE662" i="4"/>
  <c r="CE657" i="4"/>
  <c r="CE652" i="4"/>
  <c r="CE645" i="4"/>
  <c r="CE640" i="4"/>
  <c r="CE634" i="4"/>
  <c r="CE616" i="4"/>
  <c r="CE612" i="4"/>
  <c r="CE608" i="4"/>
  <c r="CE603" i="4"/>
  <c r="CE599" i="4"/>
  <c r="CE595" i="4"/>
  <c r="CE589" i="4"/>
  <c r="CE584" i="4"/>
  <c r="CE579" i="4"/>
  <c r="CE574" i="4"/>
  <c r="CE569" i="4"/>
  <c r="CE564" i="4"/>
  <c r="CE558" i="4"/>
  <c r="CE553" i="4"/>
  <c r="CE548" i="4"/>
  <c r="CE543" i="4"/>
  <c r="CE538" i="4"/>
  <c r="CE533" i="4"/>
  <c r="CE526" i="4"/>
  <c r="CE521" i="4"/>
  <c r="CE515" i="4"/>
  <c r="CE497" i="4"/>
  <c r="CE493" i="4"/>
  <c r="CE489" i="4"/>
  <c r="CE484" i="4"/>
  <c r="CE480" i="4"/>
  <c r="CE476" i="4"/>
  <c r="CE470" i="4"/>
  <c r="CE465" i="4"/>
  <c r="CE460" i="4"/>
  <c r="CE455" i="4"/>
  <c r="CE450" i="4"/>
  <c r="CE445" i="4"/>
  <c r="CE439" i="4"/>
  <c r="CE434" i="4"/>
  <c r="CE429" i="4"/>
  <c r="CE424" i="4"/>
  <c r="CE419" i="4"/>
  <c r="CE414" i="4"/>
  <c r="CE407" i="4"/>
  <c r="CE402" i="4"/>
  <c r="CE396" i="4"/>
  <c r="CE259" i="4"/>
  <c r="CE37" i="4" s="1"/>
  <c r="CE255" i="4"/>
  <c r="CE36" i="4" s="1"/>
  <c r="CE252" i="4"/>
  <c r="CE35" i="4" s="1"/>
  <c r="CE34" i="4" s="1"/>
  <c r="CE248" i="4"/>
  <c r="CE33" i="4" s="1"/>
  <c r="CE244" i="4"/>
  <c r="CE32" i="4" s="1"/>
  <c r="CE237" i="4"/>
  <c r="CE232" i="4"/>
  <c r="CE227" i="4"/>
  <c r="CE222" i="4"/>
  <c r="CE217" i="4"/>
  <c r="CE207" i="4"/>
  <c r="CE202" i="4"/>
  <c r="CE197" i="4"/>
  <c r="CE192" i="4"/>
  <c r="CE187" i="4"/>
  <c r="CE182" i="4"/>
  <c r="CE175" i="4"/>
  <c r="CE171" i="4"/>
  <c r="CE167" i="4"/>
  <c r="CE127" i="4"/>
  <c r="CE122" i="4"/>
  <c r="CE117" i="4"/>
  <c r="CE112" i="4"/>
  <c r="CE107" i="4"/>
  <c r="CE97" i="4"/>
  <c r="CE92" i="4"/>
  <c r="CE87" i="4"/>
  <c r="CE82" i="4"/>
  <c r="CE77" i="4"/>
  <c r="CE72" i="4"/>
  <c r="CE16" i="4" s="1"/>
  <c r="CE65" i="4"/>
  <c r="CE13" i="4" s="1"/>
  <c r="CE60" i="4"/>
  <c r="CE12" i="4" s="1"/>
  <c r="CE54" i="4"/>
  <c r="CE10" i="4" s="1"/>
  <c r="BX1920" i="4"/>
  <c r="BX1916" i="4"/>
  <c r="BX1912" i="4"/>
  <c r="BX1907" i="4"/>
  <c r="BX1903" i="4"/>
  <c r="BX1899" i="4"/>
  <c r="BX1893" i="4"/>
  <c r="BX1888" i="4"/>
  <c r="BX1883" i="4"/>
  <c r="BX1878" i="4"/>
  <c r="BX1873" i="4"/>
  <c r="BX1868" i="4"/>
  <c r="BX1862" i="4"/>
  <c r="BX1857" i="4"/>
  <c r="BX1852" i="4"/>
  <c r="BX1847" i="4"/>
  <c r="BX1842" i="4"/>
  <c r="BX1837" i="4"/>
  <c r="BX1830" i="4"/>
  <c r="BX1825" i="4"/>
  <c r="BX1819" i="4"/>
  <c r="BX1814" i="4"/>
  <c r="BX1806" i="4"/>
  <c r="BX1802" i="4"/>
  <c r="BX1798" i="4"/>
  <c r="BX1793" i="4"/>
  <c r="BX1789" i="4"/>
  <c r="BX1785" i="4"/>
  <c r="BX1779" i="4"/>
  <c r="BX1774" i="4"/>
  <c r="BX1769" i="4"/>
  <c r="BX1764" i="4"/>
  <c r="BX1759" i="4"/>
  <c r="BX1754" i="4"/>
  <c r="BX1748" i="4"/>
  <c r="BX1743" i="4"/>
  <c r="BX1738" i="4"/>
  <c r="BX1733" i="4"/>
  <c r="BX1728" i="4"/>
  <c r="BX1716" i="4"/>
  <c r="BX1711" i="4"/>
  <c r="BX1705" i="4"/>
  <c r="BX1687" i="4"/>
  <c r="BX1683" i="4"/>
  <c r="BX1679" i="4"/>
  <c r="BX1674" i="4"/>
  <c r="BX1670" i="4"/>
  <c r="BX1666" i="4"/>
  <c r="BX1660" i="4"/>
  <c r="BX1655" i="4"/>
  <c r="BX1650" i="4"/>
  <c r="BX1645" i="4"/>
  <c r="BX1640" i="4"/>
  <c r="BX1635" i="4"/>
  <c r="BX1629" i="4"/>
  <c r="BX1624" i="4"/>
  <c r="BX1619" i="4"/>
  <c r="BX1614" i="4"/>
  <c r="BX1609" i="4"/>
  <c r="BX1604" i="4"/>
  <c r="BX1597" i="4"/>
  <c r="BX1592" i="4"/>
  <c r="BX1586" i="4"/>
  <c r="BX1568" i="4"/>
  <c r="BX1564" i="4"/>
  <c r="BX1560" i="4"/>
  <c r="BX1555" i="4"/>
  <c r="BX1551" i="4"/>
  <c r="BX1547" i="4"/>
  <c r="BX1541" i="4"/>
  <c r="BX1536" i="4"/>
  <c r="BX1531" i="4"/>
  <c r="BX1526" i="4"/>
  <c r="BX1521" i="4"/>
  <c r="BX1516" i="4"/>
  <c r="BX1510" i="4"/>
  <c r="BX1505" i="4"/>
  <c r="BX1500" i="4"/>
  <c r="BX1495" i="4"/>
  <c r="BX1490" i="4"/>
  <c r="BX1485" i="4"/>
  <c r="BX1478" i="4"/>
  <c r="BX1473" i="4"/>
  <c r="BX1467" i="4"/>
  <c r="BX1449" i="4"/>
  <c r="BX1445" i="4"/>
  <c r="BX1441" i="4"/>
  <c r="BX1436" i="4"/>
  <c r="BX1432" i="4"/>
  <c r="BX1428" i="4"/>
  <c r="BX1422" i="4"/>
  <c r="BX1417" i="4"/>
  <c r="BX1412" i="4"/>
  <c r="BX1407" i="4"/>
  <c r="BX1402" i="4"/>
  <c r="BX1397" i="4"/>
  <c r="BX1391" i="4"/>
  <c r="BX1386" i="4"/>
  <c r="BX1381" i="4"/>
  <c r="BX1376" i="4"/>
  <c r="BX1371" i="4"/>
  <c r="BX1359" i="4"/>
  <c r="BX1354" i="4"/>
  <c r="BX1348" i="4"/>
  <c r="BX1330" i="4"/>
  <c r="BX1326" i="4"/>
  <c r="BX1322" i="4"/>
  <c r="BX1317" i="4"/>
  <c r="BX1313" i="4"/>
  <c r="BX1309" i="4"/>
  <c r="BX1303" i="4"/>
  <c r="BX1298" i="4"/>
  <c r="BX1293" i="4"/>
  <c r="BX1288" i="4"/>
  <c r="BX1283" i="4"/>
  <c r="BX1278" i="4"/>
  <c r="BX1272" i="4"/>
  <c r="BX1267" i="4"/>
  <c r="BX1262" i="4"/>
  <c r="BX1257" i="4"/>
  <c r="BX1252" i="4"/>
  <c r="BX1247" i="4"/>
  <c r="BX1240" i="4"/>
  <c r="BX1235" i="4"/>
  <c r="BX1229" i="4"/>
  <c r="BX1092" i="4"/>
  <c r="BX1088" i="4"/>
  <c r="BX1084" i="4"/>
  <c r="BX1079" i="4"/>
  <c r="BX1075" i="4"/>
  <c r="BX1071" i="4"/>
  <c r="BX1065" i="4"/>
  <c r="BX1060" i="4"/>
  <c r="BX1055" i="4"/>
  <c r="BX1050" i="4"/>
  <c r="BX1045" i="4"/>
  <c r="BX1040" i="4"/>
  <c r="BX1034" i="4"/>
  <c r="BX1029" i="4"/>
  <c r="BX1024" i="4"/>
  <c r="BX1019" i="4"/>
  <c r="BX1014" i="4"/>
  <c r="BX1009" i="4"/>
  <c r="BX1002" i="4"/>
  <c r="BX997" i="4"/>
  <c r="BX991" i="4"/>
  <c r="BX973" i="4"/>
  <c r="BX969" i="4"/>
  <c r="BX965" i="4"/>
  <c r="BX960" i="4"/>
  <c r="BX956" i="4"/>
  <c r="BX952" i="4"/>
  <c r="BX941" i="4"/>
  <c r="BX936" i="4"/>
  <c r="BX931" i="4"/>
  <c r="BX926" i="4"/>
  <c r="BX921" i="4"/>
  <c r="BX915" i="4"/>
  <c r="BX910" i="4"/>
  <c r="BX905" i="4"/>
  <c r="BX900" i="4"/>
  <c r="BX895" i="4"/>
  <c r="BX890" i="4"/>
  <c r="BX883" i="4"/>
  <c r="BX878" i="4"/>
  <c r="BX872" i="4"/>
  <c r="BX854" i="4"/>
  <c r="BX850" i="4"/>
  <c r="BX846" i="4"/>
  <c r="BX841" i="4"/>
  <c r="BX837" i="4"/>
  <c r="BX833" i="4"/>
  <c r="BX822" i="4"/>
  <c r="BX817" i="4"/>
  <c r="BX812" i="4"/>
  <c r="BX807" i="4"/>
  <c r="BX802" i="4"/>
  <c r="BX796" i="4"/>
  <c r="BX791" i="4"/>
  <c r="BX786" i="4"/>
  <c r="BX781" i="4"/>
  <c r="BX776" i="4"/>
  <c r="BX771" i="4"/>
  <c r="BX764" i="4"/>
  <c r="BX759" i="4"/>
  <c r="BX753" i="4"/>
  <c r="BX735" i="4"/>
  <c r="BX731" i="4"/>
  <c r="BX727" i="4"/>
  <c r="BX722" i="4"/>
  <c r="BX718" i="4"/>
  <c r="BX714" i="4"/>
  <c r="BX708" i="4"/>
  <c r="BX703" i="4"/>
  <c r="BX698" i="4"/>
  <c r="BX693" i="4"/>
  <c r="BX688" i="4"/>
  <c r="BX683" i="4"/>
  <c r="BX677" i="4"/>
  <c r="BX672" i="4"/>
  <c r="BX667" i="4"/>
  <c r="BX662" i="4"/>
  <c r="BX657" i="4"/>
  <c r="BX652" i="4"/>
  <c r="BX645" i="4"/>
  <c r="BX640" i="4"/>
  <c r="BX634" i="4"/>
  <c r="BX616" i="4"/>
  <c r="BX612" i="4"/>
  <c r="BX608" i="4"/>
  <c r="BX603" i="4"/>
  <c r="BX599" i="4"/>
  <c r="BX595" i="4"/>
  <c r="BX589" i="4"/>
  <c r="BX584" i="4"/>
  <c r="BX579" i="4"/>
  <c r="BX574" i="4"/>
  <c r="BX569" i="4"/>
  <c r="BX564" i="4"/>
  <c r="BX558" i="4"/>
  <c r="BX553" i="4"/>
  <c r="BX548" i="4"/>
  <c r="BX543" i="4"/>
  <c r="BX538" i="4"/>
  <c r="BX533" i="4"/>
  <c r="BX526" i="4"/>
  <c r="BX521" i="4"/>
  <c r="BX515" i="4"/>
  <c r="BX497" i="4"/>
  <c r="BX493" i="4"/>
  <c r="BX489" i="4"/>
  <c r="BX484" i="4"/>
  <c r="BX480" i="4"/>
  <c r="BX476" i="4"/>
  <c r="BX470" i="4"/>
  <c r="BX465" i="4"/>
  <c r="BX460" i="4"/>
  <c r="BX455" i="4"/>
  <c r="BX450" i="4"/>
  <c r="BX445" i="4"/>
  <c r="BX439" i="4"/>
  <c r="BX434" i="4"/>
  <c r="BX429" i="4"/>
  <c r="BX424" i="4"/>
  <c r="BX419" i="4"/>
  <c r="BX414" i="4"/>
  <c r="BX407" i="4"/>
  <c r="BX402" i="4"/>
  <c r="BX396" i="4"/>
  <c r="BX259" i="4"/>
  <c r="BX37" i="4" s="1"/>
  <c r="BX255" i="4"/>
  <c r="BX36" i="4" s="1"/>
  <c r="BX252" i="4"/>
  <c r="BX35" i="4" s="1"/>
  <c r="BX248" i="4"/>
  <c r="BX33" i="4" s="1"/>
  <c r="BX244" i="4"/>
  <c r="BX32" i="4" s="1"/>
  <c r="BX237" i="4"/>
  <c r="BX232" i="4"/>
  <c r="BX227" i="4"/>
  <c r="BX222" i="4"/>
  <c r="BX217" i="4"/>
  <c r="BX207" i="4"/>
  <c r="BX202" i="4"/>
  <c r="BX197" i="4"/>
  <c r="BX192" i="4"/>
  <c r="BX187" i="4"/>
  <c r="BX182" i="4"/>
  <c r="BX171" i="4"/>
  <c r="BX167" i="4"/>
  <c r="BX127" i="4"/>
  <c r="BX122" i="4"/>
  <c r="BX117" i="4"/>
  <c r="BX112" i="4"/>
  <c r="BX107" i="4"/>
  <c r="BX97" i="4"/>
  <c r="BX92" i="4"/>
  <c r="BX87" i="4"/>
  <c r="BX82" i="4"/>
  <c r="BX18" i="4" s="1"/>
  <c r="BX77" i="4"/>
  <c r="BX17" i="4" s="1"/>
  <c r="BX72" i="4"/>
  <c r="BX16" i="4" s="1"/>
  <c r="BX65" i="4"/>
  <c r="BX13" i="4" s="1"/>
  <c r="BX60" i="4"/>
  <c r="BX12" i="4" s="1"/>
  <c r="BX54" i="4"/>
  <c r="BL1920" i="4"/>
  <c r="BK1920" i="4"/>
  <c r="BL1916" i="4"/>
  <c r="BJ1916" i="4"/>
  <c r="BL1912" i="4"/>
  <c r="BK1912" i="4"/>
  <c r="BJ1912" i="4"/>
  <c r="BL1907" i="4"/>
  <c r="BK1907" i="4"/>
  <c r="BL1903" i="4"/>
  <c r="BK1903" i="4"/>
  <c r="BJ1903" i="4"/>
  <c r="BL1899" i="4"/>
  <c r="BK1899" i="4"/>
  <c r="BJ1899" i="4"/>
  <c r="BL1893" i="4"/>
  <c r="BK1893" i="4"/>
  <c r="BJ1893" i="4"/>
  <c r="BL1888" i="4"/>
  <c r="BK1888" i="4"/>
  <c r="BJ1888" i="4"/>
  <c r="BL1883" i="4"/>
  <c r="BK1883" i="4"/>
  <c r="BL1878" i="4"/>
  <c r="BK1878" i="4"/>
  <c r="BJ1878" i="4"/>
  <c r="BL1873" i="4"/>
  <c r="BK1873" i="4"/>
  <c r="BJ1873" i="4"/>
  <c r="BL1868" i="4"/>
  <c r="BK1868" i="4"/>
  <c r="BJ1868" i="4"/>
  <c r="BL1862" i="4"/>
  <c r="BK1862" i="4"/>
  <c r="BJ1862" i="4"/>
  <c r="BL1857" i="4"/>
  <c r="BK1857" i="4"/>
  <c r="BJ1857" i="4"/>
  <c r="BL1852" i="4"/>
  <c r="BK1852" i="4"/>
  <c r="BL1847" i="4"/>
  <c r="BK1847" i="4"/>
  <c r="BJ1847" i="4"/>
  <c r="BL1842" i="4"/>
  <c r="BK1842" i="4"/>
  <c r="BJ1842" i="4"/>
  <c r="BL1837" i="4"/>
  <c r="BK1837" i="4"/>
  <c r="BJ1837" i="4"/>
  <c r="BL1830" i="4"/>
  <c r="BK1830" i="4"/>
  <c r="BJ1830" i="4"/>
  <c r="BL1825" i="4"/>
  <c r="BK1825" i="4"/>
  <c r="BJ1825" i="4"/>
  <c r="BL1819" i="4"/>
  <c r="BK1819" i="4"/>
  <c r="BJ1819" i="4"/>
  <c r="BL1814" i="4"/>
  <c r="BK1814" i="4"/>
  <c r="BJ1814" i="4"/>
  <c r="BL1806" i="4"/>
  <c r="BK1806" i="4"/>
  <c r="BL1802" i="4"/>
  <c r="BJ1802" i="4"/>
  <c r="BL1798" i="4"/>
  <c r="BK1798" i="4"/>
  <c r="BJ1798" i="4"/>
  <c r="BL1793" i="4"/>
  <c r="BK1793" i="4"/>
  <c r="BL1789" i="4"/>
  <c r="BK1789" i="4"/>
  <c r="BJ1789" i="4"/>
  <c r="BL1785" i="4"/>
  <c r="BK1785" i="4"/>
  <c r="BJ1785" i="4"/>
  <c r="BL1779" i="4"/>
  <c r="BK1779" i="4"/>
  <c r="BJ1779" i="4"/>
  <c r="BL1774" i="4"/>
  <c r="BK1774" i="4"/>
  <c r="BJ1774" i="4"/>
  <c r="BL1769" i="4"/>
  <c r="BK1769" i="4"/>
  <c r="BL1764" i="4"/>
  <c r="BK1764" i="4"/>
  <c r="BJ1764" i="4"/>
  <c r="BL1759" i="4"/>
  <c r="BK1759" i="4"/>
  <c r="BJ1759" i="4"/>
  <c r="BL1754" i="4"/>
  <c r="BK1754" i="4"/>
  <c r="BJ1754" i="4"/>
  <c r="BL1748" i="4"/>
  <c r="BK1748" i="4"/>
  <c r="BJ1748" i="4"/>
  <c r="BL1743" i="4"/>
  <c r="BK1743" i="4"/>
  <c r="BJ1743" i="4"/>
  <c r="BL1738" i="4"/>
  <c r="BK1738" i="4"/>
  <c r="BL1733" i="4"/>
  <c r="BK1733" i="4"/>
  <c r="BJ1733" i="4"/>
  <c r="BL1728" i="4"/>
  <c r="BK1728" i="4"/>
  <c r="BJ1728" i="4"/>
  <c r="BL1723" i="4"/>
  <c r="BK1723" i="4"/>
  <c r="BJ1723" i="4"/>
  <c r="BL1716" i="4"/>
  <c r="BK1716" i="4"/>
  <c r="BJ1716" i="4"/>
  <c r="BL1711" i="4"/>
  <c r="BK1711" i="4"/>
  <c r="BJ1711" i="4"/>
  <c r="BL1705" i="4"/>
  <c r="BK1705" i="4"/>
  <c r="BJ1705" i="4"/>
  <c r="BL1687" i="4"/>
  <c r="BK1687" i="4"/>
  <c r="BL1683" i="4"/>
  <c r="BJ1683" i="4"/>
  <c r="BL1679" i="4"/>
  <c r="BK1679" i="4"/>
  <c r="BJ1679" i="4"/>
  <c r="BL1674" i="4"/>
  <c r="BK1674" i="4"/>
  <c r="BL1670" i="4"/>
  <c r="BK1670" i="4"/>
  <c r="BJ1670" i="4"/>
  <c r="BL1666" i="4"/>
  <c r="BK1666" i="4"/>
  <c r="BJ1666" i="4"/>
  <c r="BL1660" i="4"/>
  <c r="BK1660" i="4"/>
  <c r="BJ1660" i="4"/>
  <c r="BL1655" i="4"/>
  <c r="BK1655" i="4"/>
  <c r="BJ1655" i="4"/>
  <c r="BL1650" i="4"/>
  <c r="BK1650" i="4"/>
  <c r="BL1645" i="4"/>
  <c r="BK1645" i="4"/>
  <c r="BJ1645" i="4"/>
  <c r="BL1640" i="4"/>
  <c r="BK1640" i="4"/>
  <c r="BJ1640" i="4"/>
  <c r="BL1635" i="4"/>
  <c r="BK1635" i="4"/>
  <c r="BJ1635" i="4"/>
  <c r="BL1629" i="4"/>
  <c r="BK1629" i="4"/>
  <c r="BJ1629" i="4"/>
  <c r="BL1624" i="4"/>
  <c r="BK1624" i="4"/>
  <c r="BJ1624" i="4"/>
  <c r="BL1619" i="4"/>
  <c r="BK1619" i="4"/>
  <c r="BL1614" i="4"/>
  <c r="BK1614" i="4"/>
  <c r="BJ1614" i="4"/>
  <c r="BL1609" i="4"/>
  <c r="BK1609" i="4"/>
  <c r="BJ1609" i="4"/>
  <c r="BL1604" i="4"/>
  <c r="BK1604" i="4"/>
  <c r="BJ1604" i="4"/>
  <c r="BL1597" i="4"/>
  <c r="BK1597" i="4"/>
  <c r="BJ1597" i="4"/>
  <c r="BL1592" i="4"/>
  <c r="BK1592" i="4"/>
  <c r="BJ1592" i="4"/>
  <c r="BL1586" i="4"/>
  <c r="BK1586" i="4"/>
  <c r="BJ1586" i="4"/>
  <c r="BL1568" i="4"/>
  <c r="BK1568" i="4"/>
  <c r="BL1564" i="4"/>
  <c r="BJ1564" i="4"/>
  <c r="BL1560" i="4"/>
  <c r="BK1560" i="4"/>
  <c r="BJ1560" i="4"/>
  <c r="BL1555" i="4"/>
  <c r="BK1555" i="4"/>
  <c r="BL1551" i="4"/>
  <c r="BK1551" i="4"/>
  <c r="BJ1551" i="4"/>
  <c r="BL1547" i="4"/>
  <c r="BK1547" i="4"/>
  <c r="BJ1547" i="4"/>
  <c r="BL1541" i="4"/>
  <c r="BK1541" i="4"/>
  <c r="BJ1541" i="4"/>
  <c r="BL1536" i="4"/>
  <c r="BK1536" i="4"/>
  <c r="BJ1536" i="4"/>
  <c r="BL1531" i="4"/>
  <c r="BK1531" i="4"/>
  <c r="BL1526" i="4"/>
  <c r="BK1526" i="4"/>
  <c r="BJ1526" i="4"/>
  <c r="BL1521" i="4"/>
  <c r="BK1521" i="4"/>
  <c r="BJ1521" i="4"/>
  <c r="BL1516" i="4"/>
  <c r="BK1516" i="4"/>
  <c r="BJ1516" i="4"/>
  <c r="BL1510" i="4"/>
  <c r="BK1510" i="4"/>
  <c r="BJ1510" i="4"/>
  <c r="BL1505" i="4"/>
  <c r="BK1505" i="4"/>
  <c r="BJ1505" i="4"/>
  <c r="BL1500" i="4"/>
  <c r="BK1500" i="4"/>
  <c r="BL1495" i="4"/>
  <c r="BK1495" i="4"/>
  <c r="BJ1495" i="4"/>
  <c r="BL1490" i="4"/>
  <c r="BK1490" i="4"/>
  <c r="BJ1490" i="4"/>
  <c r="BL1485" i="4"/>
  <c r="BK1485" i="4"/>
  <c r="BJ1485" i="4"/>
  <c r="BL1478" i="4"/>
  <c r="BK1478" i="4"/>
  <c r="BJ1478" i="4"/>
  <c r="BL1473" i="4"/>
  <c r="BK1473" i="4"/>
  <c r="BJ1473" i="4"/>
  <c r="BL1467" i="4"/>
  <c r="BK1467" i="4"/>
  <c r="BJ1467" i="4"/>
  <c r="BL1449" i="4"/>
  <c r="BK1449" i="4"/>
  <c r="BL1445" i="4"/>
  <c r="BJ1445" i="4"/>
  <c r="BL1441" i="4"/>
  <c r="BK1441" i="4"/>
  <c r="BJ1441" i="4"/>
  <c r="BL1436" i="4"/>
  <c r="BK1436" i="4"/>
  <c r="BL1432" i="4"/>
  <c r="BK1432" i="4"/>
  <c r="BJ1432" i="4"/>
  <c r="BL1428" i="4"/>
  <c r="BK1428" i="4"/>
  <c r="BJ1428" i="4"/>
  <c r="BL1422" i="4"/>
  <c r="BK1422" i="4"/>
  <c r="BJ1422" i="4"/>
  <c r="BL1417" i="4"/>
  <c r="BK1417" i="4"/>
  <c r="BJ1417" i="4"/>
  <c r="BL1412" i="4"/>
  <c r="BK1412" i="4"/>
  <c r="BL1407" i="4"/>
  <c r="BK1407" i="4"/>
  <c r="BJ1407" i="4"/>
  <c r="BL1402" i="4"/>
  <c r="BK1402" i="4"/>
  <c r="BJ1402" i="4"/>
  <c r="BL1397" i="4"/>
  <c r="BK1397" i="4"/>
  <c r="BJ1397" i="4"/>
  <c r="BL1391" i="4"/>
  <c r="BK1391" i="4"/>
  <c r="BJ1391" i="4"/>
  <c r="BL1386" i="4"/>
  <c r="BK1386" i="4"/>
  <c r="BJ1386" i="4"/>
  <c r="BL1381" i="4"/>
  <c r="BK1381" i="4"/>
  <c r="BL1376" i="4"/>
  <c r="BK1376" i="4"/>
  <c r="BJ1376" i="4"/>
  <c r="BL1371" i="4"/>
  <c r="BK1371" i="4"/>
  <c r="BJ1371" i="4"/>
  <c r="BL1366" i="4"/>
  <c r="BK1366" i="4"/>
  <c r="BJ1366" i="4"/>
  <c r="BL1359" i="4"/>
  <c r="BK1359" i="4"/>
  <c r="BJ1359" i="4"/>
  <c r="BL1354" i="4"/>
  <c r="BK1354" i="4"/>
  <c r="BJ1354" i="4"/>
  <c r="BL1348" i="4"/>
  <c r="BK1348" i="4"/>
  <c r="BJ1348" i="4"/>
  <c r="BL1330" i="4"/>
  <c r="BK1330" i="4"/>
  <c r="BL1326" i="4"/>
  <c r="BJ1326" i="4"/>
  <c r="BL1322" i="4"/>
  <c r="BK1322" i="4"/>
  <c r="BJ1322" i="4"/>
  <c r="BL1317" i="4"/>
  <c r="BK1317" i="4"/>
  <c r="BL1313" i="4"/>
  <c r="BK1313" i="4"/>
  <c r="BJ1313" i="4"/>
  <c r="BL1309" i="4"/>
  <c r="BK1309" i="4"/>
  <c r="BJ1309" i="4"/>
  <c r="BL1303" i="4"/>
  <c r="BK1303" i="4"/>
  <c r="BJ1303" i="4"/>
  <c r="BL1298" i="4"/>
  <c r="BK1298" i="4"/>
  <c r="BJ1298" i="4"/>
  <c r="BL1293" i="4"/>
  <c r="BK1293" i="4"/>
  <c r="BL1288" i="4"/>
  <c r="BK1288" i="4"/>
  <c r="BJ1288" i="4"/>
  <c r="BL1283" i="4"/>
  <c r="BK1283" i="4"/>
  <c r="BJ1283" i="4"/>
  <c r="BL1278" i="4"/>
  <c r="BK1278" i="4"/>
  <c r="BJ1278" i="4"/>
  <c r="BL1272" i="4"/>
  <c r="BK1272" i="4"/>
  <c r="BJ1272" i="4"/>
  <c r="BL1267" i="4"/>
  <c r="BK1267" i="4"/>
  <c r="BJ1267" i="4"/>
  <c r="BL1262" i="4"/>
  <c r="BK1262" i="4"/>
  <c r="BL1257" i="4"/>
  <c r="BK1257" i="4"/>
  <c r="BJ1257" i="4"/>
  <c r="BL1252" i="4"/>
  <c r="BK1252" i="4"/>
  <c r="BJ1252" i="4"/>
  <c r="BL1247" i="4"/>
  <c r="BK1247" i="4"/>
  <c r="BJ1247" i="4"/>
  <c r="BL1240" i="4"/>
  <c r="BK1240" i="4"/>
  <c r="BJ1240" i="4"/>
  <c r="BL1235" i="4"/>
  <c r="BK1235" i="4"/>
  <c r="BJ1235" i="4"/>
  <c r="BL1229" i="4"/>
  <c r="BK1229" i="4"/>
  <c r="BJ1229" i="4"/>
  <c r="BL1092" i="4"/>
  <c r="BK1092" i="4"/>
  <c r="BL1088" i="4"/>
  <c r="BJ1088" i="4"/>
  <c r="BL1084" i="4"/>
  <c r="BK1084" i="4"/>
  <c r="BJ1084" i="4"/>
  <c r="BL1079" i="4"/>
  <c r="BK1079" i="4"/>
  <c r="BL1075" i="4"/>
  <c r="BK1075" i="4"/>
  <c r="BJ1075" i="4"/>
  <c r="BL1071" i="4"/>
  <c r="BK1071" i="4"/>
  <c r="BJ1071" i="4"/>
  <c r="BL1065" i="4"/>
  <c r="BK1065" i="4"/>
  <c r="BJ1065" i="4"/>
  <c r="BL1060" i="4"/>
  <c r="BK1060" i="4"/>
  <c r="BJ1060" i="4"/>
  <c r="BL1055" i="4"/>
  <c r="BK1055" i="4"/>
  <c r="BL1050" i="4"/>
  <c r="BK1050" i="4"/>
  <c r="BJ1050" i="4"/>
  <c r="BL1045" i="4"/>
  <c r="BK1045" i="4"/>
  <c r="BJ1045" i="4"/>
  <c r="BL1040" i="4"/>
  <c r="BK1040" i="4"/>
  <c r="BJ1040" i="4"/>
  <c r="BL1034" i="4"/>
  <c r="BK1034" i="4"/>
  <c r="BJ1034" i="4"/>
  <c r="BL1029" i="4"/>
  <c r="BK1029" i="4"/>
  <c r="BJ1029" i="4"/>
  <c r="BL1024" i="4"/>
  <c r="BK1024" i="4"/>
  <c r="BL1019" i="4"/>
  <c r="BK1019" i="4"/>
  <c r="BJ1019" i="4"/>
  <c r="BL1014" i="4"/>
  <c r="BK1014" i="4"/>
  <c r="BJ1014" i="4"/>
  <c r="BL1009" i="4"/>
  <c r="BK1009" i="4"/>
  <c r="BJ1009" i="4"/>
  <c r="BL1002" i="4"/>
  <c r="BK1002" i="4"/>
  <c r="BJ1002" i="4"/>
  <c r="BL997" i="4"/>
  <c r="BK997" i="4"/>
  <c r="BJ997" i="4"/>
  <c r="BL991" i="4"/>
  <c r="BK991" i="4"/>
  <c r="BJ991" i="4"/>
  <c r="BL973" i="4"/>
  <c r="BK973" i="4"/>
  <c r="BL969" i="4"/>
  <c r="BJ969" i="4"/>
  <c r="BL965" i="4"/>
  <c r="BK965" i="4"/>
  <c r="BJ965" i="4"/>
  <c r="BL960" i="4"/>
  <c r="BK960" i="4"/>
  <c r="BL956" i="4"/>
  <c r="BK956" i="4"/>
  <c r="BJ956" i="4"/>
  <c r="BL952" i="4"/>
  <c r="BK952" i="4"/>
  <c r="BJ952" i="4"/>
  <c r="BL946" i="4"/>
  <c r="BK946" i="4"/>
  <c r="BJ946" i="4"/>
  <c r="BL941" i="4"/>
  <c r="BK941" i="4"/>
  <c r="BJ941" i="4"/>
  <c r="BL936" i="4"/>
  <c r="BK936" i="4"/>
  <c r="BL931" i="4"/>
  <c r="BK931" i="4"/>
  <c r="BJ931" i="4"/>
  <c r="BL926" i="4"/>
  <c r="BK926" i="4"/>
  <c r="BJ926" i="4"/>
  <c r="BL921" i="4"/>
  <c r="BK921" i="4"/>
  <c r="BJ921" i="4"/>
  <c r="BL915" i="4"/>
  <c r="BK915" i="4"/>
  <c r="BJ915" i="4"/>
  <c r="BL910" i="4"/>
  <c r="BK910" i="4"/>
  <c r="BJ910" i="4"/>
  <c r="BL905" i="4"/>
  <c r="BK905" i="4"/>
  <c r="BL900" i="4"/>
  <c r="BK900" i="4"/>
  <c r="BJ900" i="4"/>
  <c r="BL895" i="4"/>
  <c r="BK895" i="4"/>
  <c r="BJ895" i="4"/>
  <c r="BL890" i="4"/>
  <c r="BK890" i="4"/>
  <c r="BJ890" i="4"/>
  <c r="BL883" i="4"/>
  <c r="BK883" i="4"/>
  <c r="BJ883" i="4"/>
  <c r="BL878" i="4"/>
  <c r="BK878" i="4"/>
  <c r="BJ878" i="4"/>
  <c r="BL872" i="4"/>
  <c r="BK872" i="4"/>
  <c r="BJ872" i="4"/>
  <c r="BL854" i="4"/>
  <c r="BK854" i="4"/>
  <c r="BL850" i="4"/>
  <c r="BJ850" i="4"/>
  <c r="BL846" i="4"/>
  <c r="BK846" i="4"/>
  <c r="BJ846" i="4"/>
  <c r="BL841" i="4"/>
  <c r="BK841" i="4"/>
  <c r="BL837" i="4"/>
  <c r="BK837" i="4"/>
  <c r="BJ837" i="4"/>
  <c r="BL833" i="4"/>
  <c r="BK833" i="4"/>
  <c r="BJ833" i="4"/>
  <c r="BL827" i="4"/>
  <c r="BK827" i="4"/>
  <c r="BJ827" i="4"/>
  <c r="BL822" i="4"/>
  <c r="BK822" i="4"/>
  <c r="BJ822" i="4"/>
  <c r="BL817" i="4"/>
  <c r="BK817" i="4"/>
  <c r="BL812" i="4"/>
  <c r="BK812" i="4"/>
  <c r="BJ812" i="4"/>
  <c r="BL807" i="4"/>
  <c r="BK807" i="4"/>
  <c r="BJ807" i="4"/>
  <c r="BL802" i="4"/>
  <c r="BK802" i="4"/>
  <c r="BJ802" i="4"/>
  <c r="BL796" i="4"/>
  <c r="BK796" i="4"/>
  <c r="BJ796" i="4"/>
  <c r="BL791" i="4"/>
  <c r="BK791" i="4"/>
  <c r="BJ791" i="4"/>
  <c r="BL786" i="4"/>
  <c r="BK786" i="4"/>
  <c r="BL781" i="4"/>
  <c r="BK781" i="4"/>
  <c r="BJ781" i="4"/>
  <c r="BL776" i="4"/>
  <c r="BK776" i="4"/>
  <c r="BJ776" i="4"/>
  <c r="BL771" i="4"/>
  <c r="BK771" i="4"/>
  <c r="BJ771" i="4"/>
  <c r="BL764" i="4"/>
  <c r="BK764" i="4"/>
  <c r="BJ764" i="4"/>
  <c r="BL759" i="4"/>
  <c r="BK759" i="4"/>
  <c r="BJ759" i="4"/>
  <c r="BL753" i="4"/>
  <c r="BK753" i="4"/>
  <c r="BJ753" i="4"/>
  <c r="BL735" i="4"/>
  <c r="BK735" i="4"/>
  <c r="BL731" i="4"/>
  <c r="BJ731" i="4"/>
  <c r="BL727" i="4"/>
  <c r="BK727" i="4"/>
  <c r="BJ727" i="4"/>
  <c r="BL722" i="4"/>
  <c r="BK722" i="4"/>
  <c r="BL718" i="4"/>
  <c r="BK718" i="4"/>
  <c r="BJ718" i="4"/>
  <c r="BL714" i="4"/>
  <c r="BK714" i="4"/>
  <c r="BJ714" i="4"/>
  <c r="BL708" i="4"/>
  <c r="BK708" i="4"/>
  <c r="BJ708" i="4"/>
  <c r="BL703" i="4"/>
  <c r="BK703" i="4"/>
  <c r="BJ703" i="4"/>
  <c r="BL698" i="4"/>
  <c r="BK698" i="4"/>
  <c r="BL693" i="4"/>
  <c r="BK693" i="4"/>
  <c r="BJ693" i="4"/>
  <c r="BL688" i="4"/>
  <c r="BK688" i="4"/>
  <c r="BJ688" i="4"/>
  <c r="BL683" i="4"/>
  <c r="BK683" i="4"/>
  <c r="BJ683" i="4"/>
  <c r="BL677" i="4"/>
  <c r="BK677" i="4"/>
  <c r="BJ677" i="4"/>
  <c r="BL672" i="4"/>
  <c r="BK672" i="4"/>
  <c r="BJ672" i="4"/>
  <c r="BL667" i="4"/>
  <c r="BK667" i="4"/>
  <c r="BL662" i="4"/>
  <c r="BK662" i="4"/>
  <c r="BJ662" i="4"/>
  <c r="BL657" i="4"/>
  <c r="BK657" i="4"/>
  <c r="BJ657" i="4"/>
  <c r="BL652" i="4"/>
  <c r="BK652" i="4"/>
  <c r="BJ652" i="4"/>
  <c r="BL645" i="4"/>
  <c r="BK645" i="4"/>
  <c r="BJ645" i="4"/>
  <c r="BL640" i="4"/>
  <c r="BK640" i="4"/>
  <c r="BJ640" i="4"/>
  <c r="BL634" i="4"/>
  <c r="BK634" i="4"/>
  <c r="BJ634" i="4"/>
  <c r="BL616" i="4"/>
  <c r="BK616" i="4"/>
  <c r="BL612" i="4"/>
  <c r="BJ612" i="4"/>
  <c r="BL608" i="4"/>
  <c r="BK608" i="4"/>
  <c r="BJ608" i="4"/>
  <c r="BL603" i="4"/>
  <c r="BK603" i="4"/>
  <c r="BL599" i="4"/>
  <c r="BK599" i="4"/>
  <c r="BJ599" i="4"/>
  <c r="BL595" i="4"/>
  <c r="BK595" i="4"/>
  <c r="BJ595" i="4"/>
  <c r="BL589" i="4"/>
  <c r="BK589" i="4"/>
  <c r="BJ589" i="4"/>
  <c r="BL584" i="4"/>
  <c r="BK584" i="4"/>
  <c r="BJ584" i="4"/>
  <c r="BL579" i="4"/>
  <c r="BK579" i="4"/>
  <c r="BL574" i="4"/>
  <c r="BK574" i="4"/>
  <c r="BJ574" i="4"/>
  <c r="BL569" i="4"/>
  <c r="BK569" i="4"/>
  <c r="BJ569" i="4"/>
  <c r="BL564" i="4"/>
  <c r="BK564" i="4"/>
  <c r="BJ564" i="4"/>
  <c r="BL558" i="4"/>
  <c r="BK558" i="4"/>
  <c r="BJ558" i="4"/>
  <c r="BL553" i="4"/>
  <c r="BK553" i="4"/>
  <c r="BJ553" i="4"/>
  <c r="BL548" i="4"/>
  <c r="BK548" i="4"/>
  <c r="BL543" i="4"/>
  <c r="BK543" i="4"/>
  <c r="BJ543" i="4"/>
  <c r="BL538" i="4"/>
  <c r="BK538" i="4"/>
  <c r="BJ538" i="4"/>
  <c r="BL533" i="4"/>
  <c r="BK533" i="4"/>
  <c r="BJ533" i="4"/>
  <c r="BL526" i="4"/>
  <c r="BK526" i="4"/>
  <c r="BJ526" i="4"/>
  <c r="BL521" i="4"/>
  <c r="BK521" i="4"/>
  <c r="BJ521" i="4"/>
  <c r="BL515" i="4"/>
  <c r="BK515" i="4"/>
  <c r="BJ515" i="4"/>
  <c r="BL497" i="4"/>
  <c r="BK497" i="4"/>
  <c r="BL493" i="4"/>
  <c r="BJ493" i="4"/>
  <c r="BL489" i="4"/>
  <c r="BK489" i="4"/>
  <c r="BJ489" i="4"/>
  <c r="BL484" i="4"/>
  <c r="BK484" i="4"/>
  <c r="BL480" i="4"/>
  <c r="BK480" i="4"/>
  <c r="BJ480" i="4"/>
  <c r="BL476" i="4"/>
  <c r="BK476" i="4"/>
  <c r="BJ476" i="4"/>
  <c r="BL470" i="4"/>
  <c r="BK470" i="4"/>
  <c r="BJ470" i="4"/>
  <c r="BL465" i="4"/>
  <c r="BK465" i="4"/>
  <c r="BJ465" i="4"/>
  <c r="BL460" i="4"/>
  <c r="BK460" i="4"/>
  <c r="BL455" i="4"/>
  <c r="BK455" i="4"/>
  <c r="BJ455" i="4"/>
  <c r="BL450" i="4"/>
  <c r="BK450" i="4"/>
  <c r="BJ450" i="4"/>
  <c r="BL445" i="4"/>
  <c r="BK445" i="4"/>
  <c r="BJ445" i="4"/>
  <c r="BL439" i="4"/>
  <c r="BK439" i="4"/>
  <c r="BJ439" i="4"/>
  <c r="BL434" i="4"/>
  <c r="BK434" i="4"/>
  <c r="BJ434" i="4"/>
  <c r="BL429" i="4"/>
  <c r="BK429" i="4"/>
  <c r="BL424" i="4"/>
  <c r="BK424" i="4"/>
  <c r="BJ424" i="4"/>
  <c r="BL419" i="4"/>
  <c r="BK419" i="4"/>
  <c r="BJ419" i="4"/>
  <c r="BL414" i="4"/>
  <c r="BK414" i="4"/>
  <c r="BJ414" i="4"/>
  <c r="BL407" i="4"/>
  <c r="BK407" i="4"/>
  <c r="BJ407" i="4"/>
  <c r="BL402" i="4"/>
  <c r="BK402" i="4"/>
  <c r="BJ402" i="4"/>
  <c r="BL396" i="4"/>
  <c r="BK396" i="4"/>
  <c r="BJ396" i="4"/>
  <c r="BL259" i="4"/>
  <c r="BL37" i="4" s="1"/>
  <c r="BK259" i="4"/>
  <c r="BK37" i="4" s="1"/>
  <c r="BL255" i="4"/>
  <c r="BL36" i="4" s="1"/>
  <c r="BJ255" i="4"/>
  <c r="BJ36" i="4" s="1"/>
  <c r="BL252" i="4"/>
  <c r="BL35" i="4" s="1"/>
  <c r="BK252" i="4"/>
  <c r="BK35" i="4" s="1"/>
  <c r="BJ252" i="4"/>
  <c r="BJ35" i="4" s="1"/>
  <c r="BJ34" i="4" s="1"/>
  <c r="BL248" i="4"/>
  <c r="BL33" i="4" s="1"/>
  <c r="BK248" i="4"/>
  <c r="BK33" i="4" s="1"/>
  <c r="BL244" i="4"/>
  <c r="BL32" i="4" s="1"/>
  <c r="BK244" i="4"/>
  <c r="BK32" i="4" s="1"/>
  <c r="BJ244" i="4"/>
  <c r="BJ32" i="4" s="1"/>
  <c r="BJ30" i="4" s="1"/>
  <c r="BL237" i="4"/>
  <c r="BK237" i="4"/>
  <c r="BJ237" i="4"/>
  <c r="BL232" i="4"/>
  <c r="BK232" i="4"/>
  <c r="BJ232" i="4"/>
  <c r="BL227" i="4"/>
  <c r="BK227" i="4"/>
  <c r="BL222" i="4"/>
  <c r="BK222" i="4"/>
  <c r="BJ222" i="4"/>
  <c r="BL217" i="4"/>
  <c r="BK217" i="4"/>
  <c r="BJ217" i="4"/>
  <c r="BL207" i="4"/>
  <c r="BK207" i="4"/>
  <c r="BJ207" i="4"/>
  <c r="BL202" i="4"/>
  <c r="BK202" i="4"/>
  <c r="BJ202" i="4"/>
  <c r="BL197" i="4"/>
  <c r="BK197" i="4"/>
  <c r="BL192" i="4"/>
  <c r="BK192" i="4"/>
  <c r="BJ192" i="4"/>
  <c r="BL187" i="4"/>
  <c r="BK187" i="4"/>
  <c r="BJ187" i="4"/>
  <c r="BL182" i="4"/>
  <c r="BK182" i="4"/>
  <c r="BJ182" i="4"/>
  <c r="BL167" i="4"/>
  <c r="BK167" i="4"/>
  <c r="BJ167" i="4"/>
  <c r="BL127" i="4"/>
  <c r="BK127" i="4"/>
  <c r="BJ127" i="4"/>
  <c r="BL122" i="4"/>
  <c r="BK122" i="4"/>
  <c r="BJ122" i="4"/>
  <c r="BL117" i="4"/>
  <c r="BK117" i="4"/>
  <c r="BL112" i="4"/>
  <c r="BK112" i="4"/>
  <c r="BJ112" i="4"/>
  <c r="BL107" i="4"/>
  <c r="BK107" i="4"/>
  <c r="BJ107" i="4"/>
  <c r="BL97" i="4"/>
  <c r="BK97" i="4"/>
  <c r="BJ97" i="4"/>
  <c r="BL92" i="4"/>
  <c r="BK92" i="4"/>
  <c r="BJ92" i="4"/>
  <c r="BL87" i="4"/>
  <c r="BK87" i="4"/>
  <c r="BL82" i="4"/>
  <c r="BK82" i="4"/>
  <c r="BJ82" i="4"/>
  <c r="BL77" i="4"/>
  <c r="BK77" i="4"/>
  <c r="BJ77" i="4"/>
  <c r="BL72" i="4"/>
  <c r="BK72" i="4"/>
  <c r="BJ72" i="4"/>
  <c r="BL65" i="4"/>
  <c r="BL13" i="4" s="1"/>
  <c r="BK65" i="4"/>
  <c r="BK13" i="4" s="1"/>
  <c r="BJ65" i="4"/>
  <c r="BJ13" i="4" s="1"/>
  <c r="BL60" i="4"/>
  <c r="BL12" i="4" s="1"/>
  <c r="BL11" i="4" s="1"/>
  <c r="BK60" i="4"/>
  <c r="BK12" i="4" s="1"/>
  <c r="BJ60" i="4"/>
  <c r="BJ12" i="4" s="1"/>
  <c r="BL54" i="4"/>
  <c r="BL10" i="4" s="1"/>
  <c r="BK54" i="4"/>
  <c r="BK10" i="4" s="1"/>
  <c r="BJ54" i="4"/>
  <c r="BJ10" i="4" s="1"/>
  <c r="BK40" i="4"/>
  <c r="AP27" i="5"/>
  <c r="BK34" i="4" l="1"/>
  <c r="CE19" i="4"/>
  <c r="BX10" i="4"/>
  <c r="BX21" i="4"/>
  <c r="CE20" i="4"/>
  <c r="BJ11" i="4"/>
  <c r="BJ8" i="4" s="1"/>
  <c r="CE18" i="4"/>
  <c r="BX20" i="4"/>
  <c r="BX1807" i="4"/>
  <c r="CE1780" i="4"/>
  <c r="BL34" i="4"/>
  <c r="BK30" i="4"/>
  <c r="BK29" i="4" s="1"/>
  <c r="BX30" i="4"/>
  <c r="BK24" i="4"/>
  <c r="BK27" i="4"/>
  <c r="CE28" i="4"/>
  <c r="BL24" i="4"/>
  <c r="BL27" i="4"/>
  <c r="CE30" i="4"/>
  <c r="CE29" i="4" s="1"/>
  <c r="BK11" i="4"/>
  <c r="BK8" i="4" s="1"/>
  <c r="BJ25" i="4"/>
  <c r="BJ28" i="4"/>
  <c r="BX24" i="4"/>
  <c r="BK25" i="4"/>
  <c r="BK28" i="4"/>
  <c r="BX25" i="4"/>
  <c r="BL25" i="4"/>
  <c r="BL28" i="4"/>
  <c r="BX26" i="4"/>
  <c r="CE24" i="4"/>
  <c r="BK26" i="4"/>
  <c r="BX27" i="4"/>
  <c r="CE25" i="4"/>
  <c r="BL26" i="4"/>
  <c r="BX28" i="4"/>
  <c r="CE26" i="4"/>
  <c r="BJ24" i="4"/>
  <c r="BJ27" i="4"/>
  <c r="CE27" i="4"/>
  <c r="BX408" i="4"/>
  <c r="O100" i="3"/>
  <c r="BL30" i="4"/>
  <c r="BL29" i="4" s="1"/>
  <c r="BX34" i="4"/>
  <c r="BX29" i="4" s="1"/>
  <c r="BK16" i="4"/>
  <c r="BL17" i="4"/>
  <c r="BK19" i="4"/>
  <c r="BL20" i="4"/>
  <c r="BL16" i="4"/>
  <c r="BJ18" i="4"/>
  <c r="BL19" i="4"/>
  <c r="BJ21" i="4"/>
  <c r="BJ17" i="4"/>
  <c r="BK18" i="4"/>
  <c r="BJ20" i="4"/>
  <c r="BK21" i="4"/>
  <c r="BJ16" i="4"/>
  <c r="BK17" i="4"/>
  <c r="BL18" i="4"/>
  <c r="BK20" i="4"/>
  <c r="BL21" i="4"/>
  <c r="BX498" i="4"/>
  <c r="BX1360" i="4"/>
  <c r="CE765" i="4"/>
  <c r="CE884" i="4"/>
  <c r="CE1717" i="4"/>
  <c r="BX947" i="4"/>
  <c r="BX1780" i="4"/>
  <c r="BX765" i="4"/>
  <c r="BX884" i="4"/>
  <c r="CE1360" i="4"/>
  <c r="CE1479" i="4"/>
  <c r="BX176" i="4"/>
  <c r="CE17" i="4"/>
  <c r="CE21" i="4"/>
  <c r="BX19" i="4"/>
  <c r="CE176" i="4"/>
  <c r="BX1479" i="4"/>
  <c r="CE527" i="4"/>
  <c r="CE1598" i="4"/>
  <c r="CE66" i="4"/>
  <c r="CE1003" i="4"/>
  <c r="BX736" i="4"/>
  <c r="CE408" i="4"/>
  <c r="BX260" i="4"/>
  <c r="BX153" i="4"/>
  <c r="BX1688" i="4"/>
  <c r="CE498" i="4"/>
  <c r="CE381" i="4"/>
  <c r="CE1214" i="4"/>
  <c r="CE1331" i="4"/>
  <c r="CE1542" i="4"/>
  <c r="BX66" i="4"/>
  <c r="BX855" i="4"/>
  <c r="BX738" i="4"/>
  <c r="BX974" i="4"/>
  <c r="BX857" i="4"/>
  <c r="BX1241" i="4"/>
  <c r="CE260" i="4"/>
  <c r="CE153" i="4"/>
  <c r="CE500" i="4"/>
  <c r="CE617" i="4"/>
  <c r="CE646" i="4"/>
  <c r="CE709" i="4"/>
  <c r="CE828" i="4"/>
  <c r="CE947" i="4"/>
  <c r="CE1450" i="4"/>
  <c r="CE1333" i="4"/>
  <c r="CE1452" i="4"/>
  <c r="CE1569" i="4"/>
  <c r="CE1661" i="4"/>
  <c r="BX527" i="4"/>
  <c r="CE619" i="4"/>
  <c r="CE736" i="4"/>
  <c r="CE1571" i="4"/>
  <c r="CE1688" i="4"/>
  <c r="BX500" i="4"/>
  <c r="BX646" i="4"/>
  <c r="BX709" i="4"/>
  <c r="BX828" i="4"/>
  <c r="BX1569" i="4"/>
  <c r="BX1452" i="4"/>
  <c r="BX1598" i="4"/>
  <c r="BX1661" i="4"/>
  <c r="CE855" i="4"/>
  <c r="CE738" i="4"/>
  <c r="CE974" i="4"/>
  <c r="CE857" i="4"/>
  <c r="CE1093" i="4"/>
  <c r="CE976" i="4"/>
  <c r="CE1241" i="4"/>
  <c r="CE1690" i="4"/>
  <c r="CE1807" i="4"/>
  <c r="O1568" i="3"/>
  <c r="O1459" i="3"/>
  <c r="O1461" i="3"/>
  <c r="O1570" i="3"/>
  <c r="O201" i="3"/>
  <c r="O1352" i="3"/>
  <c r="O1350" i="3"/>
  <c r="O916" i="3"/>
  <c r="O1025" i="3"/>
  <c r="O914" i="3"/>
  <c r="O1023" i="3"/>
  <c r="O480" i="3"/>
  <c r="O698" i="3"/>
  <c r="O478" i="3"/>
  <c r="O696" i="3"/>
  <c r="O1788" i="3"/>
  <c r="O1786" i="3"/>
  <c r="K32" i="7"/>
  <c r="K70" i="7" s="1"/>
  <c r="K73" i="7" s="1"/>
  <c r="O153" i="3"/>
  <c r="O151" i="3"/>
  <c r="O185" i="3"/>
  <c r="CE238" i="4"/>
  <c r="BK151" i="4"/>
  <c r="BX238" i="4"/>
  <c r="O149" i="3"/>
  <c r="O258" i="3"/>
  <c r="BK1214" i="4"/>
  <c r="O322" i="3"/>
  <c r="BK1066" i="4"/>
  <c r="BK765" i="4"/>
  <c r="BL1003" i="4"/>
  <c r="BK1304" i="4"/>
  <c r="BL1450" i="4"/>
  <c r="BX1331" i="4"/>
  <c r="BK857" i="4"/>
  <c r="BJ1214" i="4"/>
  <c r="BK1690" i="4"/>
  <c r="BK1894" i="4"/>
  <c r="BX1304" i="4"/>
  <c r="BK381" i="4"/>
  <c r="BK828" i="4"/>
  <c r="BJ976" i="4"/>
  <c r="BL1717" i="4"/>
  <c r="BK471" i="4"/>
  <c r="BJ738" i="4"/>
  <c r="BK1003" i="4"/>
  <c r="BK1831" i="4"/>
  <c r="BL1598" i="4"/>
  <c r="BK736" i="4"/>
  <c r="BJ1571" i="4"/>
  <c r="BK590" i="4"/>
  <c r="BL619" i="4"/>
  <c r="BK1569" i="4"/>
  <c r="CE1423" i="4"/>
  <c r="CE1921" i="4"/>
  <c r="CE1894" i="4"/>
  <c r="BL381" i="4"/>
  <c r="BK1360" i="4"/>
  <c r="BJ857" i="4"/>
  <c r="BK1423" i="4"/>
  <c r="BK1598" i="4"/>
  <c r="BL1661" i="4"/>
  <c r="BL1214" i="4"/>
  <c r="BK500" i="4"/>
  <c r="BL765" i="4"/>
  <c r="BL1423" i="4"/>
  <c r="BX1831" i="4"/>
  <c r="O260" i="3"/>
  <c r="K26" i="7"/>
  <c r="J35" i="7"/>
  <c r="K35" i="7"/>
  <c r="O92" i="3"/>
  <c r="O262" i="3"/>
  <c r="K29" i="7"/>
  <c r="K66" i="7" s="1"/>
  <c r="K69" i="7" s="1"/>
  <c r="BL617" i="4"/>
  <c r="BL590" i="4"/>
  <c r="BK884" i="4"/>
  <c r="BL1304" i="4"/>
  <c r="BL1569" i="4"/>
  <c r="BL1831" i="4"/>
  <c r="BX590" i="4"/>
  <c r="BK66" i="4"/>
  <c r="BL884" i="4"/>
  <c r="BK976" i="4"/>
  <c r="BK1331" i="4"/>
  <c r="BJ1809" i="4"/>
  <c r="BX1066" i="4"/>
  <c r="CE1304" i="4"/>
  <c r="BL1093" i="4"/>
  <c r="BL947" i="4"/>
  <c r="BL1894" i="4"/>
  <c r="BK738" i="4"/>
  <c r="BK974" i="4"/>
  <c r="BL1360" i="4"/>
  <c r="BK1452" i="4"/>
  <c r="BL1479" i="4"/>
  <c r="BJ1690" i="4"/>
  <c r="BL1780" i="4"/>
  <c r="BX1717" i="4"/>
  <c r="BK498" i="4"/>
  <c r="BK527" i="4"/>
  <c r="BK646" i="4"/>
  <c r="BL1921" i="4"/>
  <c r="CE590" i="4"/>
  <c r="BL527" i="4"/>
  <c r="BK619" i="4"/>
  <c r="BK709" i="4"/>
  <c r="BL855" i="4"/>
  <c r="BL828" i="4"/>
  <c r="BL857" i="4"/>
  <c r="BK1241" i="4"/>
  <c r="BJ1333" i="4"/>
  <c r="BL1452" i="4"/>
  <c r="BK1542" i="4"/>
  <c r="BK1571" i="4"/>
  <c r="BK1661" i="4"/>
  <c r="BX1003" i="4"/>
  <c r="BX1450" i="4"/>
  <c r="BK947" i="4"/>
  <c r="BL1066" i="4"/>
  <c r="BK1479" i="4"/>
  <c r="BJ500" i="4"/>
  <c r="BL1241" i="4"/>
  <c r="BK1333" i="4"/>
  <c r="BJ1452" i="4"/>
  <c r="BL1542" i="4"/>
  <c r="BL1807" i="4"/>
  <c r="BX1921" i="4"/>
  <c r="O93" i="3"/>
  <c r="K52" i="7"/>
  <c r="K48" i="7"/>
  <c r="K23" i="7"/>
  <c r="J18" i="7"/>
  <c r="K13" i="7"/>
  <c r="K18" i="7"/>
  <c r="K12" i="7"/>
  <c r="K17" i="7"/>
  <c r="K7" i="7"/>
  <c r="O78" i="3"/>
  <c r="O83" i="3"/>
  <c r="BJ381" i="4"/>
  <c r="BK408" i="4"/>
  <c r="BL408" i="4"/>
  <c r="BL500" i="4"/>
  <c r="BJ619" i="4"/>
  <c r="BL646" i="4"/>
  <c r="BL709" i="4"/>
  <c r="BL471" i="4"/>
  <c r="BL738" i="4"/>
  <c r="BL1688" i="4"/>
  <c r="BL1690" i="4"/>
  <c r="BK1807" i="4"/>
  <c r="BK1717" i="4"/>
  <c r="BK1780" i="4"/>
  <c r="BK1809" i="4"/>
  <c r="BX471" i="4"/>
  <c r="BX617" i="4"/>
  <c r="BX1093" i="4"/>
  <c r="BX1423" i="4"/>
  <c r="BX1542" i="4"/>
  <c r="BX1894" i="4"/>
  <c r="CE471" i="4"/>
  <c r="CE1066" i="4"/>
  <c r="CE1831" i="4"/>
  <c r="J17" i="7"/>
  <c r="J26" i="7"/>
  <c r="J29" i="7"/>
  <c r="J32" i="7"/>
  <c r="O44" i="3"/>
  <c r="O65" i="3"/>
  <c r="O80" i="3"/>
  <c r="O213" i="3"/>
  <c r="O104" i="3" s="1"/>
  <c r="AO27" i="5"/>
  <c r="O47" i="3"/>
  <c r="O40" i="3"/>
  <c r="J23" i="7"/>
  <c r="O21" i="3"/>
  <c r="J7" i="7"/>
  <c r="O22" i="3"/>
  <c r="O42" i="3"/>
  <c r="O46" i="3"/>
  <c r="O91" i="3"/>
  <c r="CE1809" i="4"/>
  <c r="BK176" i="4"/>
  <c r="BX381" i="4"/>
  <c r="BX619" i="4"/>
  <c r="BX1214" i="4"/>
  <c r="BX1690" i="4"/>
  <c r="BX976" i="4"/>
  <c r="BX1333" i="4"/>
  <c r="BX1571" i="4"/>
  <c r="BX1809" i="4"/>
  <c r="BL66" i="4"/>
  <c r="BL976" i="4"/>
  <c r="BL1333" i="4"/>
  <c r="BL1571" i="4"/>
  <c r="BL1809" i="4"/>
  <c r="BL498" i="4"/>
  <c r="BL736" i="4"/>
  <c r="BL974" i="4"/>
  <c r="BL1331" i="4"/>
  <c r="BK617" i="4"/>
  <c r="BK855" i="4"/>
  <c r="BK1093" i="4"/>
  <c r="BK1450" i="4"/>
  <c r="BK1688" i="4"/>
  <c r="BK1921" i="4"/>
  <c r="BK22" i="4" l="1"/>
  <c r="BK14" i="4" s="1"/>
  <c r="BL22" i="4"/>
  <c r="BL14" i="4" s="1"/>
  <c r="O94" i="3"/>
  <c r="K53" i="7"/>
  <c r="M39" i="1"/>
  <c r="CE11" i="4"/>
  <c r="BX11" i="4"/>
  <c r="K31" i="7"/>
  <c r="CE15" i="4"/>
  <c r="BX15" i="4"/>
  <c r="CE22" i="4"/>
  <c r="K57" i="7"/>
  <c r="K74" i="7"/>
  <c r="K45" i="7"/>
  <c r="K62" i="7"/>
  <c r="O79" i="3"/>
  <c r="K49" i="7"/>
  <c r="K58" i="7"/>
  <c r="K61" i="7" s="1"/>
  <c r="K41" i="7"/>
  <c r="K40" i="7"/>
  <c r="K25" i="7"/>
  <c r="K24" i="7"/>
  <c r="K39" i="7"/>
  <c r="K30" i="7"/>
  <c r="BK260" i="4"/>
  <c r="BX22" i="4"/>
  <c r="O75" i="3"/>
  <c r="O77" i="3"/>
  <c r="O48" i="3"/>
  <c r="L39" i="1" s="1"/>
  <c r="J25" i="7"/>
  <c r="J24" i="7"/>
  <c r="J39" i="1" s="1"/>
  <c r="BL176" i="4"/>
  <c r="O39" i="1" l="1"/>
  <c r="AN1" i="5"/>
  <c r="AN2" i="5" s="1"/>
  <c r="BJ1923" i="4"/>
  <c r="O76" i="3"/>
  <c r="N39" i="1" s="1"/>
  <c r="CE14" i="4"/>
  <c r="BX14" i="4"/>
  <c r="K65" i="7"/>
  <c r="K77" i="7"/>
  <c r="K59" i="7"/>
  <c r="K60" i="7"/>
  <c r="K47" i="7"/>
  <c r="P39" i="1" l="1"/>
  <c r="BK38" i="4"/>
  <c r="D70" i="2" l="1"/>
  <c r="D68" i="2"/>
  <c r="D66" i="2"/>
  <c r="D64" i="2"/>
  <c r="D62" i="2"/>
  <c r="F22" i="7"/>
  <c r="F21" i="7"/>
  <c r="F20" i="7"/>
  <c r="F19" i="7"/>
  <c r="CD1920" i="4"/>
  <c r="CC1920" i="4"/>
  <c r="CB1920" i="4"/>
  <c r="CA1920" i="4"/>
  <c r="BW1920" i="4"/>
  <c r="BV1920" i="4"/>
  <c r="BU1920" i="4"/>
  <c r="BT1920" i="4"/>
  <c r="BS1920" i="4"/>
  <c r="BI1920" i="4"/>
  <c r="BH1920" i="4"/>
  <c r="BF1920" i="4"/>
  <c r="BE1920" i="4"/>
  <c r="BC1920" i="4"/>
  <c r="BB1920" i="4"/>
  <c r="AZ1920" i="4"/>
  <c r="AY1920" i="4"/>
  <c r="AW1920" i="4"/>
  <c r="AV1920" i="4"/>
  <c r="AT1920" i="4"/>
  <c r="AS1920" i="4"/>
  <c r="AQ1920" i="4"/>
  <c r="AP1920" i="4"/>
  <c r="AN1920" i="4"/>
  <c r="AM1920" i="4"/>
  <c r="AK1920" i="4"/>
  <c r="AJ1920" i="4"/>
  <c r="BZ1919" i="4"/>
  <c r="BQ1919" i="4"/>
  <c r="AB1919" i="4"/>
  <c r="J1919" i="4"/>
  <c r="BZ1918" i="4"/>
  <c r="BQ1918" i="4"/>
  <c r="AB1918" i="4"/>
  <c r="J1918" i="4"/>
  <c r="CD1916" i="4"/>
  <c r="CC1916" i="4"/>
  <c r="CB1916" i="4"/>
  <c r="CA1916" i="4"/>
  <c r="BW1916" i="4"/>
  <c r="BV1916" i="4"/>
  <c r="BU1916" i="4"/>
  <c r="BT1916" i="4"/>
  <c r="BS1916" i="4"/>
  <c r="BI1916" i="4"/>
  <c r="BG1916" i="4"/>
  <c r="BF1916" i="4"/>
  <c r="BE1916" i="4"/>
  <c r="BD1916" i="4"/>
  <c r="BC1916" i="4"/>
  <c r="BB1916" i="4"/>
  <c r="BA1916" i="4"/>
  <c r="AZ1916" i="4"/>
  <c r="AY1916" i="4"/>
  <c r="AX1916" i="4"/>
  <c r="AW1916" i="4"/>
  <c r="AV1916" i="4"/>
  <c r="AU1916" i="4"/>
  <c r="AT1916" i="4"/>
  <c r="AS1916" i="4"/>
  <c r="AR1916" i="4"/>
  <c r="AQ1916" i="4"/>
  <c r="AP1916" i="4"/>
  <c r="AO1916" i="4"/>
  <c r="AN1916" i="4"/>
  <c r="AM1916" i="4"/>
  <c r="AL1916" i="4"/>
  <c r="AK1916" i="4"/>
  <c r="AJ1916" i="4"/>
  <c r="AI1916" i="4"/>
  <c r="BZ1915" i="4"/>
  <c r="BQ1915" i="4"/>
  <c r="AB1915" i="4"/>
  <c r="J1915" i="4"/>
  <c r="BZ1914" i="4"/>
  <c r="BQ1914" i="4"/>
  <c r="AB1914" i="4"/>
  <c r="J1914" i="4"/>
  <c r="CD1912" i="4"/>
  <c r="CC1912" i="4"/>
  <c r="CB1912" i="4"/>
  <c r="CA1912" i="4"/>
  <c r="BW1912" i="4"/>
  <c r="BV1912" i="4"/>
  <c r="BU1912" i="4"/>
  <c r="BT1912" i="4"/>
  <c r="BS1912" i="4"/>
  <c r="BI1912" i="4"/>
  <c r="BH1912" i="4"/>
  <c r="BG1912" i="4"/>
  <c r="BF1912" i="4"/>
  <c r="BE1912" i="4"/>
  <c r="BD1912" i="4"/>
  <c r="BC1912" i="4"/>
  <c r="BB1912" i="4"/>
  <c r="BA1912" i="4"/>
  <c r="AZ1912" i="4"/>
  <c r="AY1912" i="4"/>
  <c r="AX1912" i="4"/>
  <c r="AW1912" i="4"/>
  <c r="AV1912" i="4"/>
  <c r="AU1912" i="4"/>
  <c r="AT1912" i="4"/>
  <c r="AS1912" i="4"/>
  <c r="AR1912" i="4"/>
  <c r="AQ1912" i="4"/>
  <c r="AP1912" i="4"/>
  <c r="AO1912" i="4"/>
  <c r="AN1912" i="4"/>
  <c r="AM1912" i="4"/>
  <c r="AL1912" i="4"/>
  <c r="AK1912" i="4"/>
  <c r="AJ1912" i="4"/>
  <c r="AI1912" i="4"/>
  <c r="BZ1911" i="4"/>
  <c r="BQ1911" i="4"/>
  <c r="AB1911" i="4"/>
  <c r="J1911" i="4"/>
  <c r="BZ1910" i="4"/>
  <c r="BQ1910" i="4"/>
  <c r="AB1910" i="4"/>
  <c r="J1910" i="4"/>
  <c r="CD1907" i="4"/>
  <c r="CC1907" i="4"/>
  <c r="CB1907" i="4"/>
  <c r="CA1907" i="4"/>
  <c r="BW1907" i="4"/>
  <c r="BV1907" i="4"/>
  <c r="BU1907" i="4"/>
  <c r="BT1907" i="4"/>
  <c r="BS1907" i="4"/>
  <c r="BI1907" i="4"/>
  <c r="BH1907" i="4"/>
  <c r="BF1907" i="4"/>
  <c r="BE1907" i="4"/>
  <c r="BC1907" i="4"/>
  <c r="BB1907" i="4"/>
  <c r="AZ1907" i="4"/>
  <c r="AY1907" i="4"/>
  <c r="AW1907" i="4"/>
  <c r="AV1907" i="4"/>
  <c r="AT1907" i="4"/>
  <c r="AS1907" i="4"/>
  <c r="AQ1907" i="4"/>
  <c r="AP1907" i="4"/>
  <c r="AN1907" i="4"/>
  <c r="AM1907" i="4"/>
  <c r="AK1907" i="4"/>
  <c r="AJ1907" i="4"/>
  <c r="BZ1906" i="4"/>
  <c r="BQ1906" i="4"/>
  <c r="AB1906" i="4"/>
  <c r="J1906" i="4"/>
  <c r="BZ1905" i="4"/>
  <c r="BQ1905" i="4"/>
  <c r="AB1905" i="4"/>
  <c r="J1905" i="4"/>
  <c r="CD1903" i="4"/>
  <c r="CC1903" i="4"/>
  <c r="CB1903" i="4"/>
  <c r="CA1903" i="4"/>
  <c r="BW1903" i="4"/>
  <c r="BV1903" i="4"/>
  <c r="BU1903" i="4"/>
  <c r="BT1903" i="4"/>
  <c r="BS1903" i="4"/>
  <c r="BI1903" i="4"/>
  <c r="BH1903" i="4"/>
  <c r="BG1903" i="4"/>
  <c r="BF1903" i="4"/>
  <c r="BE1903" i="4"/>
  <c r="BD1903" i="4"/>
  <c r="BC1903" i="4"/>
  <c r="BB1903" i="4"/>
  <c r="BA1903" i="4"/>
  <c r="AZ1903" i="4"/>
  <c r="AY1903" i="4"/>
  <c r="AX1903" i="4"/>
  <c r="AW1903" i="4"/>
  <c r="AV1903" i="4"/>
  <c r="AU1903" i="4"/>
  <c r="AT1903" i="4"/>
  <c r="AS1903" i="4"/>
  <c r="AR1903" i="4"/>
  <c r="AQ1903" i="4"/>
  <c r="AP1903" i="4"/>
  <c r="AO1903" i="4"/>
  <c r="AN1903" i="4"/>
  <c r="AM1903" i="4"/>
  <c r="AL1903" i="4"/>
  <c r="AK1903" i="4"/>
  <c r="AJ1903" i="4"/>
  <c r="AI1903" i="4"/>
  <c r="BZ1902" i="4"/>
  <c r="BQ1902" i="4"/>
  <c r="AB1902" i="4"/>
  <c r="J1902" i="4"/>
  <c r="BZ1901" i="4"/>
  <c r="BQ1901" i="4"/>
  <c r="AB1901" i="4"/>
  <c r="J1901" i="4"/>
  <c r="CD1899" i="4"/>
  <c r="CC1899" i="4"/>
  <c r="CB1899" i="4"/>
  <c r="CA1899" i="4"/>
  <c r="BW1899" i="4"/>
  <c r="BV1899" i="4"/>
  <c r="BU1899" i="4"/>
  <c r="BT1899" i="4"/>
  <c r="BS1899" i="4"/>
  <c r="BI1899" i="4"/>
  <c r="BH1899" i="4"/>
  <c r="BG1899" i="4"/>
  <c r="BF1899" i="4"/>
  <c r="BE1899" i="4"/>
  <c r="BD1899" i="4"/>
  <c r="BC1899" i="4"/>
  <c r="BB1899" i="4"/>
  <c r="BA1899" i="4"/>
  <c r="AZ1899" i="4"/>
  <c r="AY1899" i="4"/>
  <c r="AX1899" i="4"/>
  <c r="AW1899" i="4"/>
  <c r="AV1899" i="4"/>
  <c r="AU1899" i="4"/>
  <c r="AT1899" i="4"/>
  <c r="AS1899" i="4"/>
  <c r="AR1899" i="4"/>
  <c r="AQ1899" i="4"/>
  <c r="AP1899" i="4"/>
  <c r="AO1899" i="4"/>
  <c r="AN1899" i="4"/>
  <c r="AM1899" i="4"/>
  <c r="AL1899" i="4"/>
  <c r="AK1899" i="4"/>
  <c r="AJ1899" i="4"/>
  <c r="AI1899" i="4"/>
  <c r="BZ1898" i="4"/>
  <c r="BQ1898" i="4"/>
  <c r="AB1898" i="4"/>
  <c r="J1898" i="4"/>
  <c r="BZ1897" i="4"/>
  <c r="BQ1897" i="4"/>
  <c r="AB1897" i="4"/>
  <c r="J1897" i="4"/>
  <c r="CD1893" i="4"/>
  <c r="CC1893" i="4"/>
  <c r="CB1893" i="4"/>
  <c r="CA1893" i="4"/>
  <c r="BW1893" i="4"/>
  <c r="BV1893" i="4"/>
  <c r="BU1893" i="4"/>
  <c r="BT1893" i="4"/>
  <c r="BS1893" i="4"/>
  <c r="BI1893" i="4"/>
  <c r="BH1893" i="4"/>
  <c r="BG1893" i="4"/>
  <c r="BF1893" i="4"/>
  <c r="BE1893" i="4"/>
  <c r="BD1893" i="4"/>
  <c r="BC1893" i="4"/>
  <c r="BB1893" i="4"/>
  <c r="BA1893" i="4"/>
  <c r="AZ1893" i="4"/>
  <c r="AY1893" i="4"/>
  <c r="AX1893" i="4"/>
  <c r="AW1893" i="4"/>
  <c r="AV1893" i="4"/>
  <c r="AU1893" i="4"/>
  <c r="AT1893" i="4"/>
  <c r="AS1893" i="4"/>
  <c r="AR1893" i="4"/>
  <c r="AQ1893" i="4"/>
  <c r="AP1893" i="4"/>
  <c r="AO1893" i="4"/>
  <c r="AN1893" i="4"/>
  <c r="AM1893" i="4"/>
  <c r="AL1893" i="4"/>
  <c r="AK1893" i="4"/>
  <c r="AJ1893" i="4"/>
  <c r="AI1893" i="4"/>
  <c r="BZ1892" i="4"/>
  <c r="BQ1892" i="4"/>
  <c r="AB1892" i="4"/>
  <c r="J1892" i="4"/>
  <c r="BZ1891" i="4"/>
  <c r="BQ1891" i="4"/>
  <c r="AB1891" i="4"/>
  <c r="J1891" i="4"/>
  <c r="BZ1890" i="4"/>
  <c r="BQ1890" i="4"/>
  <c r="AB1890" i="4"/>
  <c r="J1890" i="4"/>
  <c r="CD1888" i="4"/>
  <c r="CC1888" i="4"/>
  <c r="CB1888" i="4"/>
  <c r="CA1888" i="4"/>
  <c r="BW1888" i="4"/>
  <c r="BV1888" i="4"/>
  <c r="BU1888" i="4"/>
  <c r="BT1888" i="4"/>
  <c r="BS1888" i="4"/>
  <c r="BI1888" i="4"/>
  <c r="BH1888" i="4"/>
  <c r="BG1888" i="4"/>
  <c r="BF1888" i="4"/>
  <c r="BE1888" i="4"/>
  <c r="BD1888" i="4"/>
  <c r="BC1888" i="4"/>
  <c r="BB1888" i="4"/>
  <c r="BA1888" i="4"/>
  <c r="AZ1888" i="4"/>
  <c r="AY1888" i="4"/>
  <c r="AX1888" i="4"/>
  <c r="AW1888" i="4"/>
  <c r="AV1888" i="4"/>
  <c r="AU1888" i="4"/>
  <c r="AT1888" i="4"/>
  <c r="AS1888" i="4"/>
  <c r="AR1888" i="4"/>
  <c r="AQ1888" i="4"/>
  <c r="AP1888" i="4"/>
  <c r="AO1888" i="4"/>
  <c r="AN1888" i="4"/>
  <c r="AM1888" i="4"/>
  <c r="AL1888" i="4"/>
  <c r="AK1888" i="4"/>
  <c r="AJ1888" i="4"/>
  <c r="AI1888" i="4"/>
  <c r="BZ1887" i="4"/>
  <c r="BQ1887" i="4"/>
  <c r="AB1887" i="4"/>
  <c r="J1887" i="4"/>
  <c r="BZ1886" i="4"/>
  <c r="BQ1886" i="4"/>
  <c r="AB1886" i="4"/>
  <c r="J1886" i="4"/>
  <c r="BZ1885" i="4"/>
  <c r="BQ1885" i="4"/>
  <c r="AB1885" i="4"/>
  <c r="J1885" i="4"/>
  <c r="CD1883" i="4"/>
  <c r="CC1883" i="4"/>
  <c r="CB1883" i="4"/>
  <c r="CA1883" i="4"/>
  <c r="BW1883" i="4"/>
  <c r="BV1883" i="4"/>
  <c r="BU1883" i="4"/>
  <c r="BT1883" i="4"/>
  <c r="BS1883" i="4"/>
  <c r="BI1883" i="4"/>
  <c r="BH1883" i="4"/>
  <c r="BF1883" i="4"/>
  <c r="BE1883" i="4"/>
  <c r="BC1883" i="4"/>
  <c r="BB1883" i="4"/>
  <c r="AZ1883" i="4"/>
  <c r="AY1883" i="4"/>
  <c r="AW1883" i="4"/>
  <c r="AV1883" i="4"/>
  <c r="AT1883" i="4"/>
  <c r="AS1883" i="4"/>
  <c r="AQ1883" i="4"/>
  <c r="AP1883" i="4"/>
  <c r="AN1883" i="4"/>
  <c r="AM1883" i="4"/>
  <c r="AK1883" i="4"/>
  <c r="AJ1883" i="4"/>
  <c r="BZ1882" i="4"/>
  <c r="BQ1882" i="4"/>
  <c r="AB1882" i="4"/>
  <c r="J1882" i="4"/>
  <c r="BZ1881" i="4"/>
  <c r="BQ1881" i="4"/>
  <c r="AB1881" i="4"/>
  <c r="J1881" i="4"/>
  <c r="BZ1880" i="4"/>
  <c r="BQ1880" i="4"/>
  <c r="AB1880" i="4"/>
  <c r="J1880" i="4"/>
  <c r="CD1878" i="4"/>
  <c r="CC1878" i="4"/>
  <c r="CB1878" i="4"/>
  <c r="CA1878" i="4"/>
  <c r="BW1878" i="4"/>
  <c r="BV1878" i="4"/>
  <c r="BU1878" i="4"/>
  <c r="BT1878" i="4"/>
  <c r="BS1878" i="4"/>
  <c r="BI1878" i="4"/>
  <c r="BH1878" i="4"/>
  <c r="BG1878" i="4"/>
  <c r="BF1878" i="4"/>
  <c r="BE1878" i="4"/>
  <c r="BD1878" i="4"/>
  <c r="BC1878" i="4"/>
  <c r="BB1878" i="4"/>
  <c r="BA1878" i="4"/>
  <c r="AZ1878" i="4"/>
  <c r="AY1878" i="4"/>
  <c r="AX1878" i="4"/>
  <c r="AW1878" i="4"/>
  <c r="AV1878" i="4"/>
  <c r="AU1878" i="4"/>
  <c r="AT1878" i="4"/>
  <c r="AS1878" i="4"/>
  <c r="AR1878" i="4"/>
  <c r="AQ1878" i="4"/>
  <c r="AP1878" i="4"/>
  <c r="AO1878" i="4"/>
  <c r="AN1878" i="4"/>
  <c r="AM1878" i="4"/>
  <c r="AL1878" i="4"/>
  <c r="AK1878" i="4"/>
  <c r="AJ1878" i="4"/>
  <c r="AI1878" i="4"/>
  <c r="BZ1877" i="4"/>
  <c r="BQ1877" i="4"/>
  <c r="AB1877" i="4"/>
  <c r="J1877" i="4"/>
  <c r="BZ1876" i="4"/>
  <c r="BQ1876" i="4"/>
  <c r="AB1876" i="4"/>
  <c r="J1876" i="4"/>
  <c r="BZ1875" i="4"/>
  <c r="BQ1875" i="4"/>
  <c r="AB1875" i="4"/>
  <c r="J1875" i="4"/>
  <c r="CD1873" i="4"/>
  <c r="CC1873" i="4"/>
  <c r="CB1873" i="4"/>
  <c r="CA1873" i="4"/>
  <c r="BW1873" i="4"/>
  <c r="BV1873" i="4"/>
  <c r="BU1873" i="4"/>
  <c r="BT1873" i="4"/>
  <c r="BS1873" i="4"/>
  <c r="BI1873" i="4"/>
  <c r="BH1873" i="4"/>
  <c r="BG1873" i="4"/>
  <c r="BF1873" i="4"/>
  <c r="BE1873" i="4"/>
  <c r="BD1873" i="4"/>
  <c r="BC1873" i="4"/>
  <c r="BB1873" i="4"/>
  <c r="BA1873" i="4"/>
  <c r="AZ1873" i="4"/>
  <c r="AY1873" i="4"/>
  <c r="AX1873" i="4"/>
  <c r="AW1873" i="4"/>
  <c r="AV1873" i="4"/>
  <c r="AU1873" i="4"/>
  <c r="AT1873" i="4"/>
  <c r="AS1873" i="4"/>
  <c r="AR1873" i="4"/>
  <c r="AQ1873" i="4"/>
  <c r="AP1873" i="4"/>
  <c r="AO1873" i="4"/>
  <c r="AN1873" i="4"/>
  <c r="AM1873" i="4"/>
  <c r="AL1873" i="4"/>
  <c r="AK1873" i="4"/>
  <c r="AJ1873" i="4"/>
  <c r="AI1873" i="4"/>
  <c r="BZ1872" i="4"/>
  <c r="BQ1872" i="4"/>
  <c r="AB1872" i="4"/>
  <c r="J1872" i="4"/>
  <c r="BZ1871" i="4"/>
  <c r="BQ1871" i="4"/>
  <c r="AB1871" i="4"/>
  <c r="J1871" i="4"/>
  <c r="BZ1870" i="4"/>
  <c r="BQ1870" i="4"/>
  <c r="AB1870" i="4"/>
  <c r="J1870" i="4"/>
  <c r="CD1868" i="4"/>
  <c r="CC1868" i="4"/>
  <c r="CB1868" i="4"/>
  <c r="CA1868" i="4"/>
  <c r="BW1868" i="4"/>
  <c r="BV1868" i="4"/>
  <c r="BU1868" i="4"/>
  <c r="BT1868" i="4"/>
  <c r="BS1868" i="4"/>
  <c r="BI1868" i="4"/>
  <c r="BH1868" i="4"/>
  <c r="BG1868" i="4"/>
  <c r="BF1868" i="4"/>
  <c r="BE1868" i="4"/>
  <c r="BD1868" i="4"/>
  <c r="BC1868" i="4"/>
  <c r="BB1868" i="4"/>
  <c r="BA1868" i="4"/>
  <c r="AZ1868" i="4"/>
  <c r="AY1868" i="4"/>
  <c r="AX1868" i="4"/>
  <c r="AW1868" i="4"/>
  <c r="AV1868" i="4"/>
  <c r="AU1868" i="4"/>
  <c r="AT1868" i="4"/>
  <c r="AS1868" i="4"/>
  <c r="AR1868" i="4"/>
  <c r="AQ1868" i="4"/>
  <c r="AP1868" i="4"/>
  <c r="AO1868" i="4"/>
  <c r="AN1868" i="4"/>
  <c r="AM1868" i="4"/>
  <c r="AL1868" i="4"/>
  <c r="AK1868" i="4"/>
  <c r="AJ1868" i="4"/>
  <c r="AI1868" i="4"/>
  <c r="BZ1867" i="4"/>
  <c r="BQ1867" i="4"/>
  <c r="AB1867" i="4"/>
  <c r="J1867" i="4"/>
  <c r="BZ1866" i="4"/>
  <c r="BQ1866" i="4"/>
  <c r="AB1866" i="4"/>
  <c r="J1866" i="4"/>
  <c r="BZ1865" i="4"/>
  <c r="BQ1865" i="4"/>
  <c r="AB1865" i="4"/>
  <c r="J1865" i="4"/>
  <c r="CD1862" i="4"/>
  <c r="CC1862" i="4"/>
  <c r="CB1862" i="4"/>
  <c r="CA1862" i="4"/>
  <c r="BW1862" i="4"/>
  <c r="BV1862" i="4"/>
  <c r="BU1862" i="4"/>
  <c r="BT1862" i="4"/>
  <c r="BS1862" i="4"/>
  <c r="BI1862" i="4"/>
  <c r="BH1862" i="4"/>
  <c r="BG1862" i="4"/>
  <c r="BF1862" i="4"/>
  <c r="BE1862" i="4"/>
  <c r="BD1862" i="4"/>
  <c r="BC1862" i="4"/>
  <c r="BB1862" i="4"/>
  <c r="BA1862" i="4"/>
  <c r="AZ1862" i="4"/>
  <c r="AY1862" i="4"/>
  <c r="AX1862" i="4"/>
  <c r="AW1862" i="4"/>
  <c r="AV1862" i="4"/>
  <c r="AU1862" i="4"/>
  <c r="AT1862" i="4"/>
  <c r="AS1862" i="4"/>
  <c r="AR1862" i="4"/>
  <c r="AQ1862" i="4"/>
  <c r="AP1862" i="4"/>
  <c r="AO1862" i="4"/>
  <c r="AN1862" i="4"/>
  <c r="AM1862" i="4"/>
  <c r="AL1862" i="4"/>
  <c r="AK1862" i="4"/>
  <c r="AJ1862" i="4"/>
  <c r="AI1862" i="4"/>
  <c r="BZ1861" i="4"/>
  <c r="BQ1861" i="4"/>
  <c r="AB1861" i="4"/>
  <c r="J1861" i="4"/>
  <c r="BZ1860" i="4"/>
  <c r="BQ1860" i="4"/>
  <c r="AB1860" i="4"/>
  <c r="J1860" i="4"/>
  <c r="BZ1859" i="4"/>
  <c r="BQ1859" i="4"/>
  <c r="AB1859" i="4"/>
  <c r="J1859" i="4"/>
  <c r="CD1857" i="4"/>
  <c r="CC1857" i="4"/>
  <c r="CB1857" i="4"/>
  <c r="CA1857" i="4"/>
  <c r="BW1857" i="4"/>
  <c r="BV1857" i="4"/>
  <c r="BU1857" i="4"/>
  <c r="BT1857" i="4"/>
  <c r="BS1857" i="4"/>
  <c r="BI1857" i="4"/>
  <c r="BH1857" i="4"/>
  <c r="BG1857" i="4"/>
  <c r="BF1857" i="4"/>
  <c r="BE1857" i="4"/>
  <c r="BD1857" i="4"/>
  <c r="BC1857" i="4"/>
  <c r="BB1857" i="4"/>
  <c r="BA1857" i="4"/>
  <c r="AZ1857" i="4"/>
  <c r="AY1857" i="4"/>
  <c r="AX1857" i="4"/>
  <c r="AW1857" i="4"/>
  <c r="AV1857" i="4"/>
  <c r="AU1857" i="4"/>
  <c r="AT1857" i="4"/>
  <c r="AS1857" i="4"/>
  <c r="AR1857" i="4"/>
  <c r="AQ1857" i="4"/>
  <c r="AP1857" i="4"/>
  <c r="AO1857" i="4"/>
  <c r="AN1857" i="4"/>
  <c r="AM1857" i="4"/>
  <c r="AL1857" i="4"/>
  <c r="AK1857" i="4"/>
  <c r="AJ1857" i="4"/>
  <c r="AI1857" i="4"/>
  <c r="BZ1856" i="4"/>
  <c r="BQ1856" i="4"/>
  <c r="AB1856" i="4"/>
  <c r="J1856" i="4"/>
  <c r="BZ1855" i="4"/>
  <c r="BQ1855" i="4"/>
  <c r="AB1855" i="4"/>
  <c r="J1855" i="4"/>
  <c r="BZ1854" i="4"/>
  <c r="BQ1854" i="4"/>
  <c r="AB1854" i="4"/>
  <c r="J1854" i="4"/>
  <c r="CD1852" i="4"/>
  <c r="CC1852" i="4"/>
  <c r="CB1852" i="4"/>
  <c r="CA1852" i="4"/>
  <c r="BW1852" i="4"/>
  <c r="BV1852" i="4"/>
  <c r="BU1852" i="4"/>
  <c r="BT1852" i="4"/>
  <c r="BS1852" i="4"/>
  <c r="BI1852" i="4"/>
  <c r="BH1852" i="4"/>
  <c r="BF1852" i="4"/>
  <c r="BE1852" i="4"/>
  <c r="BC1852" i="4"/>
  <c r="BB1852" i="4"/>
  <c r="AZ1852" i="4"/>
  <c r="AY1852" i="4"/>
  <c r="AW1852" i="4"/>
  <c r="AV1852" i="4"/>
  <c r="AT1852" i="4"/>
  <c r="AS1852" i="4"/>
  <c r="AQ1852" i="4"/>
  <c r="AP1852" i="4"/>
  <c r="AN1852" i="4"/>
  <c r="AM1852" i="4"/>
  <c r="AK1852" i="4"/>
  <c r="AJ1852" i="4"/>
  <c r="BZ1851" i="4"/>
  <c r="BQ1851" i="4"/>
  <c r="AB1851" i="4"/>
  <c r="J1851" i="4"/>
  <c r="BZ1850" i="4"/>
  <c r="BQ1850" i="4"/>
  <c r="AB1850" i="4"/>
  <c r="J1850" i="4"/>
  <c r="BZ1849" i="4"/>
  <c r="BQ1849" i="4"/>
  <c r="AB1849" i="4"/>
  <c r="J1849" i="4"/>
  <c r="CD1847" i="4"/>
  <c r="CC1847" i="4"/>
  <c r="CB1847" i="4"/>
  <c r="CA1847" i="4"/>
  <c r="BW1847" i="4"/>
  <c r="BV1847" i="4"/>
  <c r="BU1847" i="4"/>
  <c r="BT1847" i="4"/>
  <c r="BS1847" i="4"/>
  <c r="BI1847" i="4"/>
  <c r="BH1847" i="4"/>
  <c r="BG1847" i="4"/>
  <c r="BF1847" i="4"/>
  <c r="BE1847" i="4"/>
  <c r="BD1847" i="4"/>
  <c r="BC1847" i="4"/>
  <c r="BB1847" i="4"/>
  <c r="BA1847" i="4"/>
  <c r="AZ1847" i="4"/>
  <c r="AY1847" i="4"/>
  <c r="AX1847" i="4"/>
  <c r="AW1847" i="4"/>
  <c r="AV1847" i="4"/>
  <c r="AU1847" i="4"/>
  <c r="AT1847" i="4"/>
  <c r="AS1847" i="4"/>
  <c r="AR1847" i="4"/>
  <c r="AQ1847" i="4"/>
  <c r="AP1847" i="4"/>
  <c r="AO1847" i="4"/>
  <c r="AN1847" i="4"/>
  <c r="AM1847" i="4"/>
  <c r="AL1847" i="4"/>
  <c r="AK1847" i="4"/>
  <c r="AJ1847" i="4"/>
  <c r="AI1847" i="4"/>
  <c r="BZ1846" i="4"/>
  <c r="BQ1846" i="4"/>
  <c r="AB1846" i="4"/>
  <c r="J1846" i="4"/>
  <c r="BZ1845" i="4"/>
  <c r="BQ1845" i="4"/>
  <c r="AB1845" i="4"/>
  <c r="J1845" i="4"/>
  <c r="BZ1844" i="4"/>
  <c r="BQ1844" i="4"/>
  <c r="AB1844" i="4"/>
  <c r="J1844" i="4"/>
  <c r="CD1842" i="4"/>
  <c r="CC1842" i="4"/>
  <c r="CB1842" i="4"/>
  <c r="CA1842" i="4"/>
  <c r="BW1842" i="4"/>
  <c r="BV1842" i="4"/>
  <c r="BU1842" i="4"/>
  <c r="BT1842" i="4"/>
  <c r="BS1842" i="4"/>
  <c r="BI1842" i="4"/>
  <c r="BH1842" i="4"/>
  <c r="BG1842" i="4"/>
  <c r="BF1842" i="4"/>
  <c r="BE1842" i="4"/>
  <c r="BD1842" i="4"/>
  <c r="BC1842" i="4"/>
  <c r="BB1842" i="4"/>
  <c r="BA1842" i="4"/>
  <c r="AZ1842" i="4"/>
  <c r="AY1842" i="4"/>
  <c r="AX1842" i="4"/>
  <c r="AW1842" i="4"/>
  <c r="AV1842" i="4"/>
  <c r="AU1842" i="4"/>
  <c r="AT1842" i="4"/>
  <c r="AS1842" i="4"/>
  <c r="AR1842" i="4"/>
  <c r="AQ1842" i="4"/>
  <c r="AP1842" i="4"/>
  <c r="AO1842" i="4"/>
  <c r="AN1842" i="4"/>
  <c r="AM1842" i="4"/>
  <c r="AL1842" i="4"/>
  <c r="AK1842" i="4"/>
  <c r="AJ1842" i="4"/>
  <c r="AI1842" i="4"/>
  <c r="BZ1841" i="4"/>
  <c r="BQ1841" i="4"/>
  <c r="AB1841" i="4"/>
  <c r="J1841" i="4"/>
  <c r="BZ1840" i="4"/>
  <c r="BQ1840" i="4"/>
  <c r="AB1840" i="4"/>
  <c r="J1840" i="4"/>
  <c r="BZ1839" i="4"/>
  <c r="BQ1839" i="4"/>
  <c r="AB1839" i="4"/>
  <c r="J1839" i="4"/>
  <c r="CD1837" i="4"/>
  <c r="CC1837" i="4"/>
  <c r="CB1837" i="4"/>
  <c r="CA1837" i="4"/>
  <c r="BW1837" i="4"/>
  <c r="BV1837" i="4"/>
  <c r="BU1837" i="4"/>
  <c r="BT1837" i="4"/>
  <c r="BS1837" i="4"/>
  <c r="BI1837" i="4"/>
  <c r="BH1837" i="4"/>
  <c r="BG1837" i="4"/>
  <c r="BF1837" i="4"/>
  <c r="BE1837" i="4"/>
  <c r="BD1837" i="4"/>
  <c r="BC1837" i="4"/>
  <c r="BB1837" i="4"/>
  <c r="BA1837" i="4"/>
  <c r="AZ1837" i="4"/>
  <c r="AY1837" i="4"/>
  <c r="AX1837" i="4"/>
  <c r="AW1837" i="4"/>
  <c r="AV1837" i="4"/>
  <c r="AU1837" i="4"/>
  <c r="AT1837" i="4"/>
  <c r="AS1837" i="4"/>
  <c r="AR1837" i="4"/>
  <c r="AQ1837" i="4"/>
  <c r="AP1837" i="4"/>
  <c r="AO1837" i="4"/>
  <c r="AN1837" i="4"/>
  <c r="AM1837" i="4"/>
  <c r="AL1837" i="4"/>
  <c r="AK1837" i="4"/>
  <c r="AJ1837" i="4"/>
  <c r="AI1837" i="4"/>
  <c r="BZ1836" i="4"/>
  <c r="BQ1836" i="4"/>
  <c r="AB1836" i="4"/>
  <c r="J1836" i="4"/>
  <c r="BZ1835" i="4"/>
  <c r="BQ1835" i="4"/>
  <c r="AB1835" i="4"/>
  <c r="J1835" i="4"/>
  <c r="BZ1834" i="4"/>
  <c r="BQ1834" i="4"/>
  <c r="AB1834" i="4"/>
  <c r="J1834" i="4"/>
  <c r="CD1830" i="4"/>
  <c r="CC1830" i="4"/>
  <c r="CB1830" i="4"/>
  <c r="CA1830" i="4"/>
  <c r="BW1830" i="4"/>
  <c r="BV1830" i="4"/>
  <c r="BU1830" i="4"/>
  <c r="BT1830" i="4"/>
  <c r="BS1830" i="4"/>
  <c r="BI1830" i="4"/>
  <c r="BH1830" i="4"/>
  <c r="BG1830" i="4"/>
  <c r="BF1830" i="4"/>
  <c r="BE1830" i="4"/>
  <c r="BD1830" i="4"/>
  <c r="BC1830" i="4"/>
  <c r="BB1830" i="4"/>
  <c r="BA1830" i="4"/>
  <c r="AZ1830" i="4"/>
  <c r="AY1830" i="4"/>
  <c r="AX1830" i="4"/>
  <c r="AW1830" i="4"/>
  <c r="AV1830" i="4"/>
  <c r="AU1830" i="4"/>
  <c r="AT1830" i="4"/>
  <c r="AS1830" i="4"/>
  <c r="AR1830" i="4"/>
  <c r="AQ1830" i="4"/>
  <c r="AP1830" i="4"/>
  <c r="AO1830" i="4"/>
  <c r="AN1830" i="4"/>
  <c r="AM1830" i="4"/>
  <c r="AL1830" i="4"/>
  <c r="AK1830" i="4"/>
  <c r="AJ1830" i="4"/>
  <c r="AI1830" i="4"/>
  <c r="BZ1829" i="4"/>
  <c r="BQ1829" i="4"/>
  <c r="AB1829" i="4"/>
  <c r="J1829" i="4"/>
  <c r="BZ1828" i="4"/>
  <c r="BQ1828" i="4"/>
  <c r="AB1828" i="4"/>
  <c r="J1828" i="4"/>
  <c r="BZ1827" i="4"/>
  <c r="BQ1827" i="4"/>
  <c r="AB1827" i="4"/>
  <c r="J1827" i="4"/>
  <c r="CD1825" i="4"/>
  <c r="CC1825" i="4"/>
  <c r="CB1825" i="4"/>
  <c r="CA1825" i="4"/>
  <c r="BW1825" i="4"/>
  <c r="BV1825" i="4"/>
  <c r="BU1825" i="4"/>
  <c r="BT1825" i="4"/>
  <c r="BS1825" i="4"/>
  <c r="BI1825" i="4"/>
  <c r="BH1825" i="4"/>
  <c r="BG1825" i="4"/>
  <c r="BF1825" i="4"/>
  <c r="BE1825" i="4"/>
  <c r="BD1825" i="4"/>
  <c r="BC1825" i="4"/>
  <c r="BB1825" i="4"/>
  <c r="BA1825" i="4"/>
  <c r="AZ1825" i="4"/>
  <c r="AY1825" i="4"/>
  <c r="AX1825" i="4"/>
  <c r="AW1825" i="4"/>
  <c r="AV1825" i="4"/>
  <c r="AU1825" i="4"/>
  <c r="AT1825" i="4"/>
  <c r="AS1825" i="4"/>
  <c r="AR1825" i="4"/>
  <c r="AQ1825" i="4"/>
  <c r="AP1825" i="4"/>
  <c r="AO1825" i="4"/>
  <c r="AN1825" i="4"/>
  <c r="AM1825" i="4"/>
  <c r="AL1825" i="4"/>
  <c r="AK1825" i="4"/>
  <c r="AJ1825" i="4"/>
  <c r="AI1825" i="4"/>
  <c r="BZ1824" i="4"/>
  <c r="BQ1824" i="4"/>
  <c r="AB1824" i="4"/>
  <c r="J1824" i="4"/>
  <c r="BZ1823" i="4"/>
  <c r="BQ1823" i="4"/>
  <c r="AB1823" i="4"/>
  <c r="J1823" i="4"/>
  <c r="BZ1822" i="4"/>
  <c r="BQ1822" i="4"/>
  <c r="AB1822" i="4"/>
  <c r="J1822" i="4"/>
  <c r="CD1819" i="4"/>
  <c r="CC1819" i="4"/>
  <c r="CB1819" i="4"/>
  <c r="CA1819" i="4"/>
  <c r="BW1819" i="4"/>
  <c r="BV1819" i="4"/>
  <c r="BU1819" i="4"/>
  <c r="BT1819" i="4"/>
  <c r="BS1819" i="4"/>
  <c r="BI1819" i="4"/>
  <c r="BH1819" i="4"/>
  <c r="BG1819" i="4"/>
  <c r="BF1819" i="4"/>
  <c r="BE1819" i="4"/>
  <c r="BD1819" i="4"/>
  <c r="BC1819" i="4"/>
  <c r="BB1819" i="4"/>
  <c r="BA1819" i="4"/>
  <c r="AZ1819" i="4"/>
  <c r="AY1819" i="4"/>
  <c r="AX1819" i="4"/>
  <c r="AW1819" i="4"/>
  <c r="AV1819" i="4"/>
  <c r="AU1819" i="4"/>
  <c r="AT1819" i="4"/>
  <c r="AS1819" i="4"/>
  <c r="AR1819" i="4"/>
  <c r="AQ1819" i="4"/>
  <c r="AP1819" i="4"/>
  <c r="AO1819" i="4"/>
  <c r="AN1819" i="4"/>
  <c r="AM1819" i="4"/>
  <c r="AL1819" i="4"/>
  <c r="AK1819" i="4"/>
  <c r="AJ1819" i="4"/>
  <c r="AI1819" i="4"/>
  <c r="BZ1818" i="4"/>
  <c r="BQ1818" i="4"/>
  <c r="AB1818" i="4"/>
  <c r="J1818" i="4"/>
  <c r="BZ1817" i="4"/>
  <c r="BQ1817" i="4"/>
  <c r="AB1817" i="4"/>
  <c r="J1817" i="4"/>
  <c r="BZ1816" i="4"/>
  <c r="BQ1816" i="4"/>
  <c r="AB1816" i="4"/>
  <c r="J1816" i="4"/>
  <c r="CD1814" i="4"/>
  <c r="CC1814" i="4"/>
  <c r="CB1814" i="4"/>
  <c r="CA1814" i="4"/>
  <c r="BW1814" i="4"/>
  <c r="BV1814" i="4"/>
  <c r="BU1814" i="4"/>
  <c r="BT1814" i="4"/>
  <c r="BS1814" i="4"/>
  <c r="BI1814" i="4"/>
  <c r="BH1814" i="4"/>
  <c r="BG1814" i="4"/>
  <c r="BF1814" i="4"/>
  <c r="BE1814" i="4"/>
  <c r="BD1814" i="4"/>
  <c r="BC1814" i="4"/>
  <c r="BB1814" i="4"/>
  <c r="BA1814" i="4"/>
  <c r="AZ1814" i="4"/>
  <c r="AY1814" i="4"/>
  <c r="AX1814" i="4"/>
  <c r="AW1814" i="4"/>
  <c r="AV1814" i="4"/>
  <c r="AU1814" i="4"/>
  <c r="AT1814" i="4"/>
  <c r="AS1814" i="4"/>
  <c r="AR1814" i="4"/>
  <c r="AQ1814" i="4"/>
  <c r="AP1814" i="4"/>
  <c r="AO1814" i="4"/>
  <c r="AN1814" i="4"/>
  <c r="AM1814" i="4"/>
  <c r="AL1814" i="4"/>
  <c r="AK1814" i="4"/>
  <c r="AJ1814" i="4"/>
  <c r="AI1814" i="4"/>
  <c r="BZ1813" i="4"/>
  <c r="BQ1813" i="4"/>
  <c r="AB1813" i="4"/>
  <c r="J1813" i="4"/>
  <c r="BZ1812" i="4"/>
  <c r="BQ1812" i="4"/>
  <c r="AB1812" i="4"/>
  <c r="J1812" i="4"/>
  <c r="BZ1811" i="4"/>
  <c r="BQ1811" i="4"/>
  <c r="AB1811" i="4"/>
  <c r="J1811" i="4"/>
  <c r="CD1806" i="4"/>
  <c r="CC1806" i="4"/>
  <c r="CB1806" i="4"/>
  <c r="CA1806" i="4"/>
  <c r="BW1806" i="4"/>
  <c r="BV1806" i="4"/>
  <c r="BU1806" i="4"/>
  <c r="BT1806" i="4"/>
  <c r="BS1806" i="4"/>
  <c r="BI1806" i="4"/>
  <c r="BH1806" i="4"/>
  <c r="BF1806" i="4"/>
  <c r="BE1806" i="4"/>
  <c r="BC1806" i="4"/>
  <c r="BB1806" i="4"/>
  <c r="AZ1806" i="4"/>
  <c r="AY1806" i="4"/>
  <c r="AW1806" i="4"/>
  <c r="AV1806" i="4"/>
  <c r="AT1806" i="4"/>
  <c r="AS1806" i="4"/>
  <c r="AQ1806" i="4"/>
  <c r="AP1806" i="4"/>
  <c r="AN1806" i="4"/>
  <c r="AM1806" i="4"/>
  <c r="AK1806" i="4"/>
  <c r="AJ1806" i="4"/>
  <c r="BZ1805" i="4"/>
  <c r="BQ1805" i="4"/>
  <c r="AB1805" i="4"/>
  <c r="J1805" i="4"/>
  <c r="BZ1804" i="4"/>
  <c r="BQ1804" i="4"/>
  <c r="AB1804" i="4"/>
  <c r="J1804" i="4"/>
  <c r="CD1802" i="4"/>
  <c r="CC1802" i="4"/>
  <c r="CB1802" i="4"/>
  <c r="CA1802" i="4"/>
  <c r="BW1802" i="4"/>
  <c r="BV1802" i="4"/>
  <c r="BU1802" i="4"/>
  <c r="BT1802" i="4"/>
  <c r="BS1802" i="4"/>
  <c r="BI1802" i="4"/>
  <c r="BG1802" i="4"/>
  <c r="BF1802" i="4"/>
  <c r="BE1802" i="4"/>
  <c r="BD1802" i="4"/>
  <c r="BC1802" i="4"/>
  <c r="BB1802" i="4"/>
  <c r="BA1802" i="4"/>
  <c r="AZ1802" i="4"/>
  <c r="AY1802" i="4"/>
  <c r="AX1802" i="4"/>
  <c r="AW1802" i="4"/>
  <c r="AV1802" i="4"/>
  <c r="AU1802" i="4"/>
  <c r="AT1802" i="4"/>
  <c r="AS1802" i="4"/>
  <c r="AR1802" i="4"/>
  <c r="AQ1802" i="4"/>
  <c r="AP1802" i="4"/>
  <c r="AO1802" i="4"/>
  <c r="AN1802" i="4"/>
  <c r="AM1802" i="4"/>
  <c r="AL1802" i="4"/>
  <c r="AK1802" i="4"/>
  <c r="AJ1802" i="4"/>
  <c r="AI1802" i="4"/>
  <c r="BZ1801" i="4"/>
  <c r="BQ1801" i="4"/>
  <c r="AB1801" i="4"/>
  <c r="J1801" i="4"/>
  <c r="BZ1800" i="4"/>
  <c r="BQ1800" i="4"/>
  <c r="AB1800" i="4"/>
  <c r="J1800" i="4"/>
  <c r="CD1798" i="4"/>
  <c r="CC1798" i="4"/>
  <c r="CB1798" i="4"/>
  <c r="CA1798" i="4"/>
  <c r="BW1798" i="4"/>
  <c r="BV1798" i="4"/>
  <c r="BU1798" i="4"/>
  <c r="BT1798" i="4"/>
  <c r="BS1798" i="4"/>
  <c r="BI1798" i="4"/>
  <c r="BH1798" i="4"/>
  <c r="BG1798" i="4"/>
  <c r="BF1798" i="4"/>
  <c r="BE1798" i="4"/>
  <c r="BD1798" i="4"/>
  <c r="BC1798" i="4"/>
  <c r="BB1798" i="4"/>
  <c r="BA1798" i="4"/>
  <c r="AZ1798" i="4"/>
  <c r="AY1798" i="4"/>
  <c r="AX1798" i="4"/>
  <c r="AW1798" i="4"/>
  <c r="AV1798" i="4"/>
  <c r="AU1798" i="4"/>
  <c r="AT1798" i="4"/>
  <c r="AS1798" i="4"/>
  <c r="AR1798" i="4"/>
  <c r="AQ1798" i="4"/>
  <c r="AP1798" i="4"/>
  <c r="AO1798" i="4"/>
  <c r="AN1798" i="4"/>
  <c r="AM1798" i="4"/>
  <c r="AL1798" i="4"/>
  <c r="AK1798" i="4"/>
  <c r="AJ1798" i="4"/>
  <c r="AI1798" i="4"/>
  <c r="BZ1797" i="4"/>
  <c r="BQ1797" i="4"/>
  <c r="AB1797" i="4"/>
  <c r="J1797" i="4"/>
  <c r="BZ1796" i="4"/>
  <c r="BQ1796" i="4"/>
  <c r="AB1796" i="4"/>
  <c r="J1796" i="4"/>
  <c r="CD1793" i="4"/>
  <c r="CC1793" i="4"/>
  <c r="CB1793" i="4"/>
  <c r="CA1793" i="4"/>
  <c r="BW1793" i="4"/>
  <c r="BV1793" i="4"/>
  <c r="BU1793" i="4"/>
  <c r="BT1793" i="4"/>
  <c r="BS1793" i="4"/>
  <c r="BI1793" i="4"/>
  <c r="BH1793" i="4"/>
  <c r="BF1793" i="4"/>
  <c r="BE1793" i="4"/>
  <c r="BC1793" i="4"/>
  <c r="BB1793" i="4"/>
  <c r="AZ1793" i="4"/>
  <c r="AY1793" i="4"/>
  <c r="AW1793" i="4"/>
  <c r="AV1793" i="4"/>
  <c r="AT1793" i="4"/>
  <c r="AS1793" i="4"/>
  <c r="AQ1793" i="4"/>
  <c r="AP1793" i="4"/>
  <c r="AN1793" i="4"/>
  <c r="AM1793" i="4"/>
  <c r="AK1793" i="4"/>
  <c r="AJ1793" i="4"/>
  <c r="BZ1792" i="4"/>
  <c r="BQ1792" i="4"/>
  <c r="AB1792" i="4"/>
  <c r="J1792" i="4"/>
  <c r="BZ1791" i="4"/>
  <c r="BQ1791" i="4"/>
  <c r="AB1791" i="4"/>
  <c r="J1791" i="4"/>
  <c r="CD1789" i="4"/>
  <c r="CC1789" i="4"/>
  <c r="CB1789" i="4"/>
  <c r="CA1789" i="4"/>
  <c r="BW1789" i="4"/>
  <c r="BV1789" i="4"/>
  <c r="BU1789" i="4"/>
  <c r="BT1789" i="4"/>
  <c r="BS1789" i="4"/>
  <c r="BI1789" i="4"/>
  <c r="BH1789" i="4"/>
  <c r="BG1789" i="4"/>
  <c r="BF1789" i="4"/>
  <c r="BE1789" i="4"/>
  <c r="BD1789" i="4"/>
  <c r="BC1789" i="4"/>
  <c r="BB1789" i="4"/>
  <c r="BA1789" i="4"/>
  <c r="AZ1789" i="4"/>
  <c r="AY1789" i="4"/>
  <c r="AX1789" i="4"/>
  <c r="AW1789" i="4"/>
  <c r="AV1789" i="4"/>
  <c r="AU1789" i="4"/>
  <c r="AT1789" i="4"/>
  <c r="AS1789" i="4"/>
  <c r="AR1789" i="4"/>
  <c r="AQ1789" i="4"/>
  <c r="AP1789" i="4"/>
  <c r="AO1789" i="4"/>
  <c r="AN1789" i="4"/>
  <c r="AM1789" i="4"/>
  <c r="AL1789" i="4"/>
  <c r="AK1789" i="4"/>
  <c r="AJ1789" i="4"/>
  <c r="AI1789" i="4"/>
  <c r="BZ1788" i="4"/>
  <c r="BQ1788" i="4"/>
  <c r="AB1788" i="4"/>
  <c r="J1788" i="4"/>
  <c r="BZ1787" i="4"/>
  <c r="BQ1787" i="4"/>
  <c r="AB1787" i="4"/>
  <c r="J1787" i="4"/>
  <c r="CD1785" i="4"/>
  <c r="CC1785" i="4"/>
  <c r="CB1785" i="4"/>
  <c r="CB1780" i="4" s="1"/>
  <c r="CA1785" i="4"/>
  <c r="BW1785" i="4"/>
  <c r="BV1785" i="4"/>
  <c r="BU1785" i="4"/>
  <c r="BT1785" i="4"/>
  <c r="BS1785" i="4"/>
  <c r="BI1785" i="4"/>
  <c r="BH1785" i="4"/>
  <c r="BG1785" i="4"/>
  <c r="BF1785" i="4"/>
  <c r="BE1785" i="4"/>
  <c r="BD1785" i="4"/>
  <c r="BC1785" i="4"/>
  <c r="BB1785" i="4"/>
  <c r="BA1785" i="4"/>
  <c r="AZ1785" i="4"/>
  <c r="AY1785" i="4"/>
  <c r="AX1785" i="4"/>
  <c r="AW1785" i="4"/>
  <c r="AV1785" i="4"/>
  <c r="AU1785" i="4"/>
  <c r="AT1785" i="4"/>
  <c r="AS1785" i="4"/>
  <c r="AR1785" i="4"/>
  <c r="AQ1785" i="4"/>
  <c r="AP1785" i="4"/>
  <c r="AO1785" i="4"/>
  <c r="AN1785" i="4"/>
  <c r="AM1785" i="4"/>
  <c r="AL1785" i="4"/>
  <c r="AK1785" i="4"/>
  <c r="AJ1785" i="4"/>
  <c r="AI1785" i="4"/>
  <c r="BZ1784" i="4"/>
  <c r="BQ1784" i="4"/>
  <c r="AB1784" i="4"/>
  <c r="J1784" i="4"/>
  <c r="BZ1783" i="4"/>
  <c r="BQ1783" i="4"/>
  <c r="AB1783" i="4"/>
  <c r="J1783" i="4"/>
  <c r="CD1779" i="4"/>
  <c r="CC1779" i="4"/>
  <c r="CB1779" i="4"/>
  <c r="CA1779" i="4"/>
  <c r="BW1779" i="4"/>
  <c r="BV1779" i="4"/>
  <c r="BU1779" i="4"/>
  <c r="BT1779" i="4"/>
  <c r="BS1779" i="4"/>
  <c r="BI1779" i="4"/>
  <c r="BH1779" i="4"/>
  <c r="BG1779" i="4"/>
  <c r="BF1779" i="4"/>
  <c r="BE1779" i="4"/>
  <c r="BD1779" i="4"/>
  <c r="BC1779" i="4"/>
  <c r="BB1779" i="4"/>
  <c r="BA1779" i="4"/>
  <c r="AZ1779" i="4"/>
  <c r="AY1779" i="4"/>
  <c r="AX1779" i="4"/>
  <c r="AW1779" i="4"/>
  <c r="AV1779" i="4"/>
  <c r="AU1779" i="4"/>
  <c r="AT1779" i="4"/>
  <c r="AS1779" i="4"/>
  <c r="AR1779" i="4"/>
  <c r="AQ1779" i="4"/>
  <c r="AP1779" i="4"/>
  <c r="AO1779" i="4"/>
  <c r="AN1779" i="4"/>
  <c r="AM1779" i="4"/>
  <c r="AL1779" i="4"/>
  <c r="AK1779" i="4"/>
  <c r="AJ1779" i="4"/>
  <c r="AI1779" i="4"/>
  <c r="BZ1778" i="4"/>
  <c r="BQ1778" i="4"/>
  <c r="AB1778" i="4"/>
  <c r="J1778" i="4"/>
  <c r="BZ1777" i="4"/>
  <c r="BQ1777" i="4"/>
  <c r="AB1777" i="4"/>
  <c r="J1777" i="4"/>
  <c r="BZ1776" i="4"/>
  <c r="BQ1776" i="4"/>
  <c r="AB1776" i="4"/>
  <c r="J1776" i="4"/>
  <c r="CD1774" i="4"/>
  <c r="CC1774" i="4"/>
  <c r="CB1774" i="4"/>
  <c r="CA1774" i="4"/>
  <c r="BW1774" i="4"/>
  <c r="BV1774" i="4"/>
  <c r="BU1774" i="4"/>
  <c r="BT1774" i="4"/>
  <c r="BS1774" i="4"/>
  <c r="BI1774" i="4"/>
  <c r="BH1774" i="4"/>
  <c r="BG1774" i="4"/>
  <c r="BF1774" i="4"/>
  <c r="BE1774" i="4"/>
  <c r="BD1774" i="4"/>
  <c r="BC1774" i="4"/>
  <c r="BB1774" i="4"/>
  <c r="BA1774" i="4"/>
  <c r="AZ1774" i="4"/>
  <c r="AY1774" i="4"/>
  <c r="AX1774" i="4"/>
  <c r="AW1774" i="4"/>
  <c r="AV1774" i="4"/>
  <c r="AU1774" i="4"/>
  <c r="AT1774" i="4"/>
  <c r="AS1774" i="4"/>
  <c r="AR1774" i="4"/>
  <c r="AQ1774" i="4"/>
  <c r="AP1774" i="4"/>
  <c r="AO1774" i="4"/>
  <c r="AN1774" i="4"/>
  <c r="AM1774" i="4"/>
  <c r="AL1774" i="4"/>
  <c r="AK1774" i="4"/>
  <c r="AJ1774" i="4"/>
  <c r="AI1774" i="4"/>
  <c r="BZ1773" i="4"/>
  <c r="BQ1773" i="4"/>
  <c r="AB1773" i="4"/>
  <c r="J1773" i="4"/>
  <c r="BZ1772" i="4"/>
  <c r="BQ1772" i="4"/>
  <c r="AB1772" i="4"/>
  <c r="J1772" i="4"/>
  <c r="BZ1771" i="4"/>
  <c r="BQ1771" i="4"/>
  <c r="AB1771" i="4"/>
  <c r="J1771" i="4"/>
  <c r="CD1769" i="4"/>
  <c r="CC1769" i="4"/>
  <c r="CB1769" i="4"/>
  <c r="CA1769" i="4"/>
  <c r="BW1769" i="4"/>
  <c r="BV1769" i="4"/>
  <c r="BU1769" i="4"/>
  <c r="BT1769" i="4"/>
  <c r="BS1769" i="4"/>
  <c r="BI1769" i="4"/>
  <c r="BH1769" i="4"/>
  <c r="BF1769" i="4"/>
  <c r="BE1769" i="4"/>
  <c r="BC1769" i="4"/>
  <c r="BB1769" i="4"/>
  <c r="AZ1769" i="4"/>
  <c r="AY1769" i="4"/>
  <c r="AW1769" i="4"/>
  <c r="AV1769" i="4"/>
  <c r="AT1769" i="4"/>
  <c r="AS1769" i="4"/>
  <c r="AQ1769" i="4"/>
  <c r="AP1769" i="4"/>
  <c r="AN1769" i="4"/>
  <c r="AM1769" i="4"/>
  <c r="AK1769" i="4"/>
  <c r="AJ1769" i="4"/>
  <c r="BZ1768" i="4"/>
  <c r="BQ1768" i="4"/>
  <c r="AB1768" i="4"/>
  <c r="J1768" i="4"/>
  <c r="BZ1767" i="4"/>
  <c r="BQ1767" i="4"/>
  <c r="AB1767" i="4"/>
  <c r="J1767" i="4"/>
  <c r="BZ1766" i="4"/>
  <c r="BQ1766" i="4"/>
  <c r="AB1766" i="4"/>
  <c r="J1766" i="4"/>
  <c r="CD1764" i="4"/>
  <c r="CC1764" i="4"/>
  <c r="CB1764" i="4"/>
  <c r="CA1764" i="4"/>
  <c r="BW1764" i="4"/>
  <c r="BV1764" i="4"/>
  <c r="BU1764" i="4"/>
  <c r="BT1764" i="4"/>
  <c r="BS1764" i="4"/>
  <c r="BI1764" i="4"/>
  <c r="BH1764" i="4"/>
  <c r="BG1764" i="4"/>
  <c r="BF1764" i="4"/>
  <c r="BE1764" i="4"/>
  <c r="BD1764" i="4"/>
  <c r="BC1764" i="4"/>
  <c r="BB1764" i="4"/>
  <c r="BA1764" i="4"/>
  <c r="AZ1764" i="4"/>
  <c r="AY1764" i="4"/>
  <c r="AX1764" i="4"/>
  <c r="AW1764" i="4"/>
  <c r="AV1764" i="4"/>
  <c r="AU1764" i="4"/>
  <c r="AT1764" i="4"/>
  <c r="AS1764" i="4"/>
  <c r="AR1764" i="4"/>
  <c r="AQ1764" i="4"/>
  <c r="AP1764" i="4"/>
  <c r="AO1764" i="4"/>
  <c r="AN1764" i="4"/>
  <c r="AM1764" i="4"/>
  <c r="AL1764" i="4"/>
  <c r="AK1764" i="4"/>
  <c r="AJ1764" i="4"/>
  <c r="AI1764" i="4"/>
  <c r="BZ1763" i="4"/>
  <c r="BQ1763" i="4"/>
  <c r="AB1763" i="4"/>
  <c r="J1763" i="4"/>
  <c r="BZ1762" i="4"/>
  <c r="BQ1762" i="4"/>
  <c r="AB1762" i="4"/>
  <c r="J1762" i="4"/>
  <c r="BZ1761" i="4"/>
  <c r="BQ1761" i="4"/>
  <c r="AB1761" i="4"/>
  <c r="J1761" i="4"/>
  <c r="CD1759" i="4"/>
  <c r="CC1759" i="4"/>
  <c r="CB1759" i="4"/>
  <c r="CA1759" i="4"/>
  <c r="BW1759" i="4"/>
  <c r="BV1759" i="4"/>
  <c r="BU1759" i="4"/>
  <c r="BT1759" i="4"/>
  <c r="BS1759" i="4"/>
  <c r="BI1759" i="4"/>
  <c r="BH1759" i="4"/>
  <c r="BG1759" i="4"/>
  <c r="BF1759" i="4"/>
  <c r="BE1759" i="4"/>
  <c r="BD1759" i="4"/>
  <c r="BC1759" i="4"/>
  <c r="BB1759" i="4"/>
  <c r="BA1759" i="4"/>
  <c r="AZ1759" i="4"/>
  <c r="AY1759" i="4"/>
  <c r="AX1759" i="4"/>
  <c r="AW1759" i="4"/>
  <c r="AV1759" i="4"/>
  <c r="AU1759" i="4"/>
  <c r="AT1759" i="4"/>
  <c r="AS1759" i="4"/>
  <c r="AR1759" i="4"/>
  <c r="AQ1759" i="4"/>
  <c r="AP1759" i="4"/>
  <c r="AO1759" i="4"/>
  <c r="AN1759" i="4"/>
  <c r="AM1759" i="4"/>
  <c r="AL1759" i="4"/>
  <c r="AK1759" i="4"/>
  <c r="AJ1759" i="4"/>
  <c r="AI1759" i="4"/>
  <c r="BZ1758" i="4"/>
  <c r="BQ1758" i="4"/>
  <c r="AB1758" i="4"/>
  <c r="J1758" i="4"/>
  <c r="BZ1757" i="4"/>
  <c r="BQ1757" i="4"/>
  <c r="AB1757" i="4"/>
  <c r="J1757" i="4"/>
  <c r="BZ1756" i="4"/>
  <c r="BQ1756" i="4"/>
  <c r="AB1756" i="4"/>
  <c r="J1756" i="4"/>
  <c r="CD1754" i="4"/>
  <c r="CC1754" i="4"/>
  <c r="CB1754" i="4"/>
  <c r="CA1754" i="4"/>
  <c r="BW1754" i="4"/>
  <c r="BV1754" i="4"/>
  <c r="BU1754" i="4"/>
  <c r="BT1754" i="4"/>
  <c r="BS1754" i="4"/>
  <c r="BI1754" i="4"/>
  <c r="BH1754" i="4"/>
  <c r="BG1754" i="4"/>
  <c r="BF1754" i="4"/>
  <c r="BE1754" i="4"/>
  <c r="BD1754" i="4"/>
  <c r="BC1754" i="4"/>
  <c r="BB1754" i="4"/>
  <c r="BA1754" i="4"/>
  <c r="AZ1754" i="4"/>
  <c r="AY1754" i="4"/>
  <c r="AX1754" i="4"/>
  <c r="AW1754" i="4"/>
  <c r="AV1754" i="4"/>
  <c r="AU1754" i="4"/>
  <c r="AT1754" i="4"/>
  <c r="AS1754" i="4"/>
  <c r="AR1754" i="4"/>
  <c r="AQ1754" i="4"/>
  <c r="AP1754" i="4"/>
  <c r="AO1754" i="4"/>
  <c r="AN1754" i="4"/>
  <c r="AM1754" i="4"/>
  <c r="AL1754" i="4"/>
  <c r="AK1754" i="4"/>
  <c r="AJ1754" i="4"/>
  <c r="AI1754" i="4"/>
  <c r="BZ1753" i="4"/>
  <c r="BQ1753" i="4"/>
  <c r="AB1753" i="4"/>
  <c r="J1753" i="4"/>
  <c r="BZ1752" i="4"/>
  <c r="BQ1752" i="4"/>
  <c r="AB1752" i="4"/>
  <c r="J1752" i="4"/>
  <c r="BZ1751" i="4"/>
  <c r="BQ1751" i="4"/>
  <c r="AB1751" i="4"/>
  <c r="J1751" i="4"/>
  <c r="CD1748" i="4"/>
  <c r="CC1748" i="4"/>
  <c r="CB1748" i="4"/>
  <c r="CA1748" i="4"/>
  <c r="BW1748" i="4"/>
  <c r="BV1748" i="4"/>
  <c r="BU1748" i="4"/>
  <c r="BT1748" i="4"/>
  <c r="BS1748" i="4"/>
  <c r="BI1748" i="4"/>
  <c r="BH1748" i="4"/>
  <c r="BG1748" i="4"/>
  <c r="BF1748" i="4"/>
  <c r="BE1748" i="4"/>
  <c r="BD1748" i="4"/>
  <c r="BC1748" i="4"/>
  <c r="BB1748" i="4"/>
  <c r="BA1748" i="4"/>
  <c r="AZ1748" i="4"/>
  <c r="AY1748" i="4"/>
  <c r="AX1748" i="4"/>
  <c r="AW1748" i="4"/>
  <c r="AV1748" i="4"/>
  <c r="AU1748" i="4"/>
  <c r="AT1748" i="4"/>
  <c r="AS1748" i="4"/>
  <c r="AR1748" i="4"/>
  <c r="AQ1748" i="4"/>
  <c r="AP1748" i="4"/>
  <c r="AO1748" i="4"/>
  <c r="AN1748" i="4"/>
  <c r="AM1748" i="4"/>
  <c r="AL1748" i="4"/>
  <c r="AK1748" i="4"/>
  <c r="AJ1748" i="4"/>
  <c r="AI1748" i="4"/>
  <c r="BZ1747" i="4"/>
  <c r="BQ1747" i="4"/>
  <c r="AB1747" i="4"/>
  <c r="J1747" i="4"/>
  <c r="BZ1746" i="4"/>
  <c r="BQ1746" i="4"/>
  <c r="AB1746" i="4"/>
  <c r="J1746" i="4"/>
  <c r="BZ1745" i="4"/>
  <c r="BQ1745" i="4"/>
  <c r="AB1745" i="4"/>
  <c r="J1745" i="4"/>
  <c r="CD1743" i="4"/>
  <c r="CC1743" i="4"/>
  <c r="CB1743" i="4"/>
  <c r="CA1743" i="4"/>
  <c r="BW1743" i="4"/>
  <c r="BV1743" i="4"/>
  <c r="BU1743" i="4"/>
  <c r="BT1743" i="4"/>
  <c r="BS1743" i="4"/>
  <c r="BI1743" i="4"/>
  <c r="BH1743" i="4"/>
  <c r="BG1743" i="4"/>
  <c r="BF1743" i="4"/>
  <c r="BE1743" i="4"/>
  <c r="BD1743" i="4"/>
  <c r="BC1743" i="4"/>
  <c r="BB1743" i="4"/>
  <c r="BA1743" i="4"/>
  <c r="AZ1743" i="4"/>
  <c r="AY1743" i="4"/>
  <c r="AX1743" i="4"/>
  <c r="AW1743" i="4"/>
  <c r="AV1743" i="4"/>
  <c r="AU1743" i="4"/>
  <c r="AT1743" i="4"/>
  <c r="AS1743" i="4"/>
  <c r="AR1743" i="4"/>
  <c r="AQ1743" i="4"/>
  <c r="AP1743" i="4"/>
  <c r="AO1743" i="4"/>
  <c r="AN1743" i="4"/>
  <c r="AM1743" i="4"/>
  <c r="AL1743" i="4"/>
  <c r="AK1743" i="4"/>
  <c r="AJ1743" i="4"/>
  <c r="AI1743" i="4"/>
  <c r="BZ1742" i="4"/>
  <c r="BQ1742" i="4"/>
  <c r="AB1742" i="4"/>
  <c r="J1742" i="4"/>
  <c r="BZ1741" i="4"/>
  <c r="BQ1741" i="4"/>
  <c r="AB1741" i="4"/>
  <c r="J1741" i="4"/>
  <c r="BZ1740" i="4"/>
  <c r="BQ1740" i="4"/>
  <c r="AB1740" i="4"/>
  <c r="J1740" i="4"/>
  <c r="CD1738" i="4"/>
  <c r="CC1738" i="4"/>
  <c r="CB1738" i="4"/>
  <c r="CA1738" i="4"/>
  <c r="BW1738" i="4"/>
  <c r="BV1738" i="4"/>
  <c r="BU1738" i="4"/>
  <c r="BT1738" i="4"/>
  <c r="BS1738" i="4"/>
  <c r="BI1738" i="4"/>
  <c r="BH1738" i="4"/>
  <c r="BF1738" i="4"/>
  <c r="BE1738" i="4"/>
  <c r="BC1738" i="4"/>
  <c r="BB1738" i="4"/>
  <c r="AZ1738" i="4"/>
  <c r="AY1738" i="4"/>
  <c r="AW1738" i="4"/>
  <c r="AV1738" i="4"/>
  <c r="AT1738" i="4"/>
  <c r="AS1738" i="4"/>
  <c r="AQ1738" i="4"/>
  <c r="AP1738" i="4"/>
  <c r="AN1738" i="4"/>
  <c r="AM1738" i="4"/>
  <c r="AK1738" i="4"/>
  <c r="AJ1738" i="4"/>
  <c r="BZ1737" i="4"/>
  <c r="BQ1737" i="4"/>
  <c r="AB1737" i="4"/>
  <c r="J1737" i="4"/>
  <c r="BZ1736" i="4"/>
  <c r="BQ1736" i="4"/>
  <c r="AB1736" i="4"/>
  <c r="J1736" i="4"/>
  <c r="BZ1735" i="4"/>
  <c r="BQ1735" i="4"/>
  <c r="AB1735" i="4"/>
  <c r="J1735" i="4"/>
  <c r="CD1733" i="4"/>
  <c r="CC1733" i="4"/>
  <c r="CB1733" i="4"/>
  <c r="CA1733" i="4"/>
  <c r="BW1733" i="4"/>
  <c r="BV1733" i="4"/>
  <c r="BU1733" i="4"/>
  <c r="BT1733" i="4"/>
  <c r="BS1733" i="4"/>
  <c r="BI1733" i="4"/>
  <c r="BH1733" i="4"/>
  <c r="BG1733" i="4"/>
  <c r="BF1733" i="4"/>
  <c r="BE1733" i="4"/>
  <c r="BD1733" i="4"/>
  <c r="BC1733" i="4"/>
  <c r="BB1733" i="4"/>
  <c r="BA1733" i="4"/>
  <c r="AZ1733" i="4"/>
  <c r="AY1733" i="4"/>
  <c r="AX1733" i="4"/>
  <c r="AW1733" i="4"/>
  <c r="AV1733" i="4"/>
  <c r="AU1733" i="4"/>
  <c r="AT1733" i="4"/>
  <c r="AS1733" i="4"/>
  <c r="AR1733" i="4"/>
  <c r="AQ1733" i="4"/>
  <c r="AP1733" i="4"/>
  <c r="AO1733" i="4"/>
  <c r="AN1733" i="4"/>
  <c r="AM1733" i="4"/>
  <c r="AL1733" i="4"/>
  <c r="AK1733" i="4"/>
  <c r="AJ1733" i="4"/>
  <c r="AI1733" i="4"/>
  <c r="BZ1732" i="4"/>
  <c r="BQ1732" i="4"/>
  <c r="AB1732" i="4"/>
  <c r="J1732" i="4"/>
  <c r="BZ1731" i="4"/>
  <c r="BQ1731" i="4"/>
  <c r="AB1731" i="4"/>
  <c r="J1731" i="4"/>
  <c r="BZ1730" i="4"/>
  <c r="BQ1730" i="4"/>
  <c r="AB1730" i="4"/>
  <c r="J1730" i="4"/>
  <c r="CD1728" i="4"/>
  <c r="CD1717" i="4" s="1"/>
  <c r="CC1728" i="4"/>
  <c r="CC1717" i="4" s="1"/>
  <c r="CB1728" i="4"/>
  <c r="CA1728" i="4"/>
  <c r="BW1728" i="4"/>
  <c r="BV1728" i="4"/>
  <c r="BU1728" i="4"/>
  <c r="BT1728" i="4"/>
  <c r="BS1728" i="4"/>
  <c r="BI1728" i="4"/>
  <c r="BH1728" i="4"/>
  <c r="BG1728" i="4"/>
  <c r="BF1728" i="4"/>
  <c r="BE1728" i="4"/>
  <c r="BD1728" i="4"/>
  <c r="BC1728" i="4"/>
  <c r="BB1728" i="4"/>
  <c r="BA1728" i="4"/>
  <c r="AZ1728" i="4"/>
  <c r="AY1728" i="4"/>
  <c r="AX1728" i="4"/>
  <c r="AW1728" i="4"/>
  <c r="AV1728" i="4"/>
  <c r="AU1728" i="4"/>
  <c r="AT1728" i="4"/>
  <c r="AS1728" i="4"/>
  <c r="AR1728" i="4"/>
  <c r="AQ1728" i="4"/>
  <c r="AP1728" i="4"/>
  <c r="AO1728" i="4"/>
  <c r="AN1728" i="4"/>
  <c r="AM1728" i="4"/>
  <c r="AL1728" i="4"/>
  <c r="AK1728" i="4"/>
  <c r="AJ1728" i="4"/>
  <c r="AI1728" i="4"/>
  <c r="BZ1727" i="4"/>
  <c r="BQ1727" i="4"/>
  <c r="AB1727" i="4"/>
  <c r="J1727" i="4"/>
  <c r="BZ1726" i="4"/>
  <c r="BQ1726" i="4"/>
  <c r="AB1726" i="4"/>
  <c r="J1726" i="4"/>
  <c r="BZ1725" i="4"/>
  <c r="BQ1725" i="4"/>
  <c r="AB1725" i="4"/>
  <c r="J1725" i="4"/>
  <c r="BU1723" i="4"/>
  <c r="BT1723" i="4"/>
  <c r="BS1723" i="4"/>
  <c r="BI1723" i="4"/>
  <c r="BH1723" i="4"/>
  <c r="BG1723" i="4"/>
  <c r="BF1723" i="4"/>
  <c r="BE1723" i="4"/>
  <c r="BD1723" i="4"/>
  <c r="BC1723" i="4"/>
  <c r="BB1723" i="4"/>
  <c r="BA1723" i="4"/>
  <c r="AZ1723" i="4"/>
  <c r="AY1723" i="4"/>
  <c r="AX1723" i="4"/>
  <c r="AW1723" i="4"/>
  <c r="AV1723" i="4"/>
  <c r="AU1723" i="4"/>
  <c r="AT1723" i="4"/>
  <c r="AS1723" i="4"/>
  <c r="AR1723" i="4"/>
  <c r="AQ1723" i="4"/>
  <c r="AP1723" i="4"/>
  <c r="AO1723" i="4"/>
  <c r="AN1723" i="4"/>
  <c r="AM1723" i="4"/>
  <c r="AL1723" i="4"/>
  <c r="AK1723" i="4"/>
  <c r="AJ1723" i="4"/>
  <c r="AI1723" i="4"/>
  <c r="BZ1722" i="4"/>
  <c r="BQ1722" i="4"/>
  <c r="AB1722" i="4"/>
  <c r="J1722" i="4"/>
  <c r="BZ1721" i="4"/>
  <c r="BZ1720" i="4"/>
  <c r="CD1716" i="4"/>
  <c r="CC1716" i="4"/>
  <c r="CB1716" i="4"/>
  <c r="CA1716" i="4"/>
  <c r="BW1716" i="4"/>
  <c r="BV1716" i="4"/>
  <c r="BU1716" i="4"/>
  <c r="BT1716" i="4"/>
  <c r="BS1716" i="4"/>
  <c r="BI1716" i="4"/>
  <c r="BH1716" i="4"/>
  <c r="BG1716" i="4"/>
  <c r="BF1716" i="4"/>
  <c r="BE1716" i="4"/>
  <c r="BD1716" i="4"/>
  <c r="BC1716" i="4"/>
  <c r="BB1716" i="4"/>
  <c r="BA1716" i="4"/>
  <c r="AZ1716" i="4"/>
  <c r="AY1716" i="4"/>
  <c r="AX1716" i="4"/>
  <c r="AW1716" i="4"/>
  <c r="AV1716" i="4"/>
  <c r="AU1716" i="4"/>
  <c r="AT1716" i="4"/>
  <c r="AS1716" i="4"/>
  <c r="AR1716" i="4"/>
  <c r="AQ1716" i="4"/>
  <c r="AP1716" i="4"/>
  <c r="AO1716" i="4"/>
  <c r="AN1716" i="4"/>
  <c r="AM1716" i="4"/>
  <c r="AL1716" i="4"/>
  <c r="AK1716" i="4"/>
  <c r="AJ1716" i="4"/>
  <c r="AI1716" i="4"/>
  <c r="BZ1715" i="4"/>
  <c r="BQ1715" i="4"/>
  <c r="AB1715" i="4"/>
  <c r="J1715" i="4"/>
  <c r="BZ1714" i="4"/>
  <c r="BQ1714" i="4"/>
  <c r="AB1714" i="4"/>
  <c r="J1714" i="4"/>
  <c r="BZ1713" i="4"/>
  <c r="BQ1713" i="4"/>
  <c r="AB1713" i="4"/>
  <c r="J1713" i="4"/>
  <c r="CD1711" i="4"/>
  <c r="CC1711" i="4"/>
  <c r="CB1711" i="4"/>
  <c r="CA1711" i="4"/>
  <c r="BW1711" i="4"/>
  <c r="BV1711" i="4"/>
  <c r="BU1711" i="4"/>
  <c r="BT1711" i="4"/>
  <c r="BS1711" i="4"/>
  <c r="BI1711" i="4"/>
  <c r="BH1711" i="4"/>
  <c r="BG1711" i="4"/>
  <c r="BF1711" i="4"/>
  <c r="BE1711" i="4"/>
  <c r="BD1711" i="4"/>
  <c r="BC1711" i="4"/>
  <c r="BB1711" i="4"/>
  <c r="BA1711" i="4"/>
  <c r="AZ1711" i="4"/>
  <c r="AY1711" i="4"/>
  <c r="AX1711" i="4"/>
  <c r="AW1711" i="4"/>
  <c r="AV1711" i="4"/>
  <c r="AU1711" i="4"/>
  <c r="AT1711" i="4"/>
  <c r="AS1711" i="4"/>
  <c r="AR1711" i="4"/>
  <c r="AQ1711" i="4"/>
  <c r="AP1711" i="4"/>
  <c r="AO1711" i="4"/>
  <c r="AN1711" i="4"/>
  <c r="AM1711" i="4"/>
  <c r="AL1711" i="4"/>
  <c r="AK1711" i="4"/>
  <c r="AJ1711" i="4"/>
  <c r="AI1711" i="4"/>
  <c r="BZ1710" i="4"/>
  <c r="BQ1710" i="4"/>
  <c r="AB1710" i="4"/>
  <c r="J1710" i="4"/>
  <c r="BZ1709" i="4"/>
  <c r="BQ1709" i="4"/>
  <c r="AB1709" i="4"/>
  <c r="J1709" i="4"/>
  <c r="BZ1708" i="4"/>
  <c r="BQ1708" i="4"/>
  <c r="AB1708" i="4"/>
  <c r="J1708" i="4"/>
  <c r="CD1705" i="4"/>
  <c r="CC1705" i="4"/>
  <c r="CB1705" i="4"/>
  <c r="CA1705" i="4"/>
  <c r="BW1705" i="4"/>
  <c r="BW1807" i="4" s="1"/>
  <c r="BV1705" i="4"/>
  <c r="BU1705" i="4"/>
  <c r="BT1705" i="4"/>
  <c r="BS1705" i="4"/>
  <c r="BI1705" i="4"/>
  <c r="BH1705" i="4"/>
  <c r="BG1705" i="4"/>
  <c r="BF1705" i="4"/>
  <c r="BE1705" i="4"/>
  <c r="BD1705" i="4"/>
  <c r="BC1705" i="4"/>
  <c r="BB1705" i="4"/>
  <c r="BA1705" i="4"/>
  <c r="AZ1705" i="4"/>
  <c r="AY1705" i="4"/>
  <c r="AX1705" i="4"/>
  <c r="AW1705" i="4"/>
  <c r="AV1705" i="4"/>
  <c r="AU1705" i="4"/>
  <c r="AT1705" i="4"/>
  <c r="AS1705" i="4"/>
  <c r="AR1705" i="4"/>
  <c r="AQ1705" i="4"/>
  <c r="AP1705" i="4"/>
  <c r="AO1705" i="4"/>
  <c r="AN1705" i="4"/>
  <c r="AM1705" i="4"/>
  <c r="AL1705" i="4"/>
  <c r="AK1705" i="4"/>
  <c r="AJ1705" i="4"/>
  <c r="AI1705" i="4"/>
  <c r="BZ1704" i="4"/>
  <c r="BQ1704" i="4"/>
  <c r="AB1704" i="4"/>
  <c r="J1704" i="4"/>
  <c r="BZ1703" i="4"/>
  <c r="BQ1703" i="4"/>
  <c r="AB1703" i="4"/>
  <c r="J1703" i="4"/>
  <c r="BZ1702" i="4"/>
  <c r="BQ1702" i="4"/>
  <c r="AB1702" i="4"/>
  <c r="J1702" i="4"/>
  <c r="BZ1699" i="4"/>
  <c r="BZ1698" i="4"/>
  <c r="BZ1697" i="4"/>
  <c r="CD1687" i="4"/>
  <c r="CC1687" i="4"/>
  <c r="CB1687" i="4"/>
  <c r="CA1687" i="4"/>
  <c r="BW1687" i="4"/>
  <c r="BV1687" i="4"/>
  <c r="BU1687" i="4"/>
  <c r="BT1687" i="4"/>
  <c r="BS1687" i="4"/>
  <c r="BI1687" i="4"/>
  <c r="BH1687" i="4"/>
  <c r="BF1687" i="4"/>
  <c r="BE1687" i="4"/>
  <c r="BC1687" i="4"/>
  <c r="BB1687" i="4"/>
  <c r="AZ1687" i="4"/>
  <c r="AY1687" i="4"/>
  <c r="AW1687" i="4"/>
  <c r="AV1687" i="4"/>
  <c r="AT1687" i="4"/>
  <c r="AS1687" i="4"/>
  <c r="AQ1687" i="4"/>
  <c r="AP1687" i="4"/>
  <c r="AN1687" i="4"/>
  <c r="AM1687" i="4"/>
  <c r="AK1687" i="4"/>
  <c r="AJ1687" i="4"/>
  <c r="BZ1686" i="4"/>
  <c r="BQ1686" i="4"/>
  <c r="AB1686" i="4"/>
  <c r="J1686" i="4"/>
  <c r="BZ1685" i="4"/>
  <c r="BQ1685" i="4"/>
  <c r="AB1685" i="4"/>
  <c r="J1685" i="4"/>
  <c r="CD1683" i="4"/>
  <c r="CC1683" i="4"/>
  <c r="CB1683" i="4"/>
  <c r="CA1683" i="4"/>
  <c r="BW1683" i="4"/>
  <c r="BV1683" i="4"/>
  <c r="BU1683" i="4"/>
  <c r="BT1683" i="4"/>
  <c r="BS1683" i="4"/>
  <c r="BI1683" i="4"/>
  <c r="BG1683" i="4"/>
  <c r="BF1683" i="4"/>
  <c r="BE1683" i="4"/>
  <c r="BD1683" i="4"/>
  <c r="BC1683" i="4"/>
  <c r="BB1683" i="4"/>
  <c r="BA1683" i="4"/>
  <c r="AZ1683" i="4"/>
  <c r="AY1683" i="4"/>
  <c r="AX1683" i="4"/>
  <c r="AW1683" i="4"/>
  <c r="AV1683" i="4"/>
  <c r="AU1683" i="4"/>
  <c r="AT1683" i="4"/>
  <c r="AS1683" i="4"/>
  <c r="AR1683" i="4"/>
  <c r="AQ1683" i="4"/>
  <c r="AP1683" i="4"/>
  <c r="AO1683" i="4"/>
  <c r="AN1683" i="4"/>
  <c r="AM1683" i="4"/>
  <c r="AL1683" i="4"/>
  <c r="AK1683" i="4"/>
  <c r="AJ1683" i="4"/>
  <c r="AI1683" i="4"/>
  <c r="BZ1682" i="4"/>
  <c r="BQ1682" i="4"/>
  <c r="AB1682" i="4"/>
  <c r="J1682" i="4"/>
  <c r="BZ1681" i="4"/>
  <c r="BQ1681" i="4"/>
  <c r="AB1681" i="4"/>
  <c r="J1681" i="4"/>
  <c r="CD1679" i="4"/>
  <c r="CC1679" i="4"/>
  <c r="CB1679" i="4"/>
  <c r="CA1679" i="4"/>
  <c r="BW1679" i="4"/>
  <c r="BV1679" i="4"/>
  <c r="BU1679" i="4"/>
  <c r="BT1679" i="4"/>
  <c r="BS1679" i="4"/>
  <c r="BI1679" i="4"/>
  <c r="BH1679" i="4"/>
  <c r="BG1679" i="4"/>
  <c r="BF1679" i="4"/>
  <c r="BE1679" i="4"/>
  <c r="BD1679" i="4"/>
  <c r="BC1679" i="4"/>
  <c r="BB1679" i="4"/>
  <c r="BA1679" i="4"/>
  <c r="AZ1679" i="4"/>
  <c r="AY1679" i="4"/>
  <c r="AX1679" i="4"/>
  <c r="AW1679" i="4"/>
  <c r="AV1679" i="4"/>
  <c r="AU1679" i="4"/>
  <c r="AT1679" i="4"/>
  <c r="AS1679" i="4"/>
  <c r="AR1679" i="4"/>
  <c r="AQ1679" i="4"/>
  <c r="AP1679" i="4"/>
  <c r="AO1679" i="4"/>
  <c r="AN1679" i="4"/>
  <c r="AM1679" i="4"/>
  <c r="AL1679" i="4"/>
  <c r="AK1679" i="4"/>
  <c r="AJ1679" i="4"/>
  <c r="AI1679" i="4"/>
  <c r="BZ1678" i="4"/>
  <c r="BQ1678" i="4"/>
  <c r="AB1678" i="4"/>
  <c r="J1678" i="4"/>
  <c r="BZ1677" i="4"/>
  <c r="BQ1677" i="4"/>
  <c r="AB1677" i="4"/>
  <c r="J1677" i="4"/>
  <c r="CD1674" i="4"/>
  <c r="CC1674" i="4"/>
  <c r="CB1674" i="4"/>
  <c r="CA1674" i="4"/>
  <c r="BW1674" i="4"/>
  <c r="BV1674" i="4"/>
  <c r="BU1674" i="4"/>
  <c r="BT1674" i="4"/>
  <c r="BS1674" i="4"/>
  <c r="BI1674" i="4"/>
  <c r="BH1674" i="4"/>
  <c r="BF1674" i="4"/>
  <c r="BE1674" i="4"/>
  <c r="BC1674" i="4"/>
  <c r="BB1674" i="4"/>
  <c r="AZ1674" i="4"/>
  <c r="AY1674" i="4"/>
  <c r="AW1674" i="4"/>
  <c r="AV1674" i="4"/>
  <c r="AT1674" i="4"/>
  <c r="AS1674" i="4"/>
  <c r="AQ1674" i="4"/>
  <c r="AP1674" i="4"/>
  <c r="AN1674" i="4"/>
  <c r="AM1674" i="4"/>
  <c r="AK1674" i="4"/>
  <c r="AJ1674" i="4"/>
  <c r="BZ1673" i="4"/>
  <c r="BQ1673" i="4"/>
  <c r="AB1673" i="4"/>
  <c r="J1673" i="4"/>
  <c r="BZ1672" i="4"/>
  <c r="BQ1672" i="4"/>
  <c r="AB1672" i="4"/>
  <c r="J1672" i="4"/>
  <c r="CD1670" i="4"/>
  <c r="CC1670" i="4"/>
  <c r="CB1670" i="4"/>
  <c r="CA1670" i="4"/>
  <c r="BW1670" i="4"/>
  <c r="BV1670" i="4"/>
  <c r="BU1670" i="4"/>
  <c r="BT1670" i="4"/>
  <c r="BS1670" i="4"/>
  <c r="BI1670" i="4"/>
  <c r="BH1670" i="4"/>
  <c r="BG1670" i="4"/>
  <c r="BF1670" i="4"/>
  <c r="BE1670" i="4"/>
  <c r="BD1670" i="4"/>
  <c r="BC1670" i="4"/>
  <c r="BB1670" i="4"/>
  <c r="BA1670" i="4"/>
  <c r="AZ1670" i="4"/>
  <c r="AY1670" i="4"/>
  <c r="AX1670" i="4"/>
  <c r="AW1670" i="4"/>
  <c r="AV1670" i="4"/>
  <c r="AU1670" i="4"/>
  <c r="AT1670" i="4"/>
  <c r="AS1670" i="4"/>
  <c r="AR1670" i="4"/>
  <c r="AQ1670" i="4"/>
  <c r="AP1670" i="4"/>
  <c r="AO1670" i="4"/>
  <c r="AN1670" i="4"/>
  <c r="AM1670" i="4"/>
  <c r="AL1670" i="4"/>
  <c r="AK1670" i="4"/>
  <c r="AJ1670" i="4"/>
  <c r="AI1670" i="4"/>
  <c r="BZ1669" i="4"/>
  <c r="BQ1669" i="4"/>
  <c r="AB1669" i="4"/>
  <c r="J1669" i="4"/>
  <c r="BZ1668" i="4"/>
  <c r="BQ1668" i="4"/>
  <c r="AB1668" i="4"/>
  <c r="J1668" i="4"/>
  <c r="CD1666" i="4"/>
  <c r="CC1666" i="4"/>
  <c r="CB1666" i="4"/>
  <c r="CA1666" i="4"/>
  <c r="BW1666" i="4"/>
  <c r="BW1661" i="4" s="1"/>
  <c r="BV1666" i="4"/>
  <c r="BU1666" i="4"/>
  <c r="BT1666" i="4"/>
  <c r="BS1666" i="4"/>
  <c r="BI1666" i="4"/>
  <c r="BH1666" i="4"/>
  <c r="BG1666" i="4"/>
  <c r="BF1666" i="4"/>
  <c r="BE1666" i="4"/>
  <c r="BD1666" i="4"/>
  <c r="BC1666" i="4"/>
  <c r="BB1666" i="4"/>
  <c r="BA1666" i="4"/>
  <c r="AZ1666" i="4"/>
  <c r="AY1666" i="4"/>
  <c r="AX1666" i="4"/>
  <c r="AW1666" i="4"/>
  <c r="AV1666" i="4"/>
  <c r="AU1666" i="4"/>
  <c r="AT1666" i="4"/>
  <c r="AS1666" i="4"/>
  <c r="AR1666" i="4"/>
  <c r="AQ1666" i="4"/>
  <c r="AP1666" i="4"/>
  <c r="AO1666" i="4"/>
  <c r="AN1666" i="4"/>
  <c r="AM1666" i="4"/>
  <c r="AL1666" i="4"/>
  <c r="AK1666" i="4"/>
  <c r="AJ1666" i="4"/>
  <c r="AI1666" i="4"/>
  <c r="BZ1665" i="4"/>
  <c r="BQ1665" i="4"/>
  <c r="AB1665" i="4"/>
  <c r="J1665" i="4"/>
  <c r="BZ1664" i="4"/>
  <c r="BQ1664" i="4"/>
  <c r="AB1664" i="4"/>
  <c r="J1664" i="4"/>
  <c r="CD1660" i="4"/>
  <c r="CC1660" i="4"/>
  <c r="CB1660" i="4"/>
  <c r="CA1660" i="4"/>
  <c r="BW1660" i="4"/>
  <c r="BV1660" i="4"/>
  <c r="BU1660" i="4"/>
  <c r="BT1660" i="4"/>
  <c r="BS1660" i="4"/>
  <c r="BI1660" i="4"/>
  <c r="BH1660" i="4"/>
  <c r="BG1660" i="4"/>
  <c r="BF1660" i="4"/>
  <c r="BE1660" i="4"/>
  <c r="BD1660" i="4"/>
  <c r="BC1660" i="4"/>
  <c r="BB1660" i="4"/>
  <c r="BA1660" i="4"/>
  <c r="AZ1660" i="4"/>
  <c r="AY1660" i="4"/>
  <c r="AX1660" i="4"/>
  <c r="AW1660" i="4"/>
  <c r="AV1660" i="4"/>
  <c r="AU1660" i="4"/>
  <c r="AT1660" i="4"/>
  <c r="AS1660" i="4"/>
  <c r="AR1660" i="4"/>
  <c r="AQ1660" i="4"/>
  <c r="AP1660" i="4"/>
  <c r="AO1660" i="4"/>
  <c r="AN1660" i="4"/>
  <c r="AM1660" i="4"/>
  <c r="AL1660" i="4"/>
  <c r="AK1660" i="4"/>
  <c r="AJ1660" i="4"/>
  <c r="AI1660" i="4"/>
  <c r="BZ1659" i="4"/>
  <c r="BQ1659" i="4"/>
  <c r="AB1659" i="4"/>
  <c r="J1659" i="4"/>
  <c r="BZ1658" i="4"/>
  <c r="BQ1658" i="4"/>
  <c r="AB1658" i="4"/>
  <c r="J1658" i="4"/>
  <c r="BZ1657" i="4"/>
  <c r="BQ1657" i="4"/>
  <c r="AB1657" i="4"/>
  <c r="J1657" i="4"/>
  <c r="CD1655" i="4"/>
  <c r="CC1655" i="4"/>
  <c r="CB1655" i="4"/>
  <c r="CA1655" i="4"/>
  <c r="BW1655" i="4"/>
  <c r="BV1655" i="4"/>
  <c r="BU1655" i="4"/>
  <c r="BT1655" i="4"/>
  <c r="BS1655" i="4"/>
  <c r="BI1655" i="4"/>
  <c r="BH1655" i="4"/>
  <c r="BG1655" i="4"/>
  <c r="BF1655" i="4"/>
  <c r="BE1655" i="4"/>
  <c r="BD1655" i="4"/>
  <c r="BC1655" i="4"/>
  <c r="BB1655" i="4"/>
  <c r="BA1655" i="4"/>
  <c r="AZ1655" i="4"/>
  <c r="AY1655" i="4"/>
  <c r="AX1655" i="4"/>
  <c r="AW1655" i="4"/>
  <c r="AV1655" i="4"/>
  <c r="AU1655" i="4"/>
  <c r="AT1655" i="4"/>
  <c r="AS1655" i="4"/>
  <c r="AR1655" i="4"/>
  <c r="AQ1655" i="4"/>
  <c r="AP1655" i="4"/>
  <c r="AO1655" i="4"/>
  <c r="AN1655" i="4"/>
  <c r="AM1655" i="4"/>
  <c r="AL1655" i="4"/>
  <c r="AK1655" i="4"/>
  <c r="AJ1655" i="4"/>
  <c r="AI1655" i="4"/>
  <c r="BZ1654" i="4"/>
  <c r="BQ1654" i="4"/>
  <c r="AB1654" i="4"/>
  <c r="J1654" i="4"/>
  <c r="BZ1653" i="4"/>
  <c r="BQ1653" i="4"/>
  <c r="AB1653" i="4"/>
  <c r="J1653" i="4"/>
  <c r="BZ1652" i="4"/>
  <c r="BQ1652" i="4"/>
  <c r="AB1652" i="4"/>
  <c r="J1652" i="4"/>
  <c r="CD1650" i="4"/>
  <c r="CC1650" i="4"/>
  <c r="CB1650" i="4"/>
  <c r="CA1650" i="4"/>
  <c r="BW1650" i="4"/>
  <c r="BV1650" i="4"/>
  <c r="BU1650" i="4"/>
  <c r="BT1650" i="4"/>
  <c r="BS1650" i="4"/>
  <c r="BI1650" i="4"/>
  <c r="BH1650" i="4"/>
  <c r="BF1650" i="4"/>
  <c r="BE1650" i="4"/>
  <c r="BC1650" i="4"/>
  <c r="BB1650" i="4"/>
  <c r="AZ1650" i="4"/>
  <c r="AY1650" i="4"/>
  <c r="AW1650" i="4"/>
  <c r="AV1650" i="4"/>
  <c r="AT1650" i="4"/>
  <c r="AS1650" i="4"/>
  <c r="AQ1650" i="4"/>
  <c r="AP1650" i="4"/>
  <c r="AN1650" i="4"/>
  <c r="AM1650" i="4"/>
  <c r="AK1650" i="4"/>
  <c r="AJ1650" i="4"/>
  <c r="BZ1649" i="4"/>
  <c r="BQ1649" i="4"/>
  <c r="AB1649" i="4"/>
  <c r="J1649" i="4"/>
  <c r="BZ1648" i="4"/>
  <c r="BQ1648" i="4"/>
  <c r="AB1648" i="4"/>
  <c r="J1648" i="4"/>
  <c r="BZ1647" i="4"/>
  <c r="BQ1647" i="4"/>
  <c r="AB1647" i="4"/>
  <c r="J1647" i="4"/>
  <c r="CD1645" i="4"/>
  <c r="CC1645" i="4"/>
  <c r="CB1645" i="4"/>
  <c r="CA1645" i="4"/>
  <c r="BW1645" i="4"/>
  <c r="BV1645" i="4"/>
  <c r="BU1645" i="4"/>
  <c r="BT1645" i="4"/>
  <c r="BS1645" i="4"/>
  <c r="BI1645" i="4"/>
  <c r="BH1645" i="4"/>
  <c r="BG1645" i="4"/>
  <c r="BF1645" i="4"/>
  <c r="BE1645" i="4"/>
  <c r="BD1645" i="4"/>
  <c r="BC1645" i="4"/>
  <c r="BB1645" i="4"/>
  <c r="BA1645" i="4"/>
  <c r="AZ1645" i="4"/>
  <c r="AY1645" i="4"/>
  <c r="AX1645" i="4"/>
  <c r="AW1645" i="4"/>
  <c r="AV1645" i="4"/>
  <c r="AU1645" i="4"/>
  <c r="AT1645" i="4"/>
  <c r="AS1645" i="4"/>
  <c r="AR1645" i="4"/>
  <c r="AQ1645" i="4"/>
  <c r="AP1645" i="4"/>
  <c r="AO1645" i="4"/>
  <c r="AN1645" i="4"/>
  <c r="AM1645" i="4"/>
  <c r="AL1645" i="4"/>
  <c r="AK1645" i="4"/>
  <c r="AJ1645" i="4"/>
  <c r="AI1645" i="4"/>
  <c r="BZ1644" i="4"/>
  <c r="BQ1644" i="4"/>
  <c r="AB1644" i="4"/>
  <c r="J1644" i="4"/>
  <c r="BZ1643" i="4"/>
  <c r="BQ1643" i="4"/>
  <c r="AB1643" i="4"/>
  <c r="J1643" i="4"/>
  <c r="BZ1642" i="4"/>
  <c r="BQ1642" i="4"/>
  <c r="AB1642" i="4"/>
  <c r="J1642" i="4"/>
  <c r="CD1640" i="4"/>
  <c r="CC1640" i="4"/>
  <c r="CB1640" i="4"/>
  <c r="CA1640" i="4"/>
  <c r="BW1640" i="4"/>
  <c r="BV1640" i="4"/>
  <c r="BU1640" i="4"/>
  <c r="BT1640" i="4"/>
  <c r="BS1640" i="4"/>
  <c r="BI1640" i="4"/>
  <c r="BH1640" i="4"/>
  <c r="BG1640" i="4"/>
  <c r="BF1640" i="4"/>
  <c r="BE1640" i="4"/>
  <c r="BD1640" i="4"/>
  <c r="BC1640" i="4"/>
  <c r="BB1640" i="4"/>
  <c r="BA1640" i="4"/>
  <c r="AZ1640" i="4"/>
  <c r="AY1640" i="4"/>
  <c r="AX1640" i="4"/>
  <c r="AW1640" i="4"/>
  <c r="AV1640" i="4"/>
  <c r="AU1640" i="4"/>
  <c r="AT1640" i="4"/>
  <c r="AS1640" i="4"/>
  <c r="AR1640" i="4"/>
  <c r="AQ1640" i="4"/>
  <c r="AP1640" i="4"/>
  <c r="AO1640" i="4"/>
  <c r="AN1640" i="4"/>
  <c r="AM1640" i="4"/>
  <c r="AL1640" i="4"/>
  <c r="AK1640" i="4"/>
  <c r="AJ1640" i="4"/>
  <c r="AI1640" i="4"/>
  <c r="BZ1639" i="4"/>
  <c r="BQ1639" i="4"/>
  <c r="AB1639" i="4"/>
  <c r="J1639" i="4"/>
  <c r="BZ1638" i="4"/>
  <c r="BQ1638" i="4"/>
  <c r="AB1638" i="4"/>
  <c r="J1638" i="4"/>
  <c r="BZ1637" i="4"/>
  <c r="BQ1637" i="4"/>
  <c r="AB1637" i="4"/>
  <c r="J1637" i="4"/>
  <c r="CD1635" i="4"/>
  <c r="CC1635" i="4"/>
  <c r="CB1635" i="4"/>
  <c r="CA1635" i="4"/>
  <c r="BW1635" i="4"/>
  <c r="BV1635" i="4"/>
  <c r="BU1635" i="4"/>
  <c r="BT1635" i="4"/>
  <c r="BS1635" i="4"/>
  <c r="BI1635" i="4"/>
  <c r="BH1635" i="4"/>
  <c r="BG1635" i="4"/>
  <c r="BF1635" i="4"/>
  <c r="BE1635" i="4"/>
  <c r="BD1635" i="4"/>
  <c r="BC1635" i="4"/>
  <c r="BB1635" i="4"/>
  <c r="BA1635" i="4"/>
  <c r="AZ1635" i="4"/>
  <c r="AY1635" i="4"/>
  <c r="AX1635" i="4"/>
  <c r="AW1635" i="4"/>
  <c r="AV1635" i="4"/>
  <c r="AU1635" i="4"/>
  <c r="AT1635" i="4"/>
  <c r="AS1635" i="4"/>
  <c r="AR1635" i="4"/>
  <c r="AQ1635" i="4"/>
  <c r="AP1635" i="4"/>
  <c r="AO1635" i="4"/>
  <c r="AN1635" i="4"/>
  <c r="AM1635" i="4"/>
  <c r="AL1635" i="4"/>
  <c r="AK1635" i="4"/>
  <c r="AJ1635" i="4"/>
  <c r="AI1635" i="4"/>
  <c r="BZ1634" i="4"/>
  <c r="BQ1634" i="4"/>
  <c r="AB1634" i="4"/>
  <c r="J1634" i="4"/>
  <c r="BZ1633" i="4"/>
  <c r="BQ1633" i="4"/>
  <c r="AB1633" i="4"/>
  <c r="J1633" i="4"/>
  <c r="BZ1632" i="4"/>
  <c r="BQ1632" i="4"/>
  <c r="AB1632" i="4"/>
  <c r="J1632" i="4"/>
  <c r="CD1629" i="4"/>
  <c r="CC1629" i="4"/>
  <c r="CB1629" i="4"/>
  <c r="CA1629" i="4"/>
  <c r="BW1629" i="4"/>
  <c r="BV1629" i="4"/>
  <c r="BU1629" i="4"/>
  <c r="BT1629" i="4"/>
  <c r="BS1629" i="4"/>
  <c r="BI1629" i="4"/>
  <c r="BH1629" i="4"/>
  <c r="BG1629" i="4"/>
  <c r="BF1629" i="4"/>
  <c r="BE1629" i="4"/>
  <c r="BD1629" i="4"/>
  <c r="BC1629" i="4"/>
  <c r="BB1629" i="4"/>
  <c r="BA1629" i="4"/>
  <c r="AZ1629" i="4"/>
  <c r="AY1629" i="4"/>
  <c r="AX1629" i="4"/>
  <c r="AW1629" i="4"/>
  <c r="AV1629" i="4"/>
  <c r="AU1629" i="4"/>
  <c r="AT1629" i="4"/>
  <c r="AS1629" i="4"/>
  <c r="AR1629" i="4"/>
  <c r="AQ1629" i="4"/>
  <c r="AP1629" i="4"/>
  <c r="AO1629" i="4"/>
  <c r="AN1629" i="4"/>
  <c r="AM1629" i="4"/>
  <c r="AL1629" i="4"/>
  <c r="AK1629" i="4"/>
  <c r="AJ1629" i="4"/>
  <c r="AI1629" i="4"/>
  <c r="BZ1628" i="4"/>
  <c r="BQ1628" i="4"/>
  <c r="AB1628" i="4"/>
  <c r="J1628" i="4"/>
  <c r="BZ1627" i="4"/>
  <c r="BQ1627" i="4"/>
  <c r="AB1627" i="4"/>
  <c r="J1627" i="4"/>
  <c r="BZ1626" i="4"/>
  <c r="BQ1626" i="4"/>
  <c r="AB1626" i="4"/>
  <c r="J1626" i="4"/>
  <c r="CD1624" i="4"/>
  <c r="CC1624" i="4"/>
  <c r="CB1624" i="4"/>
  <c r="CA1624" i="4"/>
  <c r="BW1624" i="4"/>
  <c r="BV1624" i="4"/>
  <c r="BU1624" i="4"/>
  <c r="BT1624" i="4"/>
  <c r="BS1624" i="4"/>
  <c r="BI1624" i="4"/>
  <c r="BH1624" i="4"/>
  <c r="BG1624" i="4"/>
  <c r="BF1624" i="4"/>
  <c r="BE1624" i="4"/>
  <c r="BD1624" i="4"/>
  <c r="BC1624" i="4"/>
  <c r="BB1624" i="4"/>
  <c r="BA1624" i="4"/>
  <c r="AZ1624" i="4"/>
  <c r="AY1624" i="4"/>
  <c r="AX1624" i="4"/>
  <c r="AW1624" i="4"/>
  <c r="AV1624" i="4"/>
  <c r="AU1624" i="4"/>
  <c r="AT1624" i="4"/>
  <c r="AS1624" i="4"/>
  <c r="AR1624" i="4"/>
  <c r="AQ1624" i="4"/>
  <c r="AP1624" i="4"/>
  <c r="AO1624" i="4"/>
  <c r="AN1624" i="4"/>
  <c r="AM1624" i="4"/>
  <c r="AL1624" i="4"/>
  <c r="AK1624" i="4"/>
  <c r="AJ1624" i="4"/>
  <c r="AI1624" i="4"/>
  <c r="BZ1623" i="4"/>
  <c r="BQ1623" i="4"/>
  <c r="AB1623" i="4"/>
  <c r="J1623" i="4"/>
  <c r="BZ1622" i="4"/>
  <c r="BQ1622" i="4"/>
  <c r="AB1622" i="4"/>
  <c r="J1622" i="4"/>
  <c r="BZ1621" i="4"/>
  <c r="BQ1621" i="4"/>
  <c r="AB1621" i="4"/>
  <c r="J1621" i="4"/>
  <c r="CD1619" i="4"/>
  <c r="CC1619" i="4"/>
  <c r="CB1619" i="4"/>
  <c r="CA1619" i="4"/>
  <c r="BW1619" i="4"/>
  <c r="BV1619" i="4"/>
  <c r="BU1619" i="4"/>
  <c r="BT1619" i="4"/>
  <c r="BS1619" i="4"/>
  <c r="BI1619" i="4"/>
  <c r="BH1619" i="4"/>
  <c r="BF1619" i="4"/>
  <c r="BE1619" i="4"/>
  <c r="BC1619" i="4"/>
  <c r="BB1619" i="4"/>
  <c r="AZ1619" i="4"/>
  <c r="AY1619" i="4"/>
  <c r="AW1619" i="4"/>
  <c r="AV1619" i="4"/>
  <c r="AT1619" i="4"/>
  <c r="AS1619" i="4"/>
  <c r="AQ1619" i="4"/>
  <c r="AP1619" i="4"/>
  <c r="AN1619" i="4"/>
  <c r="AM1619" i="4"/>
  <c r="AK1619" i="4"/>
  <c r="AJ1619" i="4"/>
  <c r="BZ1618" i="4"/>
  <c r="BQ1618" i="4"/>
  <c r="AB1618" i="4"/>
  <c r="J1618" i="4"/>
  <c r="BZ1617" i="4"/>
  <c r="BQ1617" i="4"/>
  <c r="AB1617" i="4"/>
  <c r="J1617" i="4"/>
  <c r="BZ1616" i="4"/>
  <c r="BQ1616" i="4"/>
  <c r="AB1616" i="4"/>
  <c r="J1616" i="4"/>
  <c r="CD1614" i="4"/>
  <c r="CC1614" i="4"/>
  <c r="CB1614" i="4"/>
  <c r="CA1614" i="4"/>
  <c r="BW1614" i="4"/>
  <c r="BV1614" i="4"/>
  <c r="BU1614" i="4"/>
  <c r="BT1614" i="4"/>
  <c r="BS1614" i="4"/>
  <c r="BI1614" i="4"/>
  <c r="BH1614" i="4"/>
  <c r="BG1614" i="4"/>
  <c r="BF1614" i="4"/>
  <c r="BE1614" i="4"/>
  <c r="BD1614" i="4"/>
  <c r="BC1614" i="4"/>
  <c r="BB1614" i="4"/>
  <c r="BA1614" i="4"/>
  <c r="AZ1614" i="4"/>
  <c r="AY1614" i="4"/>
  <c r="AX1614" i="4"/>
  <c r="AW1614" i="4"/>
  <c r="AV1614" i="4"/>
  <c r="AU1614" i="4"/>
  <c r="AT1614" i="4"/>
  <c r="AS1614" i="4"/>
  <c r="AR1614" i="4"/>
  <c r="AQ1614" i="4"/>
  <c r="AP1614" i="4"/>
  <c r="AO1614" i="4"/>
  <c r="AN1614" i="4"/>
  <c r="AM1614" i="4"/>
  <c r="AL1614" i="4"/>
  <c r="AK1614" i="4"/>
  <c r="AJ1614" i="4"/>
  <c r="AI1614" i="4"/>
  <c r="BZ1613" i="4"/>
  <c r="BQ1613" i="4"/>
  <c r="AB1613" i="4"/>
  <c r="J1613" i="4"/>
  <c r="BZ1612" i="4"/>
  <c r="BQ1612" i="4"/>
  <c r="AB1612" i="4"/>
  <c r="J1612" i="4"/>
  <c r="BZ1611" i="4"/>
  <c r="BQ1611" i="4"/>
  <c r="AB1611" i="4"/>
  <c r="J1611" i="4"/>
  <c r="CD1609" i="4"/>
  <c r="CC1609" i="4"/>
  <c r="CB1609" i="4"/>
  <c r="CA1609" i="4"/>
  <c r="BW1609" i="4"/>
  <c r="BV1609" i="4"/>
  <c r="BU1609" i="4"/>
  <c r="BT1609" i="4"/>
  <c r="BS1609" i="4"/>
  <c r="BI1609" i="4"/>
  <c r="BH1609" i="4"/>
  <c r="BG1609" i="4"/>
  <c r="BF1609" i="4"/>
  <c r="BE1609" i="4"/>
  <c r="BD1609" i="4"/>
  <c r="BC1609" i="4"/>
  <c r="BB1609" i="4"/>
  <c r="BA1609" i="4"/>
  <c r="AZ1609" i="4"/>
  <c r="AY1609" i="4"/>
  <c r="AX1609" i="4"/>
  <c r="AW1609" i="4"/>
  <c r="AV1609" i="4"/>
  <c r="AU1609" i="4"/>
  <c r="AT1609" i="4"/>
  <c r="AS1609" i="4"/>
  <c r="AR1609" i="4"/>
  <c r="AQ1609" i="4"/>
  <c r="AP1609" i="4"/>
  <c r="AO1609" i="4"/>
  <c r="AN1609" i="4"/>
  <c r="AM1609" i="4"/>
  <c r="AL1609" i="4"/>
  <c r="AK1609" i="4"/>
  <c r="AJ1609" i="4"/>
  <c r="AI1609" i="4"/>
  <c r="BZ1608" i="4"/>
  <c r="BQ1608" i="4"/>
  <c r="AB1608" i="4"/>
  <c r="J1608" i="4"/>
  <c r="BZ1607" i="4"/>
  <c r="BQ1607" i="4"/>
  <c r="AB1607" i="4"/>
  <c r="J1607" i="4"/>
  <c r="BZ1606" i="4"/>
  <c r="BQ1606" i="4"/>
  <c r="AB1606" i="4"/>
  <c r="J1606" i="4"/>
  <c r="CD1604" i="4"/>
  <c r="CC1604" i="4"/>
  <c r="CB1604" i="4"/>
  <c r="CB1598" i="4" s="1"/>
  <c r="CA1604" i="4"/>
  <c r="CA1598" i="4" s="1"/>
  <c r="BW1604" i="4"/>
  <c r="BV1604" i="4"/>
  <c r="BU1604" i="4"/>
  <c r="BT1604" i="4"/>
  <c r="BS1604" i="4"/>
  <c r="BI1604" i="4"/>
  <c r="BH1604" i="4"/>
  <c r="BG1604" i="4"/>
  <c r="BF1604" i="4"/>
  <c r="BE1604" i="4"/>
  <c r="BD1604" i="4"/>
  <c r="BC1604" i="4"/>
  <c r="BB1604" i="4"/>
  <c r="BA1604" i="4"/>
  <c r="AZ1604" i="4"/>
  <c r="AY1604" i="4"/>
  <c r="AX1604" i="4"/>
  <c r="AW1604" i="4"/>
  <c r="AV1604" i="4"/>
  <c r="AU1604" i="4"/>
  <c r="AT1604" i="4"/>
  <c r="AS1604" i="4"/>
  <c r="AR1604" i="4"/>
  <c r="AQ1604" i="4"/>
  <c r="AP1604" i="4"/>
  <c r="AO1604" i="4"/>
  <c r="AN1604" i="4"/>
  <c r="AM1604" i="4"/>
  <c r="AL1604" i="4"/>
  <c r="AK1604" i="4"/>
  <c r="AJ1604" i="4"/>
  <c r="AI1604" i="4"/>
  <c r="BZ1603" i="4"/>
  <c r="BQ1603" i="4"/>
  <c r="AB1603" i="4"/>
  <c r="J1603" i="4"/>
  <c r="BZ1602" i="4"/>
  <c r="BZ1601" i="4"/>
  <c r="CD1597" i="4"/>
  <c r="CC1597" i="4"/>
  <c r="CB1597" i="4"/>
  <c r="CA1597" i="4"/>
  <c r="BW1597" i="4"/>
  <c r="BV1597" i="4"/>
  <c r="BU1597" i="4"/>
  <c r="BT1597" i="4"/>
  <c r="BS1597" i="4"/>
  <c r="BI1597" i="4"/>
  <c r="BH1597" i="4"/>
  <c r="BG1597" i="4"/>
  <c r="BF1597" i="4"/>
  <c r="BE1597" i="4"/>
  <c r="BD1597" i="4"/>
  <c r="BC1597" i="4"/>
  <c r="BB1597" i="4"/>
  <c r="BA1597" i="4"/>
  <c r="AZ1597" i="4"/>
  <c r="AY1597" i="4"/>
  <c r="AX1597" i="4"/>
  <c r="AW1597" i="4"/>
  <c r="AV1597" i="4"/>
  <c r="AU1597" i="4"/>
  <c r="AT1597" i="4"/>
  <c r="AS1597" i="4"/>
  <c r="AR1597" i="4"/>
  <c r="AQ1597" i="4"/>
  <c r="AP1597" i="4"/>
  <c r="AO1597" i="4"/>
  <c r="AN1597" i="4"/>
  <c r="AM1597" i="4"/>
  <c r="AL1597" i="4"/>
  <c r="AK1597" i="4"/>
  <c r="AJ1597" i="4"/>
  <c r="AI1597" i="4"/>
  <c r="BZ1596" i="4"/>
  <c r="BQ1596" i="4"/>
  <c r="AB1596" i="4"/>
  <c r="J1596" i="4"/>
  <c r="BZ1595" i="4"/>
  <c r="BQ1595" i="4"/>
  <c r="AB1595" i="4"/>
  <c r="J1595" i="4"/>
  <c r="BZ1594" i="4"/>
  <c r="BQ1594" i="4"/>
  <c r="AB1594" i="4"/>
  <c r="J1594" i="4"/>
  <c r="CD1592" i="4"/>
  <c r="CC1592" i="4"/>
  <c r="CB1592" i="4"/>
  <c r="CA1592" i="4"/>
  <c r="BW1592" i="4"/>
  <c r="BV1592" i="4"/>
  <c r="BU1592" i="4"/>
  <c r="BT1592" i="4"/>
  <c r="BS1592" i="4"/>
  <c r="BI1592" i="4"/>
  <c r="BH1592" i="4"/>
  <c r="BG1592" i="4"/>
  <c r="BF1592" i="4"/>
  <c r="BE1592" i="4"/>
  <c r="BD1592" i="4"/>
  <c r="BC1592" i="4"/>
  <c r="BB1592" i="4"/>
  <c r="BA1592" i="4"/>
  <c r="AZ1592" i="4"/>
  <c r="AY1592" i="4"/>
  <c r="AX1592" i="4"/>
  <c r="AW1592" i="4"/>
  <c r="AV1592" i="4"/>
  <c r="AU1592" i="4"/>
  <c r="AT1592" i="4"/>
  <c r="AS1592" i="4"/>
  <c r="AR1592" i="4"/>
  <c r="AQ1592" i="4"/>
  <c r="AP1592" i="4"/>
  <c r="AO1592" i="4"/>
  <c r="AN1592" i="4"/>
  <c r="AM1592" i="4"/>
  <c r="AL1592" i="4"/>
  <c r="AK1592" i="4"/>
  <c r="AJ1592" i="4"/>
  <c r="AI1592" i="4"/>
  <c r="BZ1591" i="4"/>
  <c r="BQ1591" i="4"/>
  <c r="AB1591" i="4"/>
  <c r="J1591" i="4"/>
  <c r="BZ1590" i="4"/>
  <c r="BQ1590" i="4"/>
  <c r="AB1590" i="4"/>
  <c r="J1590" i="4"/>
  <c r="BZ1589" i="4"/>
  <c r="BQ1589" i="4"/>
  <c r="AB1589" i="4"/>
  <c r="J1589" i="4"/>
  <c r="CD1586" i="4"/>
  <c r="CC1586" i="4"/>
  <c r="CB1586" i="4"/>
  <c r="CA1586" i="4"/>
  <c r="BW1586" i="4"/>
  <c r="BV1586" i="4"/>
  <c r="BU1586" i="4"/>
  <c r="BT1586" i="4"/>
  <c r="BS1586" i="4"/>
  <c r="BI1586" i="4"/>
  <c r="BH1586" i="4"/>
  <c r="BG1586" i="4"/>
  <c r="BF1586" i="4"/>
  <c r="BE1586" i="4"/>
  <c r="BD1586" i="4"/>
  <c r="BC1586" i="4"/>
  <c r="BB1586" i="4"/>
  <c r="BA1586" i="4"/>
  <c r="AZ1586" i="4"/>
  <c r="AY1586" i="4"/>
  <c r="AX1586" i="4"/>
  <c r="AW1586" i="4"/>
  <c r="AV1586" i="4"/>
  <c r="AU1586" i="4"/>
  <c r="AT1586" i="4"/>
  <c r="AS1586" i="4"/>
  <c r="AR1586" i="4"/>
  <c r="AQ1586" i="4"/>
  <c r="AP1586" i="4"/>
  <c r="AO1586" i="4"/>
  <c r="AN1586" i="4"/>
  <c r="AM1586" i="4"/>
  <c r="AL1586" i="4"/>
  <c r="AK1586" i="4"/>
  <c r="AJ1586" i="4"/>
  <c r="AI1586" i="4"/>
  <c r="BZ1585" i="4"/>
  <c r="BQ1585" i="4"/>
  <c r="AB1585" i="4"/>
  <c r="J1585" i="4"/>
  <c r="BZ1584" i="4"/>
  <c r="BQ1584" i="4"/>
  <c r="AB1584" i="4"/>
  <c r="J1584" i="4"/>
  <c r="BZ1583" i="4"/>
  <c r="BQ1583" i="4"/>
  <c r="AB1583" i="4"/>
  <c r="J1583" i="4"/>
  <c r="BZ1580" i="4"/>
  <c r="BZ1579" i="4"/>
  <c r="BZ1578" i="4"/>
  <c r="CD1568" i="4"/>
  <c r="CC1568" i="4"/>
  <c r="CB1568" i="4"/>
  <c r="CA1568" i="4"/>
  <c r="BW1568" i="4"/>
  <c r="BV1568" i="4"/>
  <c r="BU1568" i="4"/>
  <c r="BT1568" i="4"/>
  <c r="BS1568" i="4"/>
  <c r="BI1568" i="4"/>
  <c r="BH1568" i="4"/>
  <c r="BF1568" i="4"/>
  <c r="BE1568" i="4"/>
  <c r="BC1568" i="4"/>
  <c r="BB1568" i="4"/>
  <c r="AZ1568" i="4"/>
  <c r="AY1568" i="4"/>
  <c r="AW1568" i="4"/>
  <c r="AV1568" i="4"/>
  <c r="AT1568" i="4"/>
  <c r="AS1568" i="4"/>
  <c r="AQ1568" i="4"/>
  <c r="AP1568" i="4"/>
  <c r="AN1568" i="4"/>
  <c r="AM1568" i="4"/>
  <c r="AK1568" i="4"/>
  <c r="AJ1568" i="4"/>
  <c r="BZ1567" i="4"/>
  <c r="BQ1567" i="4"/>
  <c r="AB1567" i="4"/>
  <c r="J1567" i="4"/>
  <c r="BZ1566" i="4"/>
  <c r="BQ1566" i="4"/>
  <c r="AB1566" i="4"/>
  <c r="J1566" i="4"/>
  <c r="CD1564" i="4"/>
  <c r="CC1564" i="4"/>
  <c r="CB1564" i="4"/>
  <c r="CA1564" i="4"/>
  <c r="BW1564" i="4"/>
  <c r="BV1564" i="4"/>
  <c r="BU1564" i="4"/>
  <c r="BT1564" i="4"/>
  <c r="BS1564" i="4"/>
  <c r="BI1564" i="4"/>
  <c r="BG1564" i="4"/>
  <c r="BF1564" i="4"/>
  <c r="BE1564" i="4"/>
  <c r="BD1564" i="4"/>
  <c r="BC1564" i="4"/>
  <c r="BB1564" i="4"/>
  <c r="BA1564" i="4"/>
  <c r="AZ1564" i="4"/>
  <c r="AY1564" i="4"/>
  <c r="AX1564" i="4"/>
  <c r="AW1564" i="4"/>
  <c r="AV1564" i="4"/>
  <c r="AU1564" i="4"/>
  <c r="AT1564" i="4"/>
  <c r="AS1564" i="4"/>
  <c r="AR1564" i="4"/>
  <c r="AQ1564" i="4"/>
  <c r="AP1564" i="4"/>
  <c r="AO1564" i="4"/>
  <c r="AN1564" i="4"/>
  <c r="AM1564" i="4"/>
  <c r="AL1564" i="4"/>
  <c r="AK1564" i="4"/>
  <c r="AJ1564" i="4"/>
  <c r="AI1564" i="4"/>
  <c r="BZ1563" i="4"/>
  <c r="BQ1563" i="4"/>
  <c r="AB1563" i="4"/>
  <c r="J1563" i="4"/>
  <c r="BZ1562" i="4"/>
  <c r="BQ1562" i="4"/>
  <c r="AB1562" i="4"/>
  <c r="J1562" i="4"/>
  <c r="CD1560" i="4"/>
  <c r="CC1560" i="4"/>
  <c r="CB1560" i="4"/>
  <c r="CA1560" i="4"/>
  <c r="BW1560" i="4"/>
  <c r="BV1560" i="4"/>
  <c r="BU1560" i="4"/>
  <c r="BT1560" i="4"/>
  <c r="BS1560" i="4"/>
  <c r="BI1560" i="4"/>
  <c r="BH1560" i="4"/>
  <c r="BG1560" i="4"/>
  <c r="BF1560" i="4"/>
  <c r="BE1560" i="4"/>
  <c r="BD1560" i="4"/>
  <c r="BC1560" i="4"/>
  <c r="BB1560" i="4"/>
  <c r="BA1560" i="4"/>
  <c r="AZ1560" i="4"/>
  <c r="AY1560" i="4"/>
  <c r="AX1560" i="4"/>
  <c r="AW1560" i="4"/>
  <c r="AV1560" i="4"/>
  <c r="AU1560" i="4"/>
  <c r="AT1560" i="4"/>
  <c r="AS1560" i="4"/>
  <c r="AR1560" i="4"/>
  <c r="AQ1560" i="4"/>
  <c r="AP1560" i="4"/>
  <c r="AO1560" i="4"/>
  <c r="AN1560" i="4"/>
  <c r="AM1560" i="4"/>
  <c r="AL1560" i="4"/>
  <c r="AK1560" i="4"/>
  <c r="AJ1560" i="4"/>
  <c r="AI1560" i="4"/>
  <c r="BZ1559" i="4"/>
  <c r="BQ1559" i="4"/>
  <c r="AB1559" i="4"/>
  <c r="J1559" i="4"/>
  <c r="BZ1558" i="4"/>
  <c r="BQ1558" i="4"/>
  <c r="AB1558" i="4"/>
  <c r="J1558" i="4"/>
  <c r="CD1555" i="4"/>
  <c r="CC1555" i="4"/>
  <c r="CB1555" i="4"/>
  <c r="CA1555" i="4"/>
  <c r="BW1555" i="4"/>
  <c r="BV1555" i="4"/>
  <c r="BU1555" i="4"/>
  <c r="BT1555" i="4"/>
  <c r="BS1555" i="4"/>
  <c r="BI1555" i="4"/>
  <c r="BH1555" i="4"/>
  <c r="BF1555" i="4"/>
  <c r="BE1555" i="4"/>
  <c r="BC1555" i="4"/>
  <c r="BB1555" i="4"/>
  <c r="AZ1555" i="4"/>
  <c r="AY1555" i="4"/>
  <c r="AW1555" i="4"/>
  <c r="AV1555" i="4"/>
  <c r="AT1555" i="4"/>
  <c r="AS1555" i="4"/>
  <c r="AQ1555" i="4"/>
  <c r="AP1555" i="4"/>
  <c r="AN1555" i="4"/>
  <c r="AM1555" i="4"/>
  <c r="AK1555" i="4"/>
  <c r="AJ1555" i="4"/>
  <c r="BZ1554" i="4"/>
  <c r="BQ1554" i="4"/>
  <c r="AB1554" i="4"/>
  <c r="J1554" i="4"/>
  <c r="BZ1553" i="4"/>
  <c r="BQ1553" i="4"/>
  <c r="AB1553" i="4"/>
  <c r="J1553" i="4"/>
  <c r="CD1551" i="4"/>
  <c r="CC1551" i="4"/>
  <c r="CB1551" i="4"/>
  <c r="CA1551" i="4"/>
  <c r="BW1551" i="4"/>
  <c r="BV1551" i="4"/>
  <c r="BU1551" i="4"/>
  <c r="BT1551" i="4"/>
  <c r="BS1551" i="4"/>
  <c r="BI1551" i="4"/>
  <c r="BH1551" i="4"/>
  <c r="BG1551" i="4"/>
  <c r="BF1551" i="4"/>
  <c r="BE1551" i="4"/>
  <c r="BD1551" i="4"/>
  <c r="BC1551" i="4"/>
  <c r="BB1551" i="4"/>
  <c r="BA1551" i="4"/>
  <c r="AZ1551" i="4"/>
  <c r="AY1551" i="4"/>
  <c r="AX1551" i="4"/>
  <c r="AW1551" i="4"/>
  <c r="AV1551" i="4"/>
  <c r="AU1551" i="4"/>
  <c r="AT1551" i="4"/>
  <c r="AS1551" i="4"/>
  <c r="AR1551" i="4"/>
  <c r="AQ1551" i="4"/>
  <c r="AP1551" i="4"/>
  <c r="AO1551" i="4"/>
  <c r="AN1551" i="4"/>
  <c r="AM1551" i="4"/>
  <c r="AL1551" i="4"/>
  <c r="AK1551" i="4"/>
  <c r="AJ1551" i="4"/>
  <c r="AI1551" i="4"/>
  <c r="BZ1550" i="4"/>
  <c r="BQ1550" i="4"/>
  <c r="AB1550" i="4"/>
  <c r="J1550" i="4"/>
  <c r="BZ1549" i="4"/>
  <c r="BQ1549" i="4"/>
  <c r="AB1549" i="4"/>
  <c r="J1549" i="4"/>
  <c r="CD1547" i="4"/>
  <c r="CD1542" i="4" s="1"/>
  <c r="CC1547" i="4"/>
  <c r="CB1547" i="4"/>
  <c r="CA1547" i="4"/>
  <c r="BW1547" i="4"/>
  <c r="BV1547" i="4"/>
  <c r="BU1547" i="4"/>
  <c r="BT1547" i="4"/>
  <c r="BS1547" i="4"/>
  <c r="BI1547" i="4"/>
  <c r="BH1547" i="4"/>
  <c r="BG1547" i="4"/>
  <c r="BF1547" i="4"/>
  <c r="BE1547" i="4"/>
  <c r="BD1547" i="4"/>
  <c r="BC1547" i="4"/>
  <c r="BB1547" i="4"/>
  <c r="BA1547" i="4"/>
  <c r="AZ1547" i="4"/>
  <c r="AY1547" i="4"/>
  <c r="AX1547" i="4"/>
  <c r="AW1547" i="4"/>
  <c r="AV1547" i="4"/>
  <c r="AU1547" i="4"/>
  <c r="AT1547" i="4"/>
  <c r="AS1547" i="4"/>
  <c r="AR1547" i="4"/>
  <c r="AQ1547" i="4"/>
  <c r="AP1547" i="4"/>
  <c r="AO1547" i="4"/>
  <c r="AN1547" i="4"/>
  <c r="AM1547" i="4"/>
  <c r="AL1547" i="4"/>
  <c r="AK1547" i="4"/>
  <c r="AJ1547" i="4"/>
  <c r="AI1547" i="4"/>
  <c r="BZ1546" i="4"/>
  <c r="BQ1546" i="4"/>
  <c r="AB1546" i="4"/>
  <c r="J1546" i="4"/>
  <c r="BZ1545" i="4"/>
  <c r="BQ1545" i="4"/>
  <c r="AB1545" i="4"/>
  <c r="J1545" i="4"/>
  <c r="CD1541" i="4"/>
  <c r="CC1541" i="4"/>
  <c r="CB1541" i="4"/>
  <c r="CA1541" i="4"/>
  <c r="BW1541" i="4"/>
  <c r="BV1541" i="4"/>
  <c r="BU1541" i="4"/>
  <c r="BT1541" i="4"/>
  <c r="BS1541" i="4"/>
  <c r="BI1541" i="4"/>
  <c r="BH1541" i="4"/>
  <c r="BG1541" i="4"/>
  <c r="BF1541" i="4"/>
  <c r="BE1541" i="4"/>
  <c r="BD1541" i="4"/>
  <c r="BC1541" i="4"/>
  <c r="BB1541" i="4"/>
  <c r="BA1541" i="4"/>
  <c r="AZ1541" i="4"/>
  <c r="AY1541" i="4"/>
  <c r="AX1541" i="4"/>
  <c r="AW1541" i="4"/>
  <c r="AV1541" i="4"/>
  <c r="AU1541" i="4"/>
  <c r="AT1541" i="4"/>
  <c r="AS1541" i="4"/>
  <c r="AR1541" i="4"/>
  <c r="AQ1541" i="4"/>
  <c r="AP1541" i="4"/>
  <c r="AO1541" i="4"/>
  <c r="AN1541" i="4"/>
  <c r="AM1541" i="4"/>
  <c r="AL1541" i="4"/>
  <c r="AK1541" i="4"/>
  <c r="AJ1541" i="4"/>
  <c r="AI1541" i="4"/>
  <c r="BZ1540" i="4"/>
  <c r="BQ1540" i="4"/>
  <c r="AB1540" i="4"/>
  <c r="J1540" i="4"/>
  <c r="BZ1539" i="4"/>
  <c r="BQ1539" i="4"/>
  <c r="AB1539" i="4"/>
  <c r="J1539" i="4"/>
  <c r="BZ1538" i="4"/>
  <c r="BQ1538" i="4"/>
  <c r="AB1538" i="4"/>
  <c r="J1538" i="4"/>
  <c r="CD1536" i="4"/>
  <c r="CC1536" i="4"/>
  <c r="CB1536" i="4"/>
  <c r="CA1536" i="4"/>
  <c r="BW1536" i="4"/>
  <c r="BV1536" i="4"/>
  <c r="BU1536" i="4"/>
  <c r="BT1536" i="4"/>
  <c r="BS1536" i="4"/>
  <c r="BI1536" i="4"/>
  <c r="BH1536" i="4"/>
  <c r="BG1536" i="4"/>
  <c r="BF1536" i="4"/>
  <c r="BE1536" i="4"/>
  <c r="BD1536" i="4"/>
  <c r="BC1536" i="4"/>
  <c r="BB1536" i="4"/>
  <c r="BA1536" i="4"/>
  <c r="AZ1536" i="4"/>
  <c r="AY1536" i="4"/>
  <c r="AX1536" i="4"/>
  <c r="AW1536" i="4"/>
  <c r="AV1536" i="4"/>
  <c r="AU1536" i="4"/>
  <c r="AT1536" i="4"/>
  <c r="AS1536" i="4"/>
  <c r="AR1536" i="4"/>
  <c r="AQ1536" i="4"/>
  <c r="AP1536" i="4"/>
  <c r="AO1536" i="4"/>
  <c r="AN1536" i="4"/>
  <c r="AM1536" i="4"/>
  <c r="AL1536" i="4"/>
  <c r="AK1536" i="4"/>
  <c r="AJ1536" i="4"/>
  <c r="AI1536" i="4"/>
  <c r="BZ1535" i="4"/>
  <c r="BQ1535" i="4"/>
  <c r="AB1535" i="4"/>
  <c r="J1535" i="4"/>
  <c r="BZ1534" i="4"/>
  <c r="BQ1534" i="4"/>
  <c r="AB1534" i="4"/>
  <c r="J1534" i="4"/>
  <c r="BZ1533" i="4"/>
  <c r="BQ1533" i="4"/>
  <c r="AB1533" i="4"/>
  <c r="J1533" i="4"/>
  <c r="CD1531" i="4"/>
  <c r="CC1531" i="4"/>
  <c r="CB1531" i="4"/>
  <c r="CA1531" i="4"/>
  <c r="BW1531" i="4"/>
  <c r="BV1531" i="4"/>
  <c r="BU1531" i="4"/>
  <c r="BT1531" i="4"/>
  <c r="BS1531" i="4"/>
  <c r="BI1531" i="4"/>
  <c r="BH1531" i="4"/>
  <c r="BF1531" i="4"/>
  <c r="BE1531" i="4"/>
  <c r="BC1531" i="4"/>
  <c r="BB1531" i="4"/>
  <c r="AZ1531" i="4"/>
  <c r="AY1531" i="4"/>
  <c r="AW1531" i="4"/>
  <c r="AV1531" i="4"/>
  <c r="AT1531" i="4"/>
  <c r="AS1531" i="4"/>
  <c r="AQ1531" i="4"/>
  <c r="AP1531" i="4"/>
  <c r="AN1531" i="4"/>
  <c r="AM1531" i="4"/>
  <c r="AK1531" i="4"/>
  <c r="AJ1531" i="4"/>
  <c r="BZ1530" i="4"/>
  <c r="BQ1530" i="4"/>
  <c r="AB1530" i="4"/>
  <c r="J1530" i="4"/>
  <c r="BZ1529" i="4"/>
  <c r="BQ1529" i="4"/>
  <c r="AB1529" i="4"/>
  <c r="J1529" i="4"/>
  <c r="BZ1528" i="4"/>
  <c r="BQ1528" i="4"/>
  <c r="AB1528" i="4"/>
  <c r="J1528" i="4"/>
  <c r="CD1526" i="4"/>
  <c r="CC1526" i="4"/>
  <c r="CB1526" i="4"/>
  <c r="CA1526" i="4"/>
  <c r="BW1526" i="4"/>
  <c r="BV1526" i="4"/>
  <c r="BU1526" i="4"/>
  <c r="BT1526" i="4"/>
  <c r="BS1526" i="4"/>
  <c r="BI1526" i="4"/>
  <c r="BH1526" i="4"/>
  <c r="BG1526" i="4"/>
  <c r="BF1526" i="4"/>
  <c r="BE1526" i="4"/>
  <c r="BD1526" i="4"/>
  <c r="BC1526" i="4"/>
  <c r="BB1526" i="4"/>
  <c r="BA1526" i="4"/>
  <c r="AZ1526" i="4"/>
  <c r="AY1526" i="4"/>
  <c r="AX1526" i="4"/>
  <c r="AW1526" i="4"/>
  <c r="AV1526" i="4"/>
  <c r="AU1526" i="4"/>
  <c r="AT1526" i="4"/>
  <c r="AS1526" i="4"/>
  <c r="AR1526" i="4"/>
  <c r="AQ1526" i="4"/>
  <c r="AP1526" i="4"/>
  <c r="AO1526" i="4"/>
  <c r="AN1526" i="4"/>
  <c r="AM1526" i="4"/>
  <c r="AL1526" i="4"/>
  <c r="AK1526" i="4"/>
  <c r="AJ1526" i="4"/>
  <c r="AI1526" i="4"/>
  <c r="BZ1525" i="4"/>
  <c r="BQ1525" i="4"/>
  <c r="AB1525" i="4"/>
  <c r="J1525" i="4"/>
  <c r="BZ1524" i="4"/>
  <c r="BQ1524" i="4"/>
  <c r="AB1524" i="4"/>
  <c r="J1524" i="4"/>
  <c r="BZ1523" i="4"/>
  <c r="BQ1523" i="4"/>
  <c r="AB1523" i="4"/>
  <c r="J1523" i="4"/>
  <c r="CD1521" i="4"/>
  <c r="CC1521" i="4"/>
  <c r="CB1521" i="4"/>
  <c r="CA1521" i="4"/>
  <c r="BW1521" i="4"/>
  <c r="BV1521" i="4"/>
  <c r="BU1521" i="4"/>
  <c r="BT1521" i="4"/>
  <c r="BS1521" i="4"/>
  <c r="BI1521" i="4"/>
  <c r="BH1521" i="4"/>
  <c r="BG1521" i="4"/>
  <c r="BF1521" i="4"/>
  <c r="BE1521" i="4"/>
  <c r="BD1521" i="4"/>
  <c r="BC1521" i="4"/>
  <c r="BB1521" i="4"/>
  <c r="BA1521" i="4"/>
  <c r="AZ1521" i="4"/>
  <c r="AY1521" i="4"/>
  <c r="AX1521" i="4"/>
  <c r="AW1521" i="4"/>
  <c r="AV1521" i="4"/>
  <c r="AU1521" i="4"/>
  <c r="AT1521" i="4"/>
  <c r="AS1521" i="4"/>
  <c r="AR1521" i="4"/>
  <c r="AQ1521" i="4"/>
  <c r="AP1521" i="4"/>
  <c r="AO1521" i="4"/>
  <c r="AN1521" i="4"/>
  <c r="AM1521" i="4"/>
  <c r="AL1521" i="4"/>
  <c r="AK1521" i="4"/>
  <c r="AJ1521" i="4"/>
  <c r="AI1521" i="4"/>
  <c r="BZ1520" i="4"/>
  <c r="BQ1520" i="4"/>
  <c r="AB1520" i="4"/>
  <c r="J1520" i="4"/>
  <c r="BZ1519" i="4"/>
  <c r="BQ1519" i="4"/>
  <c r="AB1519" i="4"/>
  <c r="J1519" i="4"/>
  <c r="BZ1518" i="4"/>
  <c r="BQ1518" i="4"/>
  <c r="AB1518" i="4"/>
  <c r="J1518" i="4"/>
  <c r="CD1516" i="4"/>
  <c r="CC1516" i="4"/>
  <c r="CB1516" i="4"/>
  <c r="CA1516" i="4"/>
  <c r="BW1516" i="4"/>
  <c r="BV1516" i="4"/>
  <c r="BU1516" i="4"/>
  <c r="BT1516" i="4"/>
  <c r="BS1516" i="4"/>
  <c r="BI1516" i="4"/>
  <c r="BH1516" i="4"/>
  <c r="BG1516" i="4"/>
  <c r="BF1516" i="4"/>
  <c r="BE1516" i="4"/>
  <c r="BD1516" i="4"/>
  <c r="BC1516" i="4"/>
  <c r="BB1516" i="4"/>
  <c r="BA1516" i="4"/>
  <c r="AZ1516" i="4"/>
  <c r="AY1516" i="4"/>
  <c r="AX1516" i="4"/>
  <c r="AW1516" i="4"/>
  <c r="AV1516" i="4"/>
  <c r="AU1516" i="4"/>
  <c r="AT1516" i="4"/>
  <c r="AS1516" i="4"/>
  <c r="AR1516" i="4"/>
  <c r="AQ1516" i="4"/>
  <c r="AP1516" i="4"/>
  <c r="AO1516" i="4"/>
  <c r="AN1516" i="4"/>
  <c r="AM1516" i="4"/>
  <c r="AL1516" i="4"/>
  <c r="AK1516" i="4"/>
  <c r="AJ1516" i="4"/>
  <c r="AI1516" i="4"/>
  <c r="BZ1515" i="4"/>
  <c r="BQ1515" i="4"/>
  <c r="AB1515" i="4"/>
  <c r="J1515" i="4"/>
  <c r="BZ1514" i="4"/>
  <c r="BQ1514" i="4"/>
  <c r="AB1514" i="4"/>
  <c r="J1514" i="4"/>
  <c r="BZ1513" i="4"/>
  <c r="BQ1513" i="4"/>
  <c r="AB1513" i="4"/>
  <c r="J1513" i="4"/>
  <c r="CD1510" i="4"/>
  <c r="CC1510" i="4"/>
  <c r="CB1510" i="4"/>
  <c r="CA1510" i="4"/>
  <c r="BW1510" i="4"/>
  <c r="BV1510" i="4"/>
  <c r="BU1510" i="4"/>
  <c r="BT1510" i="4"/>
  <c r="BS1510" i="4"/>
  <c r="BI1510" i="4"/>
  <c r="BH1510" i="4"/>
  <c r="BG1510" i="4"/>
  <c r="BF1510" i="4"/>
  <c r="BE1510" i="4"/>
  <c r="BD1510" i="4"/>
  <c r="BC1510" i="4"/>
  <c r="BB1510" i="4"/>
  <c r="BA1510" i="4"/>
  <c r="AZ1510" i="4"/>
  <c r="AY1510" i="4"/>
  <c r="AX1510" i="4"/>
  <c r="AW1510" i="4"/>
  <c r="AV1510" i="4"/>
  <c r="AU1510" i="4"/>
  <c r="AT1510" i="4"/>
  <c r="AS1510" i="4"/>
  <c r="AR1510" i="4"/>
  <c r="AQ1510" i="4"/>
  <c r="AP1510" i="4"/>
  <c r="AO1510" i="4"/>
  <c r="AN1510" i="4"/>
  <c r="AM1510" i="4"/>
  <c r="AL1510" i="4"/>
  <c r="AK1510" i="4"/>
  <c r="AJ1510" i="4"/>
  <c r="AI1510" i="4"/>
  <c r="BZ1509" i="4"/>
  <c r="BQ1509" i="4"/>
  <c r="AB1509" i="4"/>
  <c r="J1509" i="4"/>
  <c r="BZ1508" i="4"/>
  <c r="BQ1508" i="4"/>
  <c r="AB1508" i="4"/>
  <c r="J1508" i="4"/>
  <c r="BZ1507" i="4"/>
  <c r="BQ1507" i="4"/>
  <c r="AB1507" i="4"/>
  <c r="J1507" i="4"/>
  <c r="CD1505" i="4"/>
  <c r="CC1505" i="4"/>
  <c r="CB1505" i="4"/>
  <c r="CA1505" i="4"/>
  <c r="BW1505" i="4"/>
  <c r="BV1505" i="4"/>
  <c r="BU1505" i="4"/>
  <c r="BT1505" i="4"/>
  <c r="BS1505" i="4"/>
  <c r="BI1505" i="4"/>
  <c r="BH1505" i="4"/>
  <c r="BG1505" i="4"/>
  <c r="BF1505" i="4"/>
  <c r="BE1505" i="4"/>
  <c r="BD1505" i="4"/>
  <c r="BC1505" i="4"/>
  <c r="BB1505" i="4"/>
  <c r="BA1505" i="4"/>
  <c r="AZ1505" i="4"/>
  <c r="AY1505" i="4"/>
  <c r="AX1505" i="4"/>
  <c r="AW1505" i="4"/>
  <c r="AV1505" i="4"/>
  <c r="AU1505" i="4"/>
  <c r="AT1505" i="4"/>
  <c r="AS1505" i="4"/>
  <c r="AR1505" i="4"/>
  <c r="AQ1505" i="4"/>
  <c r="AP1505" i="4"/>
  <c r="AO1505" i="4"/>
  <c r="AN1505" i="4"/>
  <c r="AM1505" i="4"/>
  <c r="AL1505" i="4"/>
  <c r="AK1505" i="4"/>
  <c r="AJ1505" i="4"/>
  <c r="AI1505" i="4"/>
  <c r="BZ1504" i="4"/>
  <c r="BQ1504" i="4"/>
  <c r="AB1504" i="4"/>
  <c r="J1504" i="4"/>
  <c r="BZ1503" i="4"/>
  <c r="BQ1503" i="4"/>
  <c r="AB1503" i="4"/>
  <c r="J1503" i="4"/>
  <c r="BZ1502" i="4"/>
  <c r="BQ1502" i="4"/>
  <c r="AB1502" i="4"/>
  <c r="J1502" i="4"/>
  <c r="CD1500" i="4"/>
  <c r="CC1500" i="4"/>
  <c r="CB1500" i="4"/>
  <c r="CA1500" i="4"/>
  <c r="BW1500" i="4"/>
  <c r="BV1500" i="4"/>
  <c r="BU1500" i="4"/>
  <c r="BT1500" i="4"/>
  <c r="BS1500" i="4"/>
  <c r="BI1500" i="4"/>
  <c r="BH1500" i="4"/>
  <c r="BF1500" i="4"/>
  <c r="BE1500" i="4"/>
  <c r="BC1500" i="4"/>
  <c r="BB1500" i="4"/>
  <c r="AZ1500" i="4"/>
  <c r="AY1500" i="4"/>
  <c r="AW1500" i="4"/>
  <c r="AV1500" i="4"/>
  <c r="AT1500" i="4"/>
  <c r="AS1500" i="4"/>
  <c r="AQ1500" i="4"/>
  <c r="AP1500" i="4"/>
  <c r="AN1500" i="4"/>
  <c r="AM1500" i="4"/>
  <c r="AK1500" i="4"/>
  <c r="AJ1500" i="4"/>
  <c r="BZ1499" i="4"/>
  <c r="BQ1499" i="4"/>
  <c r="AB1499" i="4"/>
  <c r="J1499" i="4"/>
  <c r="BZ1498" i="4"/>
  <c r="BQ1498" i="4"/>
  <c r="AB1498" i="4"/>
  <c r="J1498" i="4"/>
  <c r="BZ1497" i="4"/>
  <c r="BQ1497" i="4"/>
  <c r="AB1497" i="4"/>
  <c r="J1497" i="4"/>
  <c r="CD1495" i="4"/>
  <c r="CC1495" i="4"/>
  <c r="CB1495" i="4"/>
  <c r="CA1495" i="4"/>
  <c r="BW1495" i="4"/>
  <c r="BV1495" i="4"/>
  <c r="BU1495" i="4"/>
  <c r="BT1495" i="4"/>
  <c r="BS1495" i="4"/>
  <c r="BI1495" i="4"/>
  <c r="BH1495" i="4"/>
  <c r="BG1495" i="4"/>
  <c r="BF1495" i="4"/>
  <c r="BE1495" i="4"/>
  <c r="BD1495" i="4"/>
  <c r="BC1495" i="4"/>
  <c r="BB1495" i="4"/>
  <c r="BA1495" i="4"/>
  <c r="AZ1495" i="4"/>
  <c r="AY1495" i="4"/>
  <c r="AX1495" i="4"/>
  <c r="AW1495" i="4"/>
  <c r="AV1495" i="4"/>
  <c r="AU1495" i="4"/>
  <c r="AT1495" i="4"/>
  <c r="AS1495" i="4"/>
  <c r="AR1495" i="4"/>
  <c r="AQ1495" i="4"/>
  <c r="AP1495" i="4"/>
  <c r="AO1495" i="4"/>
  <c r="AN1495" i="4"/>
  <c r="AM1495" i="4"/>
  <c r="AL1495" i="4"/>
  <c r="AK1495" i="4"/>
  <c r="AJ1495" i="4"/>
  <c r="AI1495" i="4"/>
  <c r="BZ1494" i="4"/>
  <c r="BQ1494" i="4"/>
  <c r="AB1494" i="4"/>
  <c r="J1494" i="4"/>
  <c r="BZ1493" i="4"/>
  <c r="BQ1493" i="4"/>
  <c r="AB1493" i="4"/>
  <c r="J1493" i="4"/>
  <c r="BZ1492" i="4"/>
  <c r="BQ1492" i="4"/>
  <c r="AB1492" i="4"/>
  <c r="J1492" i="4"/>
  <c r="CD1490" i="4"/>
  <c r="CC1490" i="4"/>
  <c r="CB1490" i="4"/>
  <c r="CA1490" i="4"/>
  <c r="BW1490" i="4"/>
  <c r="BV1490" i="4"/>
  <c r="BU1490" i="4"/>
  <c r="BT1490" i="4"/>
  <c r="BS1490" i="4"/>
  <c r="BI1490" i="4"/>
  <c r="BH1490" i="4"/>
  <c r="BG1490" i="4"/>
  <c r="BF1490" i="4"/>
  <c r="BE1490" i="4"/>
  <c r="BD1490" i="4"/>
  <c r="BC1490" i="4"/>
  <c r="BB1490" i="4"/>
  <c r="BA1490" i="4"/>
  <c r="AZ1490" i="4"/>
  <c r="AY1490" i="4"/>
  <c r="AX1490" i="4"/>
  <c r="AW1490" i="4"/>
  <c r="AV1490" i="4"/>
  <c r="AU1490" i="4"/>
  <c r="AT1490" i="4"/>
  <c r="AS1490" i="4"/>
  <c r="AR1490" i="4"/>
  <c r="AQ1490" i="4"/>
  <c r="AP1490" i="4"/>
  <c r="AO1490" i="4"/>
  <c r="AN1490" i="4"/>
  <c r="AM1490" i="4"/>
  <c r="AL1490" i="4"/>
  <c r="AK1490" i="4"/>
  <c r="AJ1490" i="4"/>
  <c r="AI1490" i="4"/>
  <c r="BZ1489" i="4"/>
  <c r="BQ1489" i="4"/>
  <c r="AB1489" i="4"/>
  <c r="J1489" i="4"/>
  <c r="BZ1488" i="4"/>
  <c r="BQ1488" i="4"/>
  <c r="AB1488" i="4"/>
  <c r="J1488" i="4"/>
  <c r="BZ1487" i="4"/>
  <c r="BQ1487" i="4"/>
  <c r="AB1487" i="4"/>
  <c r="J1487" i="4"/>
  <c r="CD1485" i="4"/>
  <c r="CB1485" i="4"/>
  <c r="CA1485" i="4"/>
  <c r="BW1485" i="4"/>
  <c r="BV1485" i="4"/>
  <c r="BU1485" i="4"/>
  <c r="BT1485" i="4"/>
  <c r="BS1485" i="4"/>
  <c r="BI1485" i="4"/>
  <c r="BH1485" i="4"/>
  <c r="BG1485" i="4"/>
  <c r="BF1485" i="4"/>
  <c r="BE1485" i="4"/>
  <c r="BD1485" i="4"/>
  <c r="BC1485" i="4"/>
  <c r="BB1485" i="4"/>
  <c r="BA1485" i="4"/>
  <c r="AZ1485" i="4"/>
  <c r="AY1485" i="4"/>
  <c r="AX1485" i="4"/>
  <c r="AW1485" i="4"/>
  <c r="AV1485" i="4"/>
  <c r="AU1485" i="4"/>
  <c r="AT1485" i="4"/>
  <c r="AS1485" i="4"/>
  <c r="AR1485" i="4"/>
  <c r="AQ1485" i="4"/>
  <c r="AP1485" i="4"/>
  <c r="AO1485" i="4"/>
  <c r="AN1485" i="4"/>
  <c r="AM1485" i="4"/>
  <c r="AL1485" i="4"/>
  <c r="AK1485" i="4"/>
  <c r="AJ1485" i="4"/>
  <c r="AI1485" i="4"/>
  <c r="BZ1484" i="4"/>
  <c r="BQ1484" i="4"/>
  <c r="AB1484" i="4"/>
  <c r="J1484" i="4"/>
  <c r="BZ1483" i="4"/>
  <c r="BZ1482" i="4"/>
  <c r="CD1478" i="4"/>
  <c r="CC1478" i="4"/>
  <c r="CB1478" i="4"/>
  <c r="CA1478" i="4"/>
  <c r="BW1478" i="4"/>
  <c r="BV1478" i="4"/>
  <c r="BU1478" i="4"/>
  <c r="BT1478" i="4"/>
  <c r="BS1478" i="4"/>
  <c r="BI1478" i="4"/>
  <c r="BH1478" i="4"/>
  <c r="BG1478" i="4"/>
  <c r="BF1478" i="4"/>
  <c r="BE1478" i="4"/>
  <c r="BD1478" i="4"/>
  <c r="BC1478" i="4"/>
  <c r="BB1478" i="4"/>
  <c r="BA1478" i="4"/>
  <c r="AZ1478" i="4"/>
  <c r="AY1478" i="4"/>
  <c r="AX1478" i="4"/>
  <c r="AW1478" i="4"/>
  <c r="AV1478" i="4"/>
  <c r="AU1478" i="4"/>
  <c r="AT1478" i="4"/>
  <c r="AS1478" i="4"/>
  <c r="AR1478" i="4"/>
  <c r="AQ1478" i="4"/>
  <c r="AP1478" i="4"/>
  <c r="AO1478" i="4"/>
  <c r="AN1478" i="4"/>
  <c r="AM1478" i="4"/>
  <c r="AL1478" i="4"/>
  <c r="AK1478" i="4"/>
  <c r="AJ1478" i="4"/>
  <c r="AI1478" i="4"/>
  <c r="BZ1477" i="4"/>
  <c r="BQ1477" i="4"/>
  <c r="AB1477" i="4"/>
  <c r="J1477" i="4"/>
  <c r="BZ1476" i="4"/>
  <c r="BQ1476" i="4"/>
  <c r="AB1476" i="4"/>
  <c r="J1476" i="4"/>
  <c r="BZ1475" i="4"/>
  <c r="BQ1475" i="4"/>
  <c r="AB1475" i="4"/>
  <c r="J1475" i="4"/>
  <c r="CD1473" i="4"/>
  <c r="CC1473" i="4"/>
  <c r="CB1473" i="4"/>
  <c r="CA1473" i="4"/>
  <c r="BW1473" i="4"/>
  <c r="BV1473" i="4"/>
  <c r="BU1473" i="4"/>
  <c r="BT1473" i="4"/>
  <c r="BS1473" i="4"/>
  <c r="BI1473" i="4"/>
  <c r="BH1473" i="4"/>
  <c r="BG1473" i="4"/>
  <c r="BF1473" i="4"/>
  <c r="BE1473" i="4"/>
  <c r="BD1473" i="4"/>
  <c r="BC1473" i="4"/>
  <c r="BB1473" i="4"/>
  <c r="BA1473" i="4"/>
  <c r="AZ1473" i="4"/>
  <c r="AY1473" i="4"/>
  <c r="AX1473" i="4"/>
  <c r="AW1473" i="4"/>
  <c r="AV1473" i="4"/>
  <c r="AU1473" i="4"/>
  <c r="AT1473" i="4"/>
  <c r="AS1473" i="4"/>
  <c r="AR1473" i="4"/>
  <c r="AQ1473" i="4"/>
  <c r="AP1473" i="4"/>
  <c r="AO1473" i="4"/>
  <c r="AN1473" i="4"/>
  <c r="AM1473" i="4"/>
  <c r="AL1473" i="4"/>
  <c r="AK1473" i="4"/>
  <c r="AJ1473" i="4"/>
  <c r="AI1473" i="4"/>
  <c r="BZ1472" i="4"/>
  <c r="BQ1472" i="4"/>
  <c r="AB1472" i="4"/>
  <c r="J1472" i="4"/>
  <c r="BZ1471" i="4"/>
  <c r="BQ1471" i="4"/>
  <c r="AB1471" i="4"/>
  <c r="J1471" i="4"/>
  <c r="BZ1470" i="4"/>
  <c r="BQ1470" i="4"/>
  <c r="AB1470" i="4"/>
  <c r="J1470" i="4"/>
  <c r="CD1467" i="4"/>
  <c r="CC1467" i="4"/>
  <c r="CB1467" i="4"/>
  <c r="CA1467" i="4"/>
  <c r="BW1467" i="4"/>
  <c r="BW1452" i="4" s="1"/>
  <c r="BV1467" i="4"/>
  <c r="BV1452" i="4" s="1"/>
  <c r="BU1467" i="4"/>
  <c r="BT1467" i="4"/>
  <c r="BS1467" i="4"/>
  <c r="BI1467" i="4"/>
  <c r="BH1467" i="4"/>
  <c r="BG1467" i="4"/>
  <c r="BF1467" i="4"/>
  <c r="BE1467" i="4"/>
  <c r="BD1467" i="4"/>
  <c r="BC1467" i="4"/>
  <c r="BB1467" i="4"/>
  <c r="BA1467" i="4"/>
  <c r="AZ1467" i="4"/>
  <c r="AY1467" i="4"/>
  <c r="AX1467" i="4"/>
  <c r="AW1467" i="4"/>
  <c r="AV1467" i="4"/>
  <c r="AU1467" i="4"/>
  <c r="AT1467" i="4"/>
  <c r="AS1467" i="4"/>
  <c r="AR1467" i="4"/>
  <c r="AQ1467" i="4"/>
  <c r="AP1467" i="4"/>
  <c r="AO1467" i="4"/>
  <c r="AN1467" i="4"/>
  <c r="AM1467" i="4"/>
  <c r="AL1467" i="4"/>
  <c r="AK1467" i="4"/>
  <c r="AJ1467" i="4"/>
  <c r="AI1467" i="4"/>
  <c r="BZ1466" i="4"/>
  <c r="BQ1466" i="4"/>
  <c r="AB1466" i="4"/>
  <c r="J1466" i="4"/>
  <c r="BZ1465" i="4"/>
  <c r="BQ1465" i="4"/>
  <c r="AB1465" i="4"/>
  <c r="J1465" i="4"/>
  <c r="BZ1464" i="4"/>
  <c r="BQ1464" i="4"/>
  <c r="AB1464" i="4"/>
  <c r="J1464" i="4"/>
  <c r="BZ1461" i="4"/>
  <c r="J1461" i="4"/>
  <c r="BZ1460" i="4"/>
  <c r="BZ1459" i="4"/>
  <c r="CD1449" i="4"/>
  <c r="CC1449" i="4"/>
  <c r="CB1449" i="4"/>
  <c r="CA1449" i="4"/>
  <c r="BW1449" i="4"/>
  <c r="BV1449" i="4"/>
  <c r="BU1449" i="4"/>
  <c r="BT1449" i="4"/>
  <c r="BS1449" i="4"/>
  <c r="BI1449" i="4"/>
  <c r="BH1449" i="4"/>
  <c r="BF1449" i="4"/>
  <c r="BE1449" i="4"/>
  <c r="BC1449" i="4"/>
  <c r="BB1449" i="4"/>
  <c r="AZ1449" i="4"/>
  <c r="AY1449" i="4"/>
  <c r="AW1449" i="4"/>
  <c r="AV1449" i="4"/>
  <c r="AT1449" i="4"/>
  <c r="AS1449" i="4"/>
  <c r="AQ1449" i="4"/>
  <c r="AP1449" i="4"/>
  <c r="AN1449" i="4"/>
  <c r="AM1449" i="4"/>
  <c r="AK1449" i="4"/>
  <c r="AJ1449" i="4"/>
  <c r="BZ1448" i="4"/>
  <c r="BQ1448" i="4"/>
  <c r="AB1448" i="4"/>
  <c r="J1448" i="4"/>
  <c r="BZ1447" i="4"/>
  <c r="BQ1447" i="4"/>
  <c r="AB1447" i="4"/>
  <c r="J1447" i="4"/>
  <c r="CD1445" i="4"/>
  <c r="CC1445" i="4"/>
  <c r="CB1445" i="4"/>
  <c r="CA1445" i="4"/>
  <c r="BW1445" i="4"/>
  <c r="BV1445" i="4"/>
  <c r="BU1445" i="4"/>
  <c r="BT1445" i="4"/>
  <c r="BS1445" i="4"/>
  <c r="BI1445" i="4"/>
  <c r="BG1445" i="4"/>
  <c r="BF1445" i="4"/>
  <c r="BE1445" i="4"/>
  <c r="BD1445" i="4"/>
  <c r="BC1445" i="4"/>
  <c r="BB1445" i="4"/>
  <c r="BA1445" i="4"/>
  <c r="AZ1445" i="4"/>
  <c r="AY1445" i="4"/>
  <c r="AX1445" i="4"/>
  <c r="AW1445" i="4"/>
  <c r="AV1445" i="4"/>
  <c r="AU1445" i="4"/>
  <c r="AT1445" i="4"/>
  <c r="AS1445" i="4"/>
  <c r="AR1445" i="4"/>
  <c r="AQ1445" i="4"/>
  <c r="AP1445" i="4"/>
  <c r="AO1445" i="4"/>
  <c r="AN1445" i="4"/>
  <c r="AM1445" i="4"/>
  <c r="AL1445" i="4"/>
  <c r="AK1445" i="4"/>
  <c r="AJ1445" i="4"/>
  <c r="AI1445" i="4"/>
  <c r="BZ1444" i="4"/>
  <c r="BQ1444" i="4"/>
  <c r="AB1444" i="4"/>
  <c r="J1444" i="4"/>
  <c r="BZ1443" i="4"/>
  <c r="BQ1443" i="4"/>
  <c r="AB1443" i="4"/>
  <c r="J1443" i="4"/>
  <c r="CD1441" i="4"/>
  <c r="CC1441" i="4"/>
  <c r="CB1441" i="4"/>
  <c r="CA1441" i="4"/>
  <c r="BW1441" i="4"/>
  <c r="BV1441" i="4"/>
  <c r="BU1441" i="4"/>
  <c r="BT1441" i="4"/>
  <c r="BS1441" i="4"/>
  <c r="BI1441" i="4"/>
  <c r="BH1441" i="4"/>
  <c r="BG1441" i="4"/>
  <c r="BF1441" i="4"/>
  <c r="BE1441" i="4"/>
  <c r="BD1441" i="4"/>
  <c r="BC1441" i="4"/>
  <c r="BB1441" i="4"/>
  <c r="BA1441" i="4"/>
  <c r="AZ1441" i="4"/>
  <c r="AY1441" i="4"/>
  <c r="AX1441" i="4"/>
  <c r="AW1441" i="4"/>
  <c r="AV1441" i="4"/>
  <c r="AU1441" i="4"/>
  <c r="AT1441" i="4"/>
  <c r="AS1441" i="4"/>
  <c r="AR1441" i="4"/>
  <c r="AQ1441" i="4"/>
  <c r="AP1441" i="4"/>
  <c r="AO1441" i="4"/>
  <c r="AN1441" i="4"/>
  <c r="AM1441" i="4"/>
  <c r="AL1441" i="4"/>
  <c r="AK1441" i="4"/>
  <c r="AJ1441" i="4"/>
  <c r="AI1441" i="4"/>
  <c r="BZ1440" i="4"/>
  <c r="BQ1440" i="4"/>
  <c r="AB1440" i="4"/>
  <c r="J1440" i="4"/>
  <c r="BZ1439" i="4"/>
  <c r="BQ1439" i="4"/>
  <c r="AB1439" i="4"/>
  <c r="J1439" i="4"/>
  <c r="CD1436" i="4"/>
  <c r="CC1436" i="4"/>
  <c r="CB1436" i="4"/>
  <c r="CA1436" i="4"/>
  <c r="BW1436" i="4"/>
  <c r="BV1436" i="4"/>
  <c r="BU1436" i="4"/>
  <c r="BT1436" i="4"/>
  <c r="BS1436" i="4"/>
  <c r="BI1436" i="4"/>
  <c r="BH1436" i="4"/>
  <c r="BF1436" i="4"/>
  <c r="BE1436" i="4"/>
  <c r="BC1436" i="4"/>
  <c r="BB1436" i="4"/>
  <c r="AZ1436" i="4"/>
  <c r="AY1436" i="4"/>
  <c r="AW1436" i="4"/>
  <c r="AV1436" i="4"/>
  <c r="AT1436" i="4"/>
  <c r="AS1436" i="4"/>
  <c r="AQ1436" i="4"/>
  <c r="AP1436" i="4"/>
  <c r="AN1436" i="4"/>
  <c r="AM1436" i="4"/>
  <c r="AK1436" i="4"/>
  <c r="AJ1436" i="4"/>
  <c r="BZ1435" i="4"/>
  <c r="BQ1435" i="4"/>
  <c r="AB1435" i="4"/>
  <c r="J1435" i="4"/>
  <c r="BZ1434" i="4"/>
  <c r="BQ1434" i="4"/>
  <c r="AB1434" i="4"/>
  <c r="J1434" i="4"/>
  <c r="CD1432" i="4"/>
  <c r="CC1432" i="4"/>
  <c r="CB1432" i="4"/>
  <c r="CA1432" i="4"/>
  <c r="BW1432" i="4"/>
  <c r="BV1432" i="4"/>
  <c r="BU1432" i="4"/>
  <c r="BT1432" i="4"/>
  <c r="BS1432" i="4"/>
  <c r="BI1432" i="4"/>
  <c r="BH1432" i="4"/>
  <c r="BG1432" i="4"/>
  <c r="BF1432" i="4"/>
  <c r="BE1432" i="4"/>
  <c r="BD1432" i="4"/>
  <c r="BC1432" i="4"/>
  <c r="BB1432" i="4"/>
  <c r="BA1432" i="4"/>
  <c r="AZ1432" i="4"/>
  <c r="AY1432" i="4"/>
  <c r="AX1432" i="4"/>
  <c r="AW1432" i="4"/>
  <c r="AV1432" i="4"/>
  <c r="AU1432" i="4"/>
  <c r="AT1432" i="4"/>
  <c r="AS1432" i="4"/>
  <c r="AR1432" i="4"/>
  <c r="AQ1432" i="4"/>
  <c r="AP1432" i="4"/>
  <c r="AO1432" i="4"/>
  <c r="AN1432" i="4"/>
  <c r="AM1432" i="4"/>
  <c r="AL1432" i="4"/>
  <c r="AK1432" i="4"/>
  <c r="AJ1432" i="4"/>
  <c r="AI1432" i="4"/>
  <c r="BZ1431" i="4"/>
  <c r="BQ1431" i="4"/>
  <c r="AB1431" i="4"/>
  <c r="J1431" i="4"/>
  <c r="BZ1430" i="4"/>
  <c r="BQ1430" i="4"/>
  <c r="AB1430" i="4"/>
  <c r="J1430" i="4"/>
  <c r="CD1428" i="4"/>
  <c r="CC1428" i="4"/>
  <c r="CB1428" i="4"/>
  <c r="CA1428" i="4"/>
  <c r="BW1428" i="4"/>
  <c r="BV1428" i="4"/>
  <c r="BU1428" i="4"/>
  <c r="BT1428" i="4"/>
  <c r="BS1428" i="4"/>
  <c r="BI1428" i="4"/>
  <c r="BH1428" i="4"/>
  <c r="BG1428" i="4"/>
  <c r="BF1428" i="4"/>
  <c r="BE1428" i="4"/>
  <c r="BD1428" i="4"/>
  <c r="BC1428" i="4"/>
  <c r="BB1428" i="4"/>
  <c r="BA1428" i="4"/>
  <c r="AZ1428" i="4"/>
  <c r="AY1428" i="4"/>
  <c r="AX1428" i="4"/>
  <c r="AW1428" i="4"/>
  <c r="AV1428" i="4"/>
  <c r="AU1428" i="4"/>
  <c r="AT1428" i="4"/>
  <c r="AS1428" i="4"/>
  <c r="AR1428" i="4"/>
  <c r="AQ1428" i="4"/>
  <c r="AP1428" i="4"/>
  <c r="AO1428" i="4"/>
  <c r="AN1428" i="4"/>
  <c r="AM1428" i="4"/>
  <c r="AL1428" i="4"/>
  <c r="AK1428" i="4"/>
  <c r="AJ1428" i="4"/>
  <c r="AI1428" i="4"/>
  <c r="BZ1427" i="4"/>
  <c r="BQ1427" i="4"/>
  <c r="AB1427" i="4"/>
  <c r="J1427" i="4"/>
  <c r="BZ1426" i="4"/>
  <c r="BQ1426" i="4"/>
  <c r="AB1426" i="4"/>
  <c r="J1426" i="4"/>
  <c r="CD1422" i="4"/>
  <c r="CC1422" i="4"/>
  <c r="CB1422" i="4"/>
  <c r="CA1422" i="4"/>
  <c r="BW1422" i="4"/>
  <c r="BV1422" i="4"/>
  <c r="BU1422" i="4"/>
  <c r="BT1422" i="4"/>
  <c r="BS1422" i="4"/>
  <c r="BI1422" i="4"/>
  <c r="BH1422" i="4"/>
  <c r="BG1422" i="4"/>
  <c r="BF1422" i="4"/>
  <c r="BE1422" i="4"/>
  <c r="BD1422" i="4"/>
  <c r="BC1422" i="4"/>
  <c r="BB1422" i="4"/>
  <c r="BA1422" i="4"/>
  <c r="AZ1422" i="4"/>
  <c r="AY1422" i="4"/>
  <c r="AX1422" i="4"/>
  <c r="AW1422" i="4"/>
  <c r="AV1422" i="4"/>
  <c r="AU1422" i="4"/>
  <c r="AT1422" i="4"/>
  <c r="AS1422" i="4"/>
  <c r="AR1422" i="4"/>
  <c r="AQ1422" i="4"/>
  <c r="AP1422" i="4"/>
  <c r="AO1422" i="4"/>
  <c r="AN1422" i="4"/>
  <c r="AM1422" i="4"/>
  <c r="AL1422" i="4"/>
  <c r="AK1422" i="4"/>
  <c r="AJ1422" i="4"/>
  <c r="AI1422" i="4"/>
  <c r="BZ1421" i="4"/>
  <c r="BQ1421" i="4"/>
  <c r="AB1421" i="4"/>
  <c r="J1421" i="4"/>
  <c r="BZ1420" i="4"/>
  <c r="BQ1420" i="4"/>
  <c r="AB1420" i="4"/>
  <c r="J1420" i="4"/>
  <c r="BZ1419" i="4"/>
  <c r="BQ1419" i="4"/>
  <c r="AB1419" i="4"/>
  <c r="J1419" i="4"/>
  <c r="CD1417" i="4"/>
  <c r="CC1417" i="4"/>
  <c r="CB1417" i="4"/>
  <c r="CA1417" i="4"/>
  <c r="BW1417" i="4"/>
  <c r="BV1417" i="4"/>
  <c r="BU1417" i="4"/>
  <c r="BT1417" i="4"/>
  <c r="BS1417" i="4"/>
  <c r="BI1417" i="4"/>
  <c r="BH1417" i="4"/>
  <c r="BG1417" i="4"/>
  <c r="BF1417" i="4"/>
  <c r="BE1417" i="4"/>
  <c r="BD1417" i="4"/>
  <c r="BC1417" i="4"/>
  <c r="BB1417" i="4"/>
  <c r="BA1417" i="4"/>
  <c r="AZ1417" i="4"/>
  <c r="AY1417" i="4"/>
  <c r="AX1417" i="4"/>
  <c r="AW1417" i="4"/>
  <c r="AV1417" i="4"/>
  <c r="AU1417" i="4"/>
  <c r="AT1417" i="4"/>
  <c r="AS1417" i="4"/>
  <c r="AR1417" i="4"/>
  <c r="AQ1417" i="4"/>
  <c r="AP1417" i="4"/>
  <c r="AO1417" i="4"/>
  <c r="AN1417" i="4"/>
  <c r="AM1417" i="4"/>
  <c r="AL1417" i="4"/>
  <c r="AK1417" i="4"/>
  <c r="AJ1417" i="4"/>
  <c r="AI1417" i="4"/>
  <c r="BZ1416" i="4"/>
  <c r="BQ1416" i="4"/>
  <c r="AB1416" i="4"/>
  <c r="J1416" i="4"/>
  <c r="BZ1415" i="4"/>
  <c r="BQ1415" i="4"/>
  <c r="AB1415" i="4"/>
  <c r="J1415" i="4"/>
  <c r="BZ1414" i="4"/>
  <c r="BQ1414" i="4"/>
  <c r="AB1414" i="4"/>
  <c r="J1414" i="4"/>
  <c r="CD1412" i="4"/>
  <c r="CC1412" i="4"/>
  <c r="CB1412" i="4"/>
  <c r="CA1412" i="4"/>
  <c r="BW1412" i="4"/>
  <c r="BV1412" i="4"/>
  <c r="BU1412" i="4"/>
  <c r="BT1412" i="4"/>
  <c r="BS1412" i="4"/>
  <c r="BI1412" i="4"/>
  <c r="BH1412" i="4"/>
  <c r="BF1412" i="4"/>
  <c r="BE1412" i="4"/>
  <c r="BC1412" i="4"/>
  <c r="BB1412" i="4"/>
  <c r="AZ1412" i="4"/>
  <c r="AY1412" i="4"/>
  <c r="AW1412" i="4"/>
  <c r="AV1412" i="4"/>
  <c r="AT1412" i="4"/>
  <c r="AS1412" i="4"/>
  <c r="AQ1412" i="4"/>
  <c r="AP1412" i="4"/>
  <c r="AN1412" i="4"/>
  <c r="AM1412" i="4"/>
  <c r="AK1412" i="4"/>
  <c r="AJ1412" i="4"/>
  <c r="BZ1411" i="4"/>
  <c r="BQ1411" i="4"/>
  <c r="AB1411" i="4"/>
  <c r="J1411" i="4"/>
  <c r="BZ1410" i="4"/>
  <c r="BQ1410" i="4"/>
  <c r="AB1410" i="4"/>
  <c r="J1410" i="4"/>
  <c r="BZ1409" i="4"/>
  <c r="BQ1409" i="4"/>
  <c r="AB1409" i="4"/>
  <c r="J1409" i="4"/>
  <c r="CD1407" i="4"/>
  <c r="CC1407" i="4"/>
  <c r="CB1407" i="4"/>
  <c r="CA1407" i="4"/>
  <c r="BW1407" i="4"/>
  <c r="BV1407" i="4"/>
  <c r="BU1407" i="4"/>
  <c r="BT1407" i="4"/>
  <c r="BS1407" i="4"/>
  <c r="BI1407" i="4"/>
  <c r="BH1407" i="4"/>
  <c r="BG1407" i="4"/>
  <c r="BF1407" i="4"/>
  <c r="BE1407" i="4"/>
  <c r="BD1407" i="4"/>
  <c r="BC1407" i="4"/>
  <c r="BB1407" i="4"/>
  <c r="BA1407" i="4"/>
  <c r="AZ1407" i="4"/>
  <c r="AY1407" i="4"/>
  <c r="AX1407" i="4"/>
  <c r="AW1407" i="4"/>
  <c r="AV1407" i="4"/>
  <c r="AU1407" i="4"/>
  <c r="AT1407" i="4"/>
  <c r="AS1407" i="4"/>
  <c r="AR1407" i="4"/>
  <c r="AQ1407" i="4"/>
  <c r="AP1407" i="4"/>
  <c r="AO1407" i="4"/>
  <c r="AN1407" i="4"/>
  <c r="AM1407" i="4"/>
  <c r="AL1407" i="4"/>
  <c r="AK1407" i="4"/>
  <c r="AJ1407" i="4"/>
  <c r="AI1407" i="4"/>
  <c r="BZ1406" i="4"/>
  <c r="BQ1406" i="4"/>
  <c r="AB1406" i="4"/>
  <c r="J1406" i="4"/>
  <c r="BZ1405" i="4"/>
  <c r="BQ1405" i="4"/>
  <c r="AB1405" i="4"/>
  <c r="J1405" i="4"/>
  <c r="BZ1404" i="4"/>
  <c r="BQ1404" i="4"/>
  <c r="AB1404" i="4"/>
  <c r="J1404" i="4"/>
  <c r="CD1402" i="4"/>
  <c r="CC1402" i="4"/>
  <c r="CB1402" i="4"/>
  <c r="CA1402" i="4"/>
  <c r="BW1402" i="4"/>
  <c r="BV1402" i="4"/>
  <c r="BU1402" i="4"/>
  <c r="BT1402" i="4"/>
  <c r="BS1402" i="4"/>
  <c r="BI1402" i="4"/>
  <c r="BH1402" i="4"/>
  <c r="BG1402" i="4"/>
  <c r="BF1402" i="4"/>
  <c r="BE1402" i="4"/>
  <c r="BD1402" i="4"/>
  <c r="BC1402" i="4"/>
  <c r="BB1402" i="4"/>
  <c r="BA1402" i="4"/>
  <c r="AZ1402" i="4"/>
  <c r="AY1402" i="4"/>
  <c r="AX1402" i="4"/>
  <c r="AW1402" i="4"/>
  <c r="AV1402" i="4"/>
  <c r="AU1402" i="4"/>
  <c r="AT1402" i="4"/>
  <c r="AS1402" i="4"/>
  <c r="AR1402" i="4"/>
  <c r="AQ1402" i="4"/>
  <c r="AP1402" i="4"/>
  <c r="AO1402" i="4"/>
  <c r="AN1402" i="4"/>
  <c r="AM1402" i="4"/>
  <c r="AL1402" i="4"/>
  <c r="AK1402" i="4"/>
  <c r="AJ1402" i="4"/>
  <c r="AI1402" i="4"/>
  <c r="BZ1401" i="4"/>
  <c r="BQ1401" i="4"/>
  <c r="AB1401" i="4"/>
  <c r="J1401" i="4"/>
  <c r="BZ1400" i="4"/>
  <c r="BQ1400" i="4"/>
  <c r="AB1400" i="4"/>
  <c r="J1400" i="4"/>
  <c r="BZ1399" i="4"/>
  <c r="BQ1399" i="4"/>
  <c r="AB1399" i="4"/>
  <c r="J1399" i="4"/>
  <c r="CD1397" i="4"/>
  <c r="CC1397" i="4"/>
  <c r="CB1397" i="4"/>
  <c r="CA1397" i="4"/>
  <c r="BW1397" i="4"/>
  <c r="BV1397" i="4"/>
  <c r="BU1397" i="4"/>
  <c r="BT1397" i="4"/>
  <c r="BS1397" i="4"/>
  <c r="BI1397" i="4"/>
  <c r="BH1397" i="4"/>
  <c r="BG1397" i="4"/>
  <c r="BF1397" i="4"/>
  <c r="BE1397" i="4"/>
  <c r="BD1397" i="4"/>
  <c r="BC1397" i="4"/>
  <c r="BB1397" i="4"/>
  <c r="BA1397" i="4"/>
  <c r="AZ1397" i="4"/>
  <c r="AY1397" i="4"/>
  <c r="AX1397" i="4"/>
  <c r="AW1397" i="4"/>
  <c r="AV1397" i="4"/>
  <c r="AU1397" i="4"/>
  <c r="AT1397" i="4"/>
  <c r="AS1397" i="4"/>
  <c r="AR1397" i="4"/>
  <c r="AQ1397" i="4"/>
  <c r="AP1397" i="4"/>
  <c r="AO1397" i="4"/>
  <c r="AN1397" i="4"/>
  <c r="AM1397" i="4"/>
  <c r="AL1397" i="4"/>
  <c r="AK1397" i="4"/>
  <c r="AJ1397" i="4"/>
  <c r="AI1397" i="4"/>
  <c r="BZ1396" i="4"/>
  <c r="BQ1396" i="4"/>
  <c r="AB1396" i="4"/>
  <c r="J1396" i="4"/>
  <c r="BZ1395" i="4"/>
  <c r="BQ1395" i="4"/>
  <c r="AB1395" i="4"/>
  <c r="J1395" i="4"/>
  <c r="BZ1394" i="4"/>
  <c r="BQ1394" i="4"/>
  <c r="AB1394" i="4"/>
  <c r="J1394" i="4"/>
  <c r="CD1391" i="4"/>
  <c r="CC1391" i="4"/>
  <c r="CB1391" i="4"/>
  <c r="CA1391" i="4"/>
  <c r="BW1391" i="4"/>
  <c r="BV1391" i="4"/>
  <c r="BU1391" i="4"/>
  <c r="BT1391" i="4"/>
  <c r="BS1391" i="4"/>
  <c r="BI1391" i="4"/>
  <c r="BH1391" i="4"/>
  <c r="BG1391" i="4"/>
  <c r="BF1391" i="4"/>
  <c r="BE1391" i="4"/>
  <c r="BD1391" i="4"/>
  <c r="BC1391" i="4"/>
  <c r="BB1391" i="4"/>
  <c r="BA1391" i="4"/>
  <c r="AZ1391" i="4"/>
  <c r="AY1391" i="4"/>
  <c r="AX1391" i="4"/>
  <c r="AW1391" i="4"/>
  <c r="AV1391" i="4"/>
  <c r="AU1391" i="4"/>
  <c r="AT1391" i="4"/>
  <c r="AS1391" i="4"/>
  <c r="AR1391" i="4"/>
  <c r="AQ1391" i="4"/>
  <c r="AP1391" i="4"/>
  <c r="AO1391" i="4"/>
  <c r="AN1391" i="4"/>
  <c r="AM1391" i="4"/>
  <c r="AL1391" i="4"/>
  <c r="AK1391" i="4"/>
  <c r="AJ1391" i="4"/>
  <c r="AI1391" i="4"/>
  <c r="BZ1390" i="4"/>
  <c r="BQ1390" i="4"/>
  <c r="AB1390" i="4"/>
  <c r="J1390" i="4"/>
  <c r="BZ1389" i="4"/>
  <c r="BQ1389" i="4"/>
  <c r="AB1389" i="4"/>
  <c r="J1389" i="4"/>
  <c r="BZ1388" i="4"/>
  <c r="BQ1388" i="4"/>
  <c r="AB1388" i="4"/>
  <c r="J1388" i="4"/>
  <c r="CD1386" i="4"/>
  <c r="CC1386" i="4"/>
  <c r="CB1386" i="4"/>
  <c r="CA1386" i="4"/>
  <c r="BW1386" i="4"/>
  <c r="BV1386" i="4"/>
  <c r="BU1386" i="4"/>
  <c r="BT1386" i="4"/>
  <c r="BS1386" i="4"/>
  <c r="BI1386" i="4"/>
  <c r="BH1386" i="4"/>
  <c r="BG1386" i="4"/>
  <c r="BF1386" i="4"/>
  <c r="BE1386" i="4"/>
  <c r="BD1386" i="4"/>
  <c r="BC1386" i="4"/>
  <c r="BB1386" i="4"/>
  <c r="BA1386" i="4"/>
  <c r="AZ1386" i="4"/>
  <c r="AY1386" i="4"/>
  <c r="AX1386" i="4"/>
  <c r="AW1386" i="4"/>
  <c r="AV1386" i="4"/>
  <c r="AU1386" i="4"/>
  <c r="AT1386" i="4"/>
  <c r="AS1386" i="4"/>
  <c r="AR1386" i="4"/>
  <c r="AQ1386" i="4"/>
  <c r="AP1386" i="4"/>
  <c r="AO1386" i="4"/>
  <c r="AN1386" i="4"/>
  <c r="AM1386" i="4"/>
  <c r="AL1386" i="4"/>
  <c r="AK1386" i="4"/>
  <c r="AJ1386" i="4"/>
  <c r="AI1386" i="4"/>
  <c r="BZ1385" i="4"/>
  <c r="BQ1385" i="4"/>
  <c r="AB1385" i="4"/>
  <c r="J1385" i="4"/>
  <c r="BZ1384" i="4"/>
  <c r="BQ1384" i="4"/>
  <c r="AB1384" i="4"/>
  <c r="J1384" i="4"/>
  <c r="BZ1383" i="4"/>
  <c r="BQ1383" i="4"/>
  <c r="AB1383" i="4"/>
  <c r="J1383" i="4"/>
  <c r="CD1381" i="4"/>
  <c r="CC1381" i="4"/>
  <c r="CB1381" i="4"/>
  <c r="CA1381" i="4"/>
  <c r="BW1381" i="4"/>
  <c r="BV1381" i="4"/>
  <c r="BU1381" i="4"/>
  <c r="BT1381" i="4"/>
  <c r="BS1381" i="4"/>
  <c r="BI1381" i="4"/>
  <c r="BH1381" i="4"/>
  <c r="BF1381" i="4"/>
  <c r="BE1381" i="4"/>
  <c r="BC1381" i="4"/>
  <c r="BB1381" i="4"/>
  <c r="AZ1381" i="4"/>
  <c r="AY1381" i="4"/>
  <c r="AW1381" i="4"/>
  <c r="AV1381" i="4"/>
  <c r="AT1381" i="4"/>
  <c r="AS1381" i="4"/>
  <c r="AQ1381" i="4"/>
  <c r="AP1381" i="4"/>
  <c r="AN1381" i="4"/>
  <c r="AM1381" i="4"/>
  <c r="AK1381" i="4"/>
  <c r="AJ1381" i="4"/>
  <c r="BZ1380" i="4"/>
  <c r="BQ1380" i="4"/>
  <c r="AB1380" i="4"/>
  <c r="J1380" i="4"/>
  <c r="BZ1379" i="4"/>
  <c r="BQ1379" i="4"/>
  <c r="AB1379" i="4"/>
  <c r="J1379" i="4"/>
  <c r="BZ1378" i="4"/>
  <c r="BQ1378" i="4"/>
  <c r="AB1378" i="4"/>
  <c r="J1378" i="4"/>
  <c r="CD1376" i="4"/>
  <c r="CC1376" i="4"/>
  <c r="CB1376" i="4"/>
  <c r="CA1376" i="4"/>
  <c r="BW1376" i="4"/>
  <c r="BV1376" i="4"/>
  <c r="BU1376" i="4"/>
  <c r="BT1376" i="4"/>
  <c r="BS1376" i="4"/>
  <c r="BI1376" i="4"/>
  <c r="BH1376" i="4"/>
  <c r="BG1376" i="4"/>
  <c r="BF1376" i="4"/>
  <c r="BE1376" i="4"/>
  <c r="BD1376" i="4"/>
  <c r="BC1376" i="4"/>
  <c r="BB1376" i="4"/>
  <c r="BA1376" i="4"/>
  <c r="AZ1376" i="4"/>
  <c r="AY1376" i="4"/>
  <c r="AX1376" i="4"/>
  <c r="AW1376" i="4"/>
  <c r="AV1376" i="4"/>
  <c r="AU1376" i="4"/>
  <c r="AT1376" i="4"/>
  <c r="AS1376" i="4"/>
  <c r="AR1376" i="4"/>
  <c r="AQ1376" i="4"/>
  <c r="AP1376" i="4"/>
  <c r="AO1376" i="4"/>
  <c r="AN1376" i="4"/>
  <c r="AM1376" i="4"/>
  <c r="AL1376" i="4"/>
  <c r="AK1376" i="4"/>
  <c r="AJ1376" i="4"/>
  <c r="AI1376" i="4"/>
  <c r="BZ1375" i="4"/>
  <c r="BQ1375" i="4"/>
  <c r="AB1375" i="4"/>
  <c r="J1375" i="4"/>
  <c r="BZ1374" i="4"/>
  <c r="BQ1374" i="4"/>
  <c r="AB1374" i="4"/>
  <c r="J1374" i="4"/>
  <c r="BZ1373" i="4"/>
  <c r="BQ1373" i="4"/>
  <c r="AB1373" i="4"/>
  <c r="J1373" i="4"/>
  <c r="CD1371" i="4"/>
  <c r="CC1371" i="4"/>
  <c r="CB1371" i="4"/>
  <c r="CB1360" i="4" s="1"/>
  <c r="CA1371" i="4"/>
  <c r="BW1371" i="4"/>
  <c r="BV1371" i="4"/>
  <c r="BU1371" i="4"/>
  <c r="BT1371" i="4"/>
  <c r="BS1371" i="4"/>
  <c r="BI1371" i="4"/>
  <c r="BH1371" i="4"/>
  <c r="BG1371" i="4"/>
  <c r="BF1371" i="4"/>
  <c r="BE1371" i="4"/>
  <c r="BD1371" i="4"/>
  <c r="BC1371" i="4"/>
  <c r="BB1371" i="4"/>
  <c r="BA1371" i="4"/>
  <c r="AZ1371" i="4"/>
  <c r="AY1371" i="4"/>
  <c r="AX1371" i="4"/>
  <c r="AW1371" i="4"/>
  <c r="AV1371" i="4"/>
  <c r="AU1371" i="4"/>
  <c r="AT1371" i="4"/>
  <c r="AS1371" i="4"/>
  <c r="AR1371" i="4"/>
  <c r="AQ1371" i="4"/>
  <c r="AP1371" i="4"/>
  <c r="AO1371" i="4"/>
  <c r="AN1371" i="4"/>
  <c r="AM1371" i="4"/>
  <c r="AL1371" i="4"/>
  <c r="AK1371" i="4"/>
  <c r="AJ1371" i="4"/>
  <c r="AI1371" i="4"/>
  <c r="BZ1370" i="4"/>
  <c r="BQ1370" i="4"/>
  <c r="AB1370" i="4"/>
  <c r="J1370" i="4"/>
  <c r="BZ1369" i="4"/>
  <c r="BQ1369" i="4"/>
  <c r="AB1369" i="4"/>
  <c r="J1369" i="4"/>
  <c r="BZ1368" i="4"/>
  <c r="BQ1368" i="4"/>
  <c r="AB1368" i="4"/>
  <c r="J1368" i="4"/>
  <c r="BV1366" i="4"/>
  <c r="BU1366" i="4"/>
  <c r="BT1366" i="4"/>
  <c r="BS1366" i="4"/>
  <c r="BI1366" i="4"/>
  <c r="BH1366" i="4"/>
  <c r="BG1366" i="4"/>
  <c r="BF1366" i="4"/>
  <c r="BE1366" i="4"/>
  <c r="BD1366" i="4"/>
  <c r="BC1366" i="4"/>
  <c r="BB1366" i="4"/>
  <c r="BA1366" i="4"/>
  <c r="AZ1366" i="4"/>
  <c r="AY1366" i="4"/>
  <c r="AX1366" i="4"/>
  <c r="AW1366" i="4"/>
  <c r="AV1366" i="4"/>
  <c r="AU1366" i="4"/>
  <c r="AT1366" i="4"/>
  <c r="AS1366" i="4"/>
  <c r="AR1366" i="4"/>
  <c r="AQ1366" i="4"/>
  <c r="AP1366" i="4"/>
  <c r="AO1366" i="4"/>
  <c r="AN1366" i="4"/>
  <c r="AM1366" i="4"/>
  <c r="AL1366" i="4"/>
  <c r="AK1366" i="4"/>
  <c r="AJ1366" i="4"/>
  <c r="AI1366" i="4"/>
  <c r="BZ1365" i="4"/>
  <c r="AB1365" i="4"/>
  <c r="J1365" i="4"/>
  <c r="BZ1364" i="4"/>
  <c r="BZ1363" i="4"/>
  <c r="CD1359" i="4"/>
  <c r="CC1359" i="4"/>
  <c r="CB1359" i="4"/>
  <c r="CA1359" i="4"/>
  <c r="BW1359" i="4"/>
  <c r="BV1359" i="4"/>
  <c r="BU1359" i="4"/>
  <c r="BT1359" i="4"/>
  <c r="BS1359" i="4"/>
  <c r="BI1359" i="4"/>
  <c r="BH1359" i="4"/>
  <c r="BG1359" i="4"/>
  <c r="BF1359" i="4"/>
  <c r="BE1359" i="4"/>
  <c r="BD1359" i="4"/>
  <c r="BC1359" i="4"/>
  <c r="BB1359" i="4"/>
  <c r="BA1359" i="4"/>
  <c r="AZ1359" i="4"/>
  <c r="AY1359" i="4"/>
  <c r="AX1359" i="4"/>
  <c r="AW1359" i="4"/>
  <c r="AV1359" i="4"/>
  <c r="AU1359" i="4"/>
  <c r="AT1359" i="4"/>
  <c r="AS1359" i="4"/>
  <c r="AR1359" i="4"/>
  <c r="AQ1359" i="4"/>
  <c r="AP1359" i="4"/>
  <c r="AO1359" i="4"/>
  <c r="AN1359" i="4"/>
  <c r="AM1359" i="4"/>
  <c r="AL1359" i="4"/>
  <c r="AK1359" i="4"/>
  <c r="AJ1359" i="4"/>
  <c r="AI1359" i="4"/>
  <c r="BZ1358" i="4"/>
  <c r="BQ1358" i="4"/>
  <c r="AB1358" i="4"/>
  <c r="J1358" i="4"/>
  <c r="BZ1357" i="4"/>
  <c r="BQ1357" i="4"/>
  <c r="AB1357" i="4"/>
  <c r="J1357" i="4"/>
  <c r="BZ1356" i="4"/>
  <c r="BQ1356" i="4"/>
  <c r="AB1356" i="4"/>
  <c r="J1356" i="4"/>
  <c r="CD1354" i="4"/>
  <c r="CC1354" i="4"/>
  <c r="CB1354" i="4"/>
  <c r="CA1354" i="4"/>
  <c r="BW1354" i="4"/>
  <c r="BV1354" i="4"/>
  <c r="BU1354" i="4"/>
  <c r="BT1354" i="4"/>
  <c r="BS1354" i="4"/>
  <c r="BI1354" i="4"/>
  <c r="BH1354" i="4"/>
  <c r="BG1354" i="4"/>
  <c r="BF1354" i="4"/>
  <c r="BE1354" i="4"/>
  <c r="BD1354" i="4"/>
  <c r="BC1354" i="4"/>
  <c r="BB1354" i="4"/>
  <c r="BA1354" i="4"/>
  <c r="AZ1354" i="4"/>
  <c r="AY1354" i="4"/>
  <c r="AX1354" i="4"/>
  <c r="AW1354" i="4"/>
  <c r="AV1354" i="4"/>
  <c r="AU1354" i="4"/>
  <c r="AT1354" i="4"/>
  <c r="AS1354" i="4"/>
  <c r="AR1354" i="4"/>
  <c r="AQ1354" i="4"/>
  <c r="AP1354" i="4"/>
  <c r="AO1354" i="4"/>
  <c r="AN1354" i="4"/>
  <c r="AM1354" i="4"/>
  <c r="AL1354" i="4"/>
  <c r="AK1354" i="4"/>
  <c r="AJ1354" i="4"/>
  <c r="AI1354" i="4"/>
  <c r="BZ1353" i="4"/>
  <c r="BQ1353" i="4"/>
  <c r="AB1353" i="4"/>
  <c r="J1353" i="4"/>
  <c r="BZ1352" i="4"/>
  <c r="BQ1352" i="4"/>
  <c r="AB1352" i="4"/>
  <c r="J1352" i="4"/>
  <c r="BZ1351" i="4"/>
  <c r="BQ1351" i="4"/>
  <c r="AB1351" i="4"/>
  <c r="J1351" i="4"/>
  <c r="CD1348" i="4"/>
  <c r="CC1348" i="4"/>
  <c r="CB1348" i="4"/>
  <c r="CA1348" i="4"/>
  <c r="BW1348" i="4"/>
  <c r="BV1348" i="4"/>
  <c r="BU1348" i="4"/>
  <c r="BT1348" i="4"/>
  <c r="BS1348" i="4"/>
  <c r="BI1348" i="4"/>
  <c r="BH1348" i="4"/>
  <c r="BG1348" i="4"/>
  <c r="BF1348" i="4"/>
  <c r="BE1348" i="4"/>
  <c r="BD1348" i="4"/>
  <c r="BC1348" i="4"/>
  <c r="BB1348" i="4"/>
  <c r="BA1348" i="4"/>
  <c r="AZ1348" i="4"/>
  <c r="AY1348" i="4"/>
  <c r="AX1348" i="4"/>
  <c r="AW1348" i="4"/>
  <c r="AV1348" i="4"/>
  <c r="AU1348" i="4"/>
  <c r="AT1348" i="4"/>
  <c r="AS1348" i="4"/>
  <c r="AR1348" i="4"/>
  <c r="AQ1348" i="4"/>
  <c r="AP1348" i="4"/>
  <c r="AO1348" i="4"/>
  <c r="AN1348" i="4"/>
  <c r="AM1348" i="4"/>
  <c r="AL1348" i="4"/>
  <c r="AK1348" i="4"/>
  <c r="AJ1348" i="4"/>
  <c r="AI1348" i="4"/>
  <c r="BZ1347" i="4"/>
  <c r="BQ1347" i="4"/>
  <c r="AB1347" i="4"/>
  <c r="J1347" i="4"/>
  <c r="BZ1346" i="4"/>
  <c r="BQ1346" i="4"/>
  <c r="AB1346" i="4"/>
  <c r="J1346" i="4"/>
  <c r="BZ1345" i="4"/>
  <c r="BQ1345" i="4"/>
  <c r="AB1345" i="4"/>
  <c r="J1345" i="4"/>
  <c r="BZ1342" i="4"/>
  <c r="J1342" i="4"/>
  <c r="BZ1341" i="4"/>
  <c r="CD1330" i="4"/>
  <c r="CC1330" i="4"/>
  <c r="CB1330" i="4"/>
  <c r="CA1330" i="4"/>
  <c r="BW1330" i="4"/>
  <c r="BV1330" i="4"/>
  <c r="BU1330" i="4"/>
  <c r="BT1330" i="4"/>
  <c r="BS1330" i="4"/>
  <c r="BI1330" i="4"/>
  <c r="BH1330" i="4"/>
  <c r="BF1330" i="4"/>
  <c r="BE1330" i="4"/>
  <c r="BC1330" i="4"/>
  <c r="BB1330" i="4"/>
  <c r="AZ1330" i="4"/>
  <c r="AY1330" i="4"/>
  <c r="AW1330" i="4"/>
  <c r="AV1330" i="4"/>
  <c r="AT1330" i="4"/>
  <c r="AS1330" i="4"/>
  <c r="AQ1330" i="4"/>
  <c r="AP1330" i="4"/>
  <c r="AN1330" i="4"/>
  <c r="AM1330" i="4"/>
  <c r="AK1330" i="4"/>
  <c r="AJ1330" i="4"/>
  <c r="BZ1329" i="4"/>
  <c r="BQ1329" i="4"/>
  <c r="AB1329" i="4"/>
  <c r="J1329" i="4"/>
  <c r="BZ1328" i="4"/>
  <c r="BQ1328" i="4"/>
  <c r="AB1328" i="4"/>
  <c r="J1328" i="4"/>
  <c r="CD1326" i="4"/>
  <c r="CC1326" i="4"/>
  <c r="CB1326" i="4"/>
  <c r="CA1326" i="4"/>
  <c r="BW1326" i="4"/>
  <c r="BV1326" i="4"/>
  <c r="BU1326" i="4"/>
  <c r="BT1326" i="4"/>
  <c r="BS1326" i="4"/>
  <c r="BI1326" i="4"/>
  <c r="BG1326" i="4"/>
  <c r="BF1326" i="4"/>
  <c r="BE1326" i="4"/>
  <c r="BD1326" i="4"/>
  <c r="BC1326" i="4"/>
  <c r="BB1326" i="4"/>
  <c r="BA1326" i="4"/>
  <c r="AZ1326" i="4"/>
  <c r="AY1326" i="4"/>
  <c r="AX1326" i="4"/>
  <c r="AW1326" i="4"/>
  <c r="AV1326" i="4"/>
  <c r="AU1326" i="4"/>
  <c r="AT1326" i="4"/>
  <c r="AS1326" i="4"/>
  <c r="AR1326" i="4"/>
  <c r="AQ1326" i="4"/>
  <c r="AP1326" i="4"/>
  <c r="AO1326" i="4"/>
  <c r="AN1326" i="4"/>
  <c r="AM1326" i="4"/>
  <c r="AL1326" i="4"/>
  <c r="AK1326" i="4"/>
  <c r="AJ1326" i="4"/>
  <c r="AI1326" i="4"/>
  <c r="BZ1325" i="4"/>
  <c r="BQ1325" i="4"/>
  <c r="AB1325" i="4"/>
  <c r="J1325" i="4"/>
  <c r="BZ1324" i="4"/>
  <c r="BQ1324" i="4"/>
  <c r="AB1324" i="4"/>
  <c r="J1324" i="4"/>
  <c r="CD1322" i="4"/>
  <c r="CC1322" i="4"/>
  <c r="CB1322" i="4"/>
  <c r="CA1322" i="4"/>
  <c r="BW1322" i="4"/>
  <c r="BV1322" i="4"/>
  <c r="BU1322" i="4"/>
  <c r="BT1322" i="4"/>
  <c r="BS1322" i="4"/>
  <c r="BI1322" i="4"/>
  <c r="BH1322" i="4"/>
  <c r="BG1322" i="4"/>
  <c r="BF1322" i="4"/>
  <c r="BE1322" i="4"/>
  <c r="BD1322" i="4"/>
  <c r="BC1322" i="4"/>
  <c r="BB1322" i="4"/>
  <c r="BA1322" i="4"/>
  <c r="AZ1322" i="4"/>
  <c r="AY1322" i="4"/>
  <c r="AX1322" i="4"/>
  <c r="AW1322" i="4"/>
  <c r="AV1322" i="4"/>
  <c r="AU1322" i="4"/>
  <c r="AT1322" i="4"/>
  <c r="AS1322" i="4"/>
  <c r="AR1322" i="4"/>
  <c r="AQ1322" i="4"/>
  <c r="AP1322" i="4"/>
  <c r="AO1322" i="4"/>
  <c r="AN1322" i="4"/>
  <c r="AM1322" i="4"/>
  <c r="AL1322" i="4"/>
  <c r="AK1322" i="4"/>
  <c r="AJ1322" i="4"/>
  <c r="AI1322" i="4"/>
  <c r="BZ1321" i="4"/>
  <c r="BQ1321" i="4"/>
  <c r="AB1321" i="4"/>
  <c r="J1321" i="4"/>
  <c r="BZ1320" i="4"/>
  <c r="BQ1320" i="4"/>
  <c r="AB1320" i="4"/>
  <c r="J1320" i="4"/>
  <c r="CD1317" i="4"/>
  <c r="CC1317" i="4"/>
  <c r="CB1317" i="4"/>
  <c r="CA1317" i="4"/>
  <c r="BW1317" i="4"/>
  <c r="BV1317" i="4"/>
  <c r="BU1317" i="4"/>
  <c r="BT1317" i="4"/>
  <c r="BS1317" i="4"/>
  <c r="BI1317" i="4"/>
  <c r="BH1317" i="4"/>
  <c r="BF1317" i="4"/>
  <c r="BE1317" i="4"/>
  <c r="BC1317" i="4"/>
  <c r="BB1317" i="4"/>
  <c r="AZ1317" i="4"/>
  <c r="AY1317" i="4"/>
  <c r="AW1317" i="4"/>
  <c r="AV1317" i="4"/>
  <c r="AT1317" i="4"/>
  <c r="AS1317" i="4"/>
  <c r="AQ1317" i="4"/>
  <c r="AP1317" i="4"/>
  <c r="AN1317" i="4"/>
  <c r="AM1317" i="4"/>
  <c r="AK1317" i="4"/>
  <c r="AJ1317" i="4"/>
  <c r="BZ1316" i="4"/>
  <c r="BQ1316" i="4"/>
  <c r="AB1316" i="4"/>
  <c r="J1316" i="4"/>
  <c r="BZ1315" i="4"/>
  <c r="BQ1315" i="4"/>
  <c r="AB1315" i="4"/>
  <c r="J1315" i="4"/>
  <c r="CD1313" i="4"/>
  <c r="CC1313" i="4"/>
  <c r="CB1313" i="4"/>
  <c r="CA1313" i="4"/>
  <c r="BW1313" i="4"/>
  <c r="BV1313" i="4"/>
  <c r="BU1313" i="4"/>
  <c r="BT1313" i="4"/>
  <c r="BS1313" i="4"/>
  <c r="BI1313" i="4"/>
  <c r="BH1313" i="4"/>
  <c r="BG1313" i="4"/>
  <c r="BF1313" i="4"/>
  <c r="BE1313" i="4"/>
  <c r="BD1313" i="4"/>
  <c r="BC1313" i="4"/>
  <c r="BB1313" i="4"/>
  <c r="BA1313" i="4"/>
  <c r="AZ1313" i="4"/>
  <c r="AY1313" i="4"/>
  <c r="AX1313" i="4"/>
  <c r="AW1313" i="4"/>
  <c r="AV1313" i="4"/>
  <c r="AU1313" i="4"/>
  <c r="AT1313" i="4"/>
  <c r="AS1313" i="4"/>
  <c r="AR1313" i="4"/>
  <c r="AQ1313" i="4"/>
  <c r="AP1313" i="4"/>
  <c r="AO1313" i="4"/>
  <c r="AN1313" i="4"/>
  <c r="AM1313" i="4"/>
  <c r="AL1313" i="4"/>
  <c r="AK1313" i="4"/>
  <c r="AJ1313" i="4"/>
  <c r="AI1313" i="4"/>
  <c r="BZ1312" i="4"/>
  <c r="BQ1312" i="4"/>
  <c r="AB1312" i="4"/>
  <c r="J1312" i="4"/>
  <c r="BZ1311" i="4"/>
  <c r="BQ1311" i="4"/>
  <c r="AB1311" i="4"/>
  <c r="J1311" i="4"/>
  <c r="CD1309" i="4"/>
  <c r="CC1309" i="4"/>
  <c r="CB1309" i="4"/>
  <c r="CA1309" i="4"/>
  <c r="BW1309" i="4"/>
  <c r="BV1309" i="4"/>
  <c r="BU1309" i="4"/>
  <c r="BT1309" i="4"/>
  <c r="BS1309" i="4"/>
  <c r="BI1309" i="4"/>
  <c r="BH1309" i="4"/>
  <c r="BG1309" i="4"/>
  <c r="BF1309" i="4"/>
  <c r="BE1309" i="4"/>
  <c r="BD1309" i="4"/>
  <c r="BC1309" i="4"/>
  <c r="BB1309" i="4"/>
  <c r="BA1309" i="4"/>
  <c r="AZ1309" i="4"/>
  <c r="AY1309" i="4"/>
  <c r="AX1309" i="4"/>
  <c r="AW1309" i="4"/>
  <c r="AV1309" i="4"/>
  <c r="AU1309" i="4"/>
  <c r="AT1309" i="4"/>
  <c r="AS1309" i="4"/>
  <c r="AR1309" i="4"/>
  <c r="AQ1309" i="4"/>
  <c r="AP1309" i="4"/>
  <c r="AO1309" i="4"/>
  <c r="AN1309" i="4"/>
  <c r="AM1309" i="4"/>
  <c r="AL1309" i="4"/>
  <c r="AK1309" i="4"/>
  <c r="AJ1309" i="4"/>
  <c r="AI1309" i="4"/>
  <c r="BZ1308" i="4"/>
  <c r="BQ1308" i="4"/>
  <c r="AB1308" i="4"/>
  <c r="J1308" i="4"/>
  <c r="BZ1307" i="4"/>
  <c r="BQ1307" i="4"/>
  <c r="AB1307" i="4"/>
  <c r="J1307" i="4"/>
  <c r="CD1303" i="4"/>
  <c r="CC1303" i="4"/>
  <c r="CB1303" i="4"/>
  <c r="CA1303" i="4"/>
  <c r="BW1303" i="4"/>
  <c r="BV1303" i="4"/>
  <c r="BU1303" i="4"/>
  <c r="BT1303" i="4"/>
  <c r="BS1303" i="4"/>
  <c r="BI1303" i="4"/>
  <c r="BH1303" i="4"/>
  <c r="BG1303" i="4"/>
  <c r="BF1303" i="4"/>
  <c r="BE1303" i="4"/>
  <c r="BD1303" i="4"/>
  <c r="BC1303" i="4"/>
  <c r="BB1303" i="4"/>
  <c r="BA1303" i="4"/>
  <c r="AZ1303" i="4"/>
  <c r="AY1303" i="4"/>
  <c r="AX1303" i="4"/>
  <c r="AW1303" i="4"/>
  <c r="AV1303" i="4"/>
  <c r="AU1303" i="4"/>
  <c r="AT1303" i="4"/>
  <c r="AS1303" i="4"/>
  <c r="AR1303" i="4"/>
  <c r="AQ1303" i="4"/>
  <c r="AP1303" i="4"/>
  <c r="AO1303" i="4"/>
  <c r="AN1303" i="4"/>
  <c r="AM1303" i="4"/>
  <c r="AL1303" i="4"/>
  <c r="AK1303" i="4"/>
  <c r="AJ1303" i="4"/>
  <c r="AI1303" i="4"/>
  <c r="BZ1302" i="4"/>
  <c r="BQ1302" i="4"/>
  <c r="AB1302" i="4"/>
  <c r="J1302" i="4"/>
  <c r="BZ1301" i="4"/>
  <c r="BQ1301" i="4"/>
  <c r="AB1301" i="4"/>
  <c r="J1301" i="4"/>
  <c r="BZ1300" i="4"/>
  <c r="BQ1300" i="4"/>
  <c r="AB1300" i="4"/>
  <c r="J1300" i="4"/>
  <c r="CD1298" i="4"/>
  <c r="CC1298" i="4"/>
  <c r="CB1298" i="4"/>
  <c r="CA1298" i="4"/>
  <c r="BW1298" i="4"/>
  <c r="BV1298" i="4"/>
  <c r="BU1298" i="4"/>
  <c r="BT1298" i="4"/>
  <c r="BS1298" i="4"/>
  <c r="BI1298" i="4"/>
  <c r="BH1298" i="4"/>
  <c r="BG1298" i="4"/>
  <c r="BF1298" i="4"/>
  <c r="BE1298" i="4"/>
  <c r="BD1298" i="4"/>
  <c r="BC1298" i="4"/>
  <c r="BB1298" i="4"/>
  <c r="BA1298" i="4"/>
  <c r="AZ1298" i="4"/>
  <c r="AY1298" i="4"/>
  <c r="AX1298" i="4"/>
  <c r="AW1298" i="4"/>
  <c r="AV1298" i="4"/>
  <c r="AU1298" i="4"/>
  <c r="AT1298" i="4"/>
  <c r="AS1298" i="4"/>
  <c r="AR1298" i="4"/>
  <c r="AQ1298" i="4"/>
  <c r="AP1298" i="4"/>
  <c r="AO1298" i="4"/>
  <c r="AN1298" i="4"/>
  <c r="AM1298" i="4"/>
  <c r="AL1298" i="4"/>
  <c r="AK1298" i="4"/>
  <c r="AJ1298" i="4"/>
  <c r="AI1298" i="4"/>
  <c r="BZ1297" i="4"/>
  <c r="BQ1297" i="4"/>
  <c r="AB1297" i="4"/>
  <c r="J1297" i="4"/>
  <c r="BZ1296" i="4"/>
  <c r="BQ1296" i="4"/>
  <c r="AB1296" i="4"/>
  <c r="J1296" i="4"/>
  <c r="BZ1295" i="4"/>
  <c r="BQ1295" i="4"/>
  <c r="AB1295" i="4"/>
  <c r="J1295" i="4"/>
  <c r="CD1293" i="4"/>
  <c r="CC1293" i="4"/>
  <c r="CB1293" i="4"/>
  <c r="CA1293" i="4"/>
  <c r="BW1293" i="4"/>
  <c r="BV1293" i="4"/>
  <c r="BU1293" i="4"/>
  <c r="BT1293" i="4"/>
  <c r="BS1293" i="4"/>
  <c r="BI1293" i="4"/>
  <c r="BH1293" i="4"/>
  <c r="BF1293" i="4"/>
  <c r="BE1293" i="4"/>
  <c r="BC1293" i="4"/>
  <c r="BB1293" i="4"/>
  <c r="AZ1293" i="4"/>
  <c r="AY1293" i="4"/>
  <c r="AW1293" i="4"/>
  <c r="AV1293" i="4"/>
  <c r="AT1293" i="4"/>
  <c r="AS1293" i="4"/>
  <c r="AQ1293" i="4"/>
  <c r="AP1293" i="4"/>
  <c r="AN1293" i="4"/>
  <c r="AM1293" i="4"/>
  <c r="AK1293" i="4"/>
  <c r="AJ1293" i="4"/>
  <c r="BZ1292" i="4"/>
  <c r="BQ1292" i="4"/>
  <c r="AB1292" i="4"/>
  <c r="J1292" i="4"/>
  <c r="BZ1291" i="4"/>
  <c r="BQ1291" i="4"/>
  <c r="AB1291" i="4"/>
  <c r="J1291" i="4"/>
  <c r="BZ1290" i="4"/>
  <c r="BQ1290" i="4"/>
  <c r="AB1290" i="4"/>
  <c r="J1290" i="4"/>
  <c r="CD1288" i="4"/>
  <c r="CC1288" i="4"/>
  <c r="CB1288" i="4"/>
  <c r="CA1288" i="4"/>
  <c r="BW1288" i="4"/>
  <c r="BV1288" i="4"/>
  <c r="BU1288" i="4"/>
  <c r="BT1288" i="4"/>
  <c r="BS1288" i="4"/>
  <c r="BI1288" i="4"/>
  <c r="BH1288" i="4"/>
  <c r="BG1288" i="4"/>
  <c r="BF1288" i="4"/>
  <c r="BE1288" i="4"/>
  <c r="BD1288" i="4"/>
  <c r="BC1288" i="4"/>
  <c r="BB1288" i="4"/>
  <c r="BA1288" i="4"/>
  <c r="AZ1288" i="4"/>
  <c r="AY1288" i="4"/>
  <c r="AX1288" i="4"/>
  <c r="AW1288" i="4"/>
  <c r="AV1288" i="4"/>
  <c r="AU1288" i="4"/>
  <c r="AT1288" i="4"/>
  <c r="AS1288" i="4"/>
  <c r="AR1288" i="4"/>
  <c r="AQ1288" i="4"/>
  <c r="AP1288" i="4"/>
  <c r="AO1288" i="4"/>
  <c r="AN1288" i="4"/>
  <c r="AM1288" i="4"/>
  <c r="AL1288" i="4"/>
  <c r="AK1288" i="4"/>
  <c r="AJ1288" i="4"/>
  <c r="AI1288" i="4"/>
  <c r="BZ1287" i="4"/>
  <c r="BQ1287" i="4"/>
  <c r="AB1287" i="4"/>
  <c r="J1287" i="4"/>
  <c r="BZ1286" i="4"/>
  <c r="BQ1286" i="4"/>
  <c r="AB1286" i="4"/>
  <c r="J1286" i="4"/>
  <c r="BZ1285" i="4"/>
  <c r="BQ1285" i="4"/>
  <c r="AB1285" i="4"/>
  <c r="J1285" i="4"/>
  <c r="CD1283" i="4"/>
  <c r="CC1283" i="4"/>
  <c r="CB1283" i="4"/>
  <c r="CA1283" i="4"/>
  <c r="BW1283" i="4"/>
  <c r="BV1283" i="4"/>
  <c r="BU1283" i="4"/>
  <c r="BT1283" i="4"/>
  <c r="BS1283" i="4"/>
  <c r="BI1283" i="4"/>
  <c r="BH1283" i="4"/>
  <c r="BG1283" i="4"/>
  <c r="BF1283" i="4"/>
  <c r="BE1283" i="4"/>
  <c r="BD1283" i="4"/>
  <c r="BC1283" i="4"/>
  <c r="BB1283" i="4"/>
  <c r="BA1283" i="4"/>
  <c r="AZ1283" i="4"/>
  <c r="AY1283" i="4"/>
  <c r="AX1283" i="4"/>
  <c r="AW1283" i="4"/>
  <c r="AV1283" i="4"/>
  <c r="AU1283" i="4"/>
  <c r="AT1283" i="4"/>
  <c r="AS1283" i="4"/>
  <c r="AR1283" i="4"/>
  <c r="AQ1283" i="4"/>
  <c r="AP1283" i="4"/>
  <c r="AO1283" i="4"/>
  <c r="AN1283" i="4"/>
  <c r="AM1283" i="4"/>
  <c r="AL1283" i="4"/>
  <c r="AK1283" i="4"/>
  <c r="AJ1283" i="4"/>
  <c r="AI1283" i="4"/>
  <c r="BZ1282" i="4"/>
  <c r="BQ1282" i="4"/>
  <c r="AB1282" i="4"/>
  <c r="J1282" i="4"/>
  <c r="BZ1281" i="4"/>
  <c r="BQ1281" i="4"/>
  <c r="AB1281" i="4"/>
  <c r="J1281" i="4"/>
  <c r="BZ1280" i="4"/>
  <c r="BQ1280" i="4"/>
  <c r="AB1280" i="4"/>
  <c r="J1280" i="4"/>
  <c r="CD1278" i="4"/>
  <c r="CC1278" i="4"/>
  <c r="CB1278" i="4"/>
  <c r="CA1278" i="4"/>
  <c r="BW1278" i="4"/>
  <c r="BV1278" i="4"/>
  <c r="BU1278" i="4"/>
  <c r="BT1278" i="4"/>
  <c r="BS1278" i="4"/>
  <c r="BI1278" i="4"/>
  <c r="BH1278" i="4"/>
  <c r="BG1278" i="4"/>
  <c r="BF1278" i="4"/>
  <c r="BE1278" i="4"/>
  <c r="BD1278" i="4"/>
  <c r="BC1278" i="4"/>
  <c r="BB1278" i="4"/>
  <c r="BA1278" i="4"/>
  <c r="AZ1278" i="4"/>
  <c r="AY1278" i="4"/>
  <c r="AX1278" i="4"/>
  <c r="AW1278" i="4"/>
  <c r="AV1278" i="4"/>
  <c r="AU1278" i="4"/>
  <c r="AT1278" i="4"/>
  <c r="AS1278" i="4"/>
  <c r="AR1278" i="4"/>
  <c r="AQ1278" i="4"/>
  <c r="AP1278" i="4"/>
  <c r="AO1278" i="4"/>
  <c r="AN1278" i="4"/>
  <c r="AM1278" i="4"/>
  <c r="AL1278" i="4"/>
  <c r="AK1278" i="4"/>
  <c r="AJ1278" i="4"/>
  <c r="AI1278" i="4"/>
  <c r="BZ1277" i="4"/>
  <c r="BQ1277" i="4"/>
  <c r="AB1277" i="4"/>
  <c r="J1277" i="4"/>
  <c r="BZ1276" i="4"/>
  <c r="BQ1276" i="4"/>
  <c r="AB1276" i="4"/>
  <c r="J1276" i="4"/>
  <c r="BZ1275" i="4"/>
  <c r="BQ1275" i="4"/>
  <c r="AB1275" i="4"/>
  <c r="J1275" i="4"/>
  <c r="CD1272" i="4"/>
  <c r="CC1272" i="4"/>
  <c r="CB1272" i="4"/>
  <c r="CA1272" i="4"/>
  <c r="BW1272" i="4"/>
  <c r="BV1272" i="4"/>
  <c r="BU1272" i="4"/>
  <c r="BT1272" i="4"/>
  <c r="BS1272" i="4"/>
  <c r="BI1272" i="4"/>
  <c r="BH1272" i="4"/>
  <c r="BG1272" i="4"/>
  <c r="BF1272" i="4"/>
  <c r="BE1272" i="4"/>
  <c r="BD1272" i="4"/>
  <c r="BC1272" i="4"/>
  <c r="BB1272" i="4"/>
  <c r="BA1272" i="4"/>
  <c r="AZ1272" i="4"/>
  <c r="AY1272" i="4"/>
  <c r="AX1272" i="4"/>
  <c r="AW1272" i="4"/>
  <c r="AV1272" i="4"/>
  <c r="AU1272" i="4"/>
  <c r="AT1272" i="4"/>
  <c r="AS1272" i="4"/>
  <c r="AR1272" i="4"/>
  <c r="AQ1272" i="4"/>
  <c r="AP1272" i="4"/>
  <c r="AO1272" i="4"/>
  <c r="AN1272" i="4"/>
  <c r="AM1272" i="4"/>
  <c r="AL1272" i="4"/>
  <c r="AK1272" i="4"/>
  <c r="AJ1272" i="4"/>
  <c r="AI1272" i="4"/>
  <c r="BZ1271" i="4"/>
  <c r="BQ1271" i="4"/>
  <c r="AB1271" i="4"/>
  <c r="J1271" i="4"/>
  <c r="BZ1270" i="4"/>
  <c r="BQ1270" i="4"/>
  <c r="AB1270" i="4"/>
  <c r="J1270" i="4"/>
  <c r="BZ1269" i="4"/>
  <c r="BQ1269" i="4"/>
  <c r="CD1267" i="4"/>
  <c r="CC1267" i="4"/>
  <c r="CB1267" i="4"/>
  <c r="CA1267" i="4"/>
  <c r="BW1267" i="4"/>
  <c r="BV1267" i="4"/>
  <c r="BU1267" i="4"/>
  <c r="BT1267" i="4"/>
  <c r="BS1267" i="4"/>
  <c r="BI1267" i="4"/>
  <c r="BH1267" i="4"/>
  <c r="BG1267" i="4"/>
  <c r="BF1267" i="4"/>
  <c r="BE1267" i="4"/>
  <c r="BD1267" i="4"/>
  <c r="BC1267" i="4"/>
  <c r="BB1267" i="4"/>
  <c r="BA1267" i="4"/>
  <c r="AZ1267" i="4"/>
  <c r="AY1267" i="4"/>
  <c r="AX1267" i="4"/>
  <c r="AW1267" i="4"/>
  <c r="AV1267" i="4"/>
  <c r="AU1267" i="4"/>
  <c r="AT1267" i="4"/>
  <c r="AS1267" i="4"/>
  <c r="AR1267" i="4"/>
  <c r="AQ1267" i="4"/>
  <c r="AP1267" i="4"/>
  <c r="AO1267" i="4"/>
  <c r="AN1267" i="4"/>
  <c r="AM1267" i="4"/>
  <c r="AL1267" i="4"/>
  <c r="BZ1266" i="4"/>
  <c r="BQ1266" i="4"/>
  <c r="BZ1265" i="4"/>
  <c r="BQ1265" i="4"/>
  <c r="BZ1264" i="4"/>
  <c r="BQ1264" i="4"/>
  <c r="CD1262" i="4"/>
  <c r="CC1262" i="4"/>
  <c r="CB1262" i="4"/>
  <c r="CA1262" i="4"/>
  <c r="BW1262" i="4"/>
  <c r="BV1262" i="4"/>
  <c r="BU1262" i="4"/>
  <c r="BT1262" i="4"/>
  <c r="BS1262" i="4"/>
  <c r="BI1262" i="4"/>
  <c r="BH1262" i="4"/>
  <c r="BF1262" i="4"/>
  <c r="BE1262" i="4"/>
  <c r="BC1262" i="4"/>
  <c r="BB1262" i="4"/>
  <c r="AZ1262" i="4"/>
  <c r="AY1262" i="4"/>
  <c r="AW1262" i="4"/>
  <c r="AV1262" i="4"/>
  <c r="AT1262" i="4"/>
  <c r="AS1262" i="4"/>
  <c r="AQ1262" i="4"/>
  <c r="AP1262" i="4"/>
  <c r="AN1262" i="4"/>
  <c r="AM1262" i="4"/>
  <c r="BZ1261" i="4"/>
  <c r="BQ1261" i="4"/>
  <c r="BZ1260" i="4"/>
  <c r="BQ1260" i="4"/>
  <c r="BZ1259" i="4"/>
  <c r="BQ1259" i="4"/>
  <c r="CD1257" i="4"/>
  <c r="CC1257" i="4"/>
  <c r="CB1257" i="4"/>
  <c r="CA1257" i="4"/>
  <c r="BW1257" i="4"/>
  <c r="BV1257" i="4"/>
  <c r="BU1257" i="4"/>
  <c r="BT1257" i="4"/>
  <c r="BS1257" i="4"/>
  <c r="BI1257" i="4"/>
  <c r="BH1257" i="4"/>
  <c r="BG1257" i="4"/>
  <c r="BF1257" i="4"/>
  <c r="BE1257" i="4"/>
  <c r="BD1257" i="4"/>
  <c r="BC1257" i="4"/>
  <c r="BB1257" i="4"/>
  <c r="BA1257" i="4"/>
  <c r="AZ1257" i="4"/>
  <c r="AY1257" i="4"/>
  <c r="AX1257" i="4"/>
  <c r="AW1257" i="4"/>
  <c r="AV1257" i="4"/>
  <c r="AU1257" i="4"/>
  <c r="AT1257" i="4"/>
  <c r="AS1257" i="4"/>
  <c r="AR1257" i="4"/>
  <c r="AQ1257" i="4"/>
  <c r="AP1257" i="4"/>
  <c r="AO1257" i="4"/>
  <c r="AN1257" i="4"/>
  <c r="AM1257" i="4"/>
  <c r="AL1257" i="4"/>
  <c r="BZ1256" i="4"/>
  <c r="BQ1256" i="4"/>
  <c r="BZ1255" i="4"/>
  <c r="BQ1255" i="4"/>
  <c r="BZ1254" i="4"/>
  <c r="BQ1254" i="4"/>
  <c r="CD1252" i="4"/>
  <c r="CC1252" i="4"/>
  <c r="CB1252" i="4"/>
  <c r="CA1252" i="4"/>
  <c r="BW1252" i="4"/>
  <c r="BV1252" i="4"/>
  <c r="BU1252" i="4"/>
  <c r="BT1252" i="4"/>
  <c r="BS1252" i="4"/>
  <c r="BI1252" i="4"/>
  <c r="BH1252" i="4"/>
  <c r="BG1252" i="4"/>
  <c r="BF1252" i="4"/>
  <c r="BE1252" i="4"/>
  <c r="BD1252" i="4"/>
  <c r="BC1252" i="4"/>
  <c r="BB1252" i="4"/>
  <c r="BA1252" i="4"/>
  <c r="AZ1252" i="4"/>
  <c r="AY1252" i="4"/>
  <c r="AX1252" i="4"/>
  <c r="AW1252" i="4"/>
  <c r="AV1252" i="4"/>
  <c r="AU1252" i="4"/>
  <c r="AT1252" i="4"/>
  <c r="AS1252" i="4"/>
  <c r="AR1252" i="4"/>
  <c r="AQ1252" i="4"/>
  <c r="AP1252" i="4"/>
  <c r="AO1252" i="4"/>
  <c r="AN1252" i="4"/>
  <c r="AM1252" i="4"/>
  <c r="AL1252" i="4"/>
  <c r="BZ1251" i="4"/>
  <c r="BQ1251" i="4"/>
  <c r="BZ1250" i="4"/>
  <c r="BQ1250" i="4"/>
  <c r="BZ1249" i="4"/>
  <c r="BQ1249" i="4"/>
  <c r="CD1247" i="4"/>
  <c r="CC1247" i="4"/>
  <c r="CB1247" i="4"/>
  <c r="CA1247" i="4"/>
  <c r="BW1247" i="4"/>
  <c r="BV1247" i="4"/>
  <c r="BU1247" i="4"/>
  <c r="BT1247" i="4"/>
  <c r="BS1247" i="4"/>
  <c r="BI1247" i="4"/>
  <c r="BH1247" i="4"/>
  <c r="BG1247" i="4"/>
  <c r="BF1247" i="4"/>
  <c r="BE1247" i="4"/>
  <c r="BD1247" i="4"/>
  <c r="BC1247" i="4"/>
  <c r="BB1247" i="4"/>
  <c r="BA1247" i="4"/>
  <c r="AZ1247" i="4"/>
  <c r="AY1247" i="4"/>
  <c r="AX1247" i="4"/>
  <c r="AW1247" i="4"/>
  <c r="AV1247" i="4"/>
  <c r="AU1247" i="4"/>
  <c r="AT1247" i="4"/>
  <c r="AS1247" i="4"/>
  <c r="AR1247" i="4"/>
  <c r="AQ1247" i="4"/>
  <c r="AP1247" i="4"/>
  <c r="AO1247" i="4"/>
  <c r="AN1247" i="4"/>
  <c r="AM1247" i="4"/>
  <c r="AL1247" i="4"/>
  <c r="BZ1246" i="4"/>
  <c r="BZ1245" i="4"/>
  <c r="BZ1244" i="4"/>
  <c r="CD1240" i="4"/>
  <c r="CC1240" i="4"/>
  <c r="CB1240" i="4"/>
  <c r="CA1240" i="4"/>
  <c r="BW1240" i="4"/>
  <c r="BV1240" i="4"/>
  <c r="BU1240" i="4"/>
  <c r="BT1240" i="4"/>
  <c r="BS1240" i="4"/>
  <c r="BI1240" i="4"/>
  <c r="BH1240" i="4"/>
  <c r="BG1240" i="4"/>
  <c r="BF1240" i="4"/>
  <c r="BE1240" i="4"/>
  <c r="BD1240" i="4"/>
  <c r="BC1240" i="4"/>
  <c r="BB1240" i="4"/>
  <c r="BA1240" i="4"/>
  <c r="AZ1240" i="4"/>
  <c r="AY1240" i="4"/>
  <c r="AX1240" i="4"/>
  <c r="AW1240" i="4"/>
  <c r="AV1240" i="4"/>
  <c r="AU1240" i="4"/>
  <c r="AT1240" i="4"/>
  <c r="AS1240" i="4"/>
  <c r="AR1240" i="4"/>
  <c r="AQ1240" i="4"/>
  <c r="AP1240" i="4"/>
  <c r="AO1240" i="4"/>
  <c r="AN1240" i="4"/>
  <c r="AM1240" i="4"/>
  <c r="AL1240" i="4"/>
  <c r="BZ1239" i="4"/>
  <c r="BQ1239" i="4"/>
  <c r="BZ1238" i="4"/>
  <c r="BQ1238" i="4"/>
  <c r="BZ1237" i="4"/>
  <c r="BQ1237" i="4"/>
  <c r="CD1235" i="4"/>
  <c r="CC1235" i="4"/>
  <c r="CB1235" i="4"/>
  <c r="CA1235" i="4"/>
  <c r="BW1235" i="4"/>
  <c r="BV1235" i="4"/>
  <c r="BU1235" i="4"/>
  <c r="BT1235" i="4"/>
  <c r="BS1235" i="4"/>
  <c r="BI1235" i="4"/>
  <c r="BH1235" i="4"/>
  <c r="BG1235" i="4"/>
  <c r="BF1235" i="4"/>
  <c r="BE1235" i="4"/>
  <c r="BD1235" i="4"/>
  <c r="BC1235" i="4"/>
  <c r="BB1235" i="4"/>
  <c r="BA1235" i="4"/>
  <c r="AZ1235" i="4"/>
  <c r="AY1235" i="4"/>
  <c r="AX1235" i="4"/>
  <c r="AW1235" i="4"/>
  <c r="AV1235" i="4"/>
  <c r="AU1235" i="4"/>
  <c r="AT1235" i="4"/>
  <c r="AS1235" i="4"/>
  <c r="AR1235" i="4"/>
  <c r="AQ1235" i="4"/>
  <c r="AP1235" i="4"/>
  <c r="AO1235" i="4"/>
  <c r="AN1235" i="4"/>
  <c r="AM1235" i="4"/>
  <c r="AL1235" i="4"/>
  <c r="BZ1234" i="4"/>
  <c r="BQ1234" i="4"/>
  <c r="BZ1233" i="4"/>
  <c r="BQ1233" i="4"/>
  <c r="BZ1232" i="4"/>
  <c r="BQ1232" i="4"/>
  <c r="CD1229" i="4"/>
  <c r="CC1229" i="4"/>
  <c r="CB1229" i="4"/>
  <c r="CA1229" i="4"/>
  <c r="BW1229" i="4"/>
  <c r="BV1229" i="4"/>
  <c r="BU1229" i="4"/>
  <c r="BT1229" i="4"/>
  <c r="BS1229" i="4"/>
  <c r="BI1229" i="4"/>
  <c r="BH1229" i="4"/>
  <c r="BG1229" i="4"/>
  <c r="BF1229" i="4"/>
  <c r="BE1229" i="4"/>
  <c r="BD1229" i="4"/>
  <c r="BC1229" i="4"/>
  <c r="BB1229" i="4"/>
  <c r="BA1229" i="4"/>
  <c r="AZ1229" i="4"/>
  <c r="AY1229" i="4"/>
  <c r="AX1229" i="4"/>
  <c r="AW1229" i="4"/>
  <c r="AV1229" i="4"/>
  <c r="AU1229" i="4"/>
  <c r="AT1229" i="4"/>
  <c r="AS1229" i="4"/>
  <c r="AR1229" i="4"/>
  <c r="AQ1229" i="4"/>
  <c r="AP1229" i="4"/>
  <c r="AO1229" i="4"/>
  <c r="AN1229" i="4"/>
  <c r="AM1229" i="4"/>
  <c r="AL1229" i="4"/>
  <c r="BZ1228" i="4"/>
  <c r="BQ1228" i="4"/>
  <c r="BZ1227" i="4"/>
  <c r="BQ1227" i="4"/>
  <c r="BZ1226" i="4"/>
  <c r="BQ1226" i="4"/>
  <c r="BZ1223" i="4"/>
  <c r="BZ1222" i="4"/>
  <c r="CD1092" i="4"/>
  <c r="CC1092" i="4"/>
  <c r="CB1092" i="4"/>
  <c r="CA1092" i="4"/>
  <c r="BW1092" i="4"/>
  <c r="BV1092" i="4"/>
  <c r="BU1092" i="4"/>
  <c r="BT1092" i="4"/>
  <c r="BS1092" i="4"/>
  <c r="BI1092" i="4"/>
  <c r="BH1092" i="4"/>
  <c r="BF1092" i="4"/>
  <c r="BE1092" i="4"/>
  <c r="BC1092" i="4"/>
  <c r="BB1092" i="4"/>
  <c r="AZ1092" i="4"/>
  <c r="AY1092" i="4"/>
  <c r="AW1092" i="4"/>
  <c r="AV1092" i="4"/>
  <c r="AT1092" i="4"/>
  <c r="AS1092" i="4"/>
  <c r="AQ1092" i="4"/>
  <c r="AP1092" i="4"/>
  <c r="AN1092" i="4"/>
  <c r="AM1092" i="4"/>
  <c r="BZ1091" i="4"/>
  <c r="BQ1091" i="4"/>
  <c r="BZ1090" i="4"/>
  <c r="BQ1090" i="4"/>
  <c r="CD1088" i="4"/>
  <c r="CC1088" i="4"/>
  <c r="CB1088" i="4"/>
  <c r="CA1088" i="4"/>
  <c r="BW1088" i="4"/>
  <c r="BV1088" i="4"/>
  <c r="BU1088" i="4"/>
  <c r="BT1088" i="4"/>
  <c r="BS1088" i="4"/>
  <c r="BI1088" i="4"/>
  <c r="BG1088" i="4"/>
  <c r="BF1088" i="4"/>
  <c r="BE1088" i="4"/>
  <c r="BD1088" i="4"/>
  <c r="BC1088" i="4"/>
  <c r="BB1088" i="4"/>
  <c r="BA1088" i="4"/>
  <c r="AZ1088" i="4"/>
  <c r="AY1088" i="4"/>
  <c r="AX1088" i="4"/>
  <c r="AW1088" i="4"/>
  <c r="AV1088" i="4"/>
  <c r="AU1088" i="4"/>
  <c r="AT1088" i="4"/>
  <c r="AS1088" i="4"/>
  <c r="AR1088" i="4"/>
  <c r="AQ1088" i="4"/>
  <c r="AP1088" i="4"/>
  <c r="AO1088" i="4"/>
  <c r="AN1088" i="4"/>
  <c r="AM1088" i="4"/>
  <c r="AL1088" i="4"/>
  <c r="BZ1087" i="4"/>
  <c r="BQ1087" i="4"/>
  <c r="BZ1086" i="4"/>
  <c r="BQ1086" i="4"/>
  <c r="CD1084" i="4"/>
  <c r="CC1084" i="4"/>
  <c r="CB1084" i="4"/>
  <c r="CA1084" i="4"/>
  <c r="BW1084" i="4"/>
  <c r="BV1084" i="4"/>
  <c r="BU1084" i="4"/>
  <c r="BT1084" i="4"/>
  <c r="BS1084" i="4"/>
  <c r="BI1084" i="4"/>
  <c r="BH1084" i="4"/>
  <c r="BG1084" i="4"/>
  <c r="BF1084" i="4"/>
  <c r="BE1084" i="4"/>
  <c r="BD1084" i="4"/>
  <c r="BC1084" i="4"/>
  <c r="BB1084" i="4"/>
  <c r="BA1084" i="4"/>
  <c r="AZ1084" i="4"/>
  <c r="AY1084" i="4"/>
  <c r="AX1084" i="4"/>
  <c r="AW1084" i="4"/>
  <c r="AV1084" i="4"/>
  <c r="AU1084" i="4"/>
  <c r="AT1084" i="4"/>
  <c r="AS1084" i="4"/>
  <c r="AR1084" i="4"/>
  <c r="AQ1084" i="4"/>
  <c r="AP1084" i="4"/>
  <c r="AO1084" i="4"/>
  <c r="AN1084" i="4"/>
  <c r="AM1084" i="4"/>
  <c r="AL1084" i="4"/>
  <c r="BZ1083" i="4"/>
  <c r="BQ1083" i="4"/>
  <c r="BZ1082" i="4"/>
  <c r="BQ1082" i="4"/>
  <c r="CD1079" i="4"/>
  <c r="CC1079" i="4"/>
  <c r="CB1079" i="4"/>
  <c r="CA1079" i="4"/>
  <c r="BW1079" i="4"/>
  <c r="BV1079" i="4"/>
  <c r="BU1079" i="4"/>
  <c r="BT1079" i="4"/>
  <c r="BS1079" i="4"/>
  <c r="BI1079" i="4"/>
  <c r="BH1079" i="4"/>
  <c r="BF1079" i="4"/>
  <c r="BE1079" i="4"/>
  <c r="BC1079" i="4"/>
  <c r="BB1079" i="4"/>
  <c r="AZ1079" i="4"/>
  <c r="AY1079" i="4"/>
  <c r="AW1079" i="4"/>
  <c r="AV1079" i="4"/>
  <c r="AT1079" i="4"/>
  <c r="AS1079" i="4"/>
  <c r="AQ1079" i="4"/>
  <c r="AP1079" i="4"/>
  <c r="AN1079" i="4"/>
  <c r="AM1079" i="4"/>
  <c r="BZ1078" i="4"/>
  <c r="BQ1078" i="4"/>
  <c r="BZ1077" i="4"/>
  <c r="BQ1077" i="4"/>
  <c r="CD1075" i="4"/>
  <c r="CC1075" i="4"/>
  <c r="CB1075" i="4"/>
  <c r="CA1075" i="4"/>
  <c r="BW1075" i="4"/>
  <c r="BV1075" i="4"/>
  <c r="BU1075" i="4"/>
  <c r="BT1075" i="4"/>
  <c r="BS1075" i="4"/>
  <c r="BI1075" i="4"/>
  <c r="BH1075" i="4"/>
  <c r="BG1075" i="4"/>
  <c r="BF1075" i="4"/>
  <c r="BE1075" i="4"/>
  <c r="BD1075" i="4"/>
  <c r="BC1075" i="4"/>
  <c r="BB1075" i="4"/>
  <c r="BA1075" i="4"/>
  <c r="AZ1075" i="4"/>
  <c r="AY1075" i="4"/>
  <c r="AX1075" i="4"/>
  <c r="AW1075" i="4"/>
  <c r="AV1075" i="4"/>
  <c r="AU1075" i="4"/>
  <c r="AT1075" i="4"/>
  <c r="AS1075" i="4"/>
  <c r="AR1075" i="4"/>
  <c r="AQ1075" i="4"/>
  <c r="AP1075" i="4"/>
  <c r="AO1075" i="4"/>
  <c r="AN1075" i="4"/>
  <c r="AM1075" i="4"/>
  <c r="AL1075" i="4"/>
  <c r="BZ1074" i="4"/>
  <c r="BQ1074" i="4"/>
  <c r="BZ1073" i="4"/>
  <c r="BQ1073" i="4"/>
  <c r="CD1071" i="4"/>
  <c r="CC1071" i="4"/>
  <c r="CB1071" i="4"/>
  <c r="CA1071" i="4"/>
  <c r="BW1071" i="4"/>
  <c r="BV1071" i="4"/>
  <c r="BU1071" i="4"/>
  <c r="BT1071" i="4"/>
  <c r="BS1071" i="4"/>
  <c r="BI1071" i="4"/>
  <c r="BH1071" i="4"/>
  <c r="BG1071" i="4"/>
  <c r="BF1071" i="4"/>
  <c r="BE1071" i="4"/>
  <c r="BD1071" i="4"/>
  <c r="BC1071" i="4"/>
  <c r="BB1071" i="4"/>
  <c r="BA1071" i="4"/>
  <c r="AZ1071" i="4"/>
  <c r="AY1071" i="4"/>
  <c r="AX1071" i="4"/>
  <c r="AW1071" i="4"/>
  <c r="AV1071" i="4"/>
  <c r="AU1071" i="4"/>
  <c r="AT1071" i="4"/>
  <c r="AS1071" i="4"/>
  <c r="AR1071" i="4"/>
  <c r="AQ1071" i="4"/>
  <c r="AP1071" i="4"/>
  <c r="AO1071" i="4"/>
  <c r="AN1071" i="4"/>
  <c r="AM1071" i="4"/>
  <c r="AL1071" i="4"/>
  <c r="BZ1070" i="4"/>
  <c r="BQ1070" i="4"/>
  <c r="BZ1069" i="4"/>
  <c r="BQ1069" i="4"/>
  <c r="CD1065" i="4"/>
  <c r="CC1065" i="4"/>
  <c r="CB1065" i="4"/>
  <c r="CA1065" i="4"/>
  <c r="BW1065" i="4"/>
  <c r="BV1065" i="4"/>
  <c r="BU1065" i="4"/>
  <c r="BT1065" i="4"/>
  <c r="BS1065" i="4"/>
  <c r="BI1065" i="4"/>
  <c r="BH1065" i="4"/>
  <c r="BG1065" i="4"/>
  <c r="BF1065" i="4"/>
  <c r="BE1065" i="4"/>
  <c r="BD1065" i="4"/>
  <c r="BC1065" i="4"/>
  <c r="BB1065" i="4"/>
  <c r="BA1065" i="4"/>
  <c r="AZ1065" i="4"/>
  <c r="AY1065" i="4"/>
  <c r="AX1065" i="4"/>
  <c r="AW1065" i="4"/>
  <c r="AV1065" i="4"/>
  <c r="AU1065" i="4"/>
  <c r="AT1065" i="4"/>
  <c r="AS1065" i="4"/>
  <c r="AR1065" i="4"/>
  <c r="AQ1065" i="4"/>
  <c r="AP1065" i="4"/>
  <c r="AO1065" i="4"/>
  <c r="AN1065" i="4"/>
  <c r="AM1065" i="4"/>
  <c r="AL1065" i="4"/>
  <c r="BZ1064" i="4"/>
  <c r="BQ1064" i="4"/>
  <c r="BZ1063" i="4"/>
  <c r="BQ1063" i="4"/>
  <c r="BZ1062" i="4"/>
  <c r="BQ1062" i="4"/>
  <c r="CD1060" i="4"/>
  <c r="CC1060" i="4"/>
  <c r="CB1060" i="4"/>
  <c r="CA1060" i="4"/>
  <c r="BW1060" i="4"/>
  <c r="BV1060" i="4"/>
  <c r="BU1060" i="4"/>
  <c r="BT1060" i="4"/>
  <c r="BS1060" i="4"/>
  <c r="BI1060" i="4"/>
  <c r="BH1060" i="4"/>
  <c r="BG1060" i="4"/>
  <c r="BF1060" i="4"/>
  <c r="BE1060" i="4"/>
  <c r="BD1060" i="4"/>
  <c r="BC1060" i="4"/>
  <c r="BB1060" i="4"/>
  <c r="BA1060" i="4"/>
  <c r="AZ1060" i="4"/>
  <c r="AY1060" i="4"/>
  <c r="AX1060" i="4"/>
  <c r="AW1060" i="4"/>
  <c r="AV1060" i="4"/>
  <c r="AU1060" i="4"/>
  <c r="AT1060" i="4"/>
  <c r="AS1060" i="4"/>
  <c r="AR1060" i="4"/>
  <c r="AQ1060" i="4"/>
  <c r="AP1060" i="4"/>
  <c r="AO1060" i="4"/>
  <c r="AN1060" i="4"/>
  <c r="AM1060" i="4"/>
  <c r="AL1060" i="4"/>
  <c r="BZ1059" i="4"/>
  <c r="BQ1059" i="4"/>
  <c r="BZ1058" i="4"/>
  <c r="BQ1058" i="4"/>
  <c r="BZ1057" i="4"/>
  <c r="BQ1057" i="4"/>
  <c r="CD1055" i="4"/>
  <c r="CC1055" i="4"/>
  <c r="CB1055" i="4"/>
  <c r="CA1055" i="4"/>
  <c r="BW1055" i="4"/>
  <c r="BV1055" i="4"/>
  <c r="BU1055" i="4"/>
  <c r="BT1055" i="4"/>
  <c r="BS1055" i="4"/>
  <c r="BI1055" i="4"/>
  <c r="BH1055" i="4"/>
  <c r="BF1055" i="4"/>
  <c r="BE1055" i="4"/>
  <c r="BC1055" i="4"/>
  <c r="BB1055" i="4"/>
  <c r="AZ1055" i="4"/>
  <c r="AY1055" i="4"/>
  <c r="AW1055" i="4"/>
  <c r="AV1055" i="4"/>
  <c r="AT1055" i="4"/>
  <c r="AS1055" i="4"/>
  <c r="AQ1055" i="4"/>
  <c r="AP1055" i="4"/>
  <c r="AN1055" i="4"/>
  <c r="AM1055" i="4"/>
  <c r="BZ1054" i="4"/>
  <c r="BQ1054" i="4"/>
  <c r="BZ1053" i="4"/>
  <c r="BQ1053" i="4"/>
  <c r="BZ1052" i="4"/>
  <c r="BQ1052" i="4"/>
  <c r="CD1050" i="4"/>
  <c r="CC1050" i="4"/>
  <c r="CB1050" i="4"/>
  <c r="CA1050" i="4"/>
  <c r="BW1050" i="4"/>
  <c r="BV1050" i="4"/>
  <c r="BU1050" i="4"/>
  <c r="BT1050" i="4"/>
  <c r="BS1050" i="4"/>
  <c r="BI1050" i="4"/>
  <c r="BH1050" i="4"/>
  <c r="BG1050" i="4"/>
  <c r="BF1050" i="4"/>
  <c r="BE1050" i="4"/>
  <c r="BD1050" i="4"/>
  <c r="BC1050" i="4"/>
  <c r="BB1050" i="4"/>
  <c r="BA1050" i="4"/>
  <c r="AZ1050" i="4"/>
  <c r="AY1050" i="4"/>
  <c r="AX1050" i="4"/>
  <c r="AW1050" i="4"/>
  <c r="AV1050" i="4"/>
  <c r="AU1050" i="4"/>
  <c r="AT1050" i="4"/>
  <c r="AS1050" i="4"/>
  <c r="AR1050" i="4"/>
  <c r="AQ1050" i="4"/>
  <c r="AP1050" i="4"/>
  <c r="AO1050" i="4"/>
  <c r="AN1050" i="4"/>
  <c r="AM1050" i="4"/>
  <c r="AL1050" i="4"/>
  <c r="BZ1049" i="4"/>
  <c r="BQ1049" i="4"/>
  <c r="BZ1048" i="4"/>
  <c r="BQ1048" i="4"/>
  <c r="BZ1047" i="4"/>
  <c r="BQ1047" i="4"/>
  <c r="CD1045" i="4"/>
  <c r="CC1045" i="4"/>
  <c r="CB1045" i="4"/>
  <c r="CA1045" i="4"/>
  <c r="BW1045" i="4"/>
  <c r="BV1045" i="4"/>
  <c r="BU1045" i="4"/>
  <c r="BT1045" i="4"/>
  <c r="BS1045" i="4"/>
  <c r="BI1045" i="4"/>
  <c r="BH1045" i="4"/>
  <c r="BG1045" i="4"/>
  <c r="BF1045" i="4"/>
  <c r="BE1045" i="4"/>
  <c r="BD1045" i="4"/>
  <c r="BC1045" i="4"/>
  <c r="BB1045" i="4"/>
  <c r="BA1045" i="4"/>
  <c r="AZ1045" i="4"/>
  <c r="AY1045" i="4"/>
  <c r="AX1045" i="4"/>
  <c r="AW1045" i="4"/>
  <c r="AV1045" i="4"/>
  <c r="AU1045" i="4"/>
  <c r="AT1045" i="4"/>
  <c r="AS1045" i="4"/>
  <c r="AR1045" i="4"/>
  <c r="AQ1045" i="4"/>
  <c r="AP1045" i="4"/>
  <c r="AO1045" i="4"/>
  <c r="AN1045" i="4"/>
  <c r="AM1045" i="4"/>
  <c r="AL1045" i="4"/>
  <c r="BZ1044" i="4"/>
  <c r="BQ1044" i="4"/>
  <c r="BZ1043" i="4"/>
  <c r="BQ1043" i="4"/>
  <c r="BZ1042" i="4"/>
  <c r="BQ1042" i="4"/>
  <c r="CD1040" i="4"/>
  <c r="CC1040" i="4"/>
  <c r="CB1040" i="4"/>
  <c r="CA1040" i="4"/>
  <c r="BW1040" i="4"/>
  <c r="BV1040" i="4"/>
  <c r="BU1040" i="4"/>
  <c r="BT1040" i="4"/>
  <c r="BS1040" i="4"/>
  <c r="BI1040" i="4"/>
  <c r="BH1040" i="4"/>
  <c r="BG1040" i="4"/>
  <c r="BF1040" i="4"/>
  <c r="BE1040" i="4"/>
  <c r="BD1040" i="4"/>
  <c r="BC1040" i="4"/>
  <c r="BB1040" i="4"/>
  <c r="BA1040" i="4"/>
  <c r="AZ1040" i="4"/>
  <c r="AY1040" i="4"/>
  <c r="AX1040" i="4"/>
  <c r="AW1040" i="4"/>
  <c r="AV1040" i="4"/>
  <c r="AU1040" i="4"/>
  <c r="AT1040" i="4"/>
  <c r="AS1040" i="4"/>
  <c r="AR1040" i="4"/>
  <c r="AQ1040" i="4"/>
  <c r="AP1040" i="4"/>
  <c r="AO1040" i="4"/>
  <c r="AN1040" i="4"/>
  <c r="AM1040" i="4"/>
  <c r="AL1040" i="4"/>
  <c r="BZ1039" i="4"/>
  <c r="BQ1039" i="4"/>
  <c r="BZ1038" i="4"/>
  <c r="BQ1038" i="4"/>
  <c r="BZ1037" i="4"/>
  <c r="BQ1037" i="4"/>
  <c r="CD1034" i="4"/>
  <c r="CC1034" i="4"/>
  <c r="CB1034" i="4"/>
  <c r="CA1034" i="4"/>
  <c r="BW1034" i="4"/>
  <c r="BV1034" i="4"/>
  <c r="BU1034" i="4"/>
  <c r="BT1034" i="4"/>
  <c r="BS1034" i="4"/>
  <c r="BI1034" i="4"/>
  <c r="BH1034" i="4"/>
  <c r="BG1034" i="4"/>
  <c r="BF1034" i="4"/>
  <c r="BE1034" i="4"/>
  <c r="BD1034" i="4"/>
  <c r="BC1034" i="4"/>
  <c r="BB1034" i="4"/>
  <c r="BA1034" i="4"/>
  <c r="AZ1034" i="4"/>
  <c r="AY1034" i="4"/>
  <c r="AX1034" i="4"/>
  <c r="AW1034" i="4"/>
  <c r="AV1034" i="4"/>
  <c r="AU1034" i="4"/>
  <c r="AT1034" i="4"/>
  <c r="AS1034" i="4"/>
  <c r="AR1034" i="4"/>
  <c r="AQ1034" i="4"/>
  <c r="AP1034" i="4"/>
  <c r="AO1034" i="4"/>
  <c r="AN1034" i="4"/>
  <c r="AM1034" i="4"/>
  <c r="AL1034" i="4"/>
  <c r="BZ1033" i="4"/>
  <c r="BQ1033" i="4"/>
  <c r="BZ1032" i="4"/>
  <c r="BQ1032" i="4"/>
  <c r="BZ1031" i="4"/>
  <c r="BQ1031" i="4"/>
  <c r="CD1029" i="4"/>
  <c r="CC1029" i="4"/>
  <c r="CB1029" i="4"/>
  <c r="CA1029" i="4"/>
  <c r="BW1029" i="4"/>
  <c r="BV1029" i="4"/>
  <c r="BU1029" i="4"/>
  <c r="BT1029" i="4"/>
  <c r="BS1029" i="4"/>
  <c r="BI1029" i="4"/>
  <c r="BH1029" i="4"/>
  <c r="BG1029" i="4"/>
  <c r="BF1029" i="4"/>
  <c r="BE1029" i="4"/>
  <c r="BD1029" i="4"/>
  <c r="BC1029" i="4"/>
  <c r="BB1029" i="4"/>
  <c r="BA1029" i="4"/>
  <c r="AZ1029" i="4"/>
  <c r="AY1029" i="4"/>
  <c r="AX1029" i="4"/>
  <c r="AW1029" i="4"/>
  <c r="AV1029" i="4"/>
  <c r="AU1029" i="4"/>
  <c r="AT1029" i="4"/>
  <c r="AS1029" i="4"/>
  <c r="AR1029" i="4"/>
  <c r="AQ1029" i="4"/>
  <c r="AP1029" i="4"/>
  <c r="AO1029" i="4"/>
  <c r="AN1029" i="4"/>
  <c r="AM1029" i="4"/>
  <c r="AL1029" i="4"/>
  <c r="BZ1028" i="4"/>
  <c r="BQ1028" i="4"/>
  <c r="BZ1027" i="4"/>
  <c r="BQ1027" i="4"/>
  <c r="BZ1026" i="4"/>
  <c r="BQ1026" i="4"/>
  <c r="CD1024" i="4"/>
  <c r="CC1024" i="4"/>
  <c r="CB1024" i="4"/>
  <c r="CA1024" i="4"/>
  <c r="BW1024" i="4"/>
  <c r="BV1024" i="4"/>
  <c r="BU1024" i="4"/>
  <c r="BT1024" i="4"/>
  <c r="BS1024" i="4"/>
  <c r="BI1024" i="4"/>
  <c r="BH1024" i="4"/>
  <c r="BF1024" i="4"/>
  <c r="BE1024" i="4"/>
  <c r="BC1024" i="4"/>
  <c r="BB1024" i="4"/>
  <c r="AZ1024" i="4"/>
  <c r="AY1024" i="4"/>
  <c r="AW1024" i="4"/>
  <c r="AV1024" i="4"/>
  <c r="AT1024" i="4"/>
  <c r="AS1024" i="4"/>
  <c r="AQ1024" i="4"/>
  <c r="AP1024" i="4"/>
  <c r="AN1024" i="4"/>
  <c r="AM1024" i="4"/>
  <c r="BZ1023" i="4"/>
  <c r="BQ1023" i="4"/>
  <c r="BZ1022" i="4"/>
  <c r="BQ1022" i="4"/>
  <c r="BZ1021" i="4"/>
  <c r="BQ1021" i="4"/>
  <c r="CD1019" i="4"/>
  <c r="CC1019" i="4"/>
  <c r="CB1019" i="4"/>
  <c r="CA1019" i="4"/>
  <c r="BW1019" i="4"/>
  <c r="BV1019" i="4"/>
  <c r="BU1019" i="4"/>
  <c r="BT1019" i="4"/>
  <c r="BS1019" i="4"/>
  <c r="BI1019" i="4"/>
  <c r="BH1019" i="4"/>
  <c r="BG1019" i="4"/>
  <c r="BF1019" i="4"/>
  <c r="BE1019" i="4"/>
  <c r="BD1019" i="4"/>
  <c r="BC1019" i="4"/>
  <c r="BB1019" i="4"/>
  <c r="BA1019" i="4"/>
  <c r="AZ1019" i="4"/>
  <c r="AY1019" i="4"/>
  <c r="AX1019" i="4"/>
  <c r="AW1019" i="4"/>
  <c r="AV1019" i="4"/>
  <c r="AU1019" i="4"/>
  <c r="AT1019" i="4"/>
  <c r="AS1019" i="4"/>
  <c r="AR1019" i="4"/>
  <c r="AQ1019" i="4"/>
  <c r="AP1019" i="4"/>
  <c r="AO1019" i="4"/>
  <c r="AN1019" i="4"/>
  <c r="AM1019" i="4"/>
  <c r="AL1019" i="4"/>
  <c r="BZ1018" i="4"/>
  <c r="BQ1018" i="4"/>
  <c r="BZ1017" i="4"/>
  <c r="BQ1017" i="4"/>
  <c r="BZ1016" i="4"/>
  <c r="BQ1016" i="4"/>
  <c r="CD1014" i="4"/>
  <c r="CC1014" i="4"/>
  <c r="CB1014" i="4"/>
  <c r="CA1014" i="4"/>
  <c r="BW1014" i="4"/>
  <c r="BV1014" i="4"/>
  <c r="BU1014" i="4"/>
  <c r="BT1014" i="4"/>
  <c r="BS1014" i="4"/>
  <c r="BI1014" i="4"/>
  <c r="BH1014" i="4"/>
  <c r="BG1014" i="4"/>
  <c r="BF1014" i="4"/>
  <c r="BE1014" i="4"/>
  <c r="BD1014" i="4"/>
  <c r="BC1014" i="4"/>
  <c r="BB1014" i="4"/>
  <c r="BA1014" i="4"/>
  <c r="AZ1014" i="4"/>
  <c r="AY1014" i="4"/>
  <c r="AX1014" i="4"/>
  <c r="AW1014" i="4"/>
  <c r="AV1014" i="4"/>
  <c r="AU1014" i="4"/>
  <c r="AT1014" i="4"/>
  <c r="AS1014" i="4"/>
  <c r="AR1014" i="4"/>
  <c r="AQ1014" i="4"/>
  <c r="AP1014" i="4"/>
  <c r="AO1014" i="4"/>
  <c r="AN1014" i="4"/>
  <c r="AM1014" i="4"/>
  <c r="AL1014" i="4"/>
  <c r="BZ1013" i="4"/>
  <c r="BQ1013" i="4"/>
  <c r="BZ1012" i="4"/>
  <c r="BQ1012" i="4"/>
  <c r="BZ1011" i="4"/>
  <c r="BQ1011" i="4"/>
  <c r="CD1009" i="4"/>
  <c r="CC1009" i="4"/>
  <c r="CB1009" i="4"/>
  <c r="CA1009" i="4"/>
  <c r="BW1009" i="4"/>
  <c r="BV1009" i="4"/>
  <c r="BU1009" i="4"/>
  <c r="BT1009" i="4"/>
  <c r="BS1009" i="4"/>
  <c r="BI1009" i="4"/>
  <c r="BH1009" i="4"/>
  <c r="BG1009" i="4"/>
  <c r="BF1009" i="4"/>
  <c r="BE1009" i="4"/>
  <c r="BD1009" i="4"/>
  <c r="BC1009" i="4"/>
  <c r="BB1009" i="4"/>
  <c r="BA1009" i="4"/>
  <c r="AZ1009" i="4"/>
  <c r="AY1009" i="4"/>
  <c r="AX1009" i="4"/>
  <c r="AW1009" i="4"/>
  <c r="AV1009" i="4"/>
  <c r="AU1009" i="4"/>
  <c r="AT1009" i="4"/>
  <c r="AS1009" i="4"/>
  <c r="AR1009" i="4"/>
  <c r="AQ1009" i="4"/>
  <c r="AP1009" i="4"/>
  <c r="AO1009" i="4"/>
  <c r="AN1009" i="4"/>
  <c r="AM1009" i="4"/>
  <c r="AL1009" i="4"/>
  <c r="BZ1008" i="4"/>
  <c r="BZ1007" i="4"/>
  <c r="BZ1006" i="4"/>
  <c r="CD1002" i="4"/>
  <c r="CC1002" i="4"/>
  <c r="CB1002" i="4"/>
  <c r="CA1002" i="4"/>
  <c r="BW1002" i="4"/>
  <c r="BV1002" i="4"/>
  <c r="BU1002" i="4"/>
  <c r="BT1002" i="4"/>
  <c r="BS1002" i="4"/>
  <c r="BI1002" i="4"/>
  <c r="BH1002" i="4"/>
  <c r="BG1002" i="4"/>
  <c r="BF1002" i="4"/>
  <c r="BE1002" i="4"/>
  <c r="BD1002" i="4"/>
  <c r="BC1002" i="4"/>
  <c r="BB1002" i="4"/>
  <c r="BA1002" i="4"/>
  <c r="AZ1002" i="4"/>
  <c r="AY1002" i="4"/>
  <c r="AX1002" i="4"/>
  <c r="AW1002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BZ1001" i="4"/>
  <c r="BQ1001" i="4"/>
  <c r="BZ1000" i="4"/>
  <c r="BQ1000" i="4"/>
  <c r="BZ999" i="4"/>
  <c r="BQ999" i="4"/>
  <c r="CD997" i="4"/>
  <c r="CC997" i="4"/>
  <c r="CB997" i="4"/>
  <c r="CA997" i="4"/>
  <c r="BW997" i="4"/>
  <c r="BV997" i="4"/>
  <c r="BU997" i="4"/>
  <c r="BT997" i="4"/>
  <c r="BS997" i="4"/>
  <c r="BI997" i="4"/>
  <c r="BH997" i="4"/>
  <c r="BG997" i="4"/>
  <c r="BF997" i="4"/>
  <c r="BE997" i="4"/>
  <c r="BD997" i="4"/>
  <c r="BC997" i="4"/>
  <c r="BB997" i="4"/>
  <c r="BA997" i="4"/>
  <c r="AZ997" i="4"/>
  <c r="AY997" i="4"/>
  <c r="AX997" i="4"/>
  <c r="AW997" i="4"/>
  <c r="AV997" i="4"/>
  <c r="AU997" i="4"/>
  <c r="AT997" i="4"/>
  <c r="AS997" i="4"/>
  <c r="AR997" i="4"/>
  <c r="AQ997" i="4"/>
  <c r="AP997" i="4"/>
  <c r="AO997" i="4"/>
  <c r="AN997" i="4"/>
  <c r="AM997" i="4"/>
  <c r="AL997" i="4"/>
  <c r="BZ996" i="4"/>
  <c r="BQ996" i="4"/>
  <c r="BZ995" i="4"/>
  <c r="BQ995" i="4"/>
  <c r="BZ994" i="4"/>
  <c r="BQ994" i="4"/>
  <c r="CD991" i="4"/>
  <c r="CC991" i="4"/>
  <c r="CB991" i="4"/>
  <c r="CA991" i="4"/>
  <c r="BW991" i="4"/>
  <c r="BV991" i="4"/>
  <c r="BU991" i="4"/>
  <c r="BT991" i="4"/>
  <c r="BS991" i="4"/>
  <c r="BI991" i="4"/>
  <c r="BH991" i="4"/>
  <c r="BG991" i="4"/>
  <c r="BF991" i="4"/>
  <c r="BE991" i="4"/>
  <c r="BD991" i="4"/>
  <c r="BC991" i="4"/>
  <c r="BB991" i="4"/>
  <c r="BA991" i="4"/>
  <c r="AZ991" i="4"/>
  <c r="AY991" i="4"/>
  <c r="AX991" i="4"/>
  <c r="AW991" i="4"/>
  <c r="AV991" i="4"/>
  <c r="AU991" i="4"/>
  <c r="AT991" i="4"/>
  <c r="AS991" i="4"/>
  <c r="AR991" i="4"/>
  <c r="AQ991" i="4"/>
  <c r="AP991" i="4"/>
  <c r="AO991" i="4"/>
  <c r="AN991" i="4"/>
  <c r="AM991" i="4"/>
  <c r="AL991" i="4"/>
  <c r="BZ990" i="4"/>
  <c r="BQ990" i="4"/>
  <c r="BZ989" i="4"/>
  <c r="BQ989" i="4"/>
  <c r="BZ988" i="4"/>
  <c r="BQ988" i="4"/>
  <c r="BZ985" i="4"/>
  <c r="BZ984" i="4"/>
  <c r="BZ986" i="4" s="1"/>
  <c r="CD973" i="4"/>
  <c r="CC973" i="4"/>
  <c r="CB973" i="4"/>
  <c r="CA973" i="4"/>
  <c r="BW973" i="4"/>
  <c r="BV973" i="4"/>
  <c r="BU973" i="4"/>
  <c r="BT973" i="4"/>
  <c r="BS973" i="4"/>
  <c r="BI973" i="4"/>
  <c r="BH973" i="4"/>
  <c r="BF973" i="4"/>
  <c r="BE973" i="4"/>
  <c r="BC973" i="4"/>
  <c r="BB973" i="4"/>
  <c r="AZ973" i="4"/>
  <c r="AY973" i="4"/>
  <c r="AW973" i="4"/>
  <c r="AV973" i="4"/>
  <c r="AT973" i="4"/>
  <c r="AS973" i="4"/>
  <c r="AQ973" i="4"/>
  <c r="AP973" i="4"/>
  <c r="AN973" i="4"/>
  <c r="AM973" i="4"/>
  <c r="BZ972" i="4"/>
  <c r="BQ972" i="4"/>
  <c r="BZ971" i="4"/>
  <c r="BQ971" i="4"/>
  <c r="CD969" i="4"/>
  <c r="CC969" i="4"/>
  <c r="CB969" i="4"/>
  <c r="CA969" i="4"/>
  <c r="BW969" i="4"/>
  <c r="BV969" i="4"/>
  <c r="BU969" i="4"/>
  <c r="BT969" i="4"/>
  <c r="BS969" i="4"/>
  <c r="BI969" i="4"/>
  <c r="BG969" i="4"/>
  <c r="BF969" i="4"/>
  <c r="BE969" i="4"/>
  <c r="BD969" i="4"/>
  <c r="BC969" i="4"/>
  <c r="BB969" i="4"/>
  <c r="BA969" i="4"/>
  <c r="AZ969" i="4"/>
  <c r="AY969" i="4"/>
  <c r="AX969" i="4"/>
  <c r="AW969" i="4"/>
  <c r="AV969" i="4"/>
  <c r="AU969" i="4"/>
  <c r="AT969" i="4"/>
  <c r="AS969" i="4"/>
  <c r="AR969" i="4"/>
  <c r="AQ969" i="4"/>
  <c r="AP969" i="4"/>
  <c r="AO969" i="4"/>
  <c r="AN969" i="4"/>
  <c r="AM969" i="4"/>
  <c r="AL969" i="4"/>
  <c r="BZ968" i="4"/>
  <c r="BQ968" i="4"/>
  <c r="BZ967" i="4"/>
  <c r="BQ967" i="4"/>
  <c r="CD965" i="4"/>
  <c r="CC965" i="4"/>
  <c r="CB965" i="4"/>
  <c r="CA965" i="4"/>
  <c r="BW965" i="4"/>
  <c r="BV965" i="4"/>
  <c r="BU965" i="4"/>
  <c r="BT965" i="4"/>
  <c r="BS965" i="4"/>
  <c r="BI965" i="4"/>
  <c r="BH965" i="4"/>
  <c r="BG965" i="4"/>
  <c r="BF965" i="4"/>
  <c r="BE965" i="4"/>
  <c r="BD965" i="4"/>
  <c r="BC965" i="4"/>
  <c r="BB965" i="4"/>
  <c r="BA965" i="4"/>
  <c r="AZ965" i="4"/>
  <c r="AY965" i="4"/>
  <c r="AX965" i="4"/>
  <c r="AW965" i="4"/>
  <c r="AV965" i="4"/>
  <c r="AU965" i="4"/>
  <c r="AT965" i="4"/>
  <c r="AS965" i="4"/>
  <c r="AR965" i="4"/>
  <c r="AQ965" i="4"/>
  <c r="AP965" i="4"/>
  <c r="AO965" i="4"/>
  <c r="AN965" i="4"/>
  <c r="AM965" i="4"/>
  <c r="AL965" i="4"/>
  <c r="BZ964" i="4"/>
  <c r="BQ964" i="4"/>
  <c r="BZ963" i="4"/>
  <c r="BQ963" i="4"/>
  <c r="CD960" i="4"/>
  <c r="CC960" i="4"/>
  <c r="CB960" i="4"/>
  <c r="CA960" i="4"/>
  <c r="BW960" i="4"/>
  <c r="BV960" i="4"/>
  <c r="BU960" i="4"/>
  <c r="BT960" i="4"/>
  <c r="BS960" i="4"/>
  <c r="BI960" i="4"/>
  <c r="BH960" i="4"/>
  <c r="BF960" i="4"/>
  <c r="BE960" i="4"/>
  <c r="BC960" i="4"/>
  <c r="BB960" i="4"/>
  <c r="AZ960" i="4"/>
  <c r="AY960" i="4"/>
  <c r="AW960" i="4"/>
  <c r="AV960" i="4"/>
  <c r="AT960" i="4"/>
  <c r="AS960" i="4"/>
  <c r="AQ960" i="4"/>
  <c r="AP960" i="4"/>
  <c r="AN960" i="4"/>
  <c r="AM960" i="4"/>
  <c r="BZ959" i="4"/>
  <c r="BQ959" i="4"/>
  <c r="BZ958" i="4"/>
  <c r="BQ958" i="4"/>
  <c r="CD956" i="4"/>
  <c r="CC956" i="4"/>
  <c r="CB956" i="4"/>
  <c r="CA956" i="4"/>
  <c r="BW956" i="4"/>
  <c r="BV956" i="4"/>
  <c r="BU956" i="4"/>
  <c r="BT956" i="4"/>
  <c r="BS956" i="4"/>
  <c r="BI956" i="4"/>
  <c r="BH956" i="4"/>
  <c r="BG956" i="4"/>
  <c r="BF956" i="4"/>
  <c r="BE956" i="4"/>
  <c r="BD956" i="4"/>
  <c r="BC956" i="4"/>
  <c r="BB956" i="4"/>
  <c r="BA956" i="4"/>
  <c r="AZ956" i="4"/>
  <c r="AY956" i="4"/>
  <c r="AX956" i="4"/>
  <c r="AW956" i="4"/>
  <c r="AV956" i="4"/>
  <c r="AU956" i="4"/>
  <c r="AT956" i="4"/>
  <c r="AS956" i="4"/>
  <c r="AR956" i="4"/>
  <c r="AQ956" i="4"/>
  <c r="AP956" i="4"/>
  <c r="AO956" i="4"/>
  <c r="AN956" i="4"/>
  <c r="AM956" i="4"/>
  <c r="AL956" i="4"/>
  <c r="BZ955" i="4"/>
  <c r="BQ955" i="4"/>
  <c r="BZ954" i="4"/>
  <c r="BQ954" i="4"/>
  <c r="CD952" i="4"/>
  <c r="CC952" i="4"/>
  <c r="CB952" i="4"/>
  <c r="CA952" i="4"/>
  <c r="CA947" i="4" s="1"/>
  <c r="BW952" i="4"/>
  <c r="BV952" i="4"/>
  <c r="BU952" i="4"/>
  <c r="BT952" i="4"/>
  <c r="BS952" i="4"/>
  <c r="BI952" i="4"/>
  <c r="BH952" i="4"/>
  <c r="BG952" i="4"/>
  <c r="BF952" i="4"/>
  <c r="BE952" i="4"/>
  <c r="BD952" i="4"/>
  <c r="BC952" i="4"/>
  <c r="BB952" i="4"/>
  <c r="BA952" i="4"/>
  <c r="AZ952" i="4"/>
  <c r="AY952" i="4"/>
  <c r="AX952" i="4"/>
  <c r="AW952" i="4"/>
  <c r="AV952" i="4"/>
  <c r="AU952" i="4"/>
  <c r="AT952" i="4"/>
  <c r="AS952" i="4"/>
  <c r="AR952" i="4"/>
  <c r="AQ952" i="4"/>
  <c r="AP952" i="4"/>
  <c r="AO952" i="4"/>
  <c r="AN952" i="4"/>
  <c r="AM952" i="4"/>
  <c r="AL952" i="4"/>
  <c r="BZ951" i="4"/>
  <c r="BQ951" i="4"/>
  <c r="BZ950" i="4"/>
  <c r="BQ950" i="4"/>
  <c r="BT946" i="4"/>
  <c r="BS946" i="4"/>
  <c r="BI946" i="4"/>
  <c r="BH946" i="4"/>
  <c r="BG946" i="4"/>
  <c r="BF946" i="4"/>
  <c r="BE946" i="4"/>
  <c r="BD946" i="4"/>
  <c r="BC946" i="4"/>
  <c r="BB946" i="4"/>
  <c r="BA946" i="4"/>
  <c r="AZ946" i="4"/>
  <c r="AY946" i="4"/>
  <c r="AX946" i="4"/>
  <c r="AW946" i="4"/>
  <c r="AV946" i="4"/>
  <c r="AU946" i="4"/>
  <c r="AT946" i="4"/>
  <c r="AS946" i="4"/>
  <c r="AR946" i="4"/>
  <c r="AQ946" i="4"/>
  <c r="AP946" i="4"/>
  <c r="AO946" i="4"/>
  <c r="AN946" i="4"/>
  <c r="AM946" i="4"/>
  <c r="AL946" i="4"/>
  <c r="BZ945" i="4"/>
  <c r="BQ945" i="4"/>
  <c r="BZ944" i="4"/>
  <c r="BQ944" i="4"/>
  <c r="BZ943" i="4"/>
  <c r="BZ946" i="4" s="1"/>
  <c r="BQ943" i="4"/>
  <c r="CD941" i="4"/>
  <c r="CC941" i="4"/>
  <c r="CB941" i="4"/>
  <c r="CA941" i="4"/>
  <c r="BW941" i="4"/>
  <c r="BV941" i="4"/>
  <c r="BU941" i="4"/>
  <c r="BT941" i="4"/>
  <c r="BS941" i="4"/>
  <c r="BI941" i="4"/>
  <c r="BH941" i="4"/>
  <c r="BG941" i="4"/>
  <c r="BF941" i="4"/>
  <c r="BE941" i="4"/>
  <c r="BD941" i="4"/>
  <c r="BC941" i="4"/>
  <c r="BB941" i="4"/>
  <c r="BA941" i="4"/>
  <c r="AZ941" i="4"/>
  <c r="AY941" i="4"/>
  <c r="AX941" i="4"/>
  <c r="AW941" i="4"/>
  <c r="AV941" i="4"/>
  <c r="AU941" i="4"/>
  <c r="AT941" i="4"/>
  <c r="AS941" i="4"/>
  <c r="AR941" i="4"/>
  <c r="AQ941" i="4"/>
  <c r="AP941" i="4"/>
  <c r="AO941" i="4"/>
  <c r="AN941" i="4"/>
  <c r="AM941" i="4"/>
  <c r="AL941" i="4"/>
  <c r="BZ940" i="4"/>
  <c r="BQ940" i="4"/>
  <c r="BZ939" i="4"/>
  <c r="BQ939" i="4"/>
  <c r="BZ938" i="4"/>
  <c r="BQ938" i="4"/>
  <c r="CD936" i="4"/>
  <c r="CC936" i="4"/>
  <c r="CB936" i="4"/>
  <c r="CA936" i="4"/>
  <c r="BW936" i="4"/>
  <c r="BV936" i="4"/>
  <c r="BU936" i="4"/>
  <c r="BT936" i="4"/>
  <c r="BS936" i="4"/>
  <c r="BI936" i="4"/>
  <c r="BH936" i="4"/>
  <c r="BF936" i="4"/>
  <c r="BE936" i="4"/>
  <c r="BC936" i="4"/>
  <c r="BB936" i="4"/>
  <c r="AZ936" i="4"/>
  <c r="AY936" i="4"/>
  <c r="AW936" i="4"/>
  <c r="AV936" i="4"/>
  <c r="AT936" i="4"/>
  <c r="AS936" i="4"/>
  <c r="AQ936" i="4"/>
  <c r="AP936" i="4"/>
  <c r="AN936" i="4"/>
  <c r="AM936" i="4"/>
  <c r="BZ935" i="4"/>
  <c r="BQ935" i="4"/>
  <c r="BZ934" i="4"/>
  <c r="BQ934" i="4"/>
  <c r="BZ933" i="4"/>
  <c r="BQ933" i="4"/>
  <c r="CD931" i="4"/>
  <c r="CC931" i="4"/>
  <c r="CB931" i="4"/>
  <c r="CA931" i="4"/>
  <c r="BW931" i="4"/>
  <c r="BV931" i="4"/>
  <c r="BU931" i="4"/>
  <c r="BT931" i="4"/>
  <c r="BS931" i="4"/>
  <c r="BI931" i="4"/>
  <c r="BH931" i="4"/>
  <c r="BG931" i="4"/>
  <c r="BF931" i="4"/>
  <c r="BE931" i="4"/>
  <c r="BD931" i="4"/>
  <c r="BC931" i="4"/>
  <c r="BB931" i="4"/>
  <c r="BA931" i="4"/>
  <c r="AZ931" i="4"/>
  <c r="AY931" i="4"/>
  <c r="AX931" i="4"/>
  <c r="AW931" i="4"/>
  <c r="AV931" i="4"/>
  <c r="AU931" i="4"/>
  <c r="AT931" i="4"/>
  <c r="AS931" i="4"/>
  <c r="AR931" i="4"/>
  <c r="AQ931" i="4"/>
  <c r="AP931" i="4"/>
  <c r="AO931" i="4"/>
  <c r="AN931" i="4"/>
  <c r="AM931" i="4"/>
  <c r="AL931" i="4"/>
  <c r="BZ930" i="4"/>
  <c r="BQ930" i="4"/>
  <c r="BZ929" i="4"/>
  <c r="BQ929" i="4"/>
  <c r="BZ928" i="4"/>
  <c r="BQ928" i="4"/>
  <c r="CD926" i="4"/>
  <c r="CC926" i="4"/>
  <c r="CB926" i="4"/>
  <c r="CA926" i="4"/>
  <c r="BW926" i="4"/>
  <c r="BV926" i="4"/>
  <c r="BU926" i="4"/>
  <c r="BT926" i="4"/>
  <c r="BS926" i="4"/>
  <c r="BI926" i="4"/>
  <c r="BH926" i="4"/>
  <c r="BG926" i="4"/>
  <c r="BF926" i="4"/>
  <c r="BE926" i="4"/>
  <c r="BD926" i="4"/>
  <c r="BC926" i="4"/>
  <c r="BB926" i="4"/>
  <c r="BA926" i="4"/>
  <c r="AZ926" i="4"/>
  <c r="AY926" i="4"/>
  <c r="AX926" i="4"/>
  <c r="AW926" i="4"/>
  <c r="AV926" i="4"/>
  <c r="AU926" i="4"/>
  <c r="AT926" i="4"/>
  <c r="AS926" i="4"/>
  <c r="AR926" i="4"/>
  <c r="AQ926" i="4"/>
  <c r="AP926" i="4"/>
  <c r="AO926" i="4"/>
  <c r="AN926" i="4"/>
  <c r="AM926" i="4"/>
  <c r="AL926" i="4"/>
  <c r="BZ925" i="4"/>
  <c r="BQ925" i="4"/>
  <c r="BZ924" i="4"/>
  <c r="BQ924" i="4"/>
  <c r="BZ923" i="4"/>
  <c r="BQ923" i="4"/>
  <c r="CD921" i="4"/>
  <c r="CC921" i="4"/>
  <c r="CB921" i="4"/>
  <c r="CA921" i="4"/>
  <c r="BW921" i="4"/>
  <c r="BV921" i="4"/>
  <c r="BU921" i="4"/>
  <c r="BT921" i="4"/>
  <c r="BS921" i="4"/>
  <c r="BI921" i="4"/>
  <c r="BH921" i="4"/>
  <c r="BG921" i="4"/>
  <c r="BF921" i="4"/>
  <c r="BE921" i="4"/>
  <c r="BD921" i="4"/>
  <c r="BC921" i="4"/>
  <c r="BB921" i="4"/>
  <c r="BA921" i="4"/>
  <c r="AZ921" i="4"/>
  <c r="AY921" i="4"/>
  <c r="AX921" i="4"/>
  <c r="AW921" i="4"/>
  <c r="AV921" i="4"/>
  <c r="AU921" i="4"/>
  <c r="AT921" i="4"/>
  <c r="AS921" i="4"/>
  <c r="AR921" i="4"/>
  <c r="AQ921" i="4"/>
  <c r="AP921" i="4"/>
  <c r="AO921" i="4"/>
  <c r="AN921" i="4"/>
  <c r="AM921" i="4"/>
  <c r="AL921" i="4"/>
  <c r="BZ920" i="4"/>
  <c r="BQ920" i="4"/>
  <c r="BZ919" i="4"/>
  <c r="BQ919" i="4"/>
  <c r="BZ918" i="4"/>
  <c r="BQ918" i="4"/>
  <c r="CD915" i="4"/>
  <c r="CC915" i="4"/>
  <c r="CB915" i="4"/>
  <c r="CA915" i="4"/>
  <c r="BW915" i="4"/>
  <c r="BV915" i="4"/>
  <c r="BU915" i="4"/>
  <c r="BT915" i="4"/>
  <c r="BS915" i="4"/>
  <c r="BI915" i="4"/>
  <c r="BH915" i="4"/>
  <c r="BG915" i="4"/>
  <c r="BF915" i="4"/>
  <c r="BE915" i="4"/>
  <c r="BD915" i="4"/>
  <c r="BC915" i="4"/>
  <c r="BB915" i="4"/>
  <c r="BA915" i="4"/>
  <c r="AZ915" i="4"/>
  <c r="AY915" i="4"/>
  <c r="AX915" i="4"/>
  <c r="AW915" i="4"/>
  <c r="AV915" i="4"/>
  <c r="AU915" i="4"/>
  <c r="AT915" i="4"/>
  <c r="AS915" i="4"/>
  <c r="AR915" i="4"/>
  <c r="AQ915" i="4"/>
  <c r="AP915" i="4"/>
  <c r="AO915" i="4"/>
  <c r="AN915" i="4"/>
  <c r="AM915" i="4"/>
  <c r="AL915" i="4"/>
  <c r="BZ914" i="4"/>
  <c r="BQ914" i="4"/>
  <c r="BZ913" i="4"/>
  <c r="BQ913" i="4"/>
  <c r="BZ912" i="4"/>
  <c r="BQ912" i="4"/>
  <c r="CD910" i="4"/>
  <c r="CC910" i="4"/>
  <c r="CB910" i="4"/>
  <c r="CA910" i="4"/>
  <c r="BW910" i="4"/>
  <c r="BV910" i="4"/>
  <c r="BU910" i="4"/>
  <c r="BT910" i="4"/>
  <c r="BS910" i="4"/>
  <c r="BI910" i="4"/>
  <c r="BH910" i="4"/>
  <c r="BG910" i="4"/>
  <c r="BF910" i="4"/>
  <c r="BE910" i="4"/>
  <c r="BD910" i="4"/>
  <c r="BC910" i="4"/>
  <c r="BB910" i="4"/>
  <c r="BA910" i="4"/>
  <c r="AZ910" i="4"/>
  <c r="AY910" i="4"/>
  <c r="AX910" i="4"/>
  <c r="AW910" i="4"/>
  <c r="AV910" i="4"/>
  <c r="AU910" i="4"/>
  <c r="AT910" i="4"/>
  <c r="AS910" i="4"/>
  <c r="AR910" i="4"/>
  <c r="AQ910" i="4"/>
  <c r="AP910" i="4"/>
  <c r="AO910" i="4"/>
  <c r="AN910" i="4"/>
  <c r="AM910" i="4"/>
  <c r="AL910" i="4"/>
  <c r="BZ909" i="4"/>
  <c r="BQ909" i="4"/>
  <c r="BZ908" i="4"/>
  <c r="BQ908" i="4"/>
  <c r="BZ907" i="4"/>
  <c r="BQ907" i="4"/>
  <c r="CD905" i="4"/>
  <c r="CC905" i="4"/>
  <c r="CB905" i="4"/>
  <c r="CA905" i="4"/>
  <c r="BW905" i="4"/>
  <c r="BV905" i="4"/>
  <c r="BU905" i="4"/>
  <c r="BT905" i="4"/>
  <c r="BS905" i="4"/>
  <c r="BI905" i="4"/>
  <c r="BH905" i="4"/>
  <c r="BF905" i="4"/>
  <c r="BE905" i="4"/>
  <c r="BC905" i="4"/>
  <c r="BB905" i="4"/>
  <c r="AZ905" i="4"/>
  <c r="AY905" i="4"/>
  <c r="AW905" i="4"/>
  <c r="AV905" i="4"/>
  <c r="AT905" i="4"/>
  <c r="AS905" i="4"/>
  <c r="AQ905" i="4"/>
  <c r="AP905" i="4"/>
  <c r="AN905" i="4"/>
  <c r="AM905" i="4"/>
  <c r="BZ904" i="4"/>
  <c r="BQ904" i="4"/>
  <c r="BZ903" i="4"/>
  <c r="BQ903" i="4"/>
  <c r="BZ902" i="4"/>
  <c r="BQ902" i="4"/>
  <c r="CD900" i="4"/>
  <c r="CC900" i="4"/>
  <c r="CB900" i="4"/>
  <c r="CA900" i="4"/>
  <c r="BW900" i="4"/>
  <c r="BV900" i="4"/>
  <c r="BU900" i="4"/>
  <c r="BT900" i="4"/>
  <c r="BS900" i="4"/>
  <c r="BI900" i="4"/>
  <c r="BH900" i="4"/>
  <c r="BG900" i="4"/>
  <c r="BF900" i="4"/>
  <c r="BE900" i="4"/>
  <c r="BD900" i="4"/>
  <c r="BC900" i="4"/>
  <c r="BB900" i="4"/>
  <c r="BA900" i="4"/>
  <c r="AZ900" i="4"/>
  <c r="AY900" i="4"/>
  <c r="AX900" i="4"/>
  <c r="AW900" i="4"/>
  <c r="AV900" i="4"/>
  <c r="AU900" i="4"/>
  <c r="AT900" i="4"/>
  <c r="AS900" i="4"/>
  <c r="AR900" i="4"/>
  <c r="AQ900" i="4"/>
  <c r="AP900" i="4"/>
  <c r="AO900" i="4"/>
  <c r="AN900" i="4"/>
  <c r="AM900" i="4"/>
  <c r="AL900" i="4"/>
  <c r="BZ899" i="4"/>
  <c r="BQ899" i="4"/>
  <c r="BZ898" i="4"/>
  <c r="BQ898" i="4"/>
  <c r="BZ897" i="4"/>
  <c r="BQ897" i="4"/>
  <c r="CD895" i="4"/>
  <c r="CC895" i="4"/>
  <c r="CB895" i="4"/>
  <c r="CA895" i="4"/>
  <c r="BW895" i="4"/>
  <c r="BV895" i="4"/>
  <c r="BU895" i="4"/>
  <c r="BT895" i="4"/>
  <c r="BS895" i="4"/>
  <c r="BI895" i="4"/>
  <c r="BH895" i="4"/>
  <c r="BG895" i="4"/>
  <c r="BF895" i="4"/>
  <c r="BE895" i="4"/>
  <c r="BD895" i="4"/>
  <c r="BC895" i="4"/>
  <c r="BB895" i="4"/>
  <c r="BA895" i="4"/>
  <c r="AZ895" i="4"/>
  <c r="AY895" i="4"/>
  <c r="AX895" i="4"/>
  <c r="AW895" i="4"/>
  <c r="AV895" i="4"/>
  <c r="AU895" i="4"/>
  <c r="AT895" i="4"/>
  <c r="AS895" i="4"/>
  <c r="AR895" i="4"/>
  <c r="AQ895" i="4"/>
  <c r="AP895" i="4"/>
  <c r="AO895" i="4"/>
  <c r="AN895" i="4"/>
  <c r="AM895" i="4"/>
  <c r="AL895" i="4"/>
  <c r="BZ894" i="4"/>
  <c r="BQ894" i="4"/>
  <c r="BZ893" i="4"/>
  <c r="BQ893" i="4"/>
  <c r="BZ892" i="4"/>
  <c r="BQ892" i="4"/>
  <c r="CD890" i="4"/>
  <c r="CD884" i="4" s="1"/>
  <c r="CC890" i="4"/>
  <c r="CB890" i="4"/>
  <c r="CA890" i="4"/>
  <c r="BW890" i="4"/>
  <c r="BW884" i="4" s="1"/>
  <c r="BV890" i="4"/>
  <c r="BU890" i="4"/>
  <c r="BT890" i="4"/>
  <c r="BS890" i="4"/>
  <c r="BI890" i="4"/>
  <c r="BH890" i="4"/>
  <c r="BG890" i="4"/>
  <c r="BF890" i="4"/>
  <c r="BE890" i="4"/>
  <c r="BD890" i="4"/>
  <c r="BC890" i="4"/>
  <c r="BB890" i="4"/>
  <c r="BA890" i="4"/>
  <c r="AZ890" i="4"/>
  <c r="AY890" i="4"/>
  <c r="AX890" i="4"/>
  <c r="AW890" i="4"/>
  <c r="AV890" i="4"/>
  <c r="AU890" i="4"/>
  <c r="AT890" i="4"/>
  <c r="AS890" i="4"/>
  <c r="AR890" i="4"/>
  <c r="AQ890" i="4"/>
  <c r="AP890" i="4"/>
  <c r="AO890" i="4"/>
  <c r="AN890" i="4"/>
  <c r="AM890" i="4"/>
  <c r="AL890" i="4"/>
  <c r="BZ889" i="4"/>
  <c r="BZ888" i="4"/>
  <c r="BZ887" i="4"/>
  <c r="CD883" i="4"/>
  <c r="CC883" i="4"/>
  <c r="CB883" i="4"/>
  <c r="CA883" i="4"/>
  <c r="BW883" i="4"/>
  <c r="BV883" i="4"/>
  <c r="BU883" i="4"/>
  <c r="BT883" i="4"/>
  <c r="BS883" i="4"/>
  <c r="BI883" i="4"/>
  <c r="BH883" i="4"/>
  <c r="BG883" i="4"/>
  <c r="BF883" i="4"/>
  <c r="BE883" i="4"/>
  <c r="BD883" i="4"/>
  <c r="BC883" i="4"/>
  <c r="BB883" i="4"/>
  <c r="BA883" i="4"/>
  <c r="AZ883" i="4"/>
  <c r="AY883" i="4"/>
  <c r="AX883" i="4"/>
  <c r="AW883" i="4"/>
  <c r="AV883" i="4"/>
  <c r="AU883" i="4"/>
  <c r="AT883" i="4"/>
  <c r="AS883" i="4"/>
  <c r="AR883" i="4"/>
  <c r="AQ883" i="4"/>
  <c r="AP883" i="4"/>
  <c r="AO883" i="4"/>
  <c r="AN883" i="4"/>
  <c r="AM883" i="4"/>
  <c r="AL883" i="4"/>
  <c r="BZ882" i="4"/>
  <c r="BQ882" i="4"/>
  <c r="BZ881" i="4"/>
  <c r="BQ881" i="4"/>
  <c r="BZ880" i="4"/>
  <c r="BQ880" i="4"/>
  <c r="CD878" i="4"/>
  <c r="CC878" i="4"/>
  <c r="CB878" i="4"/>
  <c r="CA878" i="4"/>
  <c r="BW878" i="4"/>
  <c r="BV878" i="4"/>
  <c r="BU878" i="4"/>
  <c r="BT878" i="4"/>
  <c r="BS878" i="4"/>
  <c r="BI878" i="4"/>
  <c r="BH878" i="4"/>
  <c r="BG878" i="4"/>
  <c r="BF878" i="4"/>
  <c r="BE878" i="4"/>
  <c r="BD878" i="4"/>
  <c r="BC878" i="4"/>
  <c r="BB878" i="4"/>
  <c r="BA878" i="4"/>
  <c r="AZ878" i="4"/>
  <c r="AY878" i="4"/>
  <c r="AX878" i="4"/>
  <c r="AW878" i="4"/>
  <c r="AV878" i="4"/>
  <c r="AU878" i="4"/>
  <c r="AT878" i="4"/>
  <c r="AS878" i="4"/>
  <c r="AR878" i="4"/>
  <c r="AQ878" i="4"/>
  <c r="AP878" i="4"/>
  <c r="AO878" i="4"/>
  <c r="AN878" i="4"/>
  <c r="AM878" i="4"/>
  <c r="AL878" i="4"/>
  <c r="BZ877" i="4"/>
  <c r="BQ877" i="4"/>
  <c r="BZ876" i="4"/>
  <c r="BQ876" i="4"/>
  <c r="BZ875" i="4"/>
  <c r="BQ875" i="4"/>
  <c r="CD872" i="4"/>
  <c r="CC872" i="4"/>
  <c r="CB872" i="4"/>
  <c r="CA872" i="4"/>
  <c r="BW872" i="4"/>
  <c r="BV872" i="4"/>
  <c r="BU872" i="4"/>
  <c r="BT872" i="4"/>
  <c r="BS872" i="4"/>
  <c r="BI872" i="4"/>
  <c r="BH872" i="4"/>
  <c r="BG872" i="4"/>
  <c r="BF872" i="4"/>
  <c r="BE872" i="4"/>
  <c r="BD872" i="4"/>
  <c r="BC872" i="4"/>
  <c r="BB872" i="4"/>
  <c r="BA872" i="4"/>
  <c r="AZ872" i="4"/>
  <c r="AY872" i="4"/>
  <c r="AX872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BZ871" i="4"/>
  <c r="BQ871" i="4"/>
  <c r="BZ870" i="4"/>
  <c r="BQ870" i="4"/>
  <c r="BZ869" i="4"/>
  <c r="BQ869" i="4"/>
  <c r="BZ866" i="4"/>
  <c r="BZ860" i="4"/>
  <c r="BZ867" i="4" s="1"/>
  <c r="BZ859" i="4"/>
  <c r="CD854" i="4"/>
  <c r="CC854" i="4"/>
  <c r="CB854" i="4"/>
  <c r="CA854" i="4"/>
  <c r="BW854" i="4"/>
  <c r="BV854" i="4"/>
  <c r="BU854" i="4"/>
  <c r="BT854" i="4"/>
  <c r="BS854" i="4"/>
  <c r="BI854" i="4"/>
  <c r="BH854" i="4"/>
  <c r="BF854" i="4"/>
  <c r="BE854" i="4"/>
  <c r="BC854" i="4"/>
  <c r="BB854" i="4"/>
  <c r="AZ854" i="4"/>
  <c r="AY854" i="4"/>
  <c r="AW854" i="4"/>
  <c r="AV854" i="4"/>
  <c r="AT854" i="4"/>
  <c r="AS854" i="4"/>
  <c r="AQ854" i="4"/>
  <c r="AP854" i="4"/>
  <c r="AN854" i="4"/>
  <c r="AM854" i="4"/>
  <c r="BZ853" i="4"/>
  <c r="BQ853" i="4"/>
  <c r="BZ852" i="4"/>
  <c r="BQ852" i="4"/>
  <c r="CD850" i="4"/>
  <c r="CC850" i="4"/>
  <c r="CB850" i="4"/>
  <c r="CA850" i="4"/>
  <c r="BW850" i="4"/>
  <c r="BV850" i="4"/>
  <c r="BU850" i="4"/>
  <c r="BT850" i="4"/>
  <c r="BS850" i="4"/>
  <c r="BI850" i="4"/>
  <c r="BG850" i="4"/>
  <c r="BF850" i="4"/>
  <c r="BE850" i="4"/>
  <c r="BD850" i="4"/>
  <c r="BC850" i="4"/>
  <c r="BB850" i="4"/>
  <c r="BA850" i="4"/>
  <c r="AZ850" i="4"/>
  <c r="AY850" i="4"/>
  <c r="AX850" i="4"/>
  <c r="AW850" i="4"/>
  <c r="AV850" i="4"/>
  <c r="AU850" i="4"/>
  <c r="AT850" i="4"/>
  <c r="AS850" i="4"/>
  <c r="AR850" i="4"/>
  <c r="AQ850" i="4"/>
  <c r="AP850" i="4"/>
  <c r="AO850" i="4"/>
  <c r="AN850" i="4"/>
  <c r="AM850" i="4"/>
  <c r="AL850" i="4"/>
  <c r="BZ849" i="4"/>
  <c r="BQ849" i="4"/>
  <c r="BZ848" i="4"/>
  <c r="BQ848" i="4"/>
  <c r="CD846" i="4"/>
  <c r="CC846" i="4"/>
  <c r="CB846" i="4"/>
  <c r="CA846" i="4"/>
  <c r="BW846" i="4"/>
  <c r="BV846" i="4"/>
  <c r="BU846" i="4"/>
  <c r="BT846" i="4"/>
  <c r="BS846" i="4"/>
  <c r="BI846" i="4"/>
  <c r="BH846" i="4"/>
  <c r="BG846" i="4"/>
  <c r="BF846" i="4"/>
  <c r="BE846" i="4"/>
  <c r="BD846" i="4"/>
  <c r="BC846" i="4"/>
  <c r="BB846" i="4"/>
  <c r="BA846" i="4"/>
  <c r="AZ846" i="4"/>
  <c r="AY846" i="4"/>
  <c r="AX846" i="4"/>
  <c r="AW846" i="4"/>
  <c r="AV846" i="4"/>
  <c r="AU846" i="4"/>
  <c r="AT846" i="4"/>
  <c r="AS846" i="4"/>
  <c r="AR846" i="4"/>
  <c r="AQ846" i="4"/>
  <c r="AP846" i="4"/>
  <c r="AO846" i="4"/>
  <c r="AN846" i="4"/>
  <c r="AM846" i="4"/>
  <c r="AL846" i="4"/>
  <c r="BZ845" i="4"/>
  <c r="BQ845" i="4"/>
  <c r="BZ844" i="4"/>
  <c r="BQ844" i="4"/>
  <c r="CD841" i="4"/>
  <c r="CC841" i="4"/>
  <c r="CB841" i="4"/>
  <c r="CA841" i="4"/>
  <c r="BW841" i="4"/>
  <c r="BV841" i="4"/>
  <c r="BU841" i="4"/>
  <c r="BT841" i="4"/>
  <c r="BS841" i="4"/>
  <c r="BI841" i="4"/>
  <c r="BH841" i="4"/>
  <c r="BF841" i="4"/>
  <c r="BE841" i="4"/>
  <c r="BC841" i="4"/>
  <c r="BB841" i="4"/>
  <c r="AZ841" i="4"/>
  <c r="AY841" i="4"/>
  <c r="AW841" i="4"/>
  <c r="AV841" i="4"/>
  <c r="AT841" i="4"/>
  <c r="AS841" i="4"/>
  <c r="AQ841" i="4"/>
  <c r="AP841" i="4"/>
  <c r="AN841" i="4"/>
  <c r="AM841" i="4"/>
  <c r="BZ840" i="4"/>
  <c r="BQ840" i="4"/>
  <c r="BZ839" i="4"/>
  <c r="BQ839" i="4"/>
  <c r="CD837" i="4"/>
  <c r="CC837" i="4"/>
  <c r="CB837" i="4"/>
  <c r="CA837" i="4"/>
  <c r="BW837" i="4"/>
  <c r="BV837" i="4"/>
  <c r="BU837" i="4"/>
  <c r="BT837" i="4"/>
  <c r="BS837" i="4"/>
  <c r="BI837" i="4"/>
  <c r="BH837" i="4"/>
  <c r="BG837" i="4"/>
  <c r="BF837" i="4"/>
  <c r="BE837" i="4"/>
  <c r="BD837" i="4"/>
  <c r="BC837" i="4"/>
  <c r="BB837" i="4"/>
  <c r="BA837" i="4"/>
  <c r="AZ837" i="4"/>
  <c r="AY837" i="4"/>
  <c r="AX837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BZ836" i="4"/>
  <c r="BQ836" i="4"/>
  <c r="BZ835" i="4"/>
  <c r="BQ835" i="4"/>
  <c r="CD833" i="4"/>
  <c r="CD828" i="4" s="1"/>
  <c r="CC833" i="4"/>
  <c r="CB833" i="4"/>
  <c r="CA833" i="4"/>
  <c r="BW833" i="4"/>
  <c r="BW828" i="4" s="1"/>
  <c r="BV833" i="4"/>
  <c r="BU833" i="4"/>
  <c r="BT833" i="4"/>
  <c r="BS833" i="4"/>
  <c r="BI833" i="4"/>
  <c r="BH833" i="4"/>
  <c r="BG833" i="4"/>
  <c r="BF833" i="4"/>
  <c r="BE833" i="4"/>
  <c r="BD833" i="4"/>
  <c r="BC833" i="4"/>
  <c r="BB833" i="4"/>
  <c r="BA833" i="4"/>
  <c r="AZ833" i="4"/>
  <c r="AY833" i="4"/>
  <c r="AX833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BZ832" i="4"/>
  <c r="BQ832" i="4"/>
  <c r="BZ831" i="4"/>
  <c r="BQ831" i="4"/>
  <c r="BV827" i="4"/>
  <c r="BU827" i="4"/>
  <c r="BT827" i="4"/>
  <c r="BS827" i="4"/>
  <c r="BI827" i="4"/>
  <c r="BH827" i="4"/>
  <c r="BG827" i="4"/>
  <c r="BF827" i="4"/>
  <c r="BE827" i="4"/>
  <c r="BD827" i="4"/>
  <c r="BC827" i="4"/>
  <c r="BB827" i="4"/>
  <c r="BA827" i="4"/>
  <c r="AZ827" i="4"/>
  <c r="AY827" i="4"/>
  <c r="AX827" i="4"/>
  <c r="AW827" i="4"/>
  <c r="AV827" i="4"/>
  <c r="AU827" i="4"/>
  <c r="AT827" i="4"/>
  <c r="AS827" i="4"/>
  <c r="AR827" i="4"/>
  <c r="AQ827" i="4"/>
  <c r="AP827" i="4"/>
  <c r="AO827" i="4"/>
  <c r="AN827" i="4"/>
  <c r="AM827" i="4"/>
  <c r="AL827" i="4"/>
  <c r="BZ826" i="4"/>
  <c r="BQ826" i="4"/>
  <c r="BZ825" i="4"/>
  <c r="BQ825" i="4"/>
  <c r="BZ824" i="4"/>
  <c r="BQ824" i="4"/>
  <c r="CD822" i="4"/>
  <c r="CC822" i="4"/>
  <c r="CB822" i="4"/>
  <c r="CA822" i="4"/>
  <c r="BW822" i="4"/>
  <c r="BV822" i="4"/>
  <c r="BU822" i="4"/>
  <c r="BT822" i="4"/>
  <c r="BS822" i="4"/>
  <c r="BI822" i="4"/>
  <c r="BH822" i="4"/>
  <c r="BG822" i="4"/>
  <c r="BF822" i="4"/>
  <c r="BE822" i="4"/>
  <c r="BD822" i="4"/>
  <c r="BC822" i="4"/>
  <c r="BB822" i="4"/>
  <c r="BA822" i="4"/>
  <c r="AZ822" i="4"/>
  <c r="AY822" i="4"/>
  <c r="AX822" i="4"/>
  <c r="AW822" i="4"/>
  <c r="AV822" i="4"/>
  <c r="AU822" i="4"/>
  <c r="AT822" i="4"/>
  <c r="AS822" i="4"/>
  <c r="AR822" i="4"/>
  <c r="AQ822" i="4"/>
  <c r="AP822" i="4"/>
  <c r="AO822" i="4"/>
  <c r="AN822" i="4"/>
  <c r="AM822" i="4"/>
  <c r="AL822" i="4"/>
  <c r="BZ821" i="4"/>
  <c r="BQ821" i="4"/>
  <c r="BZ820" i="4"/>
  <c r="BQ820" i="4"/>
  <c r="BZ819" i="4"/>
  <c r="BQ819" i="4"/>
  <c r="CD817" i="4"/>
  <c r="CC817" i="4"/>
  <c r="CB817" i="4"/>
  <c r="CA817" i="4"/>
  <c r="BW817" i="4"/>
  <c r="BV817" i="4"/>
  <c r="BU817" i="4"/>
  <c r="BT817" i="4"/>
  <c r="BS817" i="4"/>
  <c r="BI817" i="4"/>
  <c r="BH817" i="4"/>
  <c r="BF817" i="4"/>
  <c r="BE817" i="4"/>
  <c r="BC817" i="4"/>
  <c r="BB817" i="4"/>
  <c r="AZ817" i="4"/>
  <c r="AY817" i="4"/>
  <c r="AW817" i="4"/>
  <c r="AV817" i="4"/>
  <c r="AT817" i="4"/>
  <c r="AS817" i="4"/>
  <c r="AQ817" i="4"/>
  <c r="AP817" i="4"/>
  <c r="AN817" i="4"/>
  <c r="AM817" i="4"/>
  <c r="BZ816" i="4"/>
  <c r="BQ816" i="4"/>
  <c r="BZ815" i="4"/>
  <c r="BQ815" i="4"/>
  <c r="BZ814" i="4"/>
  <c r="BQ814" i="4"/>
  <c r="CD812" i="4"/>
  <c r="CC812" i="4"/>
  <c r="CB812" i="4"/>
  <c r="CA812" i="4"/>
  <c r="BW812" i="4"/>
  <c r="BV812" i="4"/>
  <c r="BU812" i="4"/>
  <c r="BT812" i="4"/>
  <c r="BS812" i="4"/>
  <c r="BI812" i="4"/>
  <c r="BH812" i="4"/>
  <c r="BG812" i="4"/>
  <c r="BF812" i="4"/>
  <c r="BE812" i="4"/>
  <c r="BD812" i="4"/>
  <c r="BC812" i="4"/>
  <c r="BB812" i="4"/>
  <c r="BA812" i="4"/>
  <c r="AZ812" i="4"/>
  <c r="AY812" i="4"/>
  <c r="AX812" i="4"/>
  <c r="AW812" i="4"/>
  <c r="AV812" i="4"/>
  <c r="AU812" i="4"/>
  <c r="AT812" i="4"/>
  <c r="AS812" i="4"/>
  <c r="AR812" i="4"/>
  <c r="AQ812" i="4"/>
  <c r="AP812" i="4"/>
  <c r="AO812" i="4"/>
  <c r="AN812" i="4"/>
  <c r="AM812" i="4"/>
  <c r="AL812" i="4"/>
  <c r="BZ811" i="4"/>
  <c r="BQ811" i="4"/>
  <c r="BZ810" i="4"/>
  <c r="BQ810" i="4"/>
  <c r="BZ809" i="4"/>
  <c r="BQ809" i="4"/>
  <c r="CD807" i="4"/>
  <c r="CC807" i="4"/>
  <c r="CB807" i="4"/>
  <c r="CA807" i="4"/>
  <c r="BW807" i="4"/>
  <c r="BV807" i="4"/>
  <c r="BU807" i="4"/>
  <c r="BT807" i="4"/>
  <c r="BS807" i="4"/>
  <c r="BI807" i="4"/>
  <c r="BH807" i="4"/>
  <c r="BG807" i="4"/>
  <c r="BF807" i="4"/>
  <c r="BE807" i="4"/>
  <c r="BD807" i="4"/>
  <c r="BC807" i="4"/>
  <c r="BB807" i="4"/>
  <c r="BA807" i="4"/>
  <c r="AZ807" i="4"/>
  <c r="AY807" i="4"/>
  <c r="AX807" i="4"/>
  <c r="AW807" i="4"/>
  <c r="AV807" i="4"/>
  <c r="AU807" i="4"/>
  <c r="AT807" i="4"/>
  <c r="AS807" i="4"/>
  <c r="AR807" i="4"/>
  <c r="AQ807" i="4"/>
  <c r="AP807" i="4"/>
  <c r="AO807" i="4"/>
  <c r="AN807" i="4"/>
  <c r="AM807" i="4"/>
  <c r="AL807" i="4"/>
  <c r="BZ806" i="4"/>
  <c r="BQ806" i="4"/>
  <c r="BZ805" i="4"/>
  <c r="BQ805" i="4"/>
  <c r="BZ804" i="4"/>
  <c r="BQ804" i="4"/>
  <c r="CD802" i="4"/>
  <c r="CC802" i="4"/>
  <c r="CB802" i="4"/>
  <c r="CA802" i="4"/>
  <c r="BW802" i="4"/>
  <c r="BV802" i="4"/>
  <c r="BU802" i="4"/>
  <c r="BT802" i="4"/>
  <c r="BS802" i="4"/>
  <c r="BI802" i="4"/>
  <c r="BH802" i="4"/>
  <c r="BG802" i="4"/>
  <c r="BF802" i="4"/>
  <c r="BE802" i="4"/>
  <c r="BD802" i="4"/>
  <c r="BC802" i="4"/>
  <c r="BB802" i="4"/>
  <c r="BA802" i="4"/>
  <c r="AZ802" i="4"/>
  <c r="AY802" i="4"/>
  <c r="AX802" i="4"/>
  <c r="AW802" i="4"/>
  <c r="AV802" i="4"/>
  <c r="AU802" i="4"/>
  <c r="AT802" i="4"/>
  <c r="AS802" i="4"/>
  <c r="AR802" i="4"/>
  <c r="AQ802" i="4"/>
  <c r="AP802" i="4"/>
  <c r="AO802" i="4"/>
  <c r="AN802" i="4"/>
  <c r="AM802" i="4"/>
  <c r="AL802" i="4"/>
  <c r="BZ801" i="4"/>
  <c r="BQ801" i="4"/>
  <c r="BZ800" i="4"/>
  <c r="BQ800" i="4"/>
  <c r="BZ799" i="4"/>
  <c r="BQ799" i="4"/>
  <c r="CD796" i="4"/>
  <c r="CC796" i="4"/>
  <c r="CB796" i="4"/>
  <c r="CA796" i="4"/>
  <c r="BW796" i="4"/>
  <c r="BV796" i="4"/>
  <c r="BU796" i="4"/>
  <c r="BT796" i="4"/>
  <c r="BS796" i="4"/>
  <c r="BI796" i="4"/>
  <c r="BH796" i="4"/>
  <c r="BG796" i="4"/>
  <c r="BF796" i="4"/>
  <c r="BE796" i="4"/>
  <c r="BD796" i="4"/>
  <c r="BC796" i="4"/>
  <c r="BB796" i="4"/>
  <c r="BA796" i="4"/>
  <c r="AZ796" i="4"/>
  <c r="AY796" i="4"/>
  <c r="AX796" i="4"/>
  <c r="AW796" i="4"/>
  <c r="AV796" i="4"/>
  <c r="AU796" i="4"/>
  <c r="AT796" i="4"/>
  <c r="AS796" i="4"/>
  <c r="AR796" i="4"/>
  <c r="AQ796" i="4"/>
  <c r="AP796" i="4"/>
  <c r="AO796" i="4"/>
  <c r="AN796" i="4"/>
  <c r="AM796" i="4"/>
  <c r="AL796" i="4"/>
  <c r="BZ795" i="4"/>
  <c r="BQ795" i="4"/>
  <c r="BZ794" i="4"/>
  <c r="BQ794" i="4"/>
  <c r="BZ793" i="4"/>
  <c r="BQ793" i="4"/>
  <c r="CD791" i="4"/>
  <c r="CC791" i="4"/>
  <c r="CB791" i="4"/>
  <c r="CA791" i="4"/>
  <c r="BW791" i="4"/>
  <c r="BV791" i="4"/>
  <c r="BU791" i="4"/>
  <c r="BT791" i="4"/>
  <c r="BS791" i="4"/>
  <c r="BI791" i="4"/>
  <c r="BH791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AT791" i="4"/>
  <c r="AS791" i="4"/>
  <c r="AR791" i="4"/>
  <c r="AQ791" i="4"/>
  <c r="AP791" i="4"/>
  <c r="AO791" i="4"/>
  <c r="AN791" i="4"/>
  <c r="AM791" i="4"/>
  <c r="AL791" i="4"/>
  <c r="BZ790" i="4"/>
  <c r="BQ790" i="4"/>
  <c r="BZ789" i="4"/>
  <c r="BQ789" i="4"/>
  <c r="BZ788" i="4"/>
  <c r="BQ788" i="4"/>
  <c r="CD786" i="4"/>
  <c r="CC786" i="4"/>
  <c r="CB786" i="4"/>
  <c r="CA786" i="4"/>
  <c r="BW786" i="4"/>
  <c r="BV786" i="4"/>
  <c r="BU786" i="4"/>
  <c r="BT786" i="4"/>
  <c r="BS786" i="4"/>
  <c r="BI786" i="4"/>
  <c r="BH786" i="4"/>
  <c r="BF786" i="4"/>
  <c r="BE786" i="4"/>
  <c r="BC786" i="4"/>
  <c r="BB786" i="4"/>
  <c r="AZ786" i="4"/>
  <c r="AY786" i="4"/>
  <c r="AW786" i="4"/>
  <c r="AV786" i="4"/>
  <c r="AT786" i="4"/>
  <c r="AS786" i="4"/>
  <c r="AQ786" i="4"/>
  <c r="AP786" i="4"/>
  <c r="AN786" i="4"/>
  <c r="AM786" i="4"/>
  <c r="BZ785" i="4"/>
  <c r="BQ785" i="4"/>
  <c r="BZ784" i="4"/>
  <c r="BQ784" i="4"/>
  <c r="BZ783" i="4"/>
  <c r="BQ783" i="4"/>
  <c r="CD781" i="4"/>
  <c r="CC781" i="4"/>
  <c r="CB781" i="4"/>
  <c r="CA781" i="4"/>
  <c r="BW781" i="4"/>
  <c r="BV781" i="4"/>
  <c r="BU781" i="4"/>
  <c r="BT781" i="4"/>
  <c r="BS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AT781" i="4"/>
  <c r="AS781" i="4"/>
  <c r="AR781" i="4"/>
  <c r="AQ781" i="4"/>
  <c r="AP781" i="4"/>
  <c r="AO781" i="4"/>
  <c r="AN781" i="4"/>
  <c r="AM781" i="4"/>
  <c r="AL781" i="4"/>
  <c r="BZ780" i="4"/>
  <c r="BQ780" i="4"/>
  <c r="BZ779" i="4"/>
  <c r="BQ779" i="4"/>
  <c r="BZ778" i="4"/>
  <c r="BQ778" i="4"/>
  <c r="CD776" i="4"/>
  <c r="CC776" i="4"/>
  <c r="CB776" i="4"/>
  <c r="CA776" i="4"/>
  <c r="BW776" i="4"/>
  <c r="BV776" i="4"/>
  <c r="BU776" i="4"/>
  <c r="BT776" i="4"/>
  <c r="BS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AT776" i="4"/>
  <c r="AS776" i="4"/>
  <c r="AR776" i="4"/>
  <c r="AQ776" i="4"/>
  <c r="AP776" i="4"/>
  <c r="AO776" i="4"/>
  <c r="AN776" i="4"/>
  <c r="AM776" i="4"/>
  <c r="AL776" i="4"/>
  <c r="BZ775" i="4"/>
  <c r="BQ775" i="4"/>
  <c r="BZ774" i="4"/>
  <c r="BQ774" i="4"/>
  <c r="BZ773" i="4"/>
  <c r="BQ773" i="4"/>
  <c r="CD771" i="4"/>
  <c r="CC771" i="4"/>
  <c r="CB771" i="4"/>
  <c r="CA771" i="4"/>
  <c r="BW771" i="4"/>
  <c r="BV771" i="4"/>
  <c r="BU771" i="4"/>
  <c r="BT771" i="4"/>
  <c r="BS771" i="4"/>
  <c r="BI771" i="4"/>
  <c r="BH771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AT771" i="4"/>
  <c r="AS771" i="4"/>
  <c r="AR771" i="4"/>
  <c r="AQ771" i="4"/>
  <c r="AP771" i="4"/>
  <c r="AO771" i="4"/>
  <c r="AN771" i="4"/>
  <c r="AM771" i="4"/>
  <c r="AL771" i="4"/>
  <c r="BZ770" i="4"/>
  <c r="BZ769" i="4"/>
  <c r="BZ768" i="4"/>
  <c r="CD764" i="4"/>
  <c r="CC764" i="4"/>
  <c r="CB764" i="4"/>
  <c r="CA764" i="4"/>
  <c r="BW764" i="4"/>
  <c r="BV764" i="4"/>
  <c r="BU764" i="4"/>
  <c r="BT764" i="4"/>
  <c r="BS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AT764" i="4"/>
  <c r="AS764" i="4"/>
  <c r="AR764" i="4"/>
  <c r="AQ764" i="4"/>
  <c r="AP764" i="4"/>
  <c r="AO764" i="4"/>
  <c r="AN764" i="4"/>
  <c r="AM764" i="4"/>
  <c r="AL764" i="4"/>
  <c r="BZ763" i="4"/>
  <c r="BQ763" i="4"/>
  <c r="BZ762" i="4"/>
  <c r="BQ762" i="4"/>
  <c r="BZ761" i="4"/>
  <c r="BQ761" i="4"/>
  <c r="CD759" i="4"/>
  <c r="CC759" i="4"/>
  <c r="CB759" i="4"/>
  <c r="CA759" i="4"/>
  <c r="BW759" i="4"/>
  <c r="BV759" i="4"/>
  <c r="BU759" i="4"/>
  <c r="BT759" i="4"/>
  <c r="BS759" i="4"/>
  <c r="BI759" i="4"/>
  <c r="BH759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AT759" i="4"/>
  <c r="AS759" i="4"/>
  <c r="AR759" i="4"/>
  <c r="AQ759" i="4"/>
  <c r="AP759" i="4"/>
  <c r="AO759" i="4"/>
  <c r="AN759" i="4"/>
  <c r="AM759" i="4"/>
  <c r="AL759" i="4"/>
  <c r="BZ758" i="4"/>
  <c r="BQ758" i="4"/>
  <c r="BZ757" i="4"/>
  <c r="BQ757" i="4"/>
  <c r="BZ756" i="4"/>
  <c r="BQ756" i="4"/>
  <c r="CD753" i="4"/>
  <c r="CC753" i="4"/>
  <c r="CB753" i="4"/>
  <c r="CA753" i="4"/>
  <c r="BW753" i="4"/>
  <c r="BV753" i="4"/>
  <c r="BU753" i="4"/>
  <c r="BT753" i="4"/>
  <c r="BS753" i="4"/>
  <c r="BI753" i="4"/>
  <c r="BH753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AT753" i="4"/>
  <c r="AS753" i="4"/>
  <c r="AR753" i="4"/>
  <c r="AQ753" i="4"/>
  <c r="AP753" i="4"/>
  <c r="AO753" i="4"/>
  <c r="AN753" i="4"/>
  <c r="AM753" i="4"/>
  <c r="AL753" i="4"/>
  <c r="BZ752" i="4"/>
  <c r="BQ752" i="4"/>
  <c r="BZ751" i="4"/>
  <c r="BQ751" i="4"/>
  <c r="BZ750" i="4"/>
  <c r="BQ750" i="4"/>
  <c r="BZ747" i="4"/>
  <c r="BZ746" i="4"/>
  <c r="CD735" i="4"/>
  <c r="CC735" i="4"/>
  <c r="CB735" i="4"/>
  <c r="CA735" i="4"/>
  <c r="BW735" i="4"/>
  <c r="BV735" i="4"/>
  <c r="BU735" i="4"/>
  <c r="BT735" i="4"/>
  <c r="BS735" i="4"/>
  <c r="BI735" i="4"/>
  <c r="BH735" i="4"/>
  <c r="BF735" i="4"/>
  <c r="BE735" i="4"/>
  <c r="BC735" i="4"/>
  <c r="BB735" i="4"/>
  <c r="AZ735" i="4"/>
  <c r="AY735" i="4"/>
  <c r="AW735" i="4"/>
  <c r="AV735" i="4"/>
  <c r="AT735" i="4"/>
  <c r="AS735" i="4"/>
  <c r="AQ735" i="4"/>
  <c r="AP735" i="4"/>
  <c r="AN735" i="4"/>
  <c r="AM735" i="4"/>
  <c r="BZ734" i="4"/>
  <c r="BQ734" i="4"/>
  <c r="BZ733" i="4"/>
  <c r="BQ733" i="4"/>
  <c r="CD731" i="4"/>
  <c r="CC731" i="4"/>
  <c r="CB731" i="4"/>
  <c r="CA731" i="4"/>
  <c r="BW731" i="4"/>
  <c r="BV731" i="4"/>
  <c r="BU731" i="4"/>
  <c r="BT731" i="4"/>
  <c r="BS731" i="4"/>
  <c r="BI731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AT731" i="4"/>
  <c r="AS731" i="4"/>
  <c r="AR731" i="4"/>
  <c r="AQ731" i="4"/>
  <c r="AP731" i="4"/>
  <c r="AO731" i="4"/>
  <c r="AN731" i="4"/>
  <c r="AM731" i="4"/>
  <c r="AL731" i="4"/>
  <c r="BZ730" i="4"/>
  <c r="BQ730" i="4"/>
  <c r="BZ729" i="4"/>
  <c r="BQ729" i="4"/>
  <c r="CD727" i="4"/>
  <c r="CC727" i="4"/>
  <c r="CB727" i="4"/>
  <c r="CA727" i="4"/>
  <c r="BW727" i="4"/>
  <c r="BV727" i="4"/>
  <c r="BU727" i="4"/>
  <c r="BT727" i="4"/>
  <c r="BS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AT727" i="4"/>
  <c r="AS727" i="4"/>
  <c r="AR727" i="4"/>
  <c r="AQ727" i="4"/>
  <c r="AP727" i="4"/>
  <c r="AO727" i="4"/>
  <c r="AN727" i="4"/>
  <c r="AM727" i="4"/>
  <c r="AL727" i="4"/>
  <c r="BZ726" i="4"/>
  <c r="BQ726" i="4"/>
  <c r="BZ725" i="4"/>
  <c r="BQ725" i="4"/>
  <c r="CD722" i="4"/>
  <c r="CC722" i="4"/>
  <c r="CB722" i="4"/>
  <c r="CA722" i="4"/>
  <c r="BW722" i="4"/>
  <c r="BV722" i="4"/>
  <c r="BU722" i="4"/>
  <c r="BT722" i="4"/>
  <c r="BS722" i="4"/>
  <c r="BI722" i="4"/>
  <c r="BH722" i="4"/>
  <c r="BF722" i="4"/>
  <c r="BE722" i="4"/>
  <c r="BC722" i="4"/>
  <c r="BB722" i="4"/>
  <c r="AZ722" i="4"/>
  <c r="AY722" i="4"/>
  <c r="AW722" i="4"/>
  <c r="AV722" i="4"/>
  <c r="AT722" i="4"/>
  <c r="AS722" i="4"/>
  <c r="AQ722" i="4"/>
  <c r="AP722" i="4"/>
  <c r="AN722" i="4"/>
  <c r="AM722" i="4"/>
  <c r="BZ721" i="4"/>
  <c r="BQ721" i="4"/>
  <c r="BZ720" i="4"/>
  <c r="BQ720" i="4"/>
  <c r="CD718" i="4"/>
  <c r="CC718" i="4"/>
  <c r="CB718" i="4"/>
  <c r="CA718" i="4"/>
  <c r="BW718" i="4"/>
  <c r="BV718" i="4"/>
  <c r="BU718" i="4"/>
  <c r="BT718" i="4"/>
  <c r="BS718" i="4"/>
  <c r="BI718" i="4"/>
  <c r="BH718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AT718" i="4"/>
  <c r="AS718" i="4"/>
  <c r="AR718" i="4"/>
  <c r="AQ718" i="4"/>
  <c r="AP718" i="4"/>
  <c r="AO718" i="4"/>
  <c r="AN718" i="4"/>
  <c r="AM718" i="4"/>
  <c r="AL718" i="4"/>
  <c r="BZ717" i="4"/>
  <c r="BQ717" i="4"/>
  <c r="BZ716" i="4"/>
  <c r="BQ716" i="4"/>
  <c r="CD714" i="4"/>
  <c r="CD709" i="4" s="1"/>
  <c r="CC714" i="4"/>
  <c r="CB714" i="4"/>
  <c r="CA714" i="4"/>
  <c r="BW714" i="4"/>
  <c r="BW709" i="4" s="1"/>
  <c r="BV714" i="4"/>
  <c r="BU714" i="4"/>
  <c r="BT714" i="4"/>
  <c r="BS714" i="4"/>
  <c r="BI714" i="4"/>
  <c r="BH714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BZ713" i="4"/>
  <c r="BQ713" i="4"/>
  <c r="BZ712" i="4"/>
  <c r="BQ712" i="4"/>
  <c r="CD708" i="4"/>
  <c r="CC708" i="4"/>
  <c r="CB708" i="4"/>
  <c r="CA708" i="4"/>
  <c r="BW708" i="4"/>
  <c r="BV708" i="4"/>
  <c r="BU708" i="4"/>
  <c r="BT708" i="4"/>
  <c r="BS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AT708" i="4"/>
  <c r="AS708" i="4"/>
  <c r="AR708" i="4"/>
  <c r="AQ708" i="4"/>
  <c r="AP708" i="4"/>
  <c r="AO708" i="4"/>
  <c r="AN708" i="4"/>
  <c r="AM708" i="4"/>
  <c r="AL708" i="4"/>
  <c r="BZ707" i="4"/>
  <c r="BQ707" i="4"/>
  <c r="BZ706" i="4"/>
  <c r="BQ706" i="4"/>
  <c r="BZ705" i="4"/>
  <c r="BQ705" i="4"/>
  <c r="CD703" i="4"/>
  <c r="CC703" i="4"/>
  <c r="CB703" i="4"/>
  <c r="CA703" i="4"/>
  <c r="BW703" i="4"/>
  <c r="BV703" i="4"/>
  <c r="BU703" i="4"/>
  <c r="BT703" i="4"/>
  <c r="BS703" i="4"/>
  <c r="BI703" i="4"/>
  <c r="BH703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AT703" i="4"/>
  <c r="AS703" i="4"/>
  <c r="AR703" i="4"/>
  <c r="AQ703" i="4"/>
  <c r="AP703" i="4"/>
  <c r="AO703" i="4"/>
  <c r="AN703" i="4"/>
  <c r="AM703" i="4"/>
  <c r="AL703" i="4"/>
  <c r="BZ702" i="4"/>
  <c r="BQ702" i="4"/>
  <c r="BZ701" i="4"/>
  <c r="BQ701" i="4"/>
  <c r="BZ700" i="4"/>
  <c r="BQ700" i="4"/>
  <c r="CD698" i="4"/>
  <c r="CC698" i="4"/>
  <c r="CB698" i="4"/>
  <c r="CA698" i="4"/>
  <c r="BW698" i="4"/>
  <c r="BV698" i="4"/>
  <c r="BU698" i="4"/>
  <c r="BT698" i="4"/>
  <c r="BS698" i="4"/>
  <c r="BI698" i="4"/>
  <c r="BH698" i="4"/>
  <c r="BF698" i="4"/>
  <c r="BE698" i="4"/>
  <c r="BC698" i="4"/>
  <c r="BB698" i="4"/>
  <c r="AZ698" i="4"/>
  <c r="AY698" i="4"/>
  <c r="AW698" i="4"/>
  <c r="AV698" i="4"/>
  <c r="AT698" i="4"/>
  <c r="AS698" i="4"/>
  <c r="AQ698" i="4"/>
  <c r="AP698" i="4"/>
  <c r="AN698" i="4"/>
  <c r="AM698" i="4"/>
  <c r="BZ697" i="4"/>
  <c r="BQ697" i="4"/>
  <c r="BZ696" i="4"/>
  <c r="BQ696" i="4"/>
  <c r="BZ695" i="4"/>
  <c r="BQ695" i="4"/>
  <c r="CD693" i="4"/>
  <c r="CC693" i="4"/>
  <c r="CB693" i="4"/>
  <c r="CA693" i="4"/>
  <c r="BW693" i="4"/>
  <c r="BV693" i="4"/>
  <c r="BU693" i="4"/>
  <c r="BT693" i="4"/>
  <c r="BS693" i="4"/>
  <c r="BI693" i="4"/>
  <c r="BH693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AT693" i="4"/>
  <c r="AS693" i="4"/>
  <c r="AR693" i="4"/>
  <c r="AQ693" i="4"/>
  <c r="AP693" i="4"/>
  <c r="AO693" i="4"/>
  <c r="AN693" i="4"/>
  <c r="AM693" i="4"/>
  <c r="AL693" i="4"/>
  <c r="BZ692" i="4"/>
  <c r="BQ692" i="4"/>
  <c r="BZ691" i="4"/>
  <c r="BQ691" i="4"/>
  <c r="BZ690" i="4"/>
  <c r="BQ690" i="4"/>
  <c r="CD688" i="4"/>
  <c r="CC688" i="4"/>
  <c r="CB688" i="4"/>
  <c r="CA688" i="4"/>
  <c r="BW688" i="4"/>
  <c r="BV688" i="4"/>
  <c r="BU688" i="4"/>
  <c r="BT688" i="4"/>
  <c r="BS688" i="4"/>
  <c r="BI688" i="4"/>
  <c r="BH688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AT688" i="4"/>
  <c r="AS688" i="4"/>
  <c r="AR688" i="4"/>
  <c r="AQ688" i="4"/>
  <c r="AP688" i="4"/>
  <c r="AO688" i="4"/>
  <c r="AN688" i="4"/>
  <c r="AM688" i="4"/>
  <c r="AL688" i="4"/>
  <c r="BZ687" i="4"/>
  <c r="BQ687" i="4"/>
  <c r="BZ686" i="4"/>
  <c r="BQ686" i="4"/>
  <c r="BZ685" i="4"/>
  <c r="BQ685" i="4"/>
  <c r="CD683" i="4"/>
  <c r="CC683" i="4"/>
  <c r="CB683" i="4"/>
  <c r="CA683" i="4"/>
  <c r="BW683" i="4"/>
  <c r="BV683" i="4"/>
  <c r="BU683" i="4"/>
  <c r="BT683" i="4"/>
  <c r="BS683" i="4"/>
  <c r="BI683" i="4"/>
  <c r="BH683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AT683" i="4"/>
  <c r="AS683" i="4"/>
  <c r="AR683" i="4"/>
  <c r="AQ683" i="4"/>
  <c r="AP683" i="4"/>
  <c r="AO683" i="4"/>
  <c r="AN683" i="4"/>
  <c r="AM683" i="4"/>
  <c r="AL683" i="4"/>
  <c r="BZ682" i="4"/>
  <c r="BQ682" i="4"/>
  <c r="BZ681" i="4"/>
  <c r="BQ681" i="4"/>
  <c r="BZ680" i="4"/>
  <c r="BQ680" i="4"/>
  <c r="CD677" i="4"/>
  <c r="CC677" i="4"/>
  <c r="CB677" i="4"/>
  <c r="CA677" i="4"/>
  <c r="BW677" i="4"/>
  <c r="BV677" i="4"/>
  <c r="BU677" i="4"/>
  <c r="BT677" i="4"/>
  <c r="BS677" i="4"/>
  <c r="BI677" i="4"/>
  <c r="BH677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AT677" i="4"/>
  <c r="AS677" i="4"/>
  <c r="AR677" i="4"/>
  <c r="AQ677" i="4"/>
  <c r="AP677" i="4"/>
  <c r="AO677" i="4"/>
  <c r="AN677" i="4"/>
  <c r="AM677" i="4"/>
  <c r="AL677" i="4"/>
  <c r="BZ676" i="4"/>
  <c r="BQ676" i="4"/>
  <c r="BZ675" i="4"/>
  <c r="BQ675" i="4"/>
  <c r="BZ674" i="4"/>
  <c r="BQ674" i="4"/>
  <c r="CD672" i="4"/>
  <c r="CC672" i="4"/>
  <c r="CB672" i="4"/>
  <c r="CA672" i="4"/>
  <c r="BW672" i="4"/>
  <c r="BV672" i="4"/>
  <c r="BU672" i="4"/>
  <c r="BT672" i="4"/>
  <c r="BS672" i="4"/>
  <c r="BI672" i="4"/>
  <c r="BH672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AT672" i="4"/>
  <c r="AS672" i="4"/>
  <c r="AR672" i="4"/>
  <c r="AQ672" i="4"/>
  <c r="AP672" i="4"/>
  <c r="AO672" i="4"/>
  <c r="AN672" i="4"/>
  <c r="AM672" i="4"/>
  <c r="AL672" i="4"/>
  <c r="BZ671" i="4"/>
  <c r="BQ671" i="4"/>
  <c r="BZ670" i="4"/>
  <c r="BQ670" i="4"/>
  <c r="BZ669" i="4"/>
  <c r="BQ669" i="4"/>
  <c r="CD667" i="4"/>
  <c r="CC667" i="4"/>
  <c r="CB667" i="4"/>
  <c r="CA667" i="4"/>
  <c r="BW667" i="4"/>
  <c r="BV667" i="4"/>
  <c r="BU667" i="4"/>
  <c r="BT667" i="4"/>
  <c r="BS667" i="4"/>
  <c r="BI667" i="4"/>
  <c r="BH667" i="4"/>
  <c r="BF667" i="4"/>
  <c r="BE667" i="4"/>
  <c r="BC667" i="4"/>
  <c r="BB667" i="4"/>
  <c r="AZ667" i="4"/>
  <c r="AY667" i="4"/>
  <c r="AW667" i="4"/>
  <c r="AV667" i="4"/>
  <c r="AT667" i="4"/>
  <c r="AS667" i="4"/>
  <c r="AQ667" i="4"/>
  <c r="AP667" i="4"/>
  <c r="AN667" i="4"/>
  <c r="AM667" i="4"/>
  <c r="BZ666" i="4"/>
  <c r="BQ666" i="4"/>
  <c r="BZ665" i="4"/>
  <c r="BQ665" i="4"/>
  <c r="BZ664" i="4"/>
  <c r="BQ664" i="4"/>
  <c r="CD662" i="4"/>
  <c r="CC662" i="4"/>
  <c r="CB662" i="4"/>
  <c r="CA662" i="4"/>
  <c r="BW662" i="4"/>
  <c r="BV662" i="4"/>
  <c r="BU662" i="4"/>
  <c r="BT662" i="4"/>
  <c r="BS662" i="4"/>
  <c r="BI662" i="4"/>
  <c r="BH662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AT662" i="4"/>
  <c r="AS662" i="4"/>
  <c r="AR662" i="4"/>
  <c r="AQ662" i="4"/>
  <c r="AP662" i="4"/>
  <c r="AO662" i="4"/>
  <c r="AN662" i="4"/>
  <c r="AM662" i="4"/>
  <c r="AL662" i="4"/>
  <c r="BZ661" i="4"/>
  <c r="BQ661" i="4"/>
  <c r="BZ660" i="4"/>
  <c r="BQ660" i="4"/>
  <c r="BZ659" i="4"/>
  <c r="BQ659" i="4"/>
  <c r="CD657" i="4"/>
  <c r="CC657" i="4"/>
  <c r="CB657" i="4"/>
  <c r="CA657" i="4"/>
  <c r="BW657" i="4"/>
  <c r="BV657" i="4"/>
  <c r="BU657" i="4"/>
  <c r="BT657" i="4"/>
  <c r="BS657" i="4"/>
  <c r="BI657" i="4"/>
  <c r="BH657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AT657" i="4"/>
  <c r="AS657" i="4"/>
  <c r="AR657" i="4"/>
  <c r="AQ657" i="4"/>
  <c r="AP657" i="4"/>
  <c r="AO657" i="4"/>
  <c r="AN657" i="4"/>
  <c r="AM657" i="4"/>
  <c r="AL657" i="4"/>
  <c r="BZ656" i="4"/>
  <c r="BQ656" i="4"/>
  <c r="BZ655" i="4"/>
  <c r="BQ655" i="4"/>
  <c r="BZ654" i="4"/>
  <c r="BQ654" i="4"/>
  <c r="CD652" i="4"/>
  <c r="CC652" i="4"/>
  <c r="CB652" i="4"/>
  <c r="CA652" i="4"/>
  <c r="BW652" i="4"/>
  <c r="BV652" i="4"/>
  <c r="BU652" i="4"/>
  <c r="BT652" i="4"/>
  <c r="BS652" i="4"/>
  <c r="BI652" i="4"/>
  <c r="BH652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AT652" i="4"/>
  <c r="AS652" i="4"/>
  <c r="AR652" i="4"/>
  <c r="AQ652" i="4"/>
  <c r="AP652" i="4"/>
  <c r="AO652" i="4"/>
  <c r="AN652" i="4"/>
  <c r="AM652" i="4"/>
  <c r="AL652" i="4"/>
  <c r="BZ651" i="4"/>
  <c r="BZ650" i="4"/>
  <c r="BZ649" i="4"/>
  <c r="CD645" i="4"/>
  <c r="CC645" i="4"/>
  <c r="CB645" i="4"/>
  <c r="CA645" i="4"/>
  <c r="BW645" i="4"/>
  <c r="BV645" i="4"/>
  <c r="BU645" i="4"/>
  <c r="BT645" i="4"/>
  <c r="BS645" i="4"/>
  <c r="BI645" i="4"/>
  <c r="BH645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AT645" i="4"/>
  <c r="AS645" i="4"/>
  <c r="AR645" i="4"/>
  <c r="AQ645" i="4"/>
  <c r="AP645" i="4"/>
  <c r="AO645" i="4"/>
  <c r="AN645" i="4"/>
  <c r="AM645" i="4"/>
  <c r="AL645" i="4"/>
  <c r="BZ644" i="4"/>
  <c r="BQ644" i="4"/>
  <c r="BZ643" i="4"/>
  <c r="BQ643" i="4"/>
  <c r="BZ642" i="4"/>
  <c r="BQ642" i="4"/>
  <c r="CD640" i="4"/>
  <c r="CC640" i="4"/>
  <c r="CB640" i="4"/>
  <c r="CA640" i="4"/>
  <c r="BW640" i="4"/>
  <c r="BV640" i="4"/>
  <c r="BU640" i="4"/>
  <c r="BT640" i="4"/>
  <c r="BS640" i="4"/>
  <c r="BI640" i="4"/>
  <c r="BH640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AT640" i="4"/>
  <c r="AS640" i="4"/>
  <c r="AR640" i="4"/>
  <c r="AQ640" i="4"/>
  <c r="AP640" i="4"/>
  <c r="AO640" i="4"/>
  <c r="AN640" i="4"/>
  <c r="AM640" i="4"/>
  <c r="AL640" i="4"/>
  <c r="BZ639" i="4"/>
  <c r="BQ639" i="4"/>
  <c r="BZ638" i="4"/>
  <c r="BQ638" i="4"/>
  <c r="BZ637" i="4"/>
  <c r="BQ637" i="4"/>
  <c r="CD634" i="4"/>
  <c r="CC634" i="4"/>
  <c r="CB634" i="4"/>
  <c r="CA634" i="4"/>
  <c r="BW634" i="4"/>
  <c r="BV634" i="4"/>
  <c r="BU634" i="4"/>
  <c r="BT634" i="4"/>
  <c r="BS634" i="4"/>
  <c r="BI634" i="4"/>
  <c r="BH634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AT634" i="4"/>
  <c r="AS634" i="4"/>
  <c r="AR634" i="4"/>
  <c r="AQ634" i="4"/>
  <c r="AP634" i="4"/>
  <c r="AO634" i="4"/>
  <c r="AN634" i="4"/>
  <c r="AM634" i="4"/>
  <c r="AL634" i="4"/>
  <c r="BZ633" i="4"/>
  <c r="BQ633" i="4"/>
  <c r="BZ632" i="4"/>
  <c r="BQ632" i="4"/>
  <c r="BZ631" i="4"/>
  <c r="BQ631" i="4"/>
  <c r="BZ628" i="4"/>
  <c r="BZ627" i="4"/>
  <c r="CD616" i="4"/>
  <c r="CC616" i="4"/>
  <c r="CB616" i="4"/>
  <c r="CA616" i="4"/>
  <c r="BW616" i="4"/>
  <c r="BV616" i="4"/>
  <c r="BU616" i="4"/>
  <c r="BT616" i="4"/>
  <c r="BS616" i="4"/>
  <c r="BI616" i="4"/>
  <c r="BH616" i="4"/>
  <c r="BF616" i="4"/>
  <c r="BE616" i="4"/>
  <c r="BC616" i="4"/>
  <c r="BB616" i="4"/>
  <c r="AZ616" i="4"/>
  <c r="AY616" i="4"/>
  <c r="AW616" i="4"/>
  <c r="AV616" i="4"/>
  <c r="AT616" i="4"/>
  <c r="AS616" i="4"/>
  <c r="AQ616" i="4"/>
  <c r="AP616" i="4"/>
  <c r="AN616" i="4"/>
  <c r="AM616" i="4"/>
  <c r="BZ615" i="4"/>
  <c r="BQ615" i="4"/>
  <c r="BZ614" i="4"/>
  <c r="BQ614" i="4"/>
  <c r="CD612" i="4"/>
  <c r="CC612" i="4"/>
  <c r="CB612" i="4"/>
  <c r="CA612" i="4"/>
  <c r="BW612" i="4"/>
  <c r="BV612" i="4"/>
  <c r="BU612" i="4"/>
  <c r="BT612" i="4"/>
  <c r="BS612" i="4"/>
  <c r="BI612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AT612" i="4"/>
  <c r="AS612" i="4"/>
  <c r="AR612" i="4"/>
  <c r="AQ612" i="4"/>
  <c r="AP612" i="4"/>
  <c r="AO612" i="4"/>
  <c r="AN612" i="4"/>
  <c r="AM612" i="4"/>
  <c r="AL612" i="4"/>
  <c r="BZ611" i="4"/>
  <c r="BQ611" i="4"/>
  <c r="BZ610" i="4"/>
  <c r="BQ610" i="4"/>
  <c r="CD608" i="4"/>
  <c r="CC608" i="4"/>
  <c r="CB608" i="4"/>
  <c r="CA608" i="4"/>
  <c r="BW608" i="4"/>
  <c r="BV608" i="4"/>
  <c r="BU608" i="4"/>
  <c r="BT608" i="4"/>
  <c r="BS608" i="4"/>
  <c r="BI608" i="4"/>
  <c r="BH608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AT608" i="4"/>
  <c r="AS608" i="4"/>
  <c r="AR608" i="4"/>
  <c r="AQ608" i="4"/>
  <c r="AP608" i="4"/>
  <c r="AO608" i="4"/>
  <c r="AN608" i="4"/>
  <c r="AM608" i="4"/>
  <c r="AL608" i="4"/>
  <c r="BZ607" i="4"/>
  <c r="BQ607" i="4"/>
  <c r="BZ606" i="4"/>
  <c r="BQ606" i="4"/>
  <c r="CD603" i="4"/>
  <c r="CC603" i="4"/>
  <c r="CB603" i="4"/>
  <c r="CA603" i="4"/>
  <c r="BW603" i="4"/>
  <c r="BV603" i="4"/>
  <c r="BU603" i="4"/>
  <c r="BT603" i="4"/>
  <c r="BS603" i="4"/>
  <c r="BI603" i="4"/>
  <c r="BH603" i="4"/>
  <c r="BF603" i="4"/>
  <c r="BE603" i="4"/>
  <c r="BC603" i="4"/>
  <c r="BB603" i="4"/>
  <c r="AZ603" i="4"/>
  <c r="AY603" i="4"/>
  <c r="AW603" i="4"/>
  <c r="AV603" i="4"/>
  <c r="AT603" i="4"/>
  <c r="AS603" i="4"/>
  <c r="AQ603" i="4"/>
  <c r="AP603" i="4"/>
  <c r="AN603" i="4"/>
  <c r="AM603" i="4"/>
  <c r="BZ602" i="4"/>
  <c r="BQ602" i="4"/>
  <c r="BZ601" i="4"/>
  <c r="BQ601" i="4"/>
  <c r="CD599" i="4"/>
  <c r="CC599" i="4"/>
  <c r="CB599" i="4"/>
  <c r="CA599" i="4"/>
  <c r="BW599" i="4"/>
  <c r="BV599" i="4"/>
  <c r="BU599" i="4"/>
  <c r="BT599" i="4"/>
  <c r="BS599" i="4"/>
  <c r="BI599" i="4"/>
  <c r="BH599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AT599" i="4"/>
  <c r="AS599" i="4"/>
  <c r="AR599" i="4"/>
  <c r="AQ599" i="4"/>
  <c r="AP599" i="4"/>
  <c r="AO599" i="4"/>
  <c r="AN599" i="4"/>
  <c r="AM599" i="4"/>
  <c r="AL599" i="4"/>
  <c r="BZ598" i="4"/>
  <c r="BQ598" i="4"/>
  <c r="BZ597" i="4"/>
  <c r="BQ597" i="4"/>
  <c r="CD595" i="4"/>
  <c r="CC595" i="4"/>
  <c r="CB595" i="4"/>
  <c r="CA595" i="4"/>
  <c r="BW595" i="4"/>
  <c r="BV595" i="4"/>
  <c r="BU595" i="4"/>
  <c r="BT595" i="4"/>
  <c r="BS595" i="4"/>
  <c r="BI595" i="4"/>
  <c r="BH595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AT595" i="4"/>
  <c r="AS595" i="4"/>
  <c r="AR595" i="4"/>
  <c r="AQ595" i="4"/>
  <c r="AP595" i="4"/>
  <c r="AO595" i="4"/>
  <c r="AN595" i="4"/>
  <c r="AM595" i="4"/>
  <c r="AL595" i="4"/>
  <c r="BZ594" i="4"/>
  <c r="BQ594" i="4"/>
  <c r="BZ593" i="4"/>
  <c r="BQ593" i="4"/>
  <c r="CD589" i="4"/>
  <c r="CC589" i="4"/>
  <c r="CB589" i="4"/>
  <c r="CA589" i="4"/>
  <c r="BW589" i="4"/>
  <c r="BV589" i="4"/>
  <c r="BU589" i="4"/>
  <c r="BT589" i="4"/>
  <c r="BS589" i="4"/>
  <c r="BI589" i="4"/>
  <c r="BH589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AT589" i="4"/>
  <c r="AS589" i="4"/>
  <c r="AR589" i="4"/>
  <c r="AQ589" i="4"/>
  <c r="AP589" i="4"/>
  <c r="AO589" i="4"/>
  <c r="AN589" i="4"/>
  <c r="AM589" i="4"/>
  <c r="AL589" i="4"/>
  <c r="BZ588" i="4"/>
  <c r="BQ588" i="4"/>
  <c r="BZ587" i="4"/>
  <c r="BQ587" i="4"/>
  <c r="BZ586" i="4"/>
  <c r="BQ586" i="4"/>
  <c r="CD584" i="4"/>
  <c r="CC584" i="4"/>
  <c r="CB584" i="4"/>
  <c r="CA584" i="4"/>
  <c r="BW584" i="4"/>
  <c r="BV584" i="4"/>
  <c r="BU584" i="4"/>
  <c r="BT584" i="4"/>
  <c r="BS584" i="4"/>
  <c r="BI584" i="4"/>
  <c r="BH584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AT584" i="4"/>
  <c r="AS584" i="4"/>
  <c r="AR584" i="4"/>
  <c r="AQ584" i="4"/>
  <c r="AP584" i="4"/>
  <c r="AO584" i="4"/>
  <c r="AN584" i="4"/>
  <c r="AM584" i="4"/>
  <c r="AL584" i="4"/>
  <c r="BZ583" i="4"/>
  <c r="BQ583" i="4"/>
  <c r="BZ582" i="4"/>
  <c r="BQ582" i="4"/>
  <c r="BZ581" i="4"/>
  <c r="BQ581" i="4"/>
  <c r="CD579" i="4"/>
  <c r="CC579" i="4"/>
  <c r="CB579" i="4"/>
  <c r="CA579" i="4"/>
  <c r="BW579" i="4"/>
  <c r="BV579" i="4"/>
  <c r="BU579" i="4"/>
  <c r="BT579" i="4"/>
  <c r="BS579" i="4"/>
  <c r="BI579" i="4"/>
  <c r="BH579" i="4"/>
  <c r="BF579" i="4"/>
  <c r="BE579" i="4"/>
  <c r="BC579" i="4"/>
  <c r="BB579" i="4"/>
  <c r="AZ579" i="4"/>
  <c r="AY579" i="4"/>
  <c r="AW579" i="4"/>
  <c r="AV579" i="4"/>
  <c r="AT579" i="4"/>
  <c r="AS579" i="4"/>
  <c r="AQ579" i="4"/>
  <c r="AP579" i="4"/>
  <c r="AN579" i="4"/>
  <c r="AM579" i="4"/>
  <c r="BZ578" i="4"/>
  <c r="BQ578" i="4"/>
  <c r="BZ577" i="4"/>
  <c r="BQ577" i="4"/>
  <c r="BZ576" i="4"/>
  <c r="BQ576" i="4"/>
  <c r="CD574" i="4"/>
  <c r="CC574" i="4"/>
  <c r="CB574" i="4"/>
  <c r="CA574" i="4"/>
  <c r="BW574" i="4"/>
  <c r="BV574" i="4"/>
  <c r="BU574" i="4"/>
  <c r="BT574" i="4"/>
  <c r="BS574" i="4"/>
  <c r="BI574" i="4"/>
  <c r="BH574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AT574" i="4"/>
  <c r="AS574" i="4"/>
  <c r="AR574" i="4"/>
  <c r="AQ574" i="4"/>
  <c r="AP574" i="4"/>
  <c r="AO574" i="4"/>
  <c r="AN574" i="4"/>
  <c r="AM574" i="4"/>
  <c r="AL574" i="4"/>
  <c r="BZ573" i="4"/>
  <c r="BQ573" i="4"/>
  <c r="BZ572" i="4"/>
  <c r="BQ572" i="4"/>
  <c r="BZ571" i="4"/>
  <c r="BQ571" i="4"/>
  <c r="CD569" i="4"/>
  <c r="CC569" i="4"/>
  <c r="CB569" i="4"/>
  <c r="CA569" i="4"/>
  <c r="BW569" i="4"/>
  <c r="BV569" i="4"/>
  <c r="BU569" i="4"/>
  <c r="BT569" i="4"/>
  <c r="BS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AT569" i="4"/>
  <c r="AS569" i="4"/>
  <c r="AR569" i="4"/>
  <c r="AQ569" i="4"/>
  <c r="AP569" i="4"/>
  <c r="AO569" i="4"/>
  <c r="AN569" i="4"/>
  <c r="AM569" i="4"/>
  <c r="AL569" i="4"/>
  <c r="BZ568" i="4"/>
  <c r="BQ568" i="4"/>
  <c r="BZ567" i="4"/>
  <c r="BQ567" i="4"/>
  <c r="BZ566" i="4"/>
  <c r="BQ566" i="4"/>
  <c r="CD564" i="4"/>
  <c r="CC564" i="4"/>
  <c r="CB564" i="4"/>
  <c r="CA564" i="4"/>
  <c r="BW564" i="4"/>
  <c r="BV564" i="4"/>
  <c r="BU564" i="4"/>
  <c r="BT564" i="4"/>
  <c r="BS564" i="4"/>
  <c r="BI564" i="4"/>
  <c r="BH564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AT564" i="4"/>
  <c r="AS564" i="4"/>
  <c r="AR564" i="4"/>
  <c r="AQ564" i="4"/>
  <c r="AP564" i="4"/>
  <c r="AO564" i="4"/>
  <c r="AN564" i="4"/>
  <c r="AM564" i="4"/>
  <c r="AL564" i="4"/>
  <c r="BZ563" i="4"/>
  <c r="BZ562" i="4"/>
  <c r="BZ561" i="4"/>
  <c r="CD558" i="4"/>
  <c r="CC558" i="4"/>
  <c r="CB558" i="4"/>
  <c r="CA558" i="4"/>
  <c r="BW558" i="4"/>
  <c r="BV558" i="4"/>
  <c r="BU558" i="4"/>
  <c r="BT558" i="4"/>
  <c r="BS558" i="4"/>
  <c r="BI558" i="4"/>
  <c r="BH558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BZ557" i="4"/>
  <c r="BQ557" i="4"/>
  <c r="BZ556" i="4"/>
  <c r="BQ556" i="4"/>
  <c r="BZ555" i="4"/>
  <c r="BQ555" i="4"/>
  <c r="CD553" i="4"/>
  <c r="CC553" i="4"/>
  <c r="CB553" i="4"/>
  <c r="CA553" i="4"/>
  <c r="BW553" i="4"/>
  <c r="BV553" i="4"/>
  <c r="BU553" i="4"/>
  <c r="BT553" i="4"/>
  <c r="BS553" i="4"/>
  <c r="BI553" i="4"/>
  <c r="BH553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BZ552" i="4"/>
  <c r="BQ552" i="4"/>
  <c r="BZ551" i="4"/>
  <c r="BQ551" i="4"/>
  <c r="BZ550" i="4"/>
  <c r="BQ550" i="4"/>
  <c r="CD548" i="4"/>
  <c r="CC548" i="4"/>
  <c r="CB548" i="4"/>
  <c r="CA548" i="4"/>
  <c r="BW548" i="4"/>
  <c r="BV548" i="4"/>
  <c r="BU548" i="4"/>
  <c r="BT548" i="4"/>
  <c r="BS548" i="4"/>
  <c r="BI548" i="4"/>
  <c r="BH548" i="4"/>
  <c r="BF548" i="4"/>
  <c r="BE548" i="4"/>
  <c r="BC548" i="4"/>
  <c r="BB548" i="4"/>
  <c r="AZ548" i="4"/>
  <c r="AY548" i="4"/>
  <c r="AW548" i="4"/>
  <c r="AV548" i="4"/>
  <c r="AT548" i="4"/>
  <c r="AS548" i="4"/>
  <c r="AQ548" i="4"/>
  <c r="AP548" i="4"/>
  <c r="AN548" i="4"/>
  <c r="AM548" i="4"/>
  <c r="BZ547" i="4"/>
  <c r="BQ547" i="4"/>
  <c r="BZ546" i="4"/>
  <c r="BQ546" i="4"/>
  <c r="BZ545" i="4"/>
  <c r="BQ545" i="4"/>
  <c r="CD543" i="4"/>
  <c r="CC543" i="4"/>
  <c r="CB543" i="4"/>
  <c r="CA543" i="4"/>
  <c r="BW543" i="4"/>
  <c r="BV543" i="4"/>
  <c r="BU543" i="4"/>
  <c r="BT543" i="4"/>
  <c r="BS543" i="4"/>
  <c r="BI543" i="4"/>
  <c r="BH543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BZ542" i="4"/>
  <c r="BQ542" i="4"/>
  <c r="BZ541" i="4"/>
  <c r="BQ541" i="4"/>
  <c r="BZ540" i="4"/>
  <c r="BQ540" i="4"/>
  <c r="CD538" i="4"/>
  <c r="CC538" i="4"/>
  <c r="CB538" i="4"/>
  <c r="CA538" i="4"/>
  <c r="BW538" i="4"/>
  <c r="BV538" i="4"/>
  <c r="BU538" i="4"/>
  <c r="BT538" i="4"/>
  <c r="BS538" i="4"/>
  <c r="BI538" i="4"/>
  <c r="BH538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BZ537" i="4"/>
  <c r="BQ537" i="4"/>
  <c r="BZ536" i="4"/>
  <c r="BQ536" i="4"/>
  <c r="BZ535" i="4"/>
  <c r="BQ535" i="4"/>
  <c r="CD533" i="4"/>
  <c r="CC533" i="4"/>
  <c r="CB533" i="4"/>
  <c r="CA533" i="4"/>
  <c r="BW533" i="4"/>
  <c r="BW527" i="4" s="1"/>
  <c r="BV533" i="4"/>
  <c r="BU533" i="4"/>
  <c r="BT533" i="4"/>
  <c r="BS533" i="4"/>
  <c r="BI533" i="4"/>
  <c r="BH533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AT533" i="4"/>
  <c r="AS533" i="4"/>
  <c r="AR533" i="4"/>
  <c r="AQ533" i="4"/>
  <c r="AP533" i="4"/>
  <c r="AO533" i="4"/>
  <c r="AN533" i="4"/>
  <c r="AM533" i="4"/>
  <c r="AL533" i="4"/>
  <c r="BZ532" i="4"/>
  <c r="BQ532" i="4"/>
  <c r="BZ531" i="4"/>
  <c r="BQ531" i="4"/>
  <c r="BZ530" i="4"/>
  <c r="BQ530" i="4"/>
  <c r="CD526" i="4"/>
  <c r="CC526" i="4"/>
  <c r="CB526" i="4"/>
  <c r="CA526" i="4"/>
  <c r="BW526" i="4"/>
  <c r="BV526" i="4"/>
  <c r="BU526" i="4"/>
  <c r="BT526" i="4"/>
  <c r="BS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BZ525" i="4"/>
  <c r="BQ525" i="4"/>
  <c r="BZ524" i="4"/>
  <c r="BQ524" i="4"/>
  <c r="BZ523" i="4"/>
  <c r="BQ523" i="4"/>
  <c r="CD521" i="4"/>
  <c r="CC521" i="4"/>
  <c r="CB521" i="4"/>
  <c r="CA521" i="4"/>
  <c r="BW521" i="4"/>
  <c r="BV521" i="4"/>
  <c r="BU521" i="4"/>
  <c r="BT521" i="4"/>
  <c r="BS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BZ520" i="4"/>
  <c r="BQ520" i="4"/>
  <c r="BZ519" i="4"/>
  <c r="BQ519" i="4"/>
  <c r="BZ518" i="4"/>
  <c r="BQ518" i="4"/>
  <c r="CD515" i="4"/>
  <c r="CC515" i="4"/>
  <c r="CB515" i="4"/>
  <c r="CA515" i="4"/>
  <c r="BW515" i="4"/>
  <c r="BV515" i="4"/>
  <c r="BU515" i="4"/>
  <c r="BT515" i="4"/>
  <c r="BS515" i="4"/>
  <c r="BI515" i="4"/>
  <c r="BH515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BZ514" i="4"/>
  <c r="BQ514" i="4"/>
  <c r="BZ513" i="4"/>
  <c r="BQ513" i="4"/>
  <c r="BZ512" i="4"/>
  <c r="BQ512" i="4"/>
  <c r="BZ509" i="4"/>
  <c r="BZ508" i="4"/>
  <c r="CD497" i="4"/>
  <c r="CC497" i="4"/>
  <c r="CB497" i="4"/>
  <c r="CA497" i="4"/>
  <c r="BW497" i="4"/>
  <c r="BV497" i="4"/>
  <c r="BU497" i="4"/>
  <c r="BT497" i="4"/>
  <c r="BS497" i="4"/>
  <c r="BI497" i="4"/>
  <c r="BH497" i="4"/>
  <c r="BF497" i="4"/>
  <c r="BE497" i="4"/>
  <c r="BC497" i="4"/>
  <c r="BB497" i="4"/>
  <c r="AZ497" i="4"/>
  <c r="AY497" i="4"/>
  <c r="AW497" i="4"/>
  <c r="AV497" i="4"/>
  <c r="AT497" i="4"/>
  <c r="AS497" i="4"/>
  <c r="AQ497" i="4"/>
  <c r="AP497" i="4"/>
  <c r="AN497" i="4"/>
  <c r="AM497" i="4"/>
  <c r="BZ496" i="4"/>
  <c r="BQ496" i="4"/>
  <c r="BZ495" i="4"/>
  <c r="BQ495" i="4"/>
  <c r="CD493" i="4"/>
  <c r="CC493" i="4"/>
  <c r="CB493" i="4"/>
  <c r="CA493" i="4"/>
  <c r="BW493" i="4"/>
  <c r="BV493" i="4"/>
  <c r="BU493" i="4"/>
  <c r="BT493" i="4"/>
  <c r="BS493" i="4"/>
  <c r="BI493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BZ492" i="4"/>
  <c r="BQ492" i="4"/>
  <c r="BZ491" i="4"/>
  <c r="BQ491" i="4"/>
  <c r="CD489" i="4"/>
  <c r="CC489" i="4"/>
  <c r="CB489" i="4"/>
  <c r="CA489" i="4"/>
  <c r="BW489" i="4"/>
  <c r="BV489" i="4"/>
  <c r="BU489" i="4"/>
  <c r="BT489" i="4"/>
  <c r="BS489" i="4"/>
  <c r="BI489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BZ488" i="4"/>
  <c r="BQ488" i="4"/>
  <c r="BZ487" i="4"/>
  <c r="BQ487" i="4"/>
  <c r="CD484" i="4"/>
  <c r="CC484" i="4"/>
  <c r="CB484" i="4"/>
  <c r="CA484" i="4"/>
  <c r="BW484" i="4"/>
  <c r="BV484" i="4"/>
  <c r="BU484" i="4"/>
  <c r="BT484" i="4"/>
  <c r="BS484" i="4"/>
  <c r="BI484" i="4"/>
  <c r="BH484" i="4"/>
  <c r="BF484" i="4"/>
  <c r="BE484" i="4"/>
  <c r="BC484" i="4"/>
  <c r="BB484" i="4"/>
  <c r="AZ484" i="4"/>
  <c r="AY484" i="4"/>
  <c r="AW484" i="4"/>
  <c r="AV484" i="4"/>
  <c r="AT484" i="4"/>
  <c r="AS484" i="4"/>
  <c r="AQ484" i="4"/>
  <c r="AP484" i="4"/>
  <c r="AN484" i="4"/>
  <c r="AM484" i="4"/>
  <c r="BZ483" i="4"/>
  <c r="BQ483" i="4"/>
  <c r="BZ482" i="4"/>
  <c r="BQ482" i="4"/>
  <c r="CD480" i="4"/>
  <c r="CC480" i="4"/>
  <c r="CB480" i="4"/>
  <c r="CA480" i="4"/>
  <c r="BW480" i="4"/>
  <c r="BV480" i="4"/>
  <c r="BU480" i="4"/>
  <c r="BT480" i="4"/>
  <c r="BS480" i="4"/>
  <c r="BI480" i="4"/>
  <c r="BH480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BZ479" i="4"/>
  <c r="BQ479" i="4"/>
  <c r="BZ478" i="4"/>
  <c r="BQ478" i="4"/>
  <c r="CD476" i="4"/>
  <c r="CC476" i="4"/>
  <c r="CB476" i="4"/>
  <c r="CA476" i="4"/>
  <c r="BW476" i="4"/>
  <c r="BV476" i="4"/>
  <c r="BU476" i="4"/>
  <c r="BT476" i="4"/>
  <c r="BS476" i="4"/>
  <c r="BI476" i="4"/>
  <c r="BH476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BZ475" i="4"/>
  <c r="BQ475" i="4"/>
  <c r="BZ474" i="4"/>
  <c r="BQ474" i="4"/>
  <c r="CD470" i="4"/>
  <c r="CC470" i="4"/>
  <c r="CB470" i="4"/>
  <c r="CA470" i="4"/>
  <c r="BW470" i="4"/>
  <c r="BV470" i="4"/>
  <c r="BU470" i="4"/>
  <c r="BT470" i="4"/>
  <c r="BS470" i="4"/>
  <c r="BI470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BZ469" i="4"/>
  <c r="BQ469" i="4"/>
  <c r="BZ468" i="4"/>
  <c r="BQ468" i="4"/>
  <c r="BZ467" i="4"/>
  <c r="BQ467" i="4"/>
  <c r="CD465" i="4"/>
  <c r="CC465" i="4"/>
  <c r="CB465" i="4"/>
  <c r="CA465" i="4"/>
  <c r="BW465" i="4"/>
  <c r="BV465" i="4"/>
  <c r="BU465" i="4"/>
  <c r="BT465" i="4"/>
  <c r="BS465" i="4"/>
  <c r="BI465" i="4"/>
  <c r="BH465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BZ464" i="4"/>
  <c r="BQ464" i="4"/>
  <c r="BZ463" i="4"/>
  <c r="BQ463" i="4"/>
  <c r="BZ462" i="4"/>
  <c r="BQ462" i="4"/>
  <c r="CD460" i="4"/>
  <c r="CC460" i="4"/>
  <c r="CB460" i="4"/>
  <c r="CA460" i="4"/>
  <c r="BW460" i="4"/>
  <c r="BV460" i="4"/>
  <c r="BU460" i="4"/>
  <c r="BT460" i="4"/>
  <c r="BS460" i="4"/>
  <c r="BI460" i="4"/>
  <c r="BH460" i="4"/>
  <c r="BF460" i="4"/>
  <c r="BE460" i="4"/>
  <c r="BC460" i="4"/>
  <c r="BB460" i="4"/>
  <c r="AZ460" i="4"/>
  <c r="AY460" i="4"/>
  <c r="AW460" i="4"/>
  <c r="AV460" i="4"/>
  <c r="AT460" i="4"/>
  <c r="AS460" i="4"/>
  <c r="AQ460" i="4"/>
  <c r="AP460" i="4"/>
  <c r="AN460" i="4"/>
  <c r="AM460" i="4"/>
  <c r="BZ459" i="4"/>
  <c r="BQ459" i="4"/>
  <c r="BZ458" i="4"/>
  <c r="BQ458" i="4"/>
  <c r="BZ457" i="4"/>
  <c r="BQ457" i="4"/>
  <c r="CD455" i="4"/>
  <c r="CC455" i="4"/>
  <c r="CB455" i="4"/>
  <c r="CA455" i="4"/>
  <c r="BW455" i="4"/>
  <c r="BV455" i="4"/>
  <c r="BU455" i="4"/>
  <c r="BT455" i="4"/>
  <c r="BS455" i="4"/>
  <c r="BI455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BZ454" i="4"/>
  <c r="BQ454" i="4"/>
  <c r="BZ453" i="4"/>
  <c r="BQ453" i="4"/>
  <c r="BZ452" i="4"/>
  <c r="BQ452" i="4"/>
  <c r="CD450" i="4"/>
  <c r="CC450" i="4"/>
  <c r="CB450" i="4"/>
  <c r="CA450" i="4"/>
  <c r="BW450" i="4"/>
  <c r="BV450" i="4"/>
  <c r="BU450" i="4"/>
  <c r="BT450" i="4"/>
  <c r="BS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AT450" i="4"/>
  <c r="AS450" i="4"/>
  <c r="AR450" i="4"/>
  <c r="AQ450" i="4"/>
  <c r="AP450" i="4"/>
  <c r="AO450" i="4"/>
  <c r="AN450" i="4"/>
  <c r="AM450" i="4"/>
  <c r="AL450" i="4"/>
  <c r="BZ449" i="4"/>
  <c r="BQ449" i="4"/>
  <c r="BZ448" i="4"/>
  <c r="BQ448" i="4"/>
  <c r="BZ447" i="4"/>
  <c r="BQ447" i="4"/>
  <c r="CD445" i="4"/>
  <c r="CC445" i="4"/>
  <c r="CB445" i="4"/>
  <c r="CA445" i="4"/>
  <c r="BW445" i="4"/>
  <c r="BV445" i="4"/>
  <c r="BU445" i="4"/>
  <c r="BT445" i="4"/>
  <c r="BS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BZ444" i="4"/>
  <c r="BZ443" i="4"/>
  <c r="BZ442" i="4"/>
  <c r="CD439" i="4"/>
  <c r="CC439" i="4"/>
  <c r="CB439" i="4"/>
  <c r="CA439" i="4"/>
  <c r="BW439" i="4"/>
  <c r="BV439" i="4"/>
  <c r="BU439" i="4"/>
  <c r="BT439" i="4"/>
  <c r="BS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BZ438" i="4"/>
  <c r="BQ438" i="4"/>
  <c r="BZ437" i="4"/>
  <c r="BQ437" i="4"/>
  <c r="BZ436" i="4"/>
  <c r="BQ436" i="4"/>
  <c r="CD434" i="4"/>
  <c r="CC434" i="4"/>
  <c r="CB434" i="4"/>
  <c r="CA434" i="4"/>
  <c r="BW434" i="4"/>
  <c r="BV434" i="4"/>
  <c r="BU434" i="4"/>
  <c r="BT434" i="4"/>
  <c r="BS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BZ433" i="4"/>
  <c r="BQ433" i="4"/>
  <c r="BZ432" i="4"/>
  <c r="BQ432" i="4"/>
  <c r="BZ431" i="4"/>
  <c r="BQ431" i="4"/>
  <c r="CD429" i="4"/>
  <c r="CC429" i="4"/>
  <c r="CB429" i="4"/>
  <c r="CA429" i="4"/>
  <c r="BW429" i="4"/>
  <c r="BV429" i="4"/>
  <c r="BU429" i="4"/>
  <c r="BT429" i="4"/>
  <c r="BS429" i="4"/>
  <c r="BI429" i="4"/>
  <c r="BH429" i="4"/>
  <c r="BF429" i="4"/>
  <c r="BE429" i="4"/>
  <c r="BC429" i="4"/>
  <c r="BB429" i="4"/>
  <c r="AZ429" i="4"/>
  <c r="AY429" i="4"/>
  <c r="AW429" i="4"/>
  <c r="AV429" i="4"/>
  <c r="AT429" i="4"/>
  <c r="AS429" i="4"/>
  <c r="AQ429" i="4"/>
  <c r="AP429" i="4"/>
  <c r="AN429" i="4"/>
  <c r="AM429" i="4"/>
  <c r="BZ428" i="4"/>
  <c r="BQ428" i="4"/>
  <c r="BZ427" i="4"/>
  <c r="BQ427" i="4"/>
  <c r="BZ426" i="4"/>
  <c r="BQ426" i="4"/>
  <c r="CD424" i="4"/>
  <c r="CC424" i="4"/>
  <c r="CB424" i="4"/>
  <c r="CA424" i="4"/>
  <c r="BW424" i="4"/>
  <c r="BV424" i="4"/>
  <c r="BU424" i="4"/>
  <c r="BT424" i="4"/>
  <c r="BS424" i="4"/>
  <c r="BI424" i="4"/>
  <c r="BH424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BZ423" i="4"/>
  <c r="BQ423" i="4"/>
  <c r="BZ422" i="4"/>
  <c r="BQ422" i="4"/>
  <c r="BZ421" i="4"/>
  <c r="BQ421" i="4"/>
  <c r="CD419" i="4"/>
  <c r="CC419" i="4"/>
  <c r="CB419" i="4"/>
  <c r="CA419" i="4"/>
  <c r="BW419" i="4"/>
  <c r="BV419" i="4"/>
  <c r="BU419" i="4"/>
  <c r="BT419" i="4"/>
  <c r="BS419" i="4"/>
  <c r="BI419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BZ418" i="4"/>
  <c r="BQ418" i="4"/>
  <c r="BZ417" i="4"/>
  <c r="BQ417" i="4"/>
  <c r="BZ416" i="4"/>
  <c r="BQ416" i="4"/>
  <c r="CD414" i="4"/>
  <c r="CC414" i="4"/>
  <c r="CB414" i="4"/>
  <c r="CA414" i="4"/>
  <c r="BW414" i="4"/>
  <c r="BV414" i="4"/>
  <c r="BU414" i="4"/>
  <c r="BT414" i="4"/>
  <c r="BS414" i="4"/>
  <c r="BI414" i="4"/>
  <c r="BH414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BZ413" i="4"/>
  <c r="BQ413" i="4"/>
  <c r="BZ412" i="4"/>
  <c r="BQ412" i="4"/>
  <c r="BZ411" i="4"/>
  <c r="BQ411" i="4"/>
  <c r="CD407" i="4"/>
  <c r="CC407" i="4"/>
  <c r="CB407" i="4"/>
  <c r="CA407" i="4"/>
  <c r="BW407" i="4"/>
  <c r="BV407" i="4"/>
  <c r="BU407" i="4"/>
  <c r="BT407" i="4"/>
  <c r="BS407" i="4"/>
  <c r="BI407" i="4"/>
  <c r="BH407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BZ406" i="4"/>
  <c r="BQ406" i="4"/>
  <c r="BZ405" i="4"/>
  <c r="BQ405" i="4"/>
  <c r="BZ404" i="4"/>
  <c r="BQ404" i="4"/>
  <c r="CD402" i="4"/>
  <c r="CC402" i="4"/>
  <c r="CB402" i="4"/>
  <c r="CA402" i="4"/>
  <c r="BW402" i="4"/>
  <c r="BV402" i="4"/>
  <c r="BU402" i="4"/>
  <c r="BT402" i="4"/>
  <c r="BS402" i="4"/>
  <c r="BI402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BZ401" i="4"/>
  <c r="BQ401" i="4"/>
  <c r="BZ400" i="4"/>
  <c r="BQ400" i="4"/>
  <c r="BZ399" i="4"/>
  <c r="BQ399" i="4"/>
  <c r="CD396" i="4"/>
  <c r="CC396" i="4"/>
  <c r="CB396" i="4"/>
  <c r="CA396" i="4"/>
  <c r="BW396" i="4"/>
  <c r="BV396" i="4"/>
  <c r="BU396" i="4"/>
  <c r="BT396" i="4"/>
  <c r="BS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BZ395" i="4"/>
  <c r="BQ395" i="4"/>
  <c r="BZ394" i="4"/>
  <c r="BQ394" i="4"/>
  <c r="BZ393" i="4"/>
  <c r="BQ393" i="4"/>
  <c r="BZ390" i="4"/>
  <c r="BZ384" i="4"/>
  <c r="CD259" i="4"/>
  <c r="CD37" i="4" s="1"/>
  <c r="CC259" i="4"/>
  <c r="CC37" i="4" s="1"/>
  <c r="CB259" i="4"/>
  <c r="CB37" i="4" s="1"/>
  <c r="CA259" i="4"/>
  <c r="CA37" i="4" s="1"/>
  <c r="BW259" i="4"/>
  <c r="BW37" i="4" s="1"/>
  <c r="BV259" i="4"/>
  <c r="BV37" i="4" s="1"/>
  <c r="BU259" i="4"/>
  <c r="BU37" i="4" s="1"/>
  <c r="BT259" i="4"/>
  <c r="BT37" i="4" s="1"/>
  <c r="BS259" i="4"/>
  <c r="BS37" i="4" s="1"/>
  <c r="BI259" i="4"/>
  <c r="BI37" i="4" s="1"/>
  <c r="BH259" i="4"/>
  <c r="BH37" i="4" s="1"/>
  <c r="BF259" i="4"/>
  <c r="BF37" i="4" s="1"/>
  <c r="BE259" i="4"/>
  <c r="BE37" i="4" s="1"/>
  <c r="BC259" i="4"/>
  <c r="BC37" i="4" s="1"/>
  <c r="BB259" i="4"/>
  <c r="BB37" i="4" s="1"/>
  <c r="AZ259" i="4"/>
  <c r="AZ37" i="4" s="1"/>
  <c r="AY259" i="4"/>
  <c r="AY37" i="4" s="1"/>
  <c r="AW259" i="4"/>
  <c r="AW37" i="4" s="1"/>
  <c r="AV259" i="4"/>
  <c r="AV37" i="4" s="1"/>
  <c r="AT259" i="4"/>
  <c r="AT37" i="4" s="1"/>
  <c r="AS259" i="4"/>
  <c r="AS37" i="4" s="1"/>
  <c r="AQ259" i="4"/>
  <c r="AQ37" i="4" s="1"/>
  <c r="AP259" i="4"/>
  <c r="AP37" i="4" s="1"/>
  <c r="AN259" i="4"/>
  <c r="AN37" i="4" s="1"/>
  <c r="AM259" i="4"/>
  <c r="AM37" i="4" s="1"/>
  <c r="AK259" i="4"/>
  <c r="AK37" i="4" s="1"/>
  <c r="AJ259" i="4"/>
  <c r="AJ37" i="4" s="1"/>
  <c r="BZ258" i="4"/>
  <c r="BQ258" i="4"/>
  <c r="AB258" i="4"/>
  <c r="J258" i="4"/>
  <c r="BZ257" i="4"/>
  <c r="BQ257" i="4"/>
  <c r="AB257" i="4"/>
  <c r="J257" i="4"/>
  <c r="CD255" i="4"/>
  <c r="CD36" i="4" s="1"/>
  <c r="CC255" i="4"/>
  <c r="CC36" i="4" s="1"/>
  <c r="CB255" i="4"/>
  <c r="CB36" i="4" s="1"/>
  <c r="CA255" i="4"/>
  <c r="CA36" i="4" s="1"/>
  <c r="BW255" i="4"/>
  <c r="BW36" i="4" s="1"/>
  <c r="BV255" i="4"/>
  <c r="BV36" i="4" s="1"/>
  <c r="BU255" i="4"/>
  <c r="BU36" i="4" s="1"/>
  <c r="BT255" i="4"/>
  <c r="BT36" i="4" s="1"/>
  <c r="BS255" i="4"/>
  <c r="BS36" i="4" s="1"/>
  <c r="BI255" i="4"/>
  <c r="BI36" i="4" s="1"/>
  <c r="BG255" i="4"/>
  <c r="BG36" i="4" s="1"/>
  <c r="BF255" i="4"/>
  <c r="BF36" i="4" s="1"/>
  <c r="BE255" i="4"/>
  <c r="BE36" i="4" s="1"/>
  <c r="BD255" i="4"/>
  <c r="BD36" i="4" s="1"/>
  <c r="BC255" i="4"/>
  <c r="BC36" i="4" s="1"/>
  <c r="BB255" i="4"/>
  <c r="BB36" i="4" s="1"/>
  <c r="BA255" i="4"/>
  <c r="BA36" i="4" s="1"/>
  <c r="AZ255" i="4"/>
  <c r="AZ36" i="4" s="1"/>
  <c r="AY255" i="4"/>
  <c r="AY36" i="4" s="1"/>
  <c r="AX255" i="4"/>
  <c r="AX36" i="4" s="1"/>
  <c r="AW255" i="4"/>
  <c r="AW36" i="4" s="1"/>
  <c r="AV255" i="4"/>
  <c r="AV36" i="4" s="1"/>
  <c r="AU255" i="4"/>
  <c r="AU36" i="4" s="1"/>
  <c r="AT255" i="4"/>
  <c r="AT36" i="4" s="1"/>
  <c r="AS255" i="4"/>
  <c r="AS36" i="4" s="1"/>
  <c r="AR255" i="4"/>
  <c r="AR36" i="4" s="1"/>
  <c r="AQ255" i="4"/>
  <c r="AQ36" i="4" s="1"/>
  <c r="AP255" i="4"/>
  <c r="AP36" i="4" s="1"/>
  <c r="AO255" i="4"/>
  <c r="AO36" i="4" s="1"/>
  <c r="AN255" i="4"/>
  <c r="AN36" i="4" s="1"/>
  <c r="AM255" i="4"/>
  <c r="AM36" i="4" s="1"/>
  <c r="AL255" i="4"/>
  <c r="AL36" i="4" s="1"/>
  <c r="AK255" i="4"/>
  <c r="AK36" i="4" s="1"/>
  <c r="AJ255" i="4"/>
  <c r="AJ36" i="4" s="1"/>
  <c r="AI255" i="4"/>
  <c r="AI36" i="4" s="1"/>
  <c r="BZ254" i="4"/>
  <c r="BQ254" i="4"/>
  <c r="AB254" i="4"/>
  <c r="J254" i="4"/>
  <c r="CD252" i="4"/>
  <c r="CD35" i="4" s="1"/>
  <c r="CD34" i="4" s="1"/>
  <c r="CC252" i="4"/>
  <c r="CC35" i="4" s="1"/>
  <c r="CB252" i="4"/>
  <c r="CB35" i="4" s="1"/>
  <c r="CA252" i="4"/>
  <c r="CA35" i="4" s="1"/>
  <c r="CA34" i="4" s="1"/>
  <c r="BW252" i="4"/>
  <c r="BW35" i="4" s="1"/>
  <c r="BV252" i="4"/>
  <c r="BV35" i="4" s="1"/>
  <c r="BU252" i="4"/>
  <c r="BU35" i="4" s="1"/>
  <c r="BT252" i="4"/>
  <c r="BT35" i="4" s="1"/>
  <c r="BT34" i="4" s="1"/>
  <c r="BS252" i="4"/>
  <c r="BS35" i="4" s="1"/>
  <c r="BS34" i="4" s="1"/>
  <c r="BI252" i="4"/>
  <c r="BI35" i="4" s="1"/>
  <c r="BH252" i="4"/>
  <c r="BH35" i="4" s="1"/>
  <c r="BH34" i="4" s="1"/>
  <c r="BG252" i="4"/>
  <c r="BG35" i="4" s="1"/>
  <c r="BG34" i="4" s="1"/>
  <c r="BF252" i="4"/>
  <c r="BF35" i="4" s="1"/>
  <c r="BF34" i="4" s="1"/>
  <c r="BE252" i="4"/>
  <c r="BE35" i="4" s="1"/>
  <c r="BD252" i="4"/>
  <c r="BD35" i="4" s="1"/>
  <c r="BD34" i="4" s="1"/>
  <c r="BC252" i="4"/>
  <c r="BC35" i="4" s="1"/>
  <c r="BC34" i="4" s="1"/>
  <c r="BB252" i="4"/>
  <c r="BB35" i="4" s="1"/>
  <c r="BA252" i="4"/>
  <c r="BA35" i="4" s="1"/>
  <c r="BA34" i="4" s="1"/>
  <c r="AZ252" i="4"/>
  <c r="AZ35" i="4" s="1"/>
  <c r="AY252" i="4"/>
  <c r="AY35" i="4" s="1"/>
  <c r="AY34" i="4" s="1"/>
  <c r="AX252" i="4"/>
  <c r="AX35" i="4" s="1"/>
  <c r="AX34" i="4" s="1"/>
  <c r="AW252" i="4"/>
  <c r="AW35" i="4" s="1"/>
  <c r="AV252" i="4"/>
  <c r="AV35" i="4" s="1"/>
  <c r="AU252" i="4"/>
  <c r="AU35" i="4" s="1"/>
  <c r="AU34" i="4" s="1"/>
  <c r="AT252" i="4"/>
  <c r="AT35" i="4" s="1"/>
  <c r="AS252" i="4"/>
  <c r="AS35" i="4" s="1"/>
  <c r="AR252" i="4"/>
  <c r="AR35" i="4" s="1"/>
  <c r="AR34" i="4" s="1"/>
  <c r="AQ252" i="4"/>
  <c r="AQ35" i="4" s="1"/>
  <c r="AQ34" i="4" s="1"/>
  <c r="AP252" i="4"/>
  <c r="AP35" i="4" s="1"/>
  <c r="AP34" i="4" s="1"/>
  <c r="AO252" i="4"/>
  <c r="AO35" i="4" s="1"/>
  <c r="AO34" i="4" s="1"/>
  <c r="AN252" i="4"/>
  <c r="AN35" i="4" s="1"/>
  <c r="AN34" i="4" s="1"/>
  <c r="AM252" i="4"/>
  <c r="AM35" i="4" s="1"/>
  <c r="AL252" i="4"/>
  <c r="AL35" i="4" s="1"/>
  <c r="AL34" i="4" s="1"/>
  <c r="AK252" i="4"/>
  <c r="AK35" i="4" s="1"/>
  <c r="AJ252" i="4"/>
  <c r="AJ35" i="4" s="1"/>
  <c r="AI252" i="4"/>
  <c r="AI35" i="4" s="1"/>
  <c r="AI34" i="4" s="1"/>
  <c r="AB34" i="4" s="1"/>
  <c r="BZ251" i="4"/>
  <c r="BQ251" i="4"/>
  <c r="AB251" i="4"/>
  <c r="J251" i="4"/>
  <c r="CD248" i="4"/>
  <c r="CD33" i="4" s="1"/>
  <c r="CC248" i="4"/>
  <c r="CC33" i="4" s="1"/>
  <c r="CB248" i="4"/>
  <c r="CB33" i="4" s="1"/>
  <c r="CA248" i="4"/>
  <c r="CA33" i="4" s="1"/>
  <c r="BW248" i="4"/>
  <c r="BW33" i="4" s="1"/>
  <c r="BV248" i="4"/>
  <c r="BV33" i="4" s="1"/>
  <c r="BU248" i="4"/>
  <c r="BU33" i="4" s="1"/>
  <c r="BT248" i="4"/>
  <c r="BT33" i="4" s="1"/>
  <c r="BS248" i="4"/>
  <c r="BS33" i="4" s="1"/>
  <c r="BI248" i="4"/>
  <c r="BI33" i="4" s="1"/>
  <c r="BH248" i="4"/>
  <c r="BH33" i="4" s="1"/>
  <c r="BF248" i="4"/>
  <c r="BF33" i="4" s="1"/>
  <c r="BE248" i="4"/>
  <c r="BE33" i="4" s="1"/>
  <c r="BC248" i="4"/>
  <c r="BC33" i="4" s="1"/>
  <c r="BB248" i="4"/>
  <c r="BB33" i="4" s="1"/>
  <c r="AZ248" i="4"/>
  <c r="AZ33" i="4" s="1"/>
  <c r="AY248" i="4"/>
  <c r="AY33" i="4" s="1"/>
  <c r="AW248" i="4"/>
  <c r="AW33" i="4" s="1"/>
  <c r="AV248" i="4"/>
  <c r="AV33" i="4" s="1"/>
  <c r="AT248" i="4"/>
  <c r="AT33" i="4" s="1"/>
  <c r="AS248" i="4"/>
  <c r="AS33" i="4" s="1"/>
  <c r="AQ248" i="4"/>
  <c r="AQ33" i="4" s="1"/>
  <c r="AP248" i="4"/>
  <c r="AP33" i="4" s="1"/>
  <c r="AN248" i="4"/>
  <c r="AN33" i="4" s="1"/>
  <c r="AM248" i="4"/>
  <c r="AM33" i="4" s="1"/>
  <c r="AK248" i="4"/>
  <c r="AK33" i="4" s="1"/>
  <c r="AJ248" i="4"/>
  <c r="AJ33" i="4" s="1"/>
  <c r="BZ247" i="4"/>
  <c r="BQ247" i="4"/>
  <c r="AB247" i="4"/>
  <c r="J247" i="4"/>
  <c r="BZ246" i="4"/>
  <c r="BQ246" i="4"/>
  <c r="AB246" i="4"/>
  <c r="J246" i="4"/>
  <c r="CD244" i="4"/>
  <c r="CD32" i="4" s="1"/>
  <c r="CD30" i="4" s="1"/>
  <c r="CD29" i="4" s="1"/>
  <c r="CC244" i="4"/>
  <c r="CC32" i="4" s="1"/>
  <c r="CC30" i="4" s="1"/>
  <c r="CB244" i="4"/>
  <c r="CB32" i="4" s="1"/>
  <c r="CA244" i="4"/>
  <c r="CA32" i="4" s="1"/>
  <c r="BW244" i="4"/>
  <c r="BW32" i="4" s="1"/>
  <c r="BW30" i="4" s="1"/>
  <c r="BV244" i="4"/>
  <c r="BV32" i="4" s="1"/>
  <c r="BV30" i="4" s="1"/>
  <c r="BU244" i="4"/>
  <c r="BU32" i="4" s="1"/>
  <c r="BU30" i="4" s="1"/>
  <c r="BT244" i="4"/>
  <c r="BT32" i="4" s="1"/>
  <c r="BS244" i="4"/>
  <c r="BS32" i="4" s="1"/>
  <c r="BS30" i="4" s="1"/>
  <c r="BS29" i="4" s="1"/>
  <c r="BI244" i="4"/>
  <c r="BI32" i="4" s="1"/>
  <c r="BI30" i="4" s="1"/>
  <c r="BH244" i="4"/>
  <c r="BH32" i="4" s="1"/>
  <c r="BG244" i="4"/>
  <c r="BG32" i="4" s="1"/>
  <c r="BG30" i="4" s="1"/>
  <c r="BF244" i="4"/>
  <c r="BF32" i="4" s="1"/>
  <c r="BF30" i="4" s="1"/>
  <c r="BF29" i="4" s="1"/>
  <c r="BE244" i="4"/>
  <c r="BE32" i="4" s="1"/>
  <c r="BE30" i="4" s="1"/>
  <c r="BD244" i="4"/>
  <c r="BD32" i="4" s="1"/>
  <c r="BD30" i="4" s="1"/>
  <c r="BC244" i="4"/>
  <c r="BC32" i="4" s="1"/>
  <c r="BC30" i="4" s="1"/>
  <c r="BB244" i="4"/>
  <c r="BB32" i="4" s="1"/>
  <c r="BB30" i="4" s="1"/>
  <c r="BA244" i="4"/>
  <c r="BA32" i="4" s="1"/>
  <c r="BA30" i="4" s="1"/>
  <c r="AZ244" i="4"/>
  <c r="AZ32" i="4" s="1"/>
  <c r="AY244" i="4"/>
  <c r="AY32" i="4" s="1"/>
  <c r="AY30" i="4" s="1"/>
  <c r="AX244" i="4"/>
  <c r="AX32" i="4" s="1"/>
  <c r="AX30" i="4" s="1"/>
  <c r="AW244" i="4"/>
  <c r="AW32" i="4" s="1"/>
  <c r="AW30" i="4" s="1"/>
  <c r="AV244" i="4"/>
  <c r="AV32" i="4" s="1"/>
  <c r="AU244" i="4"/>
  <c r="AU32" i="4" s="1"/>
  <c r="AU30" i="4" s="1"/>
  <c r="AT244" i="4"/>
  <c r="AT32" i="4" s="1"/>
  <c r="AT30" i="4" s="1"/>
  <c r="AS244" i="4"/>
  <c r="AS32" i="4" s="1"/>
  <c r="AS30" i="4" s="1"/>
  <c r="AR244" i="4"/>
  <c r="AR32" i="4" s="1"/>
  <c r="AR30" i="4" s="1"/>
  <c r="AQ244" i="4"/>
  <c r="AQ32" i="4" s="1"/>
  <c r="AQ30" i="4" s="1"/>
  <c r="AP244" i="4"/>
  <c r="AP32" i="4" s="1"/>
  <c r="AP30" i="4" s="1"/>
  <c r="AP29" i="4" s="1"/>
  <c r="AO244" i="4"/>
  <c r="AO32" i="4" s="1"/>
  <c r="AO30" i="4" s="1"/>
  <c r="AN244" i="4"/>
  <c r="AN32" i="4" s="1"/>
  <c r="AM244" i="4"/>
  <c r="AM32" i="4" s="1"/>
  <c r="AM30" i="4" s="1"/>
  <c r="AL244" i="4"/>
  <c r="AL32" i="4" s="1"/>
  <c r="AL30" i="4" s="1"/>
  <c r="AK244" i="4"/>
  <c r="AK32" i="4" s="1"/>
  <c r="AJ244" i="4"/>
  <c r="AJ32" i="4" s="1"/>
  <c r="AI244" i="4"/>
  <c r="AI32" i="4" s="1"/>
  <c r="AI30" i="4" s="1"/>
  <c r="BZ243" i="4"/>
  <c r="BQ243" i="4"/>
  <c r="AB243" i="4"/>
  <c r="J243" i="4"/>
  <c r="CD237" i="4"/>
  <c r="CC237" i="4"/>
  <c r="CB237" i="4"/>
  <c r="CA237" i="4"/>
  <c r="BW237" i="4"/>
  <c r="BV237" i="4"/>
  <c r="BU237" i="4"/>
  <c r="BT237" i="4"/>
  <c r="BS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BZ236" i="4"/>
  <c r="BQ236" i="4"/>
  <c r="AB236" i="4"/>
  <c r="J236" i="4"/>
  <c r="BZ235" i="4"/>
  <c r="BQ235" i="4"/>
  <c r="AB235" i="4"/>
  <c r="J235" i="4"/>
  <c r="BZ234" i="4"/>
  <c r="BQ234" i="4"/>
  <c r="AB234" i="4"/>
  <c r="J234" i="4"/>
  <c r="CD232" i="4"/>
  <c r="CC232" i="4"/>
  <c r="CB232" i="4"/>
  <c r="CA232" i="4"/>
  <c r="BW232" i="4"/>
  <c r="BV232" i="4"/>
  <c r="BU232" i="4"/>
  <c r="BT232" i="4"/>
  <c r="BS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BZ231" i="4"/>
  <c r="BQ231" i="4"/>
  <c r="AB231" i="4"/>
  <c r="J231" i="4"/>
  <c r="BZ230" i="4"/>
  <c r="BQ230" i="4"/>
  <c r="AB230" i="4"/>
  <c r="J230" i="4"/>
  <c r="BZ229" i="4"/>
  <c r="BQ229" i="4"/>
  <c r="AB229" i="4"/>
  <c r="J229" i="4"/>
  <c r="CD227" i="4"/>
  <c r="CC227" i="4"/>
  <c r="CB227" i="4"/>
  <c r="CA227" i="4"/>
  <c r="BW227" i="4"/>
  <c r="BV227" i="4"/>
  <c r="BU227" i="4"/>
  <c r="BT227" i="4"/>
  <c r="BS227" i="4"/>
  <c r="BI227" i="4"/>
  <c r="BH227" i="4"/>
  <c r="BF227" i="4"/>
  <c r="BE227" i="4"/>
  <c r="BC227" i="4"/>
  <c r="BB227" i="4"/>
  <c r="AZ227" i="4"/>
  <c r="AY227" i="4"/>
  <c r="AW227" i="4"/>
  <c r="AV227" i="4"/>
  <c r="AT227" i="4"/>
  <c r="AS227" i="4"/>
  <c r="AQ227" i="4"/>
  <c r="AP227" i="4"/>
  <c r="AN227" i="4"/>
  <c r="AM227" i="4"/>
  <c r="AK227" i="4"/>
  <c r="AJ227" i="4"/>
  <c r="BZ226" i="4"/>
  <c r="BQ226" i="4"/>
  <c r="AB226" i="4"/>
  <c r="J226" i="4"/>
  <c r="BZ225" i="4"/>
  <c r="BQ225" i="4"/>
  <c r="AB225" i="4"/>
  <c r="J225" i="4"/>
  <c r="BZ224" i="4"/>
  <c r="BQ224" i="4"/>
  <c r="AB224" i="4"/>
  <c r="J224" i="4"/>
  <c r="CD222" i="4"/>
  <c r="CC222" i="4"/>
  <c r="CB222" i="4"/>
  <c r="CA222" i="4"/>
  <c r="BW222" i="4"/>
  <c r="BV222" i="4"/>
  <c r="BU222" i="4"/>
  <c r="BT222" i="4"/>
  <c r="BS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BZ221" i="4"/>
  <c r="BQ221" i="4"/>
  <c r="AB221" i="4"/>
  <c r="J221" i="4"/>
  <c r="BZ220" i="4"/>
  <c r="BQ220" i="4"/>
  <c r="AB220" i="4"/>
  <c r="J220" i="4"/>
  <c r="BZ219" i="4"/>
  <c r="BQ219" i="4"/>
  <c r="AB219" i="4"/>
  <c r="J219" i="4"/>
  <c r="CD217" i="4"/>
  <c r="CC217" i="4"/>
  <c r="CB217" i="4"/>
  <c r="CA217" i="4"/>
  <c r="BW217" i="4"/>
  <c r="BV217" i="4"/>
  <c r="BU217" i="4"/>
  <c r="BT217" i="4"/>
  <c r="BS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BZ216" i="4"/>
  <c r="BQ216" i="4"/>
  <c r="AB216" i="4"/>
  <c r="J216" i="4"/>
  <c r="BZ215" i="4"/>
  <c r="BQ215" i="4"/>
  <c r="AB215" i="4"/>
  <c r="J215" i="4"/>
  <c r="BZ214" i="4"/>
  <c r="BQ214" i="4"/>
  <c r="AB214" i="4"/>
  <c r="J214" i="4"/>
  <c r="BW212" i="4"/>
  <c r="BW23" i="4" s="1"/>
  <c r="BV212" i="4"/>
  <c r="BV23" i="4" s="1"/>
  <c r="BU212" i="4"/>
  <c r="BT212" i="4"/>
  <c r="BT23" i="4" s="1"/>
  <c r="BS212" i="4"/>
  <c r="BZ211" i="4"/>
  <c r="BZ210" i="4"/>
  <c r="CD207" i="4"/>
  <c r="CC207" i="4"/>
  <c r="CB207" i="4"/>
  <c r="CA207" i="4"/>
  <c r="BW207" i="4"/>
  <c r="BV207" i="4"/>
  <c r="BU207" i="4"/>
  <c r="BT207" i="4"/>
  <c r="BS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BZ206" i="4"/>
  <c r="BQ206" i="4"/>
  <c r="AB206" i="4"/>
  <c r="J206" i="4"/>
  <c r="BZ205" i="4"/>
  <c r="BQ205" i="4"/>
  <c r="AB205" i="4"/>
  <c r="J205" i="4"/>
  <c r="BZ204" i="4"/>
  <c r="BQ204" i="4"/>
  <c r="AB204" i="4"/>
  <c r="J204" i="4"/>
  <c r="CD202" i="4"/>
  <c r="CC202" i="4"/>
  <c r="CB202" i="4"/>
  <c r="CA202" i="4"/>
  <c r="BW202" i="4"/>
  <c r="BV202" i="4"/>
  <c r="BU202" i="4"/>
  <c r="BT202" i="4"/>
  <c r="BS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BZ201" i="4"/>
  <c r="BQ201" i="4"/>
  <c r="AB201" i="4"/>
  <c r="J201" i="4"/>
  <c r="BZ200" i="4"/>
  <c r="BQ200" i="4"/>
  <c r="AB200" i="4"/>
  <c r="J200" i="4"/>
  <c r="BZ199" i="4"/>
  <c r="BQ199" i="4"/>
  <c r="AB199" i="4"/>
  <c r="J199" i="4"/>
  <c r="CD197" i="4"/>
  <c r="CC197" i="4"/>
  <c r="CB197" i="4"/>
  <c r="CA197" i="4"/>
  <c r="BW197" i="4"/>
  <c r="BV197" i="4"/>
  <c r="BU197" i="4"/>
  <c r="BT197" i="4"/>
  <c r="BS197" i="4"/>
  <c r="BI197" i="4"/>
  <c r="BH197" i="4"/>
  <c r="BF197" i="4"/>
  <c r="BE197" i="4"/>
  <c r="BC197" i="4"/>
  <c r="BB197" i="4"/>
  <c r="AZ197" i="4"/>
  <c r="AY197" i="4"/>
  <c r="AW197" i="4"/>
  <c r="AV197" i="4"/>
  <c r="AT197" i="4"/>
  <c r="AS197" i="4"/>
  <c r="AQ197" i="4"/>
  <c r="AP197" i="4"/>
  <c r="AN197" i="4"/>
  <c r="AM197" i="4"/>
  <c r="AK197" i="4"/>
  <c r="AJ197" i="4"/>
  <c r="BZ196" i="4"/>
  <c r="BQ196" i="4"/>
  <c r="AB196" i="4"/>
  <c r="J196" i="4"/>
  <c r="BZ195" i="4"/>
  <c r="BQ195" i="4"/>
  <c r="AB195" i="4"/>
  <c r="J195" i="4"/>
  <c r="BZ194" i="4"/>
  <c r="BQ194" i="4"/>
  <c r="AB194" i="4"/>
  <c r="J194" i="4"/>
  <c r="CD192" i="4"/>
  <c r="CC192" i="4"/>
  <c r="CB192" i="4"/>
  <c r="CA192" i="4"/>
  <c r="BW192" i="4"/>
  <c r="BV192" i="4"/>
  <c r="BU192" i="4"/>
  <c r="BT192" i="4"/>
  <c r="BS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BZ191" i="4"/>
  <c r="BQ191" i="4"/>
  <c r="AB191" i="4"/>
  <c r="J191" i="4"/>
  <c r="BZ190" i="4"/>
  <c r="BQ190" i="4"/>
  <c r="AB190" i="4"/>
  <c r="J190" i="4"/>
  <c r="BZ189" i="4"/>
  <c r="BQ189" i="4"/>
  <c r="AB189" i="4"/>
  <c r="J189" i="4"/>
  <c r="CD187" i="4"/>
  <c r="CC187" i="4"/>
  <c r="CB187" i="4"/>
  <c r="CA187" i="4"/>
  <c r="BW187" i="4"/>
  <c r="BV187" i="4"/>
  <c r="BU187" i="4"/>
  <c r="BT187" i="4"/>
  <c r="BS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BZ186" i="4"/>
  <c r="BQ186" i="4"/>
  <c r="AB186" i="4"/>
  <c r="J186" i="4"/>
  <c r="BZ185" i="4"/>
  <c r="BQ185" i="4"/>
  <c r="AB185" i="4"/>
  <c r="J185" i="4"/>
  <c r="BZ184" i="4"/>
  <c r="BQ184" i="4"/>
  <c r="AB184" i="4"/>
  <c r="J184" i="4"/>
  <c r="CD182" i="4"/>
  <c r="CC182" i="4"/>
  <c r="CB182" i="4"/>
  <c r="CA182" i="4"/>
  <c r="CA176" i="4" s="1"/>
  <c r="BW182" i="4"/>
  <c r="BV182" i="4"/>
  <c r="BU182" i="4"/>
  <c r="BT182" i="4"/>
  <c r="BS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BZ181" i="4"/>
  <c r="BQ181" i="4"/>
  <c r="AB181" i="4"/>
  <c r="J181" i="4"/>
  <c r="BZ180" i="4"/>
  <c r="BQ180" i="4"/>
  <c r="AB180" i="4"/>
  <c r="J180" i="4"/>
  <c r="BZ179" i="4"/>
  <c r="BQ179" i="4"/>
  <c r="AB179" i="4"/>
  <c r="J179" i="4"/>
  <c r="CD175" i="4"/>
  <c r="CC175" i="4"/>
  <c r="CB175" i="4"/>
  <c r="CA175" i="4"/>
  <c r="BZ174" i="4"/>
  <c r="BQ174" i="4"/>
  <c r="AB174" i="4"/>
  <c r="J174" i="4"/>
  <c r="BZ173" i="4"/>
  <c r="BQ173" i="4"/>
  <c r="BQ175" i="4" s="1"/>
  <c r="AB173" i="4"/>
  <c r="AB175" i="4" s="1"/>
  <c r="J173" i="4"/>
  <c r="CD171" i="4"/>
  <c r="CC171" i="4"/>
  <c r="CB171" i="4"/>
  <c r="CA171" i="4"/>
  <c r="BW171" i="4"/>
  <c r="BV171" i="4"/>
  <c r="BU171" i="4"/>
  <c r="BT171" i="4"/>
  <c r="BS171" i="4"/>
  <c r="BZ170" i="4"/>
  <c r="BQ170" i="4"/>
  <c r="J170" i="4"/>
  <c r="CD167" i="4"/>
  <c r="CC167" i="4"/>
  <c r="CB167" i="4"/>
  <c r="CA167" i="4"/>
  <c r="BW167" i="4"/>
  <c r="BV167" i="4"/>
  <c r="BU167" i="4"/>
  <c r="BT167" i="4"/>
  <c r="BS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I10" i="4" s="1"/>
  <c r="BZ166" i="4"/>
  <c r="BQ166" i="4"/>
  <c r="AB166" i="4"/>
  <c r="J166" i="4"/>
  <c r="BZ165" i="4"/>
  <c r="BQ165" i="4"/>
  <c r="AB165" i="4"/>
  <c r="J165" i="4"/>
  <c r="BZ164" i="4"/>
  <c r="BQ164" i="4"/>
  <c r="AB164" i="4"/>
  <c r="J164" i="4"/>
  <c r="BZ160" i="4"/>
  <c r="BZ158" i="4"/>
  <c r="BZ157" i="4"/>
  <c r="J149" i="4"/>
  <c r="J148" i="4"/>
  <c r="J137" i="4"/>
  <c r="J136" i="4"/>
  <c r="J133" i="4"/>
  <c r="CD127" i="4"/>
  <c r="CC127" i="4"/>
  <c r="CB127" i="4"/>
  <c r="CA127" i="4"/>
  <c r="BW127" i="4"/>
  <c r="BV127" i="4"/>
  <c r="BU127" i="4"/>
  <c r="BT127" i="4"/>
  <c r="BS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BZ126" i="4"/>
  <c r="BQ126" i="4"/>
  <c r="AB126" i="4"/>
  <c r="J126" i="4"/>
  <c r="BZ125" i="4"/>
  <c r="BQ125" i="4"/>
  <c r="AB125" i="4"/>
  <c r="J125" i="4"/>
  <c r="BZ124" i="4"/>
  <c r="BQ124" i="4"/>
  <c r="AB124" i="4"/>
  <c r="J124" i="4"/>
  <c r="CD122" i="4"/>
  <c r="CC122" i="4"/>
  <c r="CB122" i="4"/>
  <c r="CA122" i="4"/>
  <c r="BW122" i="4"/>
  <c r="BV122" i="4"/>
  <c r="BU122" i="4"/>
  <c r="BT122" i="4"/>
  <c r="BS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BZ121" i="4"/>
  <c r="BQ121" i="4"/>
  <c r="AB121" i="4"/>
  <c r="J121" i="4"/>
  <c r="BZ120" i="4"/>
  <c r="BQ120" i="4"/>
  <c r="AB120" i="4"/>
  <c r="J120" i="4"/>
  <c r="BZ119" i="4"/>
  <c r="BQ119" i="4"/>
  <c r="AB119" i="4"/>
  <c r="J119" i="4"/>
  <c r="CD117" i="4"/>
  <c r="CC117" i="4"/>
  <c r="CB117" i="4"/>
  <c r="CA117" i="4"/>
  <c r="BW117" i="4"/>
  <c r="BV117" i="4"/>
  <c r="BU117" i="4"/>
  <c r="BT117" i="4"/>
  <c r="BS117" i="4"/>
  <c r="BI117" i="4"/>
  <c r="BH117" i="4"/>
  <c r="BF117" i="4"/>
  <c r="BE117" i="4"/>
  <c r="BC117" i="4"/>
  <c r="BB117" i="4"/>
  <c r="AZ117" i="4"/>
  <c r="AY117" i="4"/>
  <c r="AW117" i="4"/>
  <c r="AV117" i="4"/>
  <c r="AT117" i="4"/>
  <c r="AS117" i="4"/>
  <c r="AQ117" i="4"/>
  <c r="AP117" i="4"/>
  <c r="AN117" i="4"/>
  <c r="AM117" i="4"/>
  <c r="AK117" i="4"/>
  <c r="AJ117" i="4"/>
  <c r="BZ116" i="4"/>
  <c r="BQ116" i="4"/>
  <c r="AB116" i="4"/>
  <c r="J116" i="4"/>
  <c r="BZ115" i="4"/>
  <c r="BQ115" i="4"/>
  <c r="AB115" i="4"/>
  <c r="J115" i="4"/>
  <c r="BZ114" i="4"/>
  <c r="BQ114" i="4"/>
  <c r="AB114" i="4"/>
  <c r="J114" i="4"/>
  <c r="CD112" i="4"/>
  <c r="CC112" i="4"/>
  <c r="CB112" i="4"/>
  <c r="CA112" i="4"/>
  <c r="BW112" i="4"/>
  <c r="BV112" i="4"/>
  <c r="BU112" i="4"/>
  <c r="BT112" i="4"/>
  <c r="BS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BZ111" i="4"/>
  <c r="BQ111" i="4"/>
  <c r="AB111" i="4"/>
  <c r="J111" i="4"/>
  <c r="BZ110" i="4"/>
  <c r="BQ110" i="4"/>
  <c r="AB110" i="4"/>
  <c r="J110" i="4"/>
  <c r="BZ109" i="4"/>
  <c r="BQ109" i="4"/>
  <c r="AB109" i="4"/>
  <c r="J109" i="4"/>
  <c r="CD107" i="4"/>
  <c r="CC107" i="4"/>
  <c r="CB107" i="4"/>
  <c r="CA107" i="4"/>
  <c r="BW107" i="4"/>
  <c r="BV107" i="4"/>
  <c r="BU107" i="4"/>
  <c r="BT107" i="4"/>
  <c r="BS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BZ106" i="4"/>
  <c r="BQ106" i="4"/>
  <c r="AB106" i="4"/>
  <c r="J106" i="4"/>
  <c r="BZ105" i="4"/>
  <c r="BQ105" i="4"/>
  <c r="AB105" i="4"/>
  <c r="J105" i="4"/>
  <c r="BZ104" i="4"/>
  <c r="BQ104" i="4"/>
  <c r="AB104" i="4"/>
  <c r="J104" i="4"/>
  <c r="BZ101" i="4"/>
  <c r="BZ100" i="4"/>
  <c r="CD97" i="4"/>
  <c r="CD21" i="4" s="1"/>
  <c r="CC97" i="4"/>
  <c r="CB97" i="4"/>
  <c r="CA97" i="4"/>
  <c r="CA21" i="4" s="1"/>
  <c r="BW97" i="4"/>
  <c r="BW21" i="4" s="1"/>
  <c r="BV97" i="4"/>
  <c r="BV21" i="4" s="1"/>
  <c r="BU97" i="4"/>
  <c r="BT97" i="4"/>
  <c r="BT21" i="4" s="1"/>
  <c r="BS97" i="4"/>
  <c r="BS21" i="4" s="1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I21" i="4" s="1"/>
  <c r="BZ96" i="4"/>
  <c r="BQ96" i="4"/>
  <c r="AB96" i="4"/>
  <c r="J96" i="4"/>
  <c r="BZ95" i="4"/>
  <c r="BQ95" i="4"/>
  <c r="AB95" i="4"/>
  <c r="J95" i="4"/>
  <c r="BZ94" i="4"/>
  <c r="BQ94" i="4"/>
  <c r="AB94" i="4"/>
  <c r="J94" i="4"/>
  <c r="CD92" i="4"/>
  <c r="CD20" i="4" s="1"/>
  <c r="CC92" i="4"/>
  <c r="CB92" i="4"/>
  <c r="CA92" i="4"/>
  <c r="CA20" i="4" s="1"/>
  <c r="BW92" i="4"/>
  <c r="BW20" i="4" s="1"/>
  <c r="BV92" i="4"/>
  <c r="BV20" i="4" s="1"/>
  <c r="BU92" i="4"/>
  <c r="BT92" i="4"/>
  <c r="BT20" i="4" s="1"/>
  <c r="BS92" i="4"/>
  <c r="BS20" i="4" s="1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I20" i="4" s="1"/>
  <c r="BZ91" i="4"/>
  <c r="BQ91" i="4"/>
  <c r="AB91" i="4"/>
  <c r="J91" i="4"/>
  <c r="BZ90" i="4"/>
  <c r="BQ90" i="4"/>
  <c r="AB90" i="4"/>
  <c r="J90" i="4"/>
  <c r="BZ89" i="4"/>
  <c r="BQ89" i="4"/>
  <c r="AB89" i="4"/>
  <c r="J89" i="4"/>
  <c r="CD87" i="4"/>
  <c r="CD19" i="4" s="1"/>
  <c r="CC87" i="4"/>
  <c r="CB87" i="4"/>
  <c r="CA87" i="4"/>
  <c r="CA19" i="4" s="1"/>
  <c r="BW87" i="4"/>
  <c r="BW19" i="4" s="1"/>
  <c r="BV87" i="4"/>
  <c r="BV19" i="4" s="1"/>
  <c r="BU87" i="4"/>
  <c r="BT87" i="4"/>
  <c r="BT19" i="4" s="1"/>
  <c r="BS87" i="4"/>
  <c r="BS19" i="4" s="1"/>
  <c r="BI87" i="4"/>
  <c r="BH87" i="4"/>
  <c r="BF87" i="4"/>
  <c r="BE87" i="4"/>
  <c r="BC87" i="4"/>
  <c r="BB87" i="4"/>
  <c r="AZ87" i="4"/>
  <c r="AY87" i="4"/>
  <c r="AW87" i="4"/>
  <c r="AV87" i="4"/>
  <c r="AT87" i="4"/>
  <c r="AS87" i="4"/>
  <c r="AQ87" i="4"/>
  <c r="AP87" i="4"/>
  <c r="AN87" i="4"/>
  <c r="AM87" i="4"/>
  <c r="AK87" i="4"/>
  <c r="AJ87" i="4"/>
  <c r="BZ86" i="4"/>
  <c r="BQ86" i="4"/>
  <c r="AB86" i="4"/>
  <c r="J86" i="4"/>
  <c r="BZ85" i="4"/>
  <c r="BQ85" i="4"/>
  <c r="AB85" i="4"/>
  <c r="J85" i="4"/>
  <c r="BZ84" i="4"/>
  <c r="BQ84" i="4"/>
  <c r="AB84" i="4"/>
  <c r="J84" i="4"/>
  <c r="CD82" i="4"/>
  <c r="CD18" i="4" s="1"/>
  <c r="CC82" i="4"/>
  <c r="CC18" i="4" s="1"/>
  <c r="CB82" i="4"/>
  <c r="CA82" i="4"/>
  <c r="BW82" i="4"/>
  <c r="BW18" i="4" s="1"/>
  <c r="BV82" i="4"/>
  <c r="BV18" i="4" s="1"/>
  <c r="BU82" i="4"/>
  <c r="BU18" i="4" s="1"/>
  <c r="BT82" i="4"/>
  <c r="BS82" i="4"/>
  <c r="BS18" i="4" s="1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K18" i="4" s="1"/>
  <c r="AJ82" i="4"/>
  <c r="AI82" i="4"/>
  <c r="BZ81" i="4"/>
  <c r="BQ81" i="4"/>
  <c r="AB81" i="4"/>
  <c r="J81" i="4"/>
  <c r="BZ80" i="4"/>
  <c r="BQ80" i="4"/>
  <c r="AB80" i="4"/>
  <c r="J80" i="4"/>
  <c r="BZ79" i="4"/>
  <c r="BQ79" i="4"/>
  <c r="AB79" i="4"/>
  <c r="J79" i="4"/>
  <c r="CD77" i="4"/>
  <c r="CD17" i="4" s="1"/>
  <c r="CC77" i="4"/>
  <c r="CC17" i="4" s="1"/>
  <c r="CB77" i="4"/>
  <c r="CA77" i="4"/>
  <c r="BW77" i="4"/>
  <c r="BW17" i="4" s="1"/>
  <c r="BV77" i="4"/>
  <c r="BV17" i="4" s="1"/>
  <c r="BU77" i="4"/>
  <c r="BU17" i="4" s="1"/>
  <c r="BT77" i="4"/>
  <c r="BS77" i="4"/>
  <c r="BS17" i="4" s="1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K17" i="4" s="1"/>
  <c r="AJ77" i="4"/>
  <c r="AI77" i="4"/>
  <c r="BZ76" i="4"/>
  <c r="BQ76" i="4"/>
  <c r="AB76" i="4"/>
  <c r="J76" i="4"/>
  <c r="BZ75" i="4"/>
  <c r="BQ75" i="4"/>
  <c r="AB75" i="4"/>
  <c r="J75" i="4"/>
  <c r="BZ74" i="4"/>
  <c r="BQ74" i="4"/>
  <c r="AB74" i="4"/>
  <c r="J74" i="4"/>
  <c r="CD72" i="4"/>
  <c r="CC72" i="4"/>
  <c r="CB72" i="4"/>
  <c r="CA72" i="4"/>
  <c r="BW72" i="4"/>
  <c r="BV72" i="4"/>
  <c r="BU72" i="4"/>
  <c r="BU16" i="4" s="1"/>
  <c r="BT72" i="4"/>
  <c r="BS72" i="4"/>
  <c r="BS16" i="4" s="1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K16" i="4" s="1"/>
  <c r="AJ72" i="4"/>
  <c r="AI72" i="4"/>
  <c r="BZ71" i="4"/>
  <c r="BQ71" i="4"/>
  <c r="AB71" i="4"/>
  <c r="J71" i="4"/>
  <c r="BZ70" i="4"/>
  <c r="BQ70" i="4"/>
  <c r="AB70" i="4"/>
  <c r="J70" i="4"/>
  <c r="BZ69" i="4"/>
  <c r="BQ69" i="4"/>
  <c r="AB69" i="4"/>
  <c r="J69" i="4"/>
  <c r="CD65" i="4"/>
  <c r="CD13" i="4" s="1"/>
  <c r="CC65" i="4"/>
  <c r="CC13" i="4" s="1"/>
  <c r="CB65" i="4"/>
  <c r="CA65" i="4"/>
  <c r="CA13" i="4" s="1"/>
  <c r="BW65" i="4"/>
  <c r="BW13" i="4" s="1"/>
  <c r="BV65" i="4"/>
  <c r="BV13" i="4" s="1"/>
  <c r="BU65" i="4"/>
  <c r="BU13" i="4" s="1"/>
  <c r="BT65" i="4"/>
  <c r="BT13" i="4" s="1"/>
  <c r="BS65" i="4"/>
  <c r="BS13" i="4" s="1"/>
  <c r="BI65" i="4"/>
  <c r="BI13" i="4" s="1"/>
  <c r="BH65" i="4"/>
  <c r="BH13" i="4" s="1"/>
  <c r="BG65" i="4"/>
  <c r="BG13" i="4" s="1"/>
  <c r="BF65" i="4"/>
  <c r="BF13" i="4" s="1"/>
  <c r="BE65" i="4"/>
  <c r="BE13" i="4" s="1"/>
  <c r="BD65" i="4"/>
  <c r="BD13" i="4" s="1"/>
  <c r="BC65" i="4"/>
  <c r="BC13" i="4" s="1"/>
  <c r="BB65" i="4"/>
  <c r="BB13" i="4" s="1"/>
  <c r="BA65" i="4"/>
  <c r="BA13" i="4" s="1"/>
  <c r="AZ65" i="4"/>
  <c r="AZ13" i="4" s="1"/>
  <c r="AY65" i="4"/>
  <c r="AY13" i="4" s="1"/>
  <c r="AX65" i="4"/>
  <c r="AX13" i="4" s="1"/>
  <c r="AW65" i="4"/>
  <c r="AW13" i="4" s="1"/>
  <c r="AV65" i="4"/>
  <c r="AV13" i="4" s="1"/>
  <c r="AU65" i="4"/>
  <c r="AU13" i="4" s="1"/>
  <c r="AT65" i="4"/>
  <c r="AT13" i="4" s="1"/>
  <c r="AS65" i="4"/>
  <c r="AS13" i="4" s="1"/>
  <c r="AR65" i="4"/>
  <c r="AR13" i="4" s="1"/>
  <c r="AQ65" i="4"/>
  <c r="AQ13" i="4" s="1"/>
  <c r="AP65" i="4"/>
  <c r="AP13" i="4" s="1"/>
  <c r="AO65" i="4"/>
  <c r="AO13" i="4" s="1"/>
  <c r="AN65" i="4"/>
  <c r="AN13" i="4" s="1"/>
  <c r="AM65" i="4"/>
  <c r="AM13" i="4" s="1"/>
  <c r="AL65" i="4"/>
  <c r="AL13" i="4" s="1"/>
  <c r="AK65" i="4"/>
  <c r="AK13" i="4" s="1"/>
  <c r="AJ65" i="4"/>
  <c r="AJ13" i="4" s="1"/>
  <c r="AI65" i="4"/>
  <c r="AI13" i="4" s="1"/>
  <c r="BZ64" i="4"/>
  <c r="BQ64" i="4"/>
  <c r="AB64" i="4"/>
  <c r="J64" i="4"/>
  <c r="BZ63" i="4"/>
  <c r="BQ63" i="4"/>
  <c r="AB63" i="4"/>
  <c r="J63" i="4"/>
  <c r="BZ62" i="4"/>
  <c r="BQ62" i="4"/>
  <c r="AB62" i="4"/>
  <c r="J62" i="4"/>
  <c r="CD60" i="4"/>
  <c r="CD12" i="4" s="1"/>
  <c r="CC60" i="4"/>
  <c r="CC12" i="4" s="1"/>
  <c r="CB60" i="4"/>
  <c r="CB12" i="4" s="1"/>
  <c r="CA60" i="4"/>
  <c r="CA12" i="4" s="1"/>
  <c r="BW60" i="4"/>
  <c r="BW12" i="4" s="1"/>
  <c r="BV60" i="4"/>
  <c r="BV12" i="4" s="1"/>
  <c r="BU60" i="4"/>
  <c r="BT60" i="4"/>
  <c r="BT12" i="4" s="1"/>
  <c r="BS60" i="4"/>
  <c r="BS12" i="4" s="1"/>
  <c r="BI60" i="4"/>
  <c r="BI12" i="4" s="1"/>
  <c r="BH60" i="4"/>
  <c r="BH12" i="4" s="1"/>
  <c r="BH11" i="4" s="1"/>
  <c r="BG60" i="4"/>
  <c r="BG12" i="4" s="1"/>
  <c r="BG11" i="4" s="1"/>
  <c r="BF60" i="4"/>
  <c r="BF12" i="4" s="1"/>
  <c r="BF11" i="4" s="1"/>
  <c r="BE60" i="4"/>
  <c r="BE12" i="4" s="1"/>
  <c r="BE11" i="4" s="1"/>
  <c r="BD60" i="4"/>
  <c r="BD12" i="4" s="1"/>
  <c r="BD11" i="4" s="1"/>
  <c r="BC60" i="4"/>
  <c r="BC12" i="4" s="1"/>
  <c r="BC11" i="4" s="1"/>
  <c r="BB60" i="4"/>
  <c r="BB12" i="4" s="1"/>
  <c r="BA60" i="4"/>
  <c r="BA12" i="4" s="1"/>
  <c r="BA11" i="4" s="1"/>
  <c r="AZ60" i="4"/>
  <c r="AZ12" i="4" s="1"/>
  <c r="AY60" i="4"/>
  <c r="AY12" i="4" s="1"/>
  <c r="AY11" i="4" s="1"/>
  <c r="AX60" i="4"/>
  <c r="AX12" i="4" s="1"/>
  <c r="AX11" i="4" s="1"/>
  <c r="AW60" i="4"/>
  <c r="AW12" i="4" s="1"/>
  <c r="AW11" i="4" s="1"/>
  <c r="AV60" i="4"/>
  <c r="AV12" i="4" s="1"/>
  <c r="AU60" i="4"/>
  <c r="AU12" i="4" s="1"/>
  <c r="AU11" i="4" s="1"/>
  <c r="AT60" i="4"/>
  <c r="AT12" i="4" s="1"/>
  <c r="AS60" i="4"/>
  <c r="AS12" i="4" s="1"/>
  <c r="AS11" i="4" s="1"/>
  <c r="AR60" i="4"/>
  <c r="AR12" i="4" s="1"/>
  <c r="AR11" i="4" s="1"/>
  <c r="AQ60" i="4"/>
  <c r="AQ12" i="4" s="1"/>
  <c r="AQ11" i="4" s="1"/>
  <c r="AP60" i="4"/>
  <c r="AP12" i="4" s="1"/>
  <c r="AP11" i="4" s="1"/>
  <c r="AO60" i="4"/>
  <c r="AO12" i="4" s="1"/>
  <c r="AO11" i="4" s="1"/>
  <c r="AN60" i="4"/>
  <c r="AN12" i="4" s="1"/>
  <c r="AN11" i="4" s="1"/>
  <c r="AM60" i="4"/>
  <c r="AM12" i="4" s="1"/>
  <c r="AL60" i="4"/>
  <c r="AL12" i="4" s="1"/>
  <c r="AL11" i="4" s="1"/>
  <c r="AK60" i="4"/>
  <c r="AK12" i="4" s="1"/>
  <c r="AJ60" i="4"/>
  <c r="AJ12" i="4" s="1"/>
  <c r="AJ11" i="4" s="1"/>
  <c r="AI60" i="4"/>
  <c r="AI12" i="4" s="1"/>
  <c r="AI11" i="4" s="1"/>
  <c r="AI8" i="4" s="1"/>
  <c r="BZ59" i="4"/>
  <c r="BQ59" i="4"/>
  <c r="AB59" i="4"/>
  <c r="J59" i="4"/>
  <c r="BZ58" i="4"/>
  <c r="BQ58" i="4"/>
  <c r="AB58" i="4"/>
  <c r="J58" i="4"/>
  <c r="BZ57" i="4"/>
  <c r="BQ57" i="4"/>
  <c r="AB57" i="4"/>
  <c r="J57" i="4"/>
  <c r="CD54" i="4"/>
  <c r="CD10" i="4" s="1"/>
  <c r="CC54" i="4"/>
  <c r="CC10" i="4" s="1"/>
  <c r="CB54" i="4"/>
  <c r="CA54" i="4"/>
  <c r="BW54" i="4"/>
  <c r="BW10" i="4" s="1"/>
  <c r="BV54" i="4"/>
  <c r="BV10" i="4" s="1"/>
  <c r="BU54" i="4"/>
  <c r="BU10" i="4" s="1"/>
  <c r="BT54" i="4"/>
  <c r="BT10" i="4" s="1"/>
  <c r="BS54" i="4"/>
  <c r="BS10" i="4" s="1"/>
  <c r="BI54" i="4"/>
  <c r="BI10" i="4" s="1"/>
  <c r="BH54" i="4"/>
  <c r="BG54" i="4"/>
  <c r="BG10" i="4" s="1"/>
  <c r="BG8" i="4" s="1"/>
  <c r="BF54" i="4"/>
  <c r="BF10" i="4" s="1"/>
  <c r="BE54" i="4"/>
  <c r="BE10" i="4" s="1"/>
  <c r="BE8" i="4" s="1"/>
  <c r="BD54" i="4"/>
  <c r="BD10" i="4" s="1"/>
  <c r="BD8" i="4" s="1"/>
  <c r="BC54" i="4"/>
  <c r="BC10" i="4" s="1"/>
  <c r="BB54" i="4"/>
  <c r="BB10" i="4" s="1"/>
  <c r="BA54" i="4"/>
  <c r="BA10" i="4" s="1"/>
  <c r="AZ54" i="4"/>
  <c r="AY54" i="4"/>
  <c r="AY10" i="4" s="1"/>
  <c r="AX54" i="4"/>
  <c r="AX10" i="4" s="1"/>
  <c r="AW54" i="4"/>
  <c r="AW10" i="4" s="1"/>
  <c r="AV54" i="4"/>
  <c r="AV10" i="4" s="1"/>
  <c r="AU54" i="4"/>
  <c r="AU10" i="4" s="1"/>
  <c r="AT54" i="4"/>
  <c r="AT10" i="4" s="1"/>
  <c r="AS54" i="4"/>
  <c r="AS10" i="4" s="1"/>
  <c r="AR54" i="4"/>
  <c r="AQ54" i="4"/>
  <c r="AQ10" i="4" s="1"/>
  <c r="AP54" i="4"/>
  <c r="AP10" i="4" s="1"/>
  <c r="AO54" i="4"/>
  <c r="AO10" i="4" s="1"/>
  <c r="AN54" i="4"/>
  <c r="AN10" i="4" s="1"/>
  <c r="AM54" i="4"/>
  <c r="AM10" i="4" s="1"/>
  <c r="AL54" i="4"/>
  <c r="AL10" i="4" s="1"/>
  <c r="AK54" i="4"/>
  <c r="AK10" i="4" s="1"/>
  <c r="AJ54" i="4"/>
  <c r="BZ53" i="4"/>
  <c r="BQ53" i="4"/>
  <c r="AB53" i="4"/>
  <c r="J53" i="4"/>
  <c r="BZ52" i="4"/>
  <c r="BQ52" i="4"/>
  <c r="AB52" i="4"/>
  <c r="J52" i="4"/>
  <c r="BZ51" i="4"/>
  <c r="BQ51" i="4"/>
  <c r="AB51" i="4"/>
  <c r="J51" i="4"/>
  <c r="BZ47" i="4"/>
  <c r="BZ46" i="4"/>
  <c r="BZ45" i="4"/>
  <c r="BZ44" i="4"/>
  <c r="BZ43" i="4"/>
  <c r="AB22" i="4"/>
  <c r="AB15" i="4"/>
  <c r="N328" i="3"/>
  <c r="M328" i="3"/>
  <c r="L328" i="3"/>
  <c r="K328" i="3"/>
  <c r="J328" i="3"/>
  <c r="I328" i="3"/>
  <c r="H328" i="3"/>
  <c r="G328" i="3"/>
  <c r="N325" i="3"/>
  <c r="M325" i="3"/>
  <c r="L325" i="3"/>
  <c r="K325" i="3"/>
  <c r="J325" i="3"/>
  <c r="I325" i="3"/>
  <c r="H325" i="3"/>
  <c r="G325" i="3"/>
  <c r="N323" i="3"/>
  <c r="M323" i="3"/>
  <c r="L323" i="3"/>
  <c r="K323" i="3"/>
  <c r="J323" i="3"/>
  <c r="I323" i="3"/>
  <c r="H323" i="3"/>
  <c r="G323" i="3"/>
  <c r="N276" i="3"/>
  <c r="N266" i="3" s="1"/>
  <c r="M276" i="3"/>
  <c r="M266" i="3" s="1"/>
  <c r="J276" i="3"/>
  <c r="I276" i="3"/>
  <c r="H276" i="3"/>
  <c r="G276" i="3"/>
  <c r="N219" i="3"/>
  <c r="N110" i="3" s="1"/>
  <c r="M219" i="3"/>
  <c r="M110" i="3" s="1"/>
  <c r="L219" i="3"/>
  <c r="L110" i="3" s="1"/>
  <c r="K219" i="3"/>
  <c r="K110" i="3" s="1"/>
  <c r="J219" i="3"/>
  <c r="J110" i="3" s="1"/>
  <c r="I219" i="3"/>
  <c r="H219" i="3"/>
  <c r="G219" i="3"/>
  <c r="G110" i="3" s="1"/>
  <c r="N216" i="3"/>
  <c r="N107" i="3" s="1"/>
  <c r="M216" i="3"/>
  <c r="M107" i="3" s="1"/>
  <c r="L216" i="3"/>
  <c r="L107" i="3" s="1"/>
  <c r="K216" i="3"/>
  <c r="K107" i="3" s="1"/>
  <c r="J216" i="3"/>
  <c r="J107" i="3" s="1"/>
  <c r="I216" i="3"/>
  <c r="H216" i="3"/>
  <c r="G216" i="3"/>
  <c r="G107" i="3" s="1"/>
  <c r="N214" i="3"/>
  <c r="N105" i="3" s="1"/>
  <c r="M214" i="3"/>
  <c r="M105" i="3" s="1"/>
  <c r="L214" i="3"/>
  <c r="L105" i="3" s="1"/>
  <c r="K214" i="3"/>
  <c r="K105" i="3" s="1"/>
  <c r="J214" i="3"/>
  <c r="J105" i="3" s="1"/>
  <c r="I214" i="3"/>
  <c r="H214" i="3"/>
  <c r="G214" i="3"/>
  <c r="G105" i="3" s="1"/>
  <c r="N209" i="3"/>
  <c r="M209" i="3"/>
  <c r="L209" i="3"/>
  <c r="K209" i="3"/>
  <c r="N167" i="3"/>
  <c r="M167" i="3"/>
  <c r="J167" i="3"/>
  <c r="I167" i="3"/>
  <c r="J163" i="3"/>
  <c r="I163" i="3"/>
  <c r="N156" i="3"/>
  <c r="J156" i="3"/>
  <c r="I156" i="3"/>
  <c r="L93" i="3"/>
  <c r="N96" i="3"/>
  <c r="K96" i="3"/>
  <c r="J83" i="3"/>
  <c r="I83" i="3"/>
  <c r="F35" i="7"/>
  <c r="J38" i="3"/>
  <c r="I38" i="3"/>
  <c r="H38" i="3"/>
  <c r="G38" i="3"/>
  <c r="N1681" i="3"/>
  <c r="M1681" i="3"/>
  <c r="K38" i="1"/>
  <c r="V38" i="1" s="1"/>
  <c r="K37" i="1"/>
  <c r="V37" i="1" s="1"/>
  <c r="N258" i="3"/>
  <c r="F23" i="7"/>
  <c r="AV30" i="4" l="1"/>
  <c r="AS34" i="4"/>
  <c r="BU12" i="4"/>
  <c r="BW736" i="4"/>
  <c r="AJ30" i="4"/>
  <c r="BH30" i="4"/>
  <c r="BH29" i="4" s="1"/>
  <c r="CB30" i="4"/>
  <c r="AJ10" i="4"/>
  <c r="AR10" i="4"/>
  <c r="AZ10" i="4"/>
  <c r="BH10" i="4"/>
  <c r="BH8" i="4" s="1"/>
  <c r="CB10" i="4"/>
  <c r="CB13" i="4"/>
  <c r="AJ16" i="4"/>
  <c r="AJ17" i="4"/>
  <c r="CB17" i="4"/>
  <c r="AJ18" i="4"/>
  <c r="CB18" i="4"/>
  <c r="AK19" i="4"/>
  <c r="CC19" i="4"/>
  <c r="AK20" i="4"/>
  <c r="CC20" i="4"/>
  <c r="AK21" i="4"/>
  <c r="CC21" i="4"/>
  <c r="AS29" i="4"/>
  <c r="BW34" i="4"/>
  <c r="BW29" i="4" s="1"/>
  <c r="CD527" i="4"/>
  <c r="CB646" i="4"/>
  <c r="CA1360" i="4"/>
  <c r="CA1479" i="4"/>
  <c r="BZ748" i="4"/>
  <c r="BU23" i="4"/>
  <c r="G57" i="4"/>
  <c r="I57" i="4"/>
  <c r="H57" i="4" s="1"/>
  <c r="G59" i="4"/>
  <c r="I59" i="4"/>
  <c r="H59" i="4" s="1"/>
  <c r="G62" i="4"/>
  <c r="I62" i="4"/>
  <c r="H62" i="4" s="1"/>
  <c r="G64" i="4"/>
  <c r="I64" i="4"/>
  <c r="H64" i="4" s="1"/>
  <c r="AM11" i="4"/>
  <c r="AM24" i="4"/>
  <c r="AU24" i="4"/>
  <c r="BC24" i="4"/>
  <c r="BT24" i="4"/>
  <c r="AM25" i="4"/>
  <c r="AU25" i="4"/>
  <c r="BC25" i="4"/>
  <c r="BT25" i="4"/>
  <c r="AP26" i="4"/>
  <c r="BB26" i="4"/>
  <c r="BU26" i="4"/>
  <c r="AN27" i="4"/>
  <c r="AV27" i="4"/>
  <c r="BD27" i="4"/>
  <c r="BU27" i="4"/>
  <c r="AN28" i="4"/>
  <c r="AV28" i="4"/>
  <c r="BD28" i="4"/>
  <c r="BU28" i="4"/>
  <c r="G51" i="4"/>
  <c r="I51" i="4"/>
  <c r="H51" i="4" s="1"/>
  <c r="G53" i="4"/>
  <c r="I53" i="4"/>
  <c r="H53" i="4" s="1"/>
  <c r="AV11" i="4"/>
  <c r="AN24" i="4"/>
  <c r="AV24" i="4"/>
  <c r="BD24" i="4"/>
  <c r="BU24" i="4"/>
  <c r="AN25" i="4"/>
  <c r="AV25" i="4"/>
  <c r="BD25" i="4"/>
  <c r="BU25" i="4"/>
  <c r="AQ26" i="4"/>
  <c r="BC26" i="4"/>
  <c r="BV26" i="4"/>
  <c r="AO27" i="4"/>
  <c r="AW27" i="4"/>
  <c r="BE27" i="4"/>
  <c r="BV27" i="4"/>
  <c r="AO28" i="4"/>
  <c r="AW28" i="4"/>
  <c r="BE28" i="4"/>
  <c r="BV28" i="4"/>
  <c r="G119" i="4"/>
  <c r="I119" i="4"/>
  <c r="H119" i="4" s="1"/>
  <c r="G121" i="4"/>
  <c r="I121" i="4"/>
  <c r="H121" i="4" s="1"/>
  <c r="G124" i="4"/>
  <c r="I124" i="4"/>
  <c r="H124" i="4" s="1"/>
  <c r="G126" i="4"/>
  <c r="I126" i="4"/>
  <c r="H126" i="4" s="1"/>
  <c r="G133" i="4"/>
  <c r="I133" i="4"/>
  <c r="H133" i="4" s="1"/>
  <c r="G164" i="4"/>
  <c r="I164" i="4"/>
  <c r="H164" i="4" s="1"/>
  <c r="G166" i="4"/>
  <c r="I166" i="4"/>
  <c r="H166" i="4" s="1"/>
  <c r="G170" i="4"/>
  <c r="I170" i="4"/>
  <c r="H170" i="4" s="1"/>
  <c r="G174" i="4"/>
  <c r="I174" i="4"/>
  <c r="H174" i="4" s="1"/>
  <c r="AO24" i="4"/>
  <c r="AW24" i="4"/>
  <c r="BE24" i="4"/>
  <c r="BV24" i="4"/>
  <c r="AO25" i="4"/>
  <c r="AW25" i="4"/>
  <c r="BE25" i="4"/>
  <c r="BV25" i="4"/>
  <c r="AS26" i="4"/>
  <c r="BE26" i="4"/>
  <c r="BW26" i="4"/>
  <c r="AP27" i="4"/>
  <c r="AX27" i="4"/>
  <c r="BF27" i="4"/>
  <c r="BW27" i="4"/>
  <c r="AP28" i="4"/>
  <c r="AX28" i="4"/>
  <c r="BF28" i="4"/>
  <c r="BW28" i="4"/>
  <c r="G104" i="4"/>
  <c r="I104" i="4"/>
  <c r="H104" i="4" s="1"/>
  <c r="G106" i="4"/>
  <c r="I106" i="4"/>
  <c r="H106" i="4" s="1"/>
  <c r="G109" i="4"/>
  <c r="I109" i="4"/>
  <c r="H109" i="4" s="1"/>
  <c r="G111" i="4"/>
  <c r="I111" i="4"/>
  <c r="H111" i="4" s="1"/>
  <c r="G114" i="4"/>
  <c r="I114" i="4"/>
  <c r="H114" i="4" s="1"/>
  <c r="G116" i="4"/>
  <c r="I116" i="4"/>
  <c r="H116" i="4" s="1"/>
  <c r="G136" i="4"/>
  <c r="I136" i="4"/>
  <c r="H136" i="4" s="1"/>
  <c r="BS23" i="4"/>
  <c r="AP24" i="4"/>
  <c r="AX24" i="4"/>
  <c r="BF24" i="4"/>
  <c r="BW24" i="4"/>
  <c r="AP25" i="4"/>
  <c r="AX25" i="4"/>
  <c r="BF25" i="4"/>
  <c r="BW25" i="4"/>
  <c r="AT26" i="4"/>
  <c r="BF26" i="4"/>
  <c r="CA26" i="4"/>
  <c r="AI27" i="4"/>
  <c r="AQ27" i="4"/>
  <c r="AY27" i="4"/>
  <c r="BG27" i="4"/>
  <c r="CA27" i="4"/>
  <c r="AI28" i="4"/>
  <c r="AQ28" i="4"/>
  <c r="AY28" i="4"/>
  <c r="BG28" i="4"/>
  <c r="CA28" i="4"/>
  <c r="CA151" i="4"/>
  <c r="CA10" i="4"/>
  <c r="G58" i="4"/>
  <c r="I58" i="4"/>
  <c r="H58" i="4" s="1"/>
  <c r="G63" i="4"/>
  <c r="I63" i="4"/>
  <c r="H63" i="4" s="1"/>
  <c r="G137" i="4"/>
  <c r="I137" i="4"/>
  <c r="H137" i="4" s="1"/>
  <c r="AI24" i="4"/>
  <c r="AQ24" i="4"/>
  <c r="AY24" i="4"/>
  <c r="BG24" i="4"/>
  <c r="CA24" i="4"/>
  <c r="AI25" i="4"/>
  <c r="AQ25" i="4"/>
  <c r="AY25" i="4"/>
  <c r="BG25" i="4"/>
  <c r="CA25" i="4"/>
  <c r="AJ26" i="4"/>
  <c r="AV26" i="4"/>
  <c r="BH26" i="4"/>
  <c r="CB26" i="4"/>
  <c r="AJ27" i="4"/>
  <c r="AR27" i="4"/>
  <c r="AZ27" i="4"/>
  <c r="BH27" i="4"/>
  <c r="CB27" i="4"/>
  <c r="AJ28" i="4"/>
  <c r="AR28" i="4"/>
  <c r="AZ28" i="4"/>
  <c r="BH28" i="4"/>
  <c r="CB28" i="4"/>
  <c r="G52" i="4"/>
  <c r="I52" i="4"/>
  <c r="H52" i="4" s="1"/>
  <c r="AJ8" i="4"/>
  <c r="AZ11" i="4"/>
  <c r="G148" i="4"/>
  <c r="I148" i="4"/>
  <c r="H148" i="4" s="1"/>
  <c r="AJ24" i="4"/>
  <c r="AR24" i="4"/>
  <c r="AZ24" i="4"/>
  <c r="BH24" i="4"/>
  <c r="CB24" i="4"/>
  <c r="AJ25" i="4"/>
  <c r="AR25" i="4"/>
  <c r="AZ25" i="4"/>
  <c r="BH25" i="4"/>
  <c r="CB25" i="4"/>
  <c r="AK26" i="4"/>
  <c r="AW26" i="4"/>
  <c r="BI26" i="4"/>
  <c r="CC26" i="4"/>
  <c r="AK27" i="4"/>
  <c r="AS27" i="4"/>
  <c r="BA27" i="4"/>
  <c r="BI27" i="4"/>
  <c r="CC27" i="4"/>
  <c r="AK28" i="4"/>
  <c r="AS28" i="4"/>
  <c r="BA28" i="4"/>
  <c r="BI28" i="4"/>
  <c r="CC28" i="4"/>
  <c r="BZ391" i="4"/>
  <c r="AK11" i="4"/>
  <c r="AK8" i="4" s="1"/>
  <c r="BI11" i="4"/>
  <c r="G120" i="4"/>
  <c r="I120" i="4"/>
  <c r="H120" i="4" s="1"/>
  <c r="G125" i="4"/>
  <c r="I125" i="4"/>
  <c r="H125" i="4" s="1"/>
  <c r="G149" i="4"/>
  <c r="I149" i="4"/>
  <c r="H149" i="4" s="1"/>
  <c r="G165" i="4"/>
  <c r="I165" i="4"/>
  <c r="H165" i="4" s="1"/>
  <c r="G173" i="4"/>
  <c r="I173" i="4"/>
  <c r="H173" i="4" s="1"/>
  <c r="AK24" i="4"/>
  <c r="AS24" i="4"/>
  <c r="BA24" i="4"/>
  <c r="BI24" i="4"/>
  <c r="CC24" i="4"/>
  <c r="AK25" i="4"/>
  <c r="AS25" i="4"/>
  <c r="BA25" i="4"/>
  <c r="BI25" i="4"/>
  <c r="CC25" i="4"/>
  <c r="AM26" i="4"/>
  <c r="AY26" i="4"/>
  <c r="BS26" i="4"/>
  <c r="CD26" i="4"/>
  <c r="AL27" i="4"/>
  <c r="AT27" i="4"/>
  <c r="BB27" i="4"/>
  <c r="BS27" i="4"/>
  <c r="CD27" i="4"/>
  <c r="AL28" i="4"/>
  <c r="AT28" i="4"/>
  <c r="BB28" i="4"/>
  <c r="BS28" i="4"/>
  <c r="CD28" i="4"/>
  <c r="AT11" i="4"/>
  <c r="BB11" i="4"/>
  <c r="G105" i="4"/>
  <c r="I105" i="4"/>
  <c r="H105" i="4" s="1"/>
  <c r="G110" i="4"/>
  <c r="I110" i="4"/>
  <c r="H110" i="4" s="1"/>
  <c r="G115" i="4"/>
  <c r="I115" i="4"/>
  <c r="H115" i="4" s="1"/>
  <c r="AL24" i="4"/>
  <c r="AT24" i="4"/>
  <c r="BB24" i="4"/>
  <c r="BS24" i="4"/>
  <c r="CD24" i="4"/>
  <c r="AL25" i="4"/>
  <c r="AT25" i="4"/>
  <c r="BB25" i="4"/>
  <c r="BS25" i="4"/>
  <c r="CD25" i="4"/>
  <c r="AN26" i="4"/>
  <c r="AZ26" i="4"/>
  <c r="BT26" i="4"/>
  <c r="AM27" i="4"/>
  <c r="AU27" i="4"/>
  <c r="BC27" i="4"/>
  <c r="BT27" i="4"/>
  <c r="AM28" i="4"/>
  <c r="AU28" i="4"/>
  <c r="BC28" i="4"/>
  <c r="BT28" i="4"/>
  <c r="L100" i="3"/>
  <c r="I54" i="3"/>
  <c r="M100" i="3"/>
  <c r="J54" i="3"/>
  <c r="N100" i="3"/>
  <c r="G58" i="3"/>
  <c r="K100" i="3"/>
  <c r="I105" i="3"/>
  <c r="I107" i="3"/>
  <c r="I110" i="3"/>
  <c r="H105" i="3"/>
  <c r="H107" i="3"/>
  <c r="H110" i="3"/>
  <c r="H58" i="3"/>
  <c r="CA1241" i="4"/>
  <c r="BZ827" i="4"/>
  <c r="AB30" i="4"/>
  <c r="AQ29" i="4"/>
  <c r="AY29" i="4"/>
  <c r="BC29" i="4"/>
  <c r="BT30" i="4"/>
  <c r="BT29" i="4" s="1"/>
  <c r="CA30" i="4"/>
  <c r="CA29" i="4" s="1"/>
  <c r="BU34" i="4"/>
  <c r="CB34" i="4"/>
  <c r="CB29" i="4" s="1"/>
  <c r="AV34" i="4"/>
  <c r="AV29" i="4" s="1"/>
  <c r="AZ34" i="4"/>
  <c r="BI34" i="4"/>
  <c r="BI29" i="4" s="1"/>
  <c r="CC176" i="4"/>
  <c r="AN30" i="4"/>
  <c r="AN29" i="4" s="1"/>
  <c r="AZ30" i="4"/>
  <c r="BU29" i="4"/>
  <c r="AK34" i="4"/>
  <c r="AW34" i="4"/>
  <c r="AW29" i="4" s="1"/>
  <c r="BV34" i="4"/>
  <c r="BV29" i="4" s="1"/>
  <c r="CC34" i="4"/>
  <c r="CC29" i="4" s="1"/>
  <c r="BE34" i="4"/>
  <c r="BE29" i="4" s="1"/>
  <c r="AM34" i="4"/>
  <c r="AM29" i="4" s="1"/>
  <c r="BW176" i="4"/>
  <c r="CD176" i="4"/>
  <c r="AT34" i="4"/>
  <c r="AT29" i="4" s="1"/>
  <c r="BB34" i="4"/>
  <c r="BB29" i="4" s="1"/>
  <c r="AM16" i="4"/>
  <c r="AQ16" i="4"/>
  <c r="AU16" i="4"/>
  <c r="AY16" i="4"/>
  <c r="BC16" i="4"/>
  <c r="BG16" i="4"/>
  <c r="AM17" i="4"/>
  <c r="AQ17" i="4"/>
  <c r="AU17" i="4"/>
  <c r="AY17" i="4"/>
  <c r="BC17" i="4"/>
  <c r="BG17" i="4"/>
  <c r="AM18" i="4"/>
  <c r="AQ18" i="4"/>
  <c r="AU18" i="4"/>
  <c r="AY18" i="4"/>
  <c r="BC18" i="4"/>
  <c r="BG18" i="4"/>
  <c r="AP19" i="4"/>
  <c r="AV19" i="4"/>
  <c r="BB19" i="4"/>
  <c r="BH19" i="4"/>
  <c r="AN20" i="4"/>
  <c r="AR20" i="4"/>
  <c r="AV20" i="4"/>
  <c r="AZ20" i="4"/>
  <c r="BD20" i="4"/>
  <c r="BH20" i="4"/>
  <c r="AN21" i="4"/>
  <c r="AR21" i="4"/>
  <c r="AV21" i="4"/>
  <c r="AZ21" i="4"/>
  <c r="BD21" i="4"/>
  <c r="BH21" i="4"/>
  <c r="AN16" i="4"/>
  <c r="AR16" i="4"/>
  <c r="AV16" i="4"/>
  <c r="AZ16" i="4"/>
  <c r="BD16" i="4"/>
  <c r="BH16" i="4"/>
  <c r="AN17" i="4"/>
  <c r="AR17" i="4"/>
  <c r="AV17" i="4"/>
  <c r="AZ17" i="4"/>
  <c r="BD17" i="4"/>
  <c r="BH17" i="4"/>
  <c r="AN18" i="4"/>
  <c r="AR18" i="4"/>
  <c r="AV18" i="4"/>
  <c r="AZ18" i="4"/>
  <c r="BD18" i="4"/>
  <c r="BH18" i="4"/>
  <c r="AQ19" i="4"/>
  <c r="AW19" i="4"/>
  <c r="BC19" i="4"/>
  <c r="BI19" i="4"/>
  <c r="AO20" i="4"/>
  <c r="AS20" i="4"/>
  <c r="AW20" i="4"/>
  <c r="BA20" i="4"/>
  <c r="BE20" i="4"/>
  <c r="BI20" i="4"/>
  <c r="AO21" i="4"/>
  <c r="AS21" i="4"/>
  <c r="AW21" i="4"/>
  <c r="BA21" i="4"/>
  <c r="BE21" i="4"/>
  <c r="BI21" i="4"/>
  <c r="AO16" i="4"/>
  <c r="AS16" i="4"/>
  <c r="AW16" i="4"/>
  <c r="BA16" i="4"/>
  <c r="BE16" i="4"/>
  <c r="BI16" i="4"/>
  <c r="AO17" i="4"/>
  <c r="AS17" i="4"/>
  <c r="AW17" i="4"/>
  <c r="BA17" i="4"/>
  <c r="BE17" i="4"/>
  <c r="BI17" i="4"/>
  <c r="AO18" i="4"/>
  <c r="AS18" i="4"/>
  <c r="AW18" i="4"/>
  <c r="BA18" i="4"/>
  <c r="BE18" i="4"/>
  <c r="BI18" i="4"/>
  <c r="AM19" i="4"/>
  <c r="AS19" i="4"/>
  <c r="AY19" i="4"/>
  <c r="BE19" i="4"/>
  <c r="AL20" i="4"/>
  <c r="AP20" i="4"/>
  <c r="AT20" i="4"/>
  <c r="AX20" i="4"/>
  <c r="BB20" i="4"/>
  <c r="BF20" i="4"/>
  <c r="AL21" i="4"/>
  <c r="AP21" i="4"/>
  <c r="AT21" i="4"/>
  <c r="AX21" i="4"/>
  <c r="BB21" i="4"/>
  <c r="BF21" i="4"/>
  <c r="AL16" i="4"/>
  <c r="AP16" i="4"/>
  <c r="AT16" i="4"/>
  <c r="AX16" i="4"/>
  <c r="BB16" i="4"/>
  <c r="BF16" i="4"/>
  <c r="AL17" i="4"/>
  <c r="AP17" i="4"/>
  <c r="AT17" i="4"/>
  <c r="AX17" i="4"/>
  <c r="BB17" i="4"/>
  <c r="BF17" i="4"/>
  <c r="AL18" i="4"/>
  <c r="AP18" i="4"/>
  <c r="AT18" i="4"/>
  <c r="AX18" i="4"/>
  <c r="BB18" i="4"/>
  <c r="BF18" i="4"/>
  <c r="AN19" i="4"/>
  <c r="AT19" i="4"/>
  <c r="AZ19" i="4"/>
  <c r="BF19" i="4"/>
  <c r="AM20" i="4"/>
  <c r="AQ20" i="4"/>
  <c r="AU20" i="4"/>
  <c r="AY20" i="4"/>
  <c r="BC20" i="4"/>
  <c r="BG20" i="4"/>
  <c r="AM21" i="4"/>
  <c r="AQ21" i="4"/>
  <c r="AU21" i="4"/>
  <c r="AY21" i="4"/>
  <c r="BC21" i="4"/>
  <c r="BG21" i="4"/>
  <c r="I58" i="3"/>
  <c r="J58" i="3"/>
  <c r="N157" i="3"/>
  <c r="N58" i="3"/>
  <c r="M157" i="3"/>
  <c r="M58" i="3"/>
  <c r="G1320" i="4"/>
  <c r="I1320" i="4"/>
  <c r="H1320" i="4" s="1"/>
  <c r="G1440" i="4"/>
  <c r="I1440" i="4"/>
  <c r="H1440" i="4" s="1"/>
  <c r="G1444" i="4"/>
  <c r="I1444" i="4"/>
  <c r="H1444" i="4" s="1"/>
  <c r="I1461" i="4"/>
  <c r="H1461" i="4" s="1"/>
  <c r="G1562" i="4"/>
  <c r="I1562" i="4"/>
  <c r="H1562" i="4" s="1"/>
  <c r="G1677" i="4"/>
  <c r="I1677" i="4"/>
  <c r="H1677" i="4" s="1"/>
  <c r="G1740" i="4"/>
  <c r="I1740" i="4"/>
  <c r="H1740" i="4" s="1"/>
  <c r="G1747" i="4"/>
  <c r="I1747" i="4"/>
  <c r="H1747" i="4" s="1"/>
  <c r="G1751" i="4"/>
  <c r="I1751" i="4"/>
  <c r="H1751" i="4" s="1"/>
  <c r="G1756" i="4"/>
  <c r="I1756" i="4"/>
  <c r="H1756" i="4" s="1"/>
  <c r="G1763" i="4"/>
  <c r="I1763" i="4"/>
  <c r="H1763" i="4" s="1"/>
  <c r="G1767" i="4"/>
  <c r="I1767" i="4"/>
  <c r="H1767" i="4" s="1"/>
  <c r="G1813" i="4"/>
  <c r="I1813" i="4"/>
  <c r="H1813" i="4" s="1"/>
  <c r="G1816" i="4"/>
  <c r="I1816" i="4"/>
  <c r="H1816" i="4" s="1"/>
  <c r="G1823" i="4"/>
  <c r="I1823" i="4"/>
  <c r="H1823" i="4" s="1"/>
  <c r="G1829" i="4"/>
  <c r="I1829" i="4"/>
  <c r="H1829" i="4" s="1"/>
  <c r="G1835" i="4"/>
  <c r="I1835" i="4"/>
  <c r="H1835" i="4" s="1"/>
  <c r="G1839" i="4"/>
  <c r="I1839" i="4"/>
  <c r="H1839" i="4" s="1"/>
  <c r="G1845" i="4"/>
  <c r="I1845" i="4"/>
  <c r="H1845" i="4" s="1"/>
  <c r="G1851" i="4"/>
  <c r="I1851" i="4"/>
  <c r="H1851" i="4" s="1"/>
  <c r="BV498" i="4"/>
  <c r="CB408" i="4"/>
  <c r="CA527" i="4"/>
  <c r="BT736" i="4"/>
  <c r="CA828" i="4"/>
  <c r="CA884" i="4"/>
  <c r="CB947" i="4"/>
  <c r="CC1003" i="4"/>
  <c r="CB1241" i="4"/>
  <c r="G1295" i="4"/>
  <c r="I1295" i="4"/>
  <c r="H1295" i="4" s="1"/>
  <c r="G1296" i="4"/>
  <c r="I1296" i="4"/>
  <c r="H1296" i="4" s="1"/>
  <c r="G1297" i="4"/>
  <c r="I1297" i="4"/>
  <c r="H1297" i="4" s="1"/>
  <c r="G1300" i="4"/>
  <c r="I1300" i="4"/>
  <c r="H1300" i="4" s="1"/>
  <c r="G1301" i="4"/>
  <c r="I1301" i="4"/>
  <c r="H1301" i="4" s="1"/>
  <c r="G1302" i="4"/>
  <c r="I1302" i="4"/>
  <c r="H1302" i="4" s="1"/>
  <c r="G1307" i="4"/>
  <c r="I1307" i="4"/>
  <c r="H1307" i="4" s="1"/>
  <c r="G1308" i="4"/>
  <c r="I1308" i="4"/>
  <c r="H1308" i="4" s="1"/>
  <c r="G1311" i="4"/>
  <c r="I1311" i="4"/>
  <c r="H1311" i="4" s="1"/>
  <c r="G1312" i="4"/>
  <c r="I1312" i="4"/>
  <c r="H1312" i="4" s="1"/>
  <c r="G1315" i="4"/>
  <c r="I1315" i="4"/>
  <c r="H1315" i="4" s="1"/>
  <c r="G1316" i="4"/>
  <c r="I1316" i="4"/>
  <c r="H1316" i="4" s="1"/>
  <c r="G1345" i="4"/>
  <c r="I1345" i="4"/>
  <c r="H1345" i="4" s="1"/>
  <c r="G1346" i="4"/>
  <c r="I1346" i="4"/>
  <c r="H1346" i="4" s="1"/>
  <c r="G1347" i="4"/>
  <c r="I1347" i="4"/>
  <c r="H1347" i="4" s="1"/>
  <c r="G1351" i="4"/>
  <c r="I1351" i="4"/>
  <c r="H1351" i="4" s="1"/>
  <c r="G1352" i="4"/>
  <c r="I1352" i="4"/>
  <c r="H1352" i="4" s="1"/>
  <c r="G1353" i="4"/>
  <c r="I1353" i="4"/>
  <c r="H1353" i="4" s="1"/>
  <c r="G1356" i="4"/>
  <c r="I1356" i="4"/>
  <c r="H1356" i="4" s="1"/>
  <c r="G1357" i="4"/>
  <c r="I1357" i="4"/>
  <c r="H1357" i="4" s="1"/>
  <c r="G1358" i="4"/>
  <c r="I1358" i="4"/>
  <c r="H1358" i="4" s="1"/>
  <c r="G1365" i="4"/>
  <c r="I1365" i="4"/>
  <c r="H1365" i="4" s="1"/>
  <c r="CC1360" i="4"/>
  <c r="G1414" i="4"/>
  <c r="I1414" i="4"/>
  <c r="H1414" i="4" s="1"/>
  <c r="G1415" i="4"/>
  <c r="I1415" i="4"/>
  <c r="H1415" i="4" s="1"/>
  <c r="G1416" i="4"/>
  <c r="I1416" i="4"/>
  <c r="H1416" i="4" s="1"/>
  <c r="G1419" i="4"/>
  <c r="I1419" i="4"/>
  <c r="H1419" i="4" s="1"/>
  <c r="G1420" i="4"/>
  <c r="I1420" i="4"/>
  <c r="H1420" i="4" s="1"/>
  <c r="G1421" i="4"/>
  <c r="I1421" i="4"/>
  <c r="H1421" i="4" s="1"/>
  <c r="G1426" i="4"/>
  <c r="I1426" i="4"/>
  <c r="H1426" i="4" s="1"/>
  <c r="G1427" i="4"/>
  <c r="I1427" i="4"/>
  <c r="H1427" i="4" s="1"/>
  <c r="G1430" i="4"/>
  <c r="I1430" i="4"/>
  <c r="H1430" i="4" s="1"/>
  <c r="G1431" i="4"/>
  <c r="I1431" i="4"/>
  <c r="H1431" i="4" s="1"/>
  <c r="G1434" i="4"/>
  <c r="I1434" i="4"/>
  <c r="H1434" i="4" s="1"/>
  <c r="G1435" i="4"/>
  <c r="I1435" i="4"/>
  <c r="H1435" i="4" s="1"/>
  <c r="G1533" i="4"/>
  <c r="I1533" i="4"/>
  <c r="H1533" i="4" s="1"/>
  <c r="G1534" i="4"/>
  <c r="I1534" i="4"/>
  <c r="H1534" i="4" s="1"/>
  <c r="G1535" i="4"/>
  <c r="I1535" i="4"/>
  <c r="H1535" i="4" s="1"/>
  <c r="G1538" i="4"/>
  <c r="I1538" i="4"/>
  <c r="H1538" i="4" s="1"/>
  <c r="G1539" i="4"/>
  <c r="I1539" i="4"/>
  <c r="H1539" i="4" s="1"/>
  <c r="G1540" i="4"/>
  <c r="I1540" i="4"/>
  <c r="H1540" i="4" s="1"/>
  <c r="G1545" i="4"/>
  <c r="I1545" i="4"/>
  <c r="H1545" i="4" s="1"/>
  <c r="G1546" i="4"/>
  <c r="I1546" i="4"/>
  <c r="H1546" i="4" s="1"/>
  <c r="CA1542" i="4"/>
  <c r="G1549" i="4"/>
  <c r="I1549" i="4"/>
  <c r="H1549" i="4" s="1"/>
  <c r="G1550" i="4"/>
  <c r="I1550" i="4"/>
  <c r="H1550" i="4" s="1"/>
  <c r="G1553" i="4"/>
  <c r="I1553" i="4"/>
  <c r="H1553" i="4" s="1"/>
  <c r="G1554" i="4"/>
  <c r="I1554" i="4"/>
  <c r="H1554" i="4" s="1"/>
  <c r="BV1598" i="4"/>
  <c r="CC1598" i="4"/>
  <c r="G1652" i="4"/>
  <c r="I1652" i="4"/>
  <c r="H1652" i="4" s="1"/>
  <c r="G1653" i="4"/>
  <c r="I1653" i="4"/>
  <c r="H1653" i="4" s="1"/>
  <c r="G1654" i="4"/>
  <c r="I1654" i="4"/>
  <c r="H1654" i="4" s="1"/>
  <c r="G1657" i="4"/>
  <c r="I1657" i="4"/>
  <c r="H1657" i="4" s="1"/>
  <c r="G1658" i="4"/>
  <c r="I1658" i="4"/>
  <c r="H1658" i="4" s="1"/>
  <c r="G1659" i="4"/>
  <c r="I1659" i="4"/>
  <c r="H1659" i="4" s="1"/>
  <c r="G1664" i="4"/>
  <c r="I1664" i="4"/>
  <c r="H1664" i="4" s="1"/>
  <c r="G1665" i="4"/>
  <c r="I1665" i="4"/>
  <c r="H1665" i="4" s="1"/>
  <c r="CA1661" i="4"/>
  <c r="G1668" i="4"/>
  <c r="I1668" i="4"/>
  <c r="H1668" i="4" s="1"/>
  <c r="G1669" i="4"/>
  <c r="I1669" i="4"/>
  <c r="H1669" i="4" s="1"/>
  <c r="G1672" i="4"/>
  <c r="I1672" i="4"/>
  <c r="H1672" i="4" s="1"/>
  <c r="G1673" i="4"/>
  <c r="I1673" i="4"/>
  <c r="H1673" i="4" s="1"/>
  <c r="G1702" i="4"/>
  <c r="I1702" i="4"/>
  <c r="H1702" i="4" s="1"/>
  <c r="G1703" i="4"/>
  <c r="I1703" i="4"/>
  <c r="H1703" i="4" s="1"/>
  <c r="G1704" i="4"/>
  <c r="I1704" i="4"/>
  <c r="H1704" i="4" s="1"/>
  <c r="G1708" i="4"/>
  <c r="I1708" i="4"/>
  <c r="H1708" i="4" s="1"/>
  <c r="G1709" i="4"/>
  <c r="I1709" i="4"/>
  <c r="H1709" i="4" s="1"/>
  <c r="G1710" i="4"/>
  <c r="I1710" i="4"/>
  <c r="H1710" i="4" s="1"/>
  <c r="G1713" i="4"/>
  <c r="I1713" i="4"/>
  <c r="H1713" i="4" s="1"/>
  <c r="G1714" i="4"/>
  <c r="I1714" i="4"/>
  <c r="H1714" i="4" s="1"/>
  <c r="G1715" i="4"/>
  <c r="I1715" i="4"/>
  <c r="H1715" i="4" s="1"/>
  <c r="G1725" i="4"/>
  <c r="I1725" i="4"/>
  <c r="H1725" i="4" s="1"/>
  <c r="G1726" i="4"/>
  <c r="I1726" i="4"/>
  <c r="H1726" i="4" s="1"/>
  <c r="G1727" i="4"/>
  <c r="I1727" i="4"/>
  <c r="H1727" i="4" s="1"/>
  <c r="CA1717" i="4"/>
  <c r="G1730" i="4"/>
  <c r="I1730" i="4"/>
  <c r="H1730" i="4" s="1"/>
  <c r="G1731" i="4"/>
  <c r="I1731" i="4"/>
  <c r="H1731" i="4" s="1"/>
  <c r="G1732" i="4"/>
  <c r="I1732" i="4"/>
  <c r="H1732" i="4" s="1"/>
  <c r="G1735" i="4"/>
  <c r="I1735" i="4"/>
  <c r="H1735" i="4" s="1"/>
  <c r="G1736" i="4"/>
  <c r="I1736" i="4"/>
  <c r="H1736" i="4" s="1"/>
  <c r="G1737" i="4"/>
  <c r="I1737" i="4"/>
  <c r="H1737" i="4" s="1"/>
  <c r="CC1780" i="4"/>
  <c r="G1804" i="4"/>
  <c r="I1804" i="4"/>
  <c r="H1804" i="4" s="1"/>
  <c r="G1805" i="4"/>
  <c r="I1805" i="4"/>
  <c r="H1805" i="4" s="1"/>
  <c r="G1910" i="4"/>
  <c r="I1910" i="4"/>
  <c r="H1910" i="4" s="1"/>
  <c r="G1911" i="4"/>
  <c r="I1911" i="4"/>
  <c r="H1911" i="4" s="1"/>
  <c r="G1914" i="4"/>
  <c r="I1914" i="4"/>
  <c r="H1914" i="4" s="1"/>
  <c r="G1915" i="4"/>
  <c r="I1915" i="4"/>
  <c r="H1915" i="4" s="1"/>
  <c r="G1325" i="4"/>
  <c r="I1325" i="4"/>
  <c r="H1325" i="4" s="1"/>
  <c r="I1484" i="4"/>
  <c r="H1484" i="4" s="1"/>
  <c r="G1559" i="4"/>
  <c r="I1559" i="4"/>
  <c r="H1559" i="4" s="1"/>
  <c r="G1681" i="4"/>
  <c r="I1681" i="4"/>
  <c r="H1681" i="4" s="1"/>
  <c r="G1742" i="4"/>
  <c r="I1742" i="4"/>
  <c r="H1742" i="4" s="1"/>
  <c r="G1745" i="4"/>
  <c r="I1745" i="4"/>
  <c r="H1745" i="4" s="1"/>
  <c r="G1752" i="4"/>
  <c r="I1752" i="4"/>
  <c r="H1752" i="4" s="1"/>
  <c r="G1758" i="4"/>
  <c r="I1758" i="4"/>
  <c r="H1758" i="4" s="1"/>
  <c r="G1761" i="4"/>
  <c r="I1761" i="4"/>
  <c r="H1761" i="4" s="1"/>
  <c r="G1766" i="4"/>
  <c r="I1766" i="4"/>
  <c r="H1766" i="4" s="1"/>
  <c r="G1811" i="4"/>
  <c r="I1811" i="4"/>
  <c r="H1811" i="4" s="1"/>
  <c r="G1818" i="4"/>
  <c r="I1818" i="4"/>
  <c r="H1818" i="4" s="1"/>
  <c r="G1824" i="4"/>
  <c r="I1824" i="4"/>
  <c r="H1824" i="4" s="1"/>
  <c r="G1827" i="4"/>
  <c r="I1827" i="4"/>
  <c r="H1827" i="4" s="1"/>
  <c r="G1834" i="4"/>
  <c r="I1834" i="4"/>
  <c r="H1834" i="4" s="1"/>
  <c r="G1840" i="4"/>
  <c r="I1840" i="4"/>
  <c r="H1840" i="4" s="1"/>
  <c r="G1846" i="4"/>
  <c r="I1846" i="4"/>
  <c r="H1846" i="4" s="1"/>
  <c r="G1850" i="4"/>
  <c r="I1850" i="4"/>
  <c r="H1850" i="4" s="1"/>
  <c r="BV260" i="4"/>
  <c r="BV176" i="4"/>
  <c r="CB527" i="4"/>
  <c r="CD646" i="4"/>
  <c r="CB828" i="4"/>
  <c r="BU884" i="4"/>
  <c r="CB884" i="4"/>
  <c r="CC947" i="4"/>
  <c r="CC1241" i="4"/>
  <c r="G1270" i="4"/>
  <c r="I1270" i="4"/>
  <c r="H1270" i="4" s="1"/>
  <c r="G1271" i="4"/>
  <c r="I1271" i="4"/>
  <c r="H1271" i="4" s="1"/>
  <c r="G1275" i="4"/>
  <c r="I1275" i="4"/>
  <c r="H1275" i="4" s="1"/>
  <c r="G1276" i="4"/>
  <c r="I1276" i="4"/>
  <c r="H1276" i="4" s="1"/>
  <c r="G1277" i="4"/>
  <c r="I1277" i="4"/>
  <c r="H1277" i="4" s="1"/>
  <c r="G1280" i="4"/>
  <c r="I1280" i="4"/>
  <c r="H1280" i="4" s="1"/>
  <c r="G1281" i="4"/>
  <c r="I1281" i="4"/>
  <c r="H1281" i="4" s="1"/>
  <c r="G1282" i="4"/>
  <c r="I1282" i="4"/>
  <c r="H1282" i="4" s="1"/>
  <c r="G1285" i="4"/>
  <c r="I1285" i="4"/>
  <c r="H1285" i="4" s="1"/>
  <c r="G1286" i="4"/>
  <c r="I1286" i="4"/>
  <c r="H1286" i="4" s="1"/>
  <c r="G1287" i="4"/>
  <c r="I1287" i="4"/>
  <c r="H1287" i="4" s="1"/>
  <c r="G1290" i="4"/>
  <c r="I1290" i="4"/>
  <c r="H1290" i="4" s="1"/>
  <c r="G1291" i="4"/>
  <c r="I1291" i="4"/>
  <c r="H1291" i="4" s="1"/>
  <c r="G1292" i="4"/>
  <c r="I1292" i="4"/>
  <c r="H1292" i="4" s="1"/>
  <c r="BZ1343" i="4"/>
  <c r="BW1360" i="4"/>
  <c r="CD1360" i="4"/>
  <c r="G1383" i="4"/>
  <c r="I1383" i="4"/>
  <c r="H1383" i="4" s="1"/>
  <c r="G1384" i="4"/>
  <c r="I1384" i="4"/>
  <c r="H1384" i="4" s="1"/>
  <c r="G1385" i="4"/>
  <c r="I1385" i="4"/>
  <c r="H1385" i="4" s="1"/>
  <c r="G1388" i="4"/>
  <c r="I1388" i="4"/>
  <c r="H1388" i="4" s="1"/>
  <c r="G1389" i="4"/>
  <c r="I1389" i="4"/>
  <c r="H1389" i="4" s="1"/>
  <c r="G1390" i="4"/>
  <c r="I1390" i="4"/>
  <c r="H1390" i="4" s="1"/>
  <c r="G1394" i="4"/>
  <c r="I1394" i="4"/>
  <c r="H1394" i="4" s="1"/>
  <c r="G1395" i="4"/>
  <c r="I1395" i="4"/>
  <c r="H1395" i="4" s="1"/>
  <c r="G1396" i="4"/>
  <c r="I1396" i="4"/>
  <c r="H1396" i="4" s="1"/>
  <c r="G1399" i="4"/>
  <c r="I1399" i="4"/>
  <c r="H1399" i="4" s="1"/>
  <c r="G1400" i="4"/>
  <c r="I1400" i="4"/>
  <c r="H1400" i="4" s="1"/>
  <c r="G1401" i="4"/>
  <c r="I1401" i="4"/>
  <c r="H1401" i="4" s="1"/>
  <c r="G1404" i="4"/>
  <c r="I1404" i="4"/>
  <c r="H1404" i="4" s="1"/>
  <c r="G1405" i="4"/>
  <c r="I1405" i="4"/>
  <c r="H1405" i="4" s="1"/>
  <c r="G1406" i="4"/>
  <c r="I1406" i="4"/>
  <c r="H1406" i="4" s="1"/>
  <c r="G1409" i="4"/>
  <c r="I1409" i="4"/>
  <c r="H1409" i="4" s="1"/>
  <c r="G1410" i="4"/>
  <c r="I1410" i="4"/>
  <c r="H1410" i="4" s="1"/>
  <c r="G1411" i="4"/>
  <c r="I1411" i="4"/>
  <c r="H1411" i="4" s="1"/>
  <c r="G1464" i="4"/>
  <c r="I1464" i="4"/>
  <c r="H1464" i="4" s="1"/>
  <c r="G1465" i="4"/>
  <c r="I1465" i="4"/>
  <c r="H1465" i="4" s="1"/>
  <c r="G1466" i="4"/>
  <c r="I1466" i="4"/>
  <c r="H1466" i="4" s="1"/>
  <c r="G1470" i="4"/>
  <c r="I1470" i="4"/>
  <c r="H1470" i="4" s="1"/>
  <c r="G1471" i="4"/>
  <c r="I1471" i="4"/>
  <c r="H1471" i="4" s="1"/>
  <c r="G1472" i="4"/>
  <c r="I1472" i="4"/>
  <c r="H1472" i="4" s="1"/>
  <c r="G1475" i="4"/>
  <c r="I1475" i="4"/>
  <c r="H1475" i="4" s="1"/>
  <c r="G1476" i="4"/>
  <c r="I1476" i="4"/>
  <c r="H1476" i="4" s="1"/>
  <c r="G1477" i="4"/>
  <c r="I1477" i="4"/>
  <c r="H1477" i="4" s="1"/>
  <c r="CD1479" i="4"/>
  <c r="G1502" i="4"/>
  <c r="I1502" i="4"/>
  <c r="H1502" i="4" s="1"/>
  <c r="G1503" i="4"/>
  <c r="I1503" i="4"/>
  <c r="H1503" i="4" s="1"/>
  <c r="G1504" i="4"/>
  <c r="I1504" i="4"/>
  <c r="H1504" i="4" s="1"/>
  <c r="G1507" i="4"/>
  <c r="I1507" i="4"/>
  <c r="H1507" i="4" s="1"/>
  <c r="G1508" i="4"/>
  <c r="I1508" i="4"/>
  <c r="H1508" i="4" s="1"/>
  <c r="G1509" i="4"/>
  <c r="I1509" i="4"/>
  <c r="H1509" i="4" s="1"/>
  <c r="G1513" i="4"/>
  <c r="I1513" i="4"/>
  <c r="H1513" i="4" s="1"/>
  <c r="G1514" i="4"/>
  <c r="I1514" i="4"/>
  <c r="H1514" i="4" s="1"/>
  <c r="G1515" i="4"/>
  <c r="I1515" i="4"/>
  <c r="H1515" i="4" s="1"/>
  <c r="G1518" i="4"/>
  <c r="I1518" i="4"/>
  <c r="H1518" i="4" s="1"/>
  <c r="G1519" i="4"/>
  <c r="I1519" i="4"/>
  <c r="H1519" i="4" s="1"/>
  <c r="G1520" i="4"/>
  <c r="I1520" i="4"/>
  <c r="H1520" i="4" s="1"/>
  <c r="G1523" i="4"/>
  <c r="I1523" i="4"/>
  <c r="H1523" i="4" s="1"/>
  <c r="G1524" i="4"/>
  <c r="I1524" i="4"/>
  <c r="H1524" i="4" s="1"/>
  <c r="G1525" i="4"/>
  <c r="I1525" i="4"/>
  <c r="H1525" i="4" s="1"/>
  <c r="G1528" i="4"/>
  <c r="I1528" i="4"/>
  <c r="H1528" i="4" s="1"/>
  <c r="G1529" i="4"/>
  <c r="I1529" i="4"/>
  <c r="H1529" i="4" s="1"/>
  <c r="G1530" i="4"/>
  <c r="I1530" i="4"/>
  <c r="H1530" i="4" s="1"/>
  <c r="CB1542" i="4"/>
  <c r="BW1598" i="4"/>
  <c r="CD1598" i="4"/>
  <c r="G1621" i="4"/>
  <c r="I1621" i="4"/>
  <c r="H1621" i="4" s="1"/>
  <c r="G1622" i="4"/>
  <c r="I1622" i="4"/>
  <c r="H1622" i="4" s="1"/>
  <c r="G1623" i="4"/>
  <c r="I1623" i="4"/>
  <c r="H1623" i="4" s="1"/>
  <c r="G1626" i="4"/>
  <c r="I1626" i="4"/>
  <c r="H1626" i="4" s="1"/>
  <c r="G1627" i="4"/>
  <c r="I1627" i="4"/>
  <c r="H1627" i="4" s="1"/>
  <c r="G1628" i="4"/>
  <c r="I1628" i="4"/>
  <c r="H1628" i="4" s="1"/>
  <c r="G1632" i="4"/>
  <c r="I1632" i="4"/>
  <c r="H1632" i="4" s="1"/>
  <c r="G1633" i="4"/>
  <c r="I1633" i="4"/>
  <c r="H1633" i="4" s="1"/>
  <c r="G1634" i="4"/>
  <c r="I1634" i="4"/>
  <c r="H1634" i="4" s="1"/>
  <c r="G1637" i="4"/>
  <c r="I1637" i="4"/>
  <c r="H1637" i="4" s="1"/>
  <c r="G1638" i="4"/>
  <c r="I1638" i="4"/>
  <c r="H1638" i="4" s="1"/>
  <c r="G1639" i="4"/>
  <c r="I1639" i="4"/>
  <c r="H1639" i="4" s="1"/>
  <c r="G1642" i="4"/>
  <c r="I1642" i="4"/>
  <c r="H1642" i="4" s="1"/>
  <c r="G1643" i="4"/>
  <c r="I1643" i="4"/>
  <c r="H1643" i="4" s="1"/>
  <c r="G1644" i="4"/>
  <c r="I1644" i="4"/>
  <c r="H1644" i="4" s="1"/>
  <c r="G1647" i="4"/>
  <c r="I1647" i="4"/>
  <c r="H1647" i="4" s="1"/>
  <c r="G1648" i="4"/>
  <c r="I1648" i="4"/>
  <c r="H1648" i="4" s="1"/>
  <c r="G1649" i="4"/>
  <c r="I1649" i="4"/>
  <c r="H1649" i="4" s="1"/>
  <c r="CB1661" i="4"/>
  <c r="CB1717" i="4"/>
  <c r="CD1780" i="4"/>
  <c r="G1796" i="4"/>
  <c r="I1796" i="4"/>
  <c r="H1796" i="4" s="1"/>
  <c r="G1797" i="4"/>
  <c r="I1797" i="4"/>
  <c r="H1797" i="4" s="1"/>
  <c r="G1800" i="4"/>
  <c r="I1800" i="4"/>
  <c r="H1800" i="4" s="1"/>
  <c r="G1801" i="4"/>
  <c r="I1801" i="4"/>
  <c r="H1801" i="4" s="1"/>
  <c r="G1885" i="4"/>
  <c r="I1885" i="4"/>
  <c r="H1885" i="4" s="1"/>
  <c r="G1886" i="4"/>
  <c r="I1886" i="4"/>
  <c r="H1886" i="4" s="1"/>
  <c r="G1887" i="4"/>
  <c r="I1887" i="4"/>
  <c r="H1887" i="4" s="1"/>
  <c r="G1890" i="4"/>
  <c r="I1890" i="4"/>
  <c r="H1890" i="4" s="1"/>
  <c r="G1891" i="4"/>
  <c r="I1891" i="4"/>
  <c r="H1891" i="4" s="1"/>
  <c r="G1892" i="4"/>
  <c r="I1892" i="4"/>
  <c r="H1892" i="4" s="1"/>
  <c r="G1897" i="4"/>
  <c r="I1897" i="4"/>
  <c r="H1897" i="4" s="1"/>
  <c r="G1898" i="4"/>
  <c r="I1898" i="4"/>
  <c r="H1898" i="4" s="1"/>
  <c r="G1901" i="4"/>
  <c r="I1901" i="4"/>
  <c r="H1901" i="4" s="1"/>
  <c r="G1902" i="4"/>
  <c r="I1902" i="4"/>
  <c r="H1902" i="4" s="1"/>
  <c r="G1905" i="4"/>
  <c r="I1905" i="4"/>
  <c r="H1905" i="4" s="1"/>
  <c r="G1906" i="4"/>
  <c r="I1906" i="4"/>
  <c r="H1906" i="4" s="1"/>
  <c r="G1321" i="4"/>
  <c r="I1321" i="4"/>
  <c r="H1321" i="4" s="1"/>
  <c r="G1324" i="4"/>
  <c r="I1324" i="4"/>
  <c r="H1324" i="4" s="1"/>
  <c r="G1439" i="4"/>
  <c r="I1439" i="4"/>
  <c r="H1439" i="4" s="1"/>
  <c r="G1443" i="4"/>
  <c r="I1443" i="4"/>
  <c r="H1443" i="4" s="1"/>
  <c r="G1558" i="4"/>
  <c r="I1558" i="4"/>
  <c r="H1558" i="4" s="1"/>
  <c r="G1563" i="4"/>
  <c r="I1563" i="4"/>
  <c r="H1563" i="4" s="1"/>
  <c r="G1678" i="4"/>
  <c r="I1678" i="4"/>
  <c r="H1678" i="4" s="1"/>
  <c r="G1682" i="4"/>
  <c r="I1682" i="4"/>
  <c r="H1682" i="4" s="1"/>
  <c r="G1741" i="4"/>
  <c r="I1741" i="4"/>
  <c r="H1741" i="4" s="1"/>
  <c r="G1746" i="4"/>
  <c r="I1746" i="4"/>
  <c r="H1746" i="4" s="1"/>
  <c r="G1753" i="4"/>
  <c r="I1753" i="4"/>
  <c r="H1753" i="4" s="1"/>
  <c r="G1757" i="4"/>
  <c r="I1757" i="4"/>
  <c r="H1757" i="4" s="1"/>
  <c r="G1762" i="4"/>
  <c r="I1762" i="4"/>
  <c r="H1762" i="4" s="1"/>
  <c r="G1768" i="4"/>
  <c r="I1768" i="4"/>
  <c r="H1768" i="4" s="1"/>
  <c r="G1812" i="4"/>
  <c r="I1812" i="4"/>
  <c r="H1812" i="4" s="1"/>
  <c r="G1817" i="4"/>
  <c r="I1817" i="4"/>
  <c r="H1817" i="4" s="1"/>
  <c r="G1822" i="4"/>
  <c r="I1822" i="4"/>
  <c r="H1822" i="4" s="1"/>
  <c r="G1828" i="4"/>
  <c r="I1828" i="4"/>
  <c r="H1828" i="4" s="1"/>
  <c r="G1836" i="4"/>
  <c r="I1836" i="4"/>
  <c r="H1836" i="4" s="1"/>
  <c r="G1841" i="4"/>
  <c r="I1841" i="4"/>
  <c r="H1841" i="4" s="1"/>
  <c r="G1844" i="4"/>
  <c r="I1844" i="4"/>
  <c r="H1844" i="4" s="1"/>
  <c r="G1849" i="4"/>
  <c r="I1849" i="4"/>
  <c r="H1849" i="4" s="1"/>
  <c r="G1918" i="4"/>
  <c r="I1918" i="4"/>
  <c r="H1918" i="4" s="1"/>
  <c r="G1919" i="4"/>
  <c r="I1919" i="4"/>
  <c r="H1919" i="4" s="1"/>
  <c r="BV527" i="4"/>
  <c r="CC527" i="4"/>
  <c r="BV736" i="4"/>
  <c r="CA646" i="4"/>
  <c r="BW765" i="4"/>
  <c r="CD765" i="4"/>
  <c r="CC828" i="4"/>
  <c r="BV884" i="4"/>
  <c r="CC884" i="4"/>
  <c r="BW947" i="4"/>
  <c r="CD1241" i="4"/>
  <c r="G1328" i="4"/>
  <c r="I1328" i="4"/>
  <c r="H1328" i="4" s="1"/>
  <c r="G1329" i="4"/>
  <c r="I1329" i="4"/>
  <c r="H1329" i="4" s="1"/>
  <c r="I1342" i="4"/>
  <c r="H1342" i="4" s="1"/>
  <c r="G1368" i="4"/>
  <c r="I1368" i="4"/>
  <c r="H1368" i="4" s="1"/>
  <c r="G1369" i="4"/>
  <c r="I1369" i="4"/>
  <c r="H1369" i="4" s="1"/>
  <c r="G1370" i="4"/>
  <c r="I1370" i="4"/>
  <c r="H1370" i="4" s="1"/>
  <c r="G1373" i="4"/>
  <c r="I1373" i="4"/>
  <c r="H1373" i="4" s="1"/>
  <c r="G1374" i="4"/>
  <c r="I1374" i="4"/>
  <c r="H1374" i="4" s="1"/>
  <c r="G1375" i="4"/>
  <c r="I1375" i="4"/>
  <c r="H1375" i="4" s="1"/>
  <c r="G1378" i="4"/>
  <c r="I1378" i="4"/>
  <c r="H1378" i="4" s="1"/>
  <c r="G1379" i="4"/>
  <c r="I1379" i="4"/>
  <c r="H1379" i="4" s="1"/>
  <c r="G1380" i="4"/>
  <c r="I1380" i="4"/>
  <c r="H1380" i="4" s="1"/>
  <c r="G1447" i="4"/>
  <c r="I1447" i="4"/>
  <c r="H1447" i="4" s="1"/>
  <c r="G1448" i="4"/>
  <c r="I1448" i="4"/>
  <c r="H1448" i="4" s="1"/>
  <c r="BW1479" i="4"/>
  <c r="G1487" i="4"/>
  <c r="I1487" i="4"/>
  <c r="H1487" i="4" s="1"/>
  <c r="G1488" i="4"/>
  <c r="I1488" i="4"/>
  <c r="H1488" i="4" s="1"/>
  <c r="G1489" i="4"/>
  <c r="I1489" i="4"/>
  <c r="H1489" i="4" s="1"/>
  <c r="G1492" i="4"/>
  <c r="I1492" i="4"/>
  <c r="H1492" i="4" s="1"/>
  <c r="G1493" i="4"/>
  <c r="I1493" i="4"/>
  <c r="H1493" i="4" s="1"/>
  <c r="G1494" i="4"/>
  <c r="I1494" i="4"/>
  <c r="H1494" i="4" s="1"/>
  <c r="G1497" i="4"/>
  <c r="I1497" i="4"/>
  <c r="H1497" i="4" s="1"/>
  <c r="G1498" i="4"/>
  <c r="I1498" i="4"/>
  <c r="H1498" i="4" s="1"/>
  <c r="G1499" i="4"/>
  <c r="I1499" i="4"/>
  <c r="H1499" i="4" s="1"/>
  <c r="CC1542" i="4"/>
  <c r="G1566" i="4"/>
  <c r="I1566" i="4"/>
  <c r="H1566" i="4" s="1"/>
  <c r="G1567" i="4"/>
  <c r="I1567" i="4"/>
  <c r="H1567" i="4" s="1"/>
  <c r="G1583" i="4"/>
  <c r="I1583" i="4"/>
  <c r="H1583" i="4" s="1"/>
  <c r="G1584" i="4"/>
  <c r="I1584" i="4"/>
  <c r="H1584" i="4" s="1"/>
  <c r="G1585" i="4"/>
  <c r="I1585" i="4"/>
  <c r="H1585" i="4" s="1"/>
  <c r="G1589" i="4"/>
  <c r="I1589" i="4"/>
  <c r="H1589" i="4" s="1"/>
  <c r="G1590" i="4"/>
  <c r="I1590" i="4"/>
  <c r="H1590" i="4" s="1"/>
  <c r="G1591" i="4"/>
  <c r="I1591" i="4"/>
  <c r="H1591" i="4" s="1"/>
  <c r="G1594" i="4"/>
  <c r="I1594" i="4"/>
  <c r="H1594" i="4" s="1"/>
  <c r="G1595" i="4"/>
  <c r="I1595" i="4"/>
  <c r="H1595" i="4" s="1"/>
  <c r="G1596" i="4"/>
  <c r="I1596" i="4"/>
  <c r="H1596" i="4" s="1"/>
  <c r="I1603" i="4"/>
  <c r="H1603" i="4" s="1"/>
  <c r="G1606" i="4"/>
  <c r="I1606" i="4"/>
  <c r="H1606" i="4" s="1"/>
  <c r="G1607" i="4"/>
  <c r="I1607" i="4"/>
  <c r="H1607" i="4" s="1"/>
  <c r="G1608" i="4"/>
  <c r="I1608" i="4"/>
  <c r="H1608" i="4" s="1"/>
  <c r="G1611" i="4"/>
  <c r="I1611" i="4"/>
  <c r="H1611" i="4" s="1"/>
  <c r="G1612" i="4"/>
  <c r="I1612" i="4"/>
  <c r="H1612" i="4" s="1"/>
  <c r="G1613" i="4"/>
  <c r="I1613" i="4"/>
  <c r="H1613" i="4" s="1"/>
  <c r="G1616" i="4"/>
  <c r="I1616" i="4"/>
  <c r="H1616" i="4" s="1"/>
  <c r="G1617" i="4"/>
  <c r="I1617" i="4"/>
  <c r="H1617" i="4" s="1"/>
  <c r="G1618" i="4"/>
  <c r="I1618" i="4"/>
  <c r="H1618" i="4" s="1"/>
  <c r="G1685" i="4"/>
  <c r="I1685" i="4"/>
  <c r="H1685" i="4" s="1"/>
  <c r="G1686" i="4"/>
  <c r="I1686" i="4"/>
  <c r="H1686" i="4" s="1"/>
  <c r="BV1807" i="4"/>
  <c r="I1722" i="4"/>
  <c r="H1722" i="4" s="1"/>
  <c r="G1771" i="4"/>
  <c r="I1771" i="4"/>
  <c r="H1771" i="4" s="1"/>
  <c r="G1772" i="4"/>
  <c r="I1772" i="4"/>
  <c r="H1772" i="4" s="1"/>
  <c r="G1773" i="4"/>
  <c r="I1773" i="4"/>
  <c r="H1773" i="4" s="1"/>
  <c r="G1776" i="4"/>
  <c r="I1776" i="4"/>
  <c r="H1776" i="4" s="1"/>
  <c r="G1777" i="4"/>
  <c r="I1777" i="4"/>
  <c r="H1777" i="4" s="1"/>
  <c r="G1778" i="4"/>
  <c r="I1778" i="4"/>
  <c r="H1778" i="4" s="1"/>
  <c r="G1783" i="4"/>
  <c r="I1783" i="4"/>
  <c r="H1783" i="4" s="1"/>
  <c r="G1784" i="4"/>
  <c r="I1784" i="4"/>
  <c r="H1784" i="4" s="1"/>
  <c r="CA1780" i="4"/>
  <c r="G1787" i="4"/>
  <c r="I1787" i="4"/>
  <c r="H1787" i="4" s="1"/>
  <c r="G1788" i="4"/>
  <c r="I1788" i="4"/>
  <c r="H1788" i="4" s="1"/>
  <c r="G1791" i="4"/>
  <c r="I1791" i="4"/>
  <c r="H1791" i="4" s="1"/>
  <c r="G1792" i="4"/>
  <c r="I1792" i="4"/>
  <c r="H1792" i="4" s="1"/>
  <c r="G1854" i="4"/>
  <c r="I1854" i="4"/>
  <c r="H1854" i="4" s="1"/>
  <c r="G1855" i="4"/>
  <c r="I1855" i="4"/>
  <c r="H1855" i="4" s="1"/>
  <c r="G1856" i="4"/>
  <c r="I1856" i="4"/>
  <c r="H1856" i="4" s="1"/>
  <c r="G1859" i="4"/>
  <c r="I1859" i="4"/>
  <c r="H1859" i="4" s="1"/>
  <c r="G1860" i="4"/>
  <c r="I1860" i="4"/>
  <c r="H1860" i="4" s="1"/>
  <c r="G1861" i="4"/>
  <c r="I1861" i="4"/>
  <c r="H1861" i="4" s="1"/>
  <c r="G1865" i="4"/>
  <c r="I1865" i="4"/>
  <c r="H1865" i="4" s="1"/>
  <c r="G1866" i="4"/>
  <c r="I1866" i="4"/>
  <c r="H1866" i="4" s="1"/>
  <c r="G1867" i="4"/>
  <c r="I1867" i="4"/>
  <c r="H1867" i="4" s="1"/>
  <c r="G1870" i="4"/>
  <c r="I1870" i="4"/>
  <c r="H1870" i="4" s="1"/>
  <c r="G1871" i="4"/>
  <c r="I1871" i="4"/>
  <c r="H1871" i="4" s="1"/>
  <c r="G1872" i="4"/>
  <c r="I1872" i="4"/>
  <c r="H1872" i="4" s="1"/>
  <c r="G1875" i="4"/>
  <c r="I1875" i="4"/>
  <c r="H1875" i="4" s="1"/>
  <c r="G1876" i="4"/>
  <c r="I1876" i="4"/>
  <c r="H1876" i="4" s="1"/>
  <c r="G1877" i="4"/>
  <c r="I1877" i="4"/>
  <c r="H1877" i="4" s="1"/>
  <c r="G1880" i="4"/>
  <c r="I1880" i="4"/>
  <c r="H1880" i="4" s="1"/>
  <c r="G1881" i="4"/>
  <c r="I1881" i="4"/>
  <c r="H1881" i="4" s="1"/>
  <c r="G1882" i="4"/>
  <c r="I1882" i="4"/>
  <c r="H1882" i="4" s="1"/>
  <c r="G181" i="4"/>
  <c r="I181" i="4"/>
  <c r="H181" i="4" s="1"/>
  <c r="G184" i="4"/>
  <c r="I184" i="4"/>
  <c r="H184" i="4" s="1"/>
  <c r="G190" i="4"/>
  <c r="I190" i="4"/>
  <c r="H190" i="4" s="1"/>
  <c r="G196" i="4"/>
  <c r="I196" i="4"/>
  <c r="H196" i="4" s="1"/>
  <c r="CB176" i="4"/>
  <c r="G180" i="4"/>
  <c r="I180" i="4"/>
  <c r="H180" i="4" s="1"/>
  <c r="G185" i="4"/>
  <c r="I185" i="4"/>
  <c r="H185" i="4" s="1"/>
  <c r="G191" i="4"/>
  <c r="I191" i="4"/>
  <c r="H191" i="4" s="1"/>
  <c r="G194" i="4"/>
  <c r="I194" i="4"/>
  <c r="H194" i="4" s="1"/>
  <c r="G179" i="4"/>
  <c r="I179" i="4"/>
  <c r="H179" i="4" s="1"/>
  <c r="G186" i="4"/>
  <c r="I186" i="4"/>
  <c r="H186" i="4" s="1"/>
  <c r="G189" i="4"/>
  <c r="I189" i="4"/>
  <c r="H189" i="4" s="1"/>
  <c r="G195" i="4"/>
  <c r="I195" i="4"/>
  <c r="H195" i="4" s="1"/>
  <c r="AI16" i="4"/>
  <c r="BT16" i="4"/>
  <c r="AI17" i="4"/>
  <c r="BT17" i="4"/>
  <c r="CA17" i="4"/>
  <c r="AI18" i="4"/>
  <c r="BT18" i="4"/>
  <c r="CA18" i="4"/>
  <c r="AJ19" i="4"/>
  <c r="BU19" i="4"/>
  <c r="CB19" i="4"/>
  <c r="AJ20" i="4"/>
  <c r="CB20" i="4"/>
  <c r="AJ21" i="4"/>
  <c r="BU21" i="4"/>
  <c r="CB21" i="4"/>
  <c r="G199" i="4"/>
  <c r="I199" i="4"/>
  <c r="H199" i="4" s="1"/>
  <c r="G200" i="4"/>
  <c r="I200" i="4"/>
  <c r="H200" i="4" s="1"/>
  <c r="G201" i="4"/>
  <c r="I201" i="4"/>
  <c r="H201" i="4" s="1"/>
  <c r="G204" i="4"/>
  <c r="I204" i="4"/>
  <c r="H204" i="4" s="1"/>
  <c r="G205" i="4"/>
  <c r="I205" i="4"/>
  <c r="H205" i="4" s="1"/>
  <c r="G206" i="4"/>
  <c r="I206" i="4"/>
  <c r="H206" i="4" s="1"/>
  <c r="G251" i="4"/>
  <c r="I251" i="4"/>
  <c r="H251" i="4" s="1"/>
  <c r="G254" i="4"/>
  <c r="I254" i="4"/>
  <c r="H254" i="4" s="1"/>
  <c r="G229" i="4"/>
  <c r="I229" i="4"/>
  <c r="H229" i="4" s="1"/>
  <c r="G230" i="4"/>
  <c r="I230" i="4"/>
  <c r="H230" i="4" s="1"/>
  <c r="G231" i="4"/>
  <c r="I231" i="4"/>
  <c r="H231" i="4" s="1"/>
  <c r="G234" i="4"/>
  <c r="I234" i="4"/>
  <c r="H234" i="4" s="1"/>
  <c r="G235" i="4"/>
  <c r="I235" i="4"/>
  <c r="H235" i="4" s="1"/>
  <c r="G236" i="4"/>
  <c r="I236" i="4"/>
  <c r="H236" i="4" s="1"/>
  <c r="G243" i="4"/>
  <c r="I243" i="4"/>
  <c r="H243" i="4" s="1"/>
  <c r="G246" i="4"/>
  <c r="I246" i="4"/>
  <c r="H246" i="4" s="1"/>
  <c r="G247" i="4"/>
  <c r="I247" i="4"/>
  <c r="H247" i="4" s="1"/>
  <c r="AJ34" i="4"/>
  <c r="AJ29" i="4" s="1"/>
  <c r="G214" i="4"/>
  <c r="I214" i="4"/>
  <c r="H214" i="4" s="1"/>
  <c r="G215" i="4"/>
  <c r="I215" i="4"/>
  <c r="H215" i="4" s="1"/>
  <c r="G216" i="4"/>
  <c r="I216" i="4"/>
  <c r="H216" i="4" s="1"/>
  <c r="G219" i="4"/>
  <c r="I219" i="4"/>
  <c r="H219" i="4" s="1"/>
  <c r="G220" i="4"/>
  <c r="I220" i="4"/>
  <c r="H220" i="4" s="1"/>
  <c r="G221" i="4"/>
  <c r="I221" i="4"/>
  <c r="H221" i="4" s="1"/>
  <c r="G224" i="4"/>
  <c r="I224" i="4"/>
  <c r="H224" i="4" s="1"/>
  <c r="G225" i="4"/>
  <c r="I225" i="4"/>
  <c r="H225" i="4" s="1"/>
  <c r="G226" i="4"/>
  <c r="I226" i="4"/>
  <c r="H226" i="4" s="1"/>
  <c r="AK30" i="4"/>
  <c r="AK29" i="4" s="1"/>
  <c r="G257" i="4"/>
  <c r="I257" i="4"/>
  <c r="H257" i="4" s="1"/>
  <c r="G258" i="4"/>
  <c r="I258" i="4"/>
  <c r="H258" i="4" s="1"/>
  <c r="CB66" i="4"/>
  <c r="CB16" i="4"/>
  <c r="BV66" i="4"/>
  <c r="BV16" i="4"/>
  <c r="CC66" i="4"/>
  <c r="CC16" i="4"/>
  <c r="BW66" i="4"/>
  <c r="BW16" i="4"/>
  <c r="CD66" i="4"/>
  <c r="CD16" i="4"/>
  <c r="G89" i="4"/>
  <c r="I89" i="4"/>
  <c r="H89" i="4" s="1"/>
  <c r="G90" i="4"/>
  <c r="I90" i="4"/>
  <c r="H90" i="4" s="1"/>
  <c r="G91" i="4"/>
  <c r="I91" i="4"/>
  <c r="H91" i="4" s="1"/>
  <c r="G94" i="4"/>
  <c r="I94" i="4"/>
  <c r="H94" i="4" s="1"/>
  <c r="G95" i="4"/>
  <c r="I95" i="4"/>
  <c r="H95" i="4" s="1"/>
  <c r="G96" i="4"/>
  <c r="I96" i="4"/>
  <c r="H96" i="4" s="1"/>
  <c r="G69" i="4"/>
  <c r="I69" i="4"/>
  <c r="H69" i="4" s="1"/>
  <c r="G70" i="4"/>
  <c r="I70" i="4"/>
  <c r="H70" i="4" s="1"/>
  <c r="G71" i="4"/>
  <c r="I71" i="4"/>
  <c r="H71" i="4" s="1"/>
  <c r="CA66" i="4"/>
  <c r="CA16" i="4"/>
  <c r="G74" i="4"/>
  <c r="I74" i="4"/>
  <c r="H74" i="4" s="1"/>
  <c r="G75" i="4"/>
  <c r="I75" i="4"/>
  <c r="H75" i="4" s="1"/>
  <c r="G76" i="4"/>
  <c r="I76" i="4"/>
  <c r="H76" i="4" s="1"/>
  <c r="G79" i="4"/>
  <c r="I79" i="4"/>
  <c r="H79" i="4" s="1"/>
  <c r="G80" i="4"/>
  <c r="I80" i="4"/>
  <c r="H80" i="4" s="1"/>
  <c r="G81" i="4"/>
  <c r="I81" i="4"/>
  <c r="H81" i="4" s="1"/>
  <c r="G84" i="4"/>
  <c r="I84" i="4"/>
  <c r="H84" i="4" s="1"/>
  <c r="G85" i="4"/>
  <c r="I85" i="4"/>
  <c r="H85" i="4" s="1"/>
  <c r="G86" i="4"/>
  <c r="I86" i="4"/>
  <c r="H86" i="4" s="1"/>
  <c r="BU20" i="4"/>
  <c r="AB27" i="5"/>
  <c r="CB1479" i="4"/>
  <c r="CC1479" i="4"/>
  <c r="BZ1723" i="4"/>
  <c r="BW498" i="4"/>
  <c r="CC408" i="4"/>
  <c r="CC646" i="4"/>
  <c r="CA709" i="4"/>
  <c r="CA765" i="4"/>
  <c r="CD1003" i="4"/>
  <c r="BV1661" i="4"/>
  <c r="CC1661" i="4"/>
  <c r="BW408" i="4"/>
  <c r="CB709" i="4"/>
  <c r="CB765" i="4"/>
  <c r="CA1003" i="4"/>
  <c r="CD1661" i="4"/>
  <c r="CA408" i="4"/>
  <c r="CC709" i="4"/>
  <c r="CC765" i="4"/>
  <c r="CD947" i="4"/>
  <c r="CB1003" i="4"/>
  <c r="BZ1462" i="4"/>
  <c r="BU736" i="4"/>
  <c r="BU855" i="4"/>
  <c r="BU498" i="4"/>
  <c r="CD408" i="4"/>
  <c r="BZ1581" i="4"/>
  <c r="BZ49" i="4"/>
  <c r="BZ102" i="4"/>
  <c r="BZ162" i="4"/>
  <c r="CC153" i="4"/>
  <c r="CC260" i="4"/>
  <c r="BZ383" i="4"/>
  <c r="CD381" i="4"/>
  <c r="CD498" i="4"/>
  <c r="BZ510" i="4"/>
  <c r="CD500" i="4"/>
  <c r="CD617" i="4"/>
  <c r="CB619" i="4"/>
  <c r="CB736" i="4"/>
  <c r="BW855" i="4"/>
  <c r="BW738" i="4"/>
  <c r="CD855" i="4"/>
  <c r="CD738" i="4"/>
  <c r="CB974" i="4"/>
  <c r="CB857" i="4"/>
  <c r="CA976" i="4"/>
  <c r="CA1093" i="4"/>
  <c r="CA1214" i="4"/>
  <c r="CA1331" i="4"/>
  <c r="CC1333" i="4"/>
  <c r="CC1450" i="4"/>
  <c r="BZ1366" i="4"/>
  <c r="CC1569" i="4"/>
  <c r="CC1452" i="4"/>
  <c r="CA1688" i="4"/>
  <c r="CA1571" i="4"/>
  <c r="CC1690" i="4"/>
  <c r="CC1807" i="4"/>
  <c r="BW260" i="4"/>
  <c r="BW153" i="4"/>
  <c r="CD260" i="4"/>
  <c r="CD153" i="4"/>
  <c r="CA381" i="4"/>
  <c r="CA498" i="4"/>
  <c r="CA500" i="4"/>
  <c r="CA617" i="4"/>
  <c r="CC736" i="4"/>
  <c r="CC619" i="4"/>
  <c r="CA738" i="4"/>
  <c r="CA855" i="4"/>
  <c r="BV974" i="4"/>
  <c r="BV857" i="4"/>
  <c r="CC974" i="4"/>
  <c r="CC857" i="4"/>
  <c r="CB1093" i="4"/>
  <c r="CB976" i="4"/>
  <c r="CB1214" i="4"/>
  <c r="CB1331" i="4"/>
  <c r="CD1333" i="4"/>
  <c r="CD1450" i="4"/>
  <c r="CD1569" i="4"/>
  <c r="CD1452" i="4"/>
  <c r="CB1688" i="4"/>
  <c r="CB1571" i="4"/>
  <c r="CD1690" i="4"/>
  <c r="CD1807" i="4"/>
  <c r="CA153" i="4"/>
  <c r="CA260" i="4"/>
  <c r="CB498" i="4"/>
  <c r="CB381" i="4"/>
  <c r="CB500" i="4"/>
  <c r="CB617" i="4"/>
  <c r="BZ629" i="4"/>
  <c r="CD736" i="4"/>
  <c r="CD619" i="4"/>
  <c r="CB738" i="4"/>
  <c r="CB855" i="4"/>
  <c r="BW857" i="4"/>
  <c r="BW974" i="4"/>
  <c r="CD857" i="4"/>
  <c r="CD974" i="4"/>
  <c r="CC1093" i="4"/>
  <c r="CC976" i="4"/>
  <c r="CC1214" i="4"/>
  <c r="CC1331" i="4"/>
  <c r="CA1333" i="4"/>
  <c r="CA1450" i="4"/>
  <c r="CA1569" i="4"/>
  <c r="CA1452" i="4"/>
  <c r="CC1571" i="4"/>
  <c r="CC1688" i="4"/>
  <c r="CA1807" i="4"/>
  <c r="CA1690" i="4"/>
  <c r="CB260" i="4"/>
  <c r="CB153" i="4"/>
  <c r="CC381" i="4"/>
  <c r="CC498" i="4"/>
  <c r="CC500" i="4"/>
  <c r="CC617" i="4"/>
  <c r="CA619" i="4"/>
  <c r="CA736" i="4"/>
  <c r="BV855" i="4"/>
  <c r="BV738" i="4"/>
  <c r="CC738" i="4"/>
  <c r="CC855" i="4"/>
  <c r="CA974" i="4"/>
  <c r="CA857" i="4"/>
  <c r="CD1093" i="4"/>
  <c r="CD976" i="4"/>
  <c r="BZ1224" i="4"/>
  <c r="CD1331" i="4"/>
  <c r="CD1214" i="4"/>
  <c r="CB1450" i="4"/>
  <c r="CB1333" i="4"/>
  <c r="CB1452" i="4"/>
  <c r="CB1569" i="4"/>
  <c r="CD1571" i="4"/>
  <c r="CD1688" i="4"/>
  <c r="BZ1700" i="4"/>
  <c r="CB1807" i="4"/>
  <c r="CB1690" i="4"/>
  <c r="BZ212" i="4"/>
  <c r="AD27" i="5"/>
  <c r="AE27" i="5"/>
  <c r="AH27" i="5"/>
  <c r="AB857" i="4"/>
  <c r="M1350" i="3"/>
  <c r="M1568" i="3"/>
  <c r="M1459" i="3"/>
  <c r="N1570" i="3"/>
  <c r="N1461" i="3"/>
  <c r="N1459" i="3"/>
  <c r="N1568" i="3"/>
  <c r="L1352" i="3"/>
  <c r="L1570" i="3"/>
  <c r="L1461" i="3"/>
  <c r="M1570" i="3"/>
  <c r="M1461" i="3"/>
  <c r="J157" i="3"/>
  <c r="I157" i="3"/>
  <c r="M201" i="3"/>
  <c r="N201" i="3"/>
  <c r="K201" i="3"/>
  <c r="L201" i="3"/>
  <c r="J96" i="3"/>
  <c r="J92" i="3" s="1"/>
  <c r="I96" i="3"/>
  <c r="H96" i="3"/>
  <c r="H92" i="3" s="1"/>
  <c r="G266" i="3"/>
  <c r="N1350" i="3"/>
  <c r="M1352" i="3"/>
  <c r="N1352" i="3"/>
  <c r="M809" i="3"/>
  <c r="M1136" i="3"/>
  <c r="N809" i="3"/>
  <c r="N1136" i="3"/>
  <c r="N1572" i="3"/>
  <c r="M1572" i="3"/>
  <c r="M918" i="3"/>
  <c r="M1027" i="3"/>
  <c r="N918" i="3"/>
  <c r="N1027" i="3"/>
  <c r="L916" i="3"/>
  <c r="L1025" i="3"/>
  <c r="M916" i="3"/>
  <c r="M1025" i="3"/>
  <c r="N916" i="3"/>
  <c r="N1025" i="3"/>
  <c r="N914" i="3"/>
  <c r="N1023" i="3"/>
  <c r="M914" i="3"/>
  <c r="M1023" i="3"/>
  <c r="M482" i="3"/>
  <c r="M700" i="3"/>
  <c r="N482" i="3"/>
  <c r="N700" i="3"/>
  <c r="L480" i="3"/>
  <c r="L698" i="3"/>
  <c r="M480" i="3"/>
  <c r="M698" i="3"/>
  <c r="N480" i="3"/>
  <c r="N698" i="3"/>
  <c r="N478" i="3"/>
  <c r="N696" i="3"/>
  <c r="M478" i="3"/>
  <c r="M696" i="3"/>
  <c r="L1786" i="3"/>
  <c r="L1788" i="3"/>
  <c r="M1786" i="3"/>
  <c r="M1788" i="3"/>
  <c r="M1790" i="3"/>
  <c r="N1786" i="3"/>
  <c r="N1788" i="3"/>
  <c r="N1790" i="3"/>
  <c r="I35" i="7"/>
  <c r="H18" i="7"/>
  <c r="H260" i="3"/>
  <c r="I30" i="3"/>
  <c r="I34" i="3"/>
  <c r="J260" i="3"/>
  <c r="J262" i="3"/>
  <c r="G260" i="3"/>
  <c r="K260" i="3"/>
  <c r="F32" i="7"/>
  <c r="F34" i="7" s="1"/>
  <c r="M151" i="3"/>
  <c r="N151" i="3"/>
  <c r="N153" i="3"/>
  <c r="N155" i="3"/>
  <c r="L153" i="3"/>
  <c r="N185" i="3"/>
  <c r="M153" i="3"/>
  <c r="N83" i="3"/>
  <c r="L83" i="3"/>
  <c r="M83" i="3"/>
  <c r="G78" i="3"/>
  <c r="H78" i="3"/>
  <c r="I79" i="3"/>
  <c r="I78" i="3"/>
  <c r="J79" i="3"/>
  <c r="J78" i="3"/>
  <c r="L185" i="3"/>
  <c r="H48" i="3"/>
  <c r="E19" i="7"/>
  <c r="E44" i="7" s="1"/>
  <c r="E20" i="7"/>
  <c r="E48" i="7" s="1"/>
  <c r="K34" i="1"/>
  <c r="E18" i="7"/>
  <c r="CA238" i="4"/>
  <c r="AJ260" i="4"/>
  <c r="AK66" i="4"/>
  <c r="AJ66" i="4"/>
  <c r="F17" i="5"/>
  <c r="F27" i="5" s="1"/>
  <c r="CB238" i="4"/>
  <c r="BT238" i="4"/>
  <c r="BU238" i="4"/>
  <c r="BS238" i="4"/>
  <c r="AJ151" i="4"/>
  <c r="BH151" i="4"/>
  <c r="BV238" i="4"/>
  <c r="BE151" i="4"/>
  <c r="CC238" i="4"/>
  <c r="CD238" i="4"/>
  <c r="AK151" i="4"/>
  <c r="BW238" i="4"/>
  <c r="BZ1920" i="4"/>
  <c r="I36" i="1"/>
  <c r="L258" i="3"/>
  <c r="K322" i="3"/>
  <c r="I37" i="1"/>
  <c r="M258" i="3"/>
  <c r="N213" i="3"/>
  <c r="I23" i="7"/>
  <c r="I38" i="1"/>
  <c r="J322" i="3"/>
  <c r="F17" i="7"/>
  <c r="F25" i="7" s="1"/>
  <c r="I17" i="7"/>
  <c r="BQ1920" i="4"/>
  <c r="K83" i="3"/>
  <c r="K78" i="3"/>
  <c r="H83" i="3"/>
  <c r="G83" i="3"/>
  <c r="AJ1241" i="4"/>
  <c r="BZ107" i="4"/>
  <c r="BZ167" i="4"/>
  <c r="AB182" i="4"/>
  <c r="AK1241" i="4"/>
  <c r="N322" i="3"/>
  <c r="G322" i="3"/>
  <c r="H322" i="3"/>
  <c r="I213" i="3"/>
  <c r="M213" i="3"/>
  <c r="H21" i="3"/>
  <c r="N91" i="3"/>
  <c r="H93" i="3"/>
  <c r="M91" i="3"/>
  <c r="G93" i="3"/>
  <c r="J213" i="3"/>
  <c r="J104" i="3" s="1"/>
  <c r="I80" i="3"/>
  <c r="L213" i="3"/>
  <c r="L80" i="3"/>
  <c r="H213" i="3"/>
  <c r="H104" i="3" s="1"/>
  <c r="J93" i="3"/>
  <c r="AB1505" i="4"/>
  <c r="BQ1592" i="4"/>
  <c r="BZ1635" i="4"/>
  <c r="AB1645" i="4"/>
  <c r="AB1683" i="4"/>
  <c r="AT500" i="4"/>
  <c r="AW738" i="4"/>
  <c r="BU738" i="4"/>
  <c r="AO976" i="4"/>
  <c r="BZ414" i="4"/>
  <c r="BQ419" i="4"/>
  <c r="BQ1878" i="4"/>
  <c r="AL500" i="4"/>
  <c r="AV738" i="4"/>
  <c r="BQ167" i="4"/>
  <c r="BS153" i="4"/>
  <c r="BZ1531" i="4"/>
  <c r="BQ1541" i="4"/>
  <c r="AB1547" i="4"/>
  <c r="BZ1560" i="4"/>
  <c r="BQ1564" i="4"/>
  <c r="BT176" i="4"/>
  <c r="BZ564" i="4"/>
  <c r="BQ1500" i="4"/>
  <c r="BQ1505" i="4"/>
  <c r="BQ484" i="4"/>
  <c r="BA500" i="4"/>
  <c r="BZ484" i="4"/>
  <c r="BZ1088" i="4"/>
  <c r="AB1371" i="4"/>
  <c r="BZ1381" i="4"/>
  <c r="BQ493" i="4"/>
  <c r="BZ677" i="4"/>
  <c r="BQ683" i="4"/>
  <c r="BT153" i="4"/>
  <c r="AL381" i="4"/>
  <c r="AT381" i="4"/>
  <c r="BB381" i="4"/>
  <c r="BS381" i="4"/>
  <c r="AS381" i="4"/>
  <c r="AR381" i="4"/>
  <c r="AQ381" i="4"/>
  <c r="AW408" i="4"/>
  <c r="BH471" i="4"/>
  <c r="BZ1485" i="4"/>
  <c r="BH1333" i="4"/>
  <c r="AR976" i="4"/>
  <c r="AP1066" i="4"/>
  <c r="BZ1229" i="4"/>
  <c r="BQ1774" i="4"/>
  <c r="BQ652" i="4"/>
  <c r="AQ884" i="4"/>
  <c r="BZ1075" i="4"/>
  <c r="BQ1084" i="4"/>
  <c r="AR1214" i="4"/>
  <c r="AU1571" i="4"/>
  <c r="AU1690" i="4"/>
  <c r="BH1809" i="4"/>
  <c r="BZ1825" i="4"/>
  <c r="BZ1868" i="4"/>
  <c r="AB1779" i="4"/>
  <c r="AB1798" i="4"/>
  <c r="BZ222" i="4"/>
  <c r="BQ227" i="4"/>
  <c r="BQ244" i="4"/>
  <c r="BQ32" i="4" s="1"/>
  <c r="AB252" i="4"/>
  <c r="BZ652" i="4"/>
  <c r="BQ657" i="4"/>
  <c r="AW857" i="4"/>
  <c r="BE857" i="4"/>
  <c r="BC857" i="4"/>
  <c r="AZ976" i="4"/>
  <c r="BH976" i="4"/>
  <c r="BZ1084" i="4"/>
  <c r="CB1809" i="4"/>
  <c r="BQ688" i="4"/>
  <c r="BZ796" i="4"/>
  <c r="BZ197" i="4"/>
  <c r="BZ202" i="4"/>
  <c r="AB207" i="4"/>
  <c r="BQ771" i="4"/>
  <c r="BQ921" i="4"/>
  <c r="AN976" i="4"/>
  <c r="BD976" i="4"/>
  <c r="BZ1065" i="4"/>
  <c r="AB1495" i="4"/>
  <c r="BZ1551" i="4"/>
  <c r="BQ1560" i="4"/>
  <c r="BZ1592" i="4"/>
  <c r="BQ1645" i="4"/>
  <c r="AM471" i="4"/>
  <c r="AV471" i="4"/>
  <c r="AN765" i="4"/>
  <c r="AV765" i="4"/>
  <c r="BU765" i="4"/>
  <c r="BW1214" i="4"/>
  <c r="AT1894" i="4"/>
  <c r="BS1690" i="4"/>
  <c r="AS1894" i="4"/>
  <c r="AN709" i="4"/>
  <c r="AX500" i="4"/>
  <c r="BS619" i="4"/>
  <c r="AW709" i="4"/>
  <c r="BC408" i="4"/>
  <c r="BU153" i="4"/>
  <c r="CC471" i="4"/>
  <c r="BW1542" i="4"/>
  <c r="AW471" i="4"/>
  <c r="BQ1907" i="4"/>
  <c r="BZ112" i="4"/>
  <c r="BQ117" i="4"/>
  <c r="BQ122" i="4"/>
  <c r="AY500" i="4"/>
  <c r="BZ526" i="4"/>
  <c r="AT709" i="4"/>
  <c r="BI709" i="4"/>
  <c r="BZ921" i="4"/>
  <c r="BQ926" i="4"/>
  <c r="AM947" i="4"/>
  <c r="BQ960" i="4"/>
  <c r="BZ973" i="4"/>
  <c r="BQ1034" i="4"/>
  <c r="AN1066" i="4"/>
  <c r="AB1326" i="4"/>
  <c r="BU1452" i="4"/>
  <c r="BZ1500" i="4"/>
  <c r="BQ1547" i="4"/>
  <c r="AT1809" i="4"/>
  <c r="BQ1883" i="4"/>
  <c r="BB1066" i="4"/>
  <c r="CA471" i="4"/>
  <c r="AN527" i="4"/>
  <c r="AZ1066" i="4"/>
  <c r="BZ117" i="4"/>
  <c r="AY381" i="4"/>
  <c r="BG381" i="4"/>
  <c r="BZ396" i="4"/>
  <c r="BQ402" i="4"/>
  <c r="BB500" i="4"/>
  <c r="BS500" i="4"/>
  <c r="BQ599" i="4"/>
  <c r="AZ709" i="4"/>
  <c r="BZ926" i="4"/>
  <c r="AN947" i="4"/>
  <c r="AV947" i="4"/>
  <c r="BZ960" i="4"/>
  <c r="BZ1252" i="4"/>
  <c r="AB1313" i="4"/>
  <c r="BZ1432" i="4"/>
  <c r="BZ1473" i="4"/>
  <c r="BQ1478" i="4"/>
  <c r="BQ1510" i="4"/>
  <c r="BW1690" i="4"/>
  <c r="BF1066" i="4"/>
  <c r="AB65" i="4"/>
  <c r="AB202" i="4"/>
  <c r="AB222" i="4"/>
  <c r="BQ255" i="4"/>
  <c r="BQ36" i="4" s="1"/>
  <c r="BZ599" i="4"/>
  <c r="BV590" i="4"/>
  <c r="AN738" i="4"/>
  <c r="BD738" i="4"/>
  <c r="AY884" i="4"/>
  <c r="BZ895" i="4"/>
  <c r="AW947" i="4"/>
  <c r="BH947" i="4"/>
  <c r="BQ969" i="4"/>
  <c r="BV1003" i="4"/>
  <c r="AB1298" i="4"/>
  <c r="AB1428" i="4"/>
  <c r="BI1452" i="4"/>
  <c r="AP1542" i="4"/>
  <c r="BQ1716" i="4"/>
  <c r="AY1809" i="4"/>
  <c r="AR738" i="4"/>
  <c r="CA1066" i="4"/>
  <c r="BZ54" i="4"/>
  <c r="BZ10" i="4" s="1"/>
  <c r="BZ60" i="4"/>
  <c r="BQ197" i="4"/>
  <c r="BQ202" i="4"/>
  <c r="BQ222" i="4"/>
  <c r="AB232" i="4"/>
  <c r="AB244" i="4"/>
  <c r="BZ255" i="4"/>
  <c r="BZ36" i="4" s="1"/>
  <c r="BA381" i="4"/>
  <c r="BI381" i="4"/>
  <c r="AT408" i="4"/>
  <c r="BQ616" i="4"/>
  <c r="AZ619" i="4"/>
  <c r="BZ786" i="4"/>
  <c r="BZ791" i="4"/>
  <c r="BQ956" i="4"/>
  <c r="BI947" i="4"/>
  <c r="AB1303" i="4"/>
  <c r="AB1397" i="4"/>
  <c r="BZ1666" i="4"/>
  <c r="AT1661" i="4"/>
  <c r="BB1661" i="4"/>
  <c r="BS1661" i="4"/>
  <c r="BZ1687" i="4"/>
  <c r="BZ1716" i="4"/>
  <c r="BZ1759" i="4"/>
  <c r="BW471" i="4"/>
  <c r="CB471" i="4"/>
  <c r="AT590" i="4"/>
  <c r="BF471" i="4"/>
  <c r="AY471" i="4"/>
  <c r="AP471" i="4"/>
  <c r="BQ60" i="4"/>
  <c r="AN471" i="4"/>
  <c r="AQ471" i="4"/>
  <c r="BU947" i="4"/>
  <c r="AY947" i="4"/>
  <c r="BQ1040" i="4"/>
  <c r="AQ646" i="4"/>
  <c r="AZ738" i="4"/>
  <c r="BH738" i="4"/>
  <c r="AP947" i="4"/>
  <c r="BF947" i="4"/>
  <c r="AS947" i="4"/>
  <c r="BA1809" i="4"/>
  <c r="AJ1809" i="4"/>
  <c r="AR1809" i="4"/>
  <c r="AZ1809" i="4"/>
  <c r="CA1809" i="4"/>
  <c r="BZ171" i="4"/>
  <c r="BI471" i="4"/>
  <c r="AY527" i="4"/>
  <c r="AV527" i="4"/>
  <c r="BU590" i="4"/>
  <c r="AP1894" i="4"/>
  <c r="AB82" i="4"/>
  <c r="AZ381" i="4"/>
  <c r="BH381" i="4"/>
  <c r="AU500" i="4"/>
  <c r="AQ709" i="4"/>
  <c r="BS176" i="4"/>
  <c r="AB54" i="4"/>
  <c r="AB60" i="4"/>
  <c r="BF590" i="4"/>
  <c r="BW590" i="4"/>
  <c r="BW619" i="4"/>
  <c r="AX857" i="4"/>
  <c r="AM857" i="4"/>
  <c r="BT857" i="4"/>
  <c r="BS947" i="4"/>
  <c r="AM1003" i="4"/>
  <c r="BT1003" i="4"/>
  <c r="BS1003" i="4"/>
  <c r="AX381" i="4"/>
  <c r="BQ396" i="4"/>
  <c r="BQ414" i="4"/>
  <c r="BV408" i="4"/>
  <c r="BC471" i="4"/>
  <c r="BT471" i="4"/>
  <c r="CD471" i="4"/>
  <c r="BV471" i="4"/>
  <c r="BZ497" i="4"/>
  <c r="AR500" i="4"/>
  <c r="BG500" i="4"/>
  <c r="BZ521" i="4"/>
  <c r="AP500" i="4"/>
  <c r="BF500" i="4"/>
  <c r="BQ526" i="4"/>
  <c r="AO500" i="4"/>
  <c r="AW500" i="4"/>
  <c r="BZ548" i="4"/>
  <c r="BZ589" i="4"/>
  <c r="BH590" i="4"/>
  <c r="BA619" i="4"/>
  <c r="AR619" i="4"/>
  <c r="BH619" i="4"/>
  <c r="AN646" i="4"/>
  <c r="AT646" i="4"/>
  <c r="BZ667" i="4"/>
  <c r="BZ672" i="4"/>
  <c r="BQ677" i="4"/>
  <c r="BQ722" i="4"/>
  <c r="BZ735" i="4"/>
  <c r="AT765" i="4"/>
  <c r="BB765" i="4"/>
  <c r="BS765" i="4"/>
  <c r="AS828" i="4"/>
  <c r="AV1066" i="4"/>
  <c r="BC1214" i="4"/>
  <c r="BF1333" i="4"/>
  <c r="BE1423" i="4"/>
  <c r="AS1452" i="4"/>
  <c r="BZ244" i="4"/>
  <c r="BZ32" i="4" s="1"/>
  <c r="BB408" i="4"/>
  <c r="BS408" i="4"/>
  <c r="BF408" i="4"/>
  <c r="BQ460" i="4"/>
  <c r="BQ465" i="4"/>
  <c r="BQ476" i="4"/>
  <c r="BQ574" i="4"/>
  <c r="AX619" i="4"/>
  <c r="BQ634" i="4"/>
  <c r="AL619" i="4"/>
  <c r="AT619" i="4"/>
  <c r="BB619" i="4"/>
  <c r="BZ693" i="4"/>
  <c r="BQ703" i="4"/>
  <c r="BQ714" i="4"/>
  <c r="BZ727" i="4"/>
  <c r="BF828" i="4"/>
  <c r="BB947" i="4"/>
  <c r="AJ1333" i="4"/>
  <c r="AR1333" i="4"/>
  <c r="AZ1333" i="4"/>
  <c r="AY1360" i="4"/>
  <c r="BH1542" i="4"/>
  <c r="BB1542" i="4"/>
  <c r="BZ252" i="4"/>
  <c r="BZ35" i="4" s="1"/>
  <c r="AM381" i="4"/>
  <c r="BC381" i="4"/>
  <c r="BT381" i="4"/>
  <c r="BZ434" i="4"/>
  <c r="BQ439" i="4"/>
  <c r="BZ460" i="4"/>
  <c r="BZ465" i="4"/>
  <c r="BQ470" i="4"/>
  <c r="BQ543" i="4"/>
  <c r="BZ574" i="4"/>
  <c r="BQ584" i="4"/>
  <c r="AM590" i="4"/>
  <c r="BC590" i="4"/>
  <c r="BT590" i="4"/>
  <c r="CD590" i="4"/>
  <c r="BQ603" i="4"/>
  <c r="BZ634" i="4"/>
  <c r="BZ714" i="4"/>
  <c r="BB709" i="4"/>
  <c r="AX738" i="4"/>
  <c r="BQ753" i="4"/>
  <c r="AO738" i="4"/>
  <c r="BE738" i="4"/>
  <c r="AQ828" i="4"/>
  <c r="AU857" i="4"/>
  <c r="BS884" i="4"/>
  <c r="BI884" i="4"/>
  <c r="AM884" i="4"/>
  <c r="BW1304" i="4"/>
  <c r="BC1479" i="4"/>
  <c r="BT1479" i="4"/>
  <c r="AK1542" i="4"/>
  <c r="BQ192" i="4"/>
  <c r="BZ259" i="4"/>
  <c r="BZ37" i="4" s="1"/>
  <c r="AM408" i="4"/>
  <c r="BT408" i="4"/>
  <c r="AS408" i="4"/>
  <c r="BI408" i="4"/>
  <c r="AQ408" i="4"/>
  <c r="AY408" i="4"/>
  <c r="BZ439" i="4"/>
  <c r="BQ445" i="4"/>
  <c r="BZ470" i="4"/>
  <c r="AT471" i="4"/>
  <c r="BQ521" i="4"/>
  <c r="BZ543" i="4"/>
  <c r="BQ548" i="4"/>
  <c r="BQ553" i="4"/>
  <c r="BZ579" i="4"/>
  <c r="AV590" i="4"/>
  <c r="BZ603" i="4"/>
  <c r="AN590" i="4"/>
  <c r="BQ612" i="4"/>
  <c r="BS590" i="4"/>
  <c r="CC590" i="4"/>
  <c r="BQ667" i="4"/>
  <c r="BQ708" i="4"/>
  <c r="AM709" i="4"/>
  <c r="BC709" i="4"/>
  <c r="BT709" i="4"/>
  <c r="BE709" i="4"/>
  <c r="BV709" i="4"/>
  <c r="BQ735" i="4"/>
  <c r="BC828" i="4"/>
  <c r="BC884" i="4"/>
  <c r="BS1479" i="4"/>
  <c r="AN1479" i="4"/>
  <c r="AQ765" i="4"/>
  <c r="BZ781" i="4"/>
  <c r="AP765" i="4"/>
  <c r="BF765" i="4"/>
  <c r="BQ786" i="4"/>
  <c r="BE765" i="4"/>
  <c r="BQ791" i="4"/>
  <c r="AN828" i="4"/>
  <c r="AV828" i="4"/>
  <c r="BU828" i="4"/>
  <c r="AY828" i="4"/>
  <c r="BZ841" i="4"/>
  <c r="AU976" i="4"/>
  <c r="BQ1298" i="4"/>
  <c r="BV1333" i="4"/>
  <c r="BD1333" i="4"/>
  <c r="BQ1432" i="4"/>
  <c r="AS1423" i="4"/>
  <c r="AB1441" i="4"/>
  <c r="BQ1531" i="4"/>
  <c r="BQ1536" i="4"/>
  <c r="AB1560" i="4"/>
  <c r="AB1586" i="4"/>
  <c r="BQ1619" i="4"/>
  <c r="BQ1624" i="4"/>
  <c r="BQ1666" i="4"/>
  <c r="AS1661" i="4"/>
  <c r="BZ1679" i="4"/>
  <c r="BQ1687" i="4"/>
  <c r="AT1717" i="4"/>
  <c r="BB1717" i="4"/>
  <c r="BZ1738" i="4"/>
  <c r="BQ1748" i="4"/>
  <c r="AI1809" i="4"/>
  <c r="BQ1825" i="4"/>
  <c r="BB1894" i="4"/>
  <c r="BS1894" i="4"/>
  <c r="CB1894" i="4"/>
  <c r="BZ807" i="4"/>
  <c r="BQ812" i="4"/>
  <c r="BZ846" i="4"/>
  <c r="BQ854" i="4"/>
  <c r="AR857" i="4"/>
  <c r="AZ857" i="4"/>
  <c r="BH857" i="4"/>
  <c r="BQ883" i="4"/>
  <c r="AO857" i="4"/>
  <c r="BQ900" i="4"/>
  <c r="BZ931" i="4"/>
  <c r="BQ941" i="4"/>
  <c r="BQ965" i="4"/>
  <c r="BZ1014" i="4"/>
  <c r="BQ1019" i="4"/>
  <c r="BQ1071" i="4"/>
  <c r="AS1066" i="4"/>
  <c r="BQ1240" i="4"/>
  <c r="BZ1293" i="4"/>
  <c r="BZ1298" i="4"/>
  <c r="BZ1371" i="4"/>
  <c r="BQ1376" i="4"/>
  <c r="AB1445" i="4"/>
  <c r="BS1571" i="4"/>
  <c r="BH1571" i="4"/>
  <c r="BQ1650" i="4"/>
  <c r="BQ1655" i="4"/>
  <c r="BZ1728" i="4"/>
  <c r="BZ1769" i="4"/>
  <c r="AB1785" i="4"/>
  <c r="BQ1798" i="4"/>
  <c r="AB1814" i="4"/>
  <c r="AB1893" i="4"/>
  <c r="BZ812" i="4"/>
  <c r="BQ817" i="4"/>
  <c r="BZ833" i="4"/>
  <c r="AT828" i="4"/>
  <c r="BB828" i="4"/>
  <c r="BS828" i="4"/>
  <c r="AW828" i="4"/>
  <c r="BE828" i="4"/>
  <c r="BV828" i="4"/>
  <c r="BI828" i="4"/>
  <c r="BZ854" i="4"/>
  <c r="BZ883" i="4"/>
  <c r="BZ900" i="4"/>
  <c r="BZ941" i="4"/>
  <c r="BQ946" i="4"/>
  <c r="AZ947" i="4"/>
  <c r="BZ997" i="4"/>
  <c r="AW976" i="4"/>
  <c r="BE976" i="4"/>
  <c r="BV976" i="4"/>
  <c r="AZ1003" i="4"/>
  <c r="BZ1019" i="4"/>
  <c r="BQ1024" i="4"/>
  <c r="BZ1045" i="4"/>
  <c r="BZ1071" i="4"/>
  <c r="AL1214" i="4"/>
  <c r="BB1214" i="4"/>
  <c r="BZ1303" i="4"/>
  <c r="BZ1322" i="4"/>
  <c r="BQ1326" i="4"/>
  <c r="AX1333" i="4"/>
  <c r="BQ1348" i="4"/>
  <c r="AY1423" i="4"/>
  <c r="BZ1436" i="4"/>
  <c r="BZ1441" i="4"/>
  <c r="BZ1604" i="4"/>
  <c r="BZ1650" i="4"/>
  <c r="AB1660" i="4"/>
  <c r="BQ1670" i="4"/>
  <c r="AB1679" i="4"/>
  <c r="BQ1806" i="4"/>
  <c r="CC1809" i="4"/>
  <c r="BZ1847" i="4"/>
  <c r="BQ1852" i="4"/>
  <c r="BQ1857" i="4"/>
  <c r="BV1831" i="4"/>
  <c r="AB1862" i="4"/>
  <c r="BZ822" i="4"/>
  <c r="AP828" i="4"/>
  <c r="BD857" i="4"/>
  <c r="AY857" i="4"/>
  <c r="BQ910" i="4"/>
  <c r="AL976" i="4"/>
  <c r="BZ1002" i="4"/>
  <c r="AP976" i="4"/>
  <c r="AX976" i="4"/>
  <c r="BF976" i="4"/>
  <c r="BW976" i="4"/>
  <c r="AS1003" i="4"/>
  <c r="BI1003" i="4"/>
  <c r="AB1283" i="4"/>
  <c r="AT1304" i="4"/>
  <c r="BS1304" i="4"/>
  <c r="CC1304" i="4"/>
  <c r="CD1304" i="4"/>
  <c r="BZ1330" i="4"/>
  <c r="AB1432" i="4"/>
  <c r="BZ1609" i="4"/>
  <c r="BQ1614" i="4"/>
  <c r="AB1624" i="4"/>
  <c r="BQ1743" i="4"/>
  <c r="AB1748" i="4"/>
  <c r="BU1717" i="4"/>
  <c r="BC1717" i="4"/>
  <c r="AV1780" i="4"/>
  <c r="BF1780" i="4"/>
  <c r="BZ1806" i="4"/>
  <c r="BZ1814" i="4"/>
  <c r="AX1809" i="4"/>
  <c r="BQ1819" i="4"/>
  <c r="BV1809" i="4"/>
  <c r="AV1809" i="4"/>
  <c r="I26" i="7"/>
  <c r="N260" i="3"/>
  <c r="I26" i="3"/>
  <c r="I260" i="3"/>
  <c r="K44" i="3"/>
  <c r="K262" i="3"/>
  <c r="M260" i="3"/>
  <c r="L262" i="3"/>
  <c r="G80" i="3"/>
  <c r="G91" i="3"/>
  <c r="AY765" i="4"/>
  <c r="AV646" i="4"/>
  <c r="BU646" i="4"/>
  <c r="AJ176" i="4"/>
  <c r="BE646" i="4"/>
  <c r="AS646" i="4"/>
  <c r="BI646" i="4"/>
  <c r="AS765" i="4"/>
  <c r="BH765" i="4"/>
  <c r="BQ77" i="4"/>
  <c r="BB471" i="4"/>
  <c r="AP527" i="4"/>
  <c r="AM527" i="4"/>
  <c r="BZ569" i="4"/>
  <c r="BF646" i="4"/>
  <c r="BW646" i="4"/>
  <c r="AZ617" i="4"/>
  <c r="AZ500" i="4"/>
  <c r="AJ1894" i="4"/>
  <c r="BU471" i="4"/>
  <c r="AS617" i="4"/>
  <c r="AS500" i="4"/>
  <c r="BI617" i="4"/>
  <c r="BI500" i="4"/>
  <c r="BT527" i="4"/>
  <c r="AW527" i="4"/>
  <c r="AW590" i="4"/>
  <c r="BB590" i="4"/>
  <c r="AQ500" i="4"/>
  <c r="BH1066" i="4"/>
  <c r="BI527" i="4"/>
  <c r="AP736" i="4"/>
  <c r="AP619" i="4"/>
  <c r="BF736" i="4"/>
  <c r="BF619" i="4"/>
  <c r="BH617" i="4"/>
  <c r="BH500" i="4"/>
  <c r="AS471" i="4"/>
  <c r="BS471" i="4"/>
  <c r="BB527" i="4"/>
  <c r="BS527" i="4"/>
  <c r="AZ590" i="4"/>
  <c r="AQ736" i="4"/>
  <c r="AQ619" i="4"/>
  <c r="AY736" i="4"/>
  <c r="AY619" i="4"/>
  <c r="BG619" i="4"/>
  <c r="AN974" i="4"/>
  <c r="AN857" i="4"/>
  <c r="AV974" i="4"/>
  <c r="AV857" i="4"/>
  <c r="BU974" i="4"/>
  <c r="BU857" i="4"/>
  <c r="AZ527" i="4"/>
  <c r="BH527" i="4"/>
  <c r="BF527" i="4"/>
  <c r="BE527" i="4"/>
  <c r="AW646" i="4"/>
  <c r="BV646" i="4"/>
  <c r="BC646" i="4"/>
  <c r="BT646" i="4"/>
  <c r="AK1894" i="4"/>
  <c r="AU381" i="4"/>
  <c r="AO381" i="4"/>
  <c r="AW498" i="4"/>
  <c r="AW381" i="4"/>
  <c r="BE498" i="4"/>
  <c r="BE381" i="4"/>
  <c r="BV381" i="4"/>
  <c r="AN381" i="4"/>
  <c r="AV381" i="4"/>
  <c r="BD381" i="4"/>
  <c r="BU381" i="4"/>
  <c r="BE408" i="4"/>
  <c r="AN408" i="4"/>
  <c r="AV408" i="4"/>
  <c r="BU408" i="4"/>
  <c r="AZ471" i="4"/>
  <c r="AM617" i="4"/>
  <c r="AM500" i="4"/>
  <c r="BC617" i="4"/>
  <c r="BC500" i="4"/>
  <c r="BT617" i="4"/>
  <c r="AS527" i="4"/>
  <c r="AP590" i="4"/>
  <c r="BI590" i="4"/>
  <c r="CB590" i="4"/>
  <c r="AP646" i="4"/>
  <c r="BS709" i="4"/>
  <c r="AV709" i="4"/>
  <c r="AW1241" i="4"/>
  <c r="BQ1422" i="4"/>
  <c r="AB77" i="4"/>
  <c r="AB92" i="4"/>
  <c r="BZ232" i="4"/>
  <c r="AB237" i="4"/>
  <c r="AP498" i="4"/>
  <c r="AP381" i="4"/>
  <c r="BF498" i="4"/>
  <c r="BF381" i="4"/>
  <c r="AT527" i="4"/>
  <c r="BW1423" i="4"/>
  <c r="BW1894" i="4"/>
  <c r="BZ65" i="4"/>
  <c r="BZ127" i="4"/>
  <c r="BZ182" i="4"/>
  <c r="BQ187" i="4"/>
  <c r="BZ207" i="4"/>
  <c r="AB255" i="4"/>
  <c r="AQ498" i="4"/>
  <c r="AY498" i="4"/>
  <c r="AP408" i="4"/>
  <c r="BZ489" i="4"/>
  <c r="BQ497" i="4"/>
  <c r="BQ558" i="4"/>
  <c r="AZ646" i="4"/>
  <c r="BH646" i="4"/>
  <c r="AQ738" i="4"/>
  <c r="AY738" i="4"/>
  <c r="BG738" i="4"/>
  <c r="BW1921" i="4"/>
  <c r="BW1809" i="4"/>
  <c r="AQ590" i="4"/>
  <c r="BF855" i="4"/>
  <c r="BF738" i="4"/>
  <c r="BQ72" i="4"/>
  <c r="BZ92" i="4"/>
  <c r="AB107" i="4"/>
  <c r="BV153" i="4"/>
  <c r="AB167" i="4"/>
  <c r="BZ248" i="4"/>
  <c r="BZ33" i="4" s="1"/>
  <c r="BZ402" i="4"/>
  <c r="BQ407" i="4"/>
  <c r="BQ450" i="4"/>
  <c r="BE471" i="4"/>
  <c r="BV500" i="4"/>
  <c r="BD500" i="4"/>
  <c r="BU500" i="4"/>
  <c r="BQ533" i="4"/>
  <c r="BU527" i="4"/>
  <c r="BZ82" i="4"/>
  <c r="BZ227" i="4"/>
  <c r="BZ26" i="4" s="1"/>
  <c r="BW381" i="4"/>
  <c r="AP855" i="4"/>
  <c r="AP738" i="4"/>
  <c r="BF1894" i="4"/>
  <c r="AB1916" i="4"/>
  <c r="BZ97" i="4"/>
  <c r="BZ21" i="4" s="1"/>
  <c r="AB112" i="4"/>
  <c r="BQ171" i="4"/>
  <c r="AS498" i="4"/>
  <c r="BI498" i="4"/>
  <c r="AZ408" i="4"/>
  <c r="BH408" i="4"/>
  <c r="BQ424" i="4"/>
  <c r="BT500" i="4"/>
  <c r="AQ617" i="4"/>
  <c r="AY617" i="4"/>
  <c r="BZ515" i="4"/>
  <c r="BW500" i="4"/>
  <c r="BZ595" i="4"/>
  <c r="BF709" i="4"/>
  <c r="BH709" i="4"/>
  <c r="BV765" i="4"/>
  <c r="AL857" i="4"/>
  <c r="AT974" i="4"/>
  <c r="AT857" i="4"/>
  <c r="BB974" i="4"/>
  <c r="BB857" i="4"/>
  <c r="BS974" i="4"/>
  <c r="BS857" i="4"/>
  <c r="AQ857" i="4"/>
  <c r="BG857" i="4"/>
  <c r="AW884" i="4"/>
  <c r="BE884" i="4"/>
  <c r="AN884" i="4"/>
  <c r="AV884" i="4"/>
  <c r="AZ884" i="4"/>
  <c r="AN1003" i="4"/>
  <c r="AB187" i="4"/>
  <c r="BQ232" i="4"/>
  <c r="BQ27" i="4" s="1"/>
  <c r="BQ252" i="4"/>
  <c r="BQ35" i="4" s="1"/>
  <c r="AZ498" i="4"/>
  <c r="BH498" i="4"/>
  <c r="BZ419" i="4"/>
  <c r="BZ445" i="4"/>
  <c r="AT617" i="4"/>
  <c r="BB617" i="4"/>
  <c r="BS617" i="4"/>
  <c r="BE590" i="4"/>
  <c r="CA590" i="4"/>
  <c r="AS736" i="4"/>
  <c r="AS619" i="4"/>
  <c r="BI736" i="4"/>
  <c r="BI619" i="4"/>
  <c r="BU709" i="4"/>
  <c r="BI765" i="4"/>
  <c r="AZ765" i="4"/>
  <c r="AQ1003" i="4"/>
  <c r="AY1003" i="4"/>
  <c r="AQ1241" i="4"/>
  <c r="BS260" i="4"/>
  <c r="BZ187" i="4"/>
  <c r="AB192" i="4"/>
  <c r="BU176" i="4"/>
  <c r="BQ237" i="4"/>
  <c r="BQ259" i="4"/>
  <c r="BQ37" i="4" s="1"/>
  <c r="AT498" i="4"/>
  <c r="BB498" i="4"/>
  <c r="BS498" i="4"/>
  <c r="BZ407" i="4"/>
  <c r="BZ424" i="4"/>
  <c r="BZ450" i="4"/>
  <c r="BQ480" i="4"/>
  <c r="BZ493" i="4"/>
  <c r="AN617" i="4"/>
  <c r="AV617" i="4"/>
  <c r="BU617" i="4"/>
  <c r="BZ533" i="4"/>
  <c r="BC527" i="4"/>
  <c r="AY590" i="4"/>
  <c r="AM619" i="4"/>
  <c r="AU619" i="4"/>
  <c r="BC619" i="4"/>
  <c r="BT619" i="4"/>
  <c r="AP709" i="4"/>
  <c r="BQ731" i="4"/>
  <c r="AL738" i="4"/>
  <c r="AT855" i="4"/>
  <c r="AT738" i="4"/>
  <c r="BB855" i="4"/>
  <c r="BB738" i="4"/>
  <c r="BS855" i="4"/>
  <c r="BS738" i="4"/>
  <c r="AS738" i="4"/>
  <c r="BA738" i="4"/>
  <c r="BI738" i="4"/>
  <c r="AM828" i="4"/>
  <c r="BT828" i="4"/>
  <c r="BI1241" i="4"/>
  <c r="AB127" i="4"/>
  <c r="BT260" i="4"/>
  <c r="BZ237" i="4"/>
  <c r="BZ28" i="4" s="1"/>
  <c r="AM498" i="4"/>
  <c r="BC498" i="4"/>
  <c r="BT498" i="4"/>
  <c r="BQ429" i="4"/>
  <c r="BQ455" i="4"/>
  <c r="BZ480" i="4"/>
  <c r="AW617" i="4"/>
  <c r="BE617" i="4"/>
  <c r="BV617" i="4"/>
  <c r="BQ538" i="4"/>
  <c r="BQ608" i="4"/>
  <c r="BB646" i="4"/>
  <c r="BS646" i="4"/>
  <c r="AY709" i="4"/>
  <c r="AM855" i="4"/>
  <c r="AM738" i="4"/>
  <c r="AU738" i="4"/>
  <c r="BC855" i="4"/>
  <c r="BC738" i="4"/>
  <c r="BT855" i="4"/>
  <c r="BT738" i="4"/>
  <c r="BC765" i="4"/>
  <c r="BT765" i="4"/>
  <c r="BT884" i="4"/>
  <c r="AZ1571" i="4"/>
  <c r="AM1598" i="4"/>
  <c r="BC1598" i="4"/>
  <c r="BZ87" i="4"/>
  <c r="BZ19" i="4" s="1"/>
  <c r="AB97" i="4"/>
  <c r="BZ175" i="4"/>
  <c r="AK176" i="4"/>
  <c r="BZ192" i="4"/>
  <c r="BQ217" i="4"/>
  <c r="BQ248" i="4"/>
  <c r="BQ33" i="4" s="1"/>
  <c r="AN498" i="4"/>
  <c r="AV498" i="4"/>
  <c r="BZ429" i="4"/>
  <c r="BQ434" i="4"/>
  <c r="BZ455" i="4"/>
  <c r="BZ476" i="4"/>
  <c r="BQ489" i="4"/>
  <c r="AN500" i="4"/>
  <c r="AV500" i="4"/>
  <c r="BE500" i="4"/>
  <c r="AQ527" i="4"/>
  <c r="BZ538" i="4"/>
  <c r="BQ569" i="4"/>
  <c r="AS590" i="4"/>
  <c r="AO619" i="4"/>
  <c r="AW736" i="4"/>
  <c r="AW619" i="4"/>
  <c r="BE736" i="4"/>
  <c r="BE619" i="4"/>
  <c r="BV619" i="4"/>
  <c r="AN619" i="4"/>
  <c r="AV619" i="4"/>
  <c r="BD619" i="4"/>
  <c r="BU619" i="4"/>
  <c r="AM646" i="4"/>
  <c r="AY646" i="4"/>
  <c r="BZ698" i="4"/>
  <c r="BZ703" i="4"/>
  <c r="AS709" i="4"/>
  <c r="AN855" i="4"/>
  <c r="AV855" i="4"/>
  <c r="AS857" i="4"/>
  <c r="BA857" i="4"/>
  <c r="BI857" i="4"/>
  <c r="AP617" i="4"/>
  <c r="BF617" i="4"/>
  <c r="BW617" i="4"/>
  <c r="BQ515" i="4"/>
  <c r="BZ553" i="4"/>
  <c r="BQ579" i="4"/>
  <c r="BQ595" i="4"/>
  <c r="BZ612" i="4"/>
  <c r="AZ736" i="4"/>
  <c r="BH736" i="4"/>
  <c r="BZ640" i="4"/>
  <c r="BQ645" i="4"/>
  <c r="BZ657" i="4"/>
  <c r="BZ683" i="4"/>
  <c r="BZ708" i="4"/>
  <c r="BZ722" i="4"/>
  <c r="AW855" i="4"/>
  <c r="BE855" i="4"/>
  <c r="AM765" i="4"/>
  <c r="AM974" i="4"/>
  <c r="BC974" i="4"/>
  <c r="BT974" i="4"/>
  <c r="BF884" i="4"/>
  <c r="BI1066" i="4"/>
  <c r="CB1066" i="4"/>
  <c r="AY1921" i="4"/>
  <c r="BZ558" i="4"/>
  <c r="BQ564" i="4"/>
  <c r="BZ584" i="4"/>
  <c r="BQ589" i="4"/>
  <c r="BZ608" i="4"/>
  <c r="AT736" i="4"/>
  <c r="BB736" i="4"/>
  <c r="BS736" i="4"/>
  <c r="BQ662" i="4"/>
  <c r="BZ688" i="4"/>
  <c r="BQ718" i="4"/>
  <c r="BZ731" i="4"/>
  <c r="AQ855" i="4"/>
  <c r="AY855" i="4"/>
  <c r="BZ753" i="4"/>
  <c r="BQ759" i="4"/>
  <c r="BZ771" i="4"/>
  <c r="AW765" i="4"/>
  <c r="BQ807" i="4"/>
  <c r="BH884" i="4"/>
  <c r="AP884" i="4"/>
  <c r="BB884" i="4"/>
  <c r="AQ947" i="4"/>
  <c r="BZ1034" i="4"/>
  <c r="BT1066" i="4"/>
  <c r="BF1304" i="4"/>
  <c r="BQ1313" i="4"/>
  <c r="AB1614" i="4"/>
  <c r="AP1780" i="4"/>
  <c r="BZ1802" i="4"/>
  <c r="AB1878" i="4"/>
  <c r="AM736" i="4"/>
  <c r="BC736" i="4"/>
  <c r="BZ662" i="4"/>
  <c r="BQ693" i="4"/>
  <c r="BZ718" i="4"/>
  <c r="BQ727" i="4"/>
  <c r="AZ855" i="4"/>
  <c r="BH855" i="4"/>
  <c r="BZ759" i="4"/>
  <c r="AZ828" i="4"/>
  <c r="BH828" i="4"/>
  <c r="BQ846" i="4"/>
  <c r="AP974" i="4"/>
  <c r="AP857" i="4"/>
  <c r="BF974" i="4"/>
  <c r="BF857" i="4"/>
  <c r="BQ872" i="4"/>
  <c r="AS884" i="4"/>
  <c r="BZ936" i="4"/>
  <c r="AT1093" i="4"/>
  <c r="AT976" i="4"/>
  <c r="BB1093" i="4"/>
  <c r="BB976" i="4"/>
  <c r="BS1093" i="4"/>
  <c r="BS976" i="4"/>
  <c r="BC1003" i="4"/>
  <c r="BZ1040" i="4"/>
  <c r="BQ1088" i="4"/>
  <c r="AQ1598" i="4"/>
  <c r="AY1598" i="4"/>
  <c r="BZ616" i="4"/>
  <c r="AN736" i="4"/>
  <c r="AV736" i="4"/>
  <c r="BQ672" i="4"/>
  <c r="BQ698" i="4"/>
  <c r="AS855" i="4"/>
  <c r="AT884" i="4"/>
  <c r="BZ905" i="4"/>
  <c r="AM1093" i="4"/>
  <c r="AM976" i="4"/>
  <c r="BC1093" i="4"/>
  <c r="BC976" i="4"/>
  <c r="BT1093" i="4"/>
  <c r="BT976" i="4"/>
  <c r="AS976" i="4"/>
  <c r="BA976" i="4"/>
  <c r="BI976" i="4"/>
  <c r="AW1003" i="4"/>
  <c r="BE1003" i="4"/>
  <c r="AV1003" i="4"/>
  <c r="BU1003" i="4"/>
  <c r="BB1003" i="4"/>
  <c r="AK1452" i="4"/>
  <c r="BA1452" i="4"/>
  <c r="AQ1717" i="4"/>
  <c r="BQ796" i="4"/>
  <c r="BZ817" i="4"/>
  <c r="AW974" i="4"/>
  <c r="BE974" i="4"/>
  <c r="BQ905" i="4"/>
  <c r="AN1093" i="4"/>
  <c r="AV1093" i="4"/>
  <c r="BU1093" i="4"/>
  <c r="BH1003" i="4"/>
  <c r="AP1003" i="4"/>
  <c r="BF1003" i="4"/>
  <c r="BW1003" i="4"/>
  <c r="AM1066" i="4"/>
  <c r="CD1066" i="4"/>
  <c r="AQ1214" i="4"/>
  <c r="AY1214" i="4"/>
  <c r="BG1214" i="4"/>
  <c r="BQ1288" i="4"/>
  <c r="BT1333" i="4"/>
  <c r="AN1360" i="4"/>
  <c r="AV1360" i="4"/>
  <c r="BZ1445" i="4"/>
  <c r="CD1423" i="4"/>
  <c r="AS1542" i="4"/>
  <c r="BI1542" i="4"/>
  <c r="BU1542" i="4"/>
  <c r="AJ1542" i="4"/>
  <c r="AV1542" i="4"/>
  <c r="AB1655" i="4"/>
  <c r="BU1661" i="4"/>
  <c r="AS1807" i="4"/>
  <c r="AY1690" i="4"/>
  <c r="BQ1754" i="4"/>
  <c r="AK1780" i="4"/>
  <c r="AS1780" i="4"/>
  <c r="BI1780" i="4"/>
  <c r="BQ776" i="4"/>
  <c r="AQ974" i="4"/>
  <c r="AY974" i="4"/>
  <c r="BZ910" i="4"/>
  <c r="AV976" i="4"/>
  <c r="BU976" i="4"/>
  <c r="AP1093" i="4"/>
  <c r="BF1093" i="4"/>
  <c r="BW1093" i="4"/>
  <c r="BQ991" i="4"/>
  <c r="BZ1024" i="4"/>
  <c r="AT1003" i="4"/>
  <c r="AM1304" i="4"/>
  <c r="BC1304" i="4"/>
  <c r="BT1304" i="4"/>
  <c r="AP1304" i="4"/>
  <c r="AV1333" i="4"/>
  <c r="AQ1360" i="4"/>
  <c r="AP1360" i="4"/>
  <c r="BF1360" i="4"/>
  <c r="AB1422" i="4"/>
  <c r="BQ1495" i="4"/>
  <c r="BQ1526" i="4"/>
  <c r="BC1542" i="4"/>
  <c r="BQ1555" i="4"/>
  <c r="BZ1568" i="4"/>
  <c r="BW1571" i="4"/>
  <c r="BQ1586" i="4"/>
  <c r="AM1690" i="4"/>
  <c r="BC1690" i="4"/>
  <c r="BT1690" i="4"/>
  <c r="BQ1723" i="4"/>
  <c r="BV1717" i="4"/>
  <c r="BT1780" i="4"/>
  <c r="BI855" i="4"/>
  <c r="BQ764" i="4"/>
  <c r="BZ776" i="4"/>
  <c r="BQ802" i="4"/>
  <c r="BQ837" i="4"/>
  <c r="AZ974" i="4"/>
  <c r="BH974" i="4"/>
  <c r="BQ878" i="4"/>
  <c r="BQ890" i="4"/>
  <c r="BQ915" i="4"/>
  <c r="BZ952" i="4"/>
  <c r="AT947" i="4"/>
  <c r="BE947" i="4"/>
  <c r="BV947" i="4"/>
  <c r="AQ976" i="4"/>
  <c r="AY976" i="4"/>
  <c r="BG976" i="4"/>
  <c r="BD1214" i="4"/>
  <c r="BU1304" i="4"/>
  <c r="AP1450" i="4"/>
  <c r="AP1333" i="4"/>
  <c r="BF1450" i="4"/>
  <c r="AQ1688" i="4"/>
  <c r="AY1688" i="4"/>
  <c r="BQ1660" i="4"/>
  <c r="BZ764" i="4"/>
  <c r="BQ781" i="4"/>
  <c r="BZ802" i="4"/>
  <c r="BZ837" i="4"/>
  <c r="BZ850" i="4"/>
  <c r="AS974" i="4"/>
  <c r="BI974" i="4"/>
  <c r="BZ878" i="4"/>
  <c r="BZ890" i="4"/>
  <c r="BQ895" i="4"/>
  <c r="BZ915" i="4"/>
  <c r="BC947" i="4"/>
  <c r="BT947" i="4"/>
  <c r="AY1066" i="4"/>
  <c r="AT1066" i="4"/>
  <c r="BS1066" i="4"/>
  <c r="CC1066" i="4"/>
  <c r="BW1066" i="4"/>
  <c r="BQ1278" i="4"/>
  <c r="AJ1360" i="4"/>
  <c r="AZ1360" i="4"/>
  <c r="BH1360" i="4"/>
  <c r="AZ1479" i="4"/>
  <c r="AW1542" i="4"/>
  <c r="AR1571" i="4"/>
  <c r="BZ1619" i="4"/>
  <c r="BQ1629" i="4"/>
  <c r="AB1666" i="4"/>
  <c r="BZ1670" i="4"/>
  <c r="BQ1679" i="4"/>
  <c r="BE1807" i="4"/>
  <c r="AB1705" i="4"/>
  <c r="BQ1814" i="4"/>
  <c r="AO1809" i="4"/>
  <c r="AB1819" i="4"/>
  <c r="AN1809" i="4"/>
  <c r="BD1809" i="4"/>
  <c r="BC1809" i="4"/>
  <c r="AW1093" i="4"/>
  <c r="BE1093" i="4"/>
  <c r="BV1093" i="4"/>
  <c r="BQ1029" i="4"/>
  <c r="BQ1045" i="4"/>
  <c r="AS1214" i="4"/>
  <c r="BA1214" i="4"/>
  <c r="BI1214" i="4"/>
  <c r="AB1288" i="4"/>
  <c r="BQ1407" i="4"/>
  <c r="BZ1412" i="4"/>
  <c r="BH1423" i="4"/>
  <c r="BT1452" i="4"/>
  <c r="BZ1541" i="4"/>
  <c r="AN1542" i="4"/>
  <c r="BQ1568" i="4"/>
  <c r="BA1571" i="4"/>
  <c r="BZ1597" i="4"/>
  <c r="AT1598" i="4"/>
  <c r="BB1598" i="4"/>
  <c r="AB1640" i="4"/>
  <c r="BD1690" i="4"/>
  <c r="BQ1779" i="4"/>
  <c r="BZ1793" i="4"/>
  <c r="AZ1921" i="4"/>
  <c r="AM1831" i="4"/>
  <c r="BC1831" i="4"/>
  <c r="BQ1862" i="4"/>
  <c r="AW1894" i="4"/>
  <c r="BE1894" i="4"/>
  <c r="BZ956" i="4"/>
  <c r="BZ969" i="4"/>
  <c r="AQ1093" i="4"/>
  <c r="AY1093" i="4"/>
  <c r="BZ991" i="4"/>
  <c r="BZ976" i="4" s="1"/>
  <c r="BQ1009" i="4"/>
  <c r="BQ1050" i="4"/>
  <c r="BU1066" i="4"/>
  <c r="BZ1092" i="4"/>
  <c r="AM1214" i="4"/>
  <c r="BZ1247" i="4"/>
  <c r="BZ1313" i="4"/>
  <c r="BB1304" i="4"/>
  <c r="AT1450" i="4"/>
  <c r="BB1450" i="4"/>
  <c r="AB1348" i="4"/>
  <c r="BZ1428" i="4"/>
  <c r="BS1423" i="4"/>
  <c r="AO1452" i="4"/>
  <c r="AW1452" i="4"/>
  <c r="BE1452" i="4"/>
  <c r="BZ1510" i="4"/>
  <c r="BZ1555" i="4"/>
  <c r="AB1564" i="4"/>
  <c r="AM1688" i="4"/>
  <c r="BC1688" i="4"/>
  <c r="BZ1640" i="4"/>
  <c r="BE1661" i="4"/>
  <c r="BZ1674" i="4"/>
  <c r="BQ1683" i="4"/>
  <c r="BQ1705" i="4"/>
  <c r="AB1711" i="4"/>
  <c r="AP1717" i="4"/>
  <c r="BF1717" i="4"/>
  <c r="BQ1793" i="4"/>
  <c r="CC1921" i="4"/>
  <c r="BQ1837" i="4"/>
  <c r="BQ1893" i="4"/>
  <c r="BQ931" i="4"/>
  <c r="AZ1093" i="4"/>
  <c r="BH1093" i="4"/>
  <c r="BQ997" i="4"/>
  <c r="BZ1009" i="4"/>
  <c r="AW1066" i="4"/>
  <c r="BE1066" i="4"/>
  <c r="BV1066" i="4"/>
  <c r="AP1214" i="4"/>
  <c r="AX1214" i="4"/>
  <c r="BC1241" i="4"/>
  <c r="AB1322" i="4"/>
  <c r="AM1360" i="4"/>
  <c r="BC1360" i="4"/>
  <c r="AT1360" i="4"/>
  <c r="BB1360" i="4"/>
  <c r="AB1391" i="4"/>
  <c r="BQ1417" i="4"/>
  <c r="BZ1422" i="4"/>
  <c r="BQ1467" i="4"/>
  <c r="AQ1479" i="4"/>
  <c r="BQ1490" i="4"/>
  <c r="BU1479" i="4"/>
  <c r="BZ1516" i="4"/>
  <c r="BQ1521" i="4"/>
  <c r="BE1542" i="4"/>
  <c r="AB1551" i="4"/>
  <c r="AB1597" i="4"/>
  <c r="BQ1604" i="4"/>
  <c r="BQ1635" i="4"/>
  <c r="AP1661" i="4"/>
  <c r="BF1661" i="4"/>
  <c r="AB1670" i="4"/>
  <c r="BZ1683" i="4"/>
  <c r="AI1690" i="4"/>
  <c r="BQ1711" i="4"/>
  <c r="BQ1728" i="4"/>
  <c r="BQ1759" i="4"/>
  <c r="AW1780" i="4"/>
  <c r="BE1780" i="4"/>
  <c r="AB1802" i="4"/>
  <c r="AU1809" i="4"/>
  <c r="BZ1837" i="4"/>
  <c r="AB1873" i="4"/>
  <c r="AB1899" i="4"/>
  <c r="CA1894" i="4"/>
  <c r="AB1912" i="4"/>
  <c r="BZ1916" i="4"/>
  <c r="BQ936" i="4"/>
  <c r="BQ952" i="4"/>
  <c r="BZ965" i="4"/>
  <c r="AS1093" i="4"/>
  <c r="BI1093" i="4"/>
  <c r="BQ1002" i="4"/>
  <c r="BQ1014" i="4"/>
  <c r="BQ1055" i="4"/>
  <c r="AO1214" i="4"/>
  <c r="AW1214" i="4"/>
  <c r="BE1214" i="4"/>
  <c r="BQ1247" i="4"/>
  <c r="BU1241" i="4"/>
  <c r="CB1304" i="4"/>
  <c r="AN1333" i="4"/>
  <c r="BU1333" i="4"/>
  <c r="BZ1348" i="4"/>
  <c r="AB1366" i="4"/>
  <c r="BZ1386" i="4"/>
  <c r="BZ1467" i="4"/>
  <c r="AZ1542" i="4"/>
  <c r="AO1571" i="4"/>
  <c r="AP1598" i="4"/>
  <c r="BF1598" i="4"/>
  <c r="BQ1640" i="4"/>
  <c r="AR1690" i="4"/>
  <c r="BQ1733" i="4"/>
  <c r="BQ1764" i="4"/>
  <c r="AN1921" i="4"/>
  <c r="AQ1831" i="4"/>
  <c r="AY1831" i="4"/>
  <c r="BQ1899" i="4"/>
  <c r="BI1894" i="4"/>
  <c r="BQ1912" i="4"/>
  <c r="K42" i="3"/>
  <c r="BU260" i="4"/>
  <c r="I91" i="3"/>
  <c r="K93" i="3"/>
  <c r="J91" i="3"/>
  <c r="J65" i="3"/>
  <c r="I65" i="3"/>
  <c r="BS66" i="4"/>
  <c r="BU66" i="4"/>
  <c r="H26" i="3"/>
  <c r="H30" i="3"/>
  <c r="H46" i="3"/>
  <c r="G262" i="3"/>
  <c r="G34" i="3"/>
  <c r="BQ102" i="4"/>
  <c r="BQ23" i="4" s="1"/>
  <c r="M47" i="3"/>
  <c r="K35" i="1"/>
  <c r="V35" i="1" s="1"/>
  <c r="BQ54" i="4"/>
  <c r="BQ10" i="4" s="1"/>
  <c r="BQ65" i="4"/>
  <c r="BQ13" i="4" s="1"/>
  <c r="AB72" i="4"/>
  <c r="BZ72" i="4"/>
  <c r="BZ77" i="4"/>
  <c r="BZ17" i="4" s="1"/>
  <c r="BQ82" i="4"/>
  <c r="BQ87" i="4"/>
  <c r="BQ92" i="4"/>
  <c r="BQ97" i="4"/>
  <c r="BQ107" i="4"/>
  <c r="BQ112" i="4"/>
  <c r="AB122" i="4"/>
  <c r="BZ122" i="4"/>
  <c r="BQ127" i="4"/>
  <c r="BQ182" i="4"/>
  <c r="BQ207" i="4"/>
  <c r="AB217" i="4"/>
  <c r="BZ217" i="4"/>
  <c r="BQ640" i="4"/>
  <c r="BZ645" i="4"/>
  <c r="BQ822" i="4"/>
  <c r="BQ827" i="4"/>
  <c r="BQ833" i="4"/>
  <c r="BQ841" i="4"/>
  <c r="BQ850" i="4"/>
  <c r="BZ872" i="4"/>
  <c r="BQ973" i="4"/>
  <c r="BZ1050" i="4"/>
  <c r="BZ1055" i="4"/>
  <c r="AQ1066" i="4"/>
  <c r="BC1066" i="4"/>
  <c r="BS1214" i="4"/>
  <c r="AM1241" i="4"/>
  <c r="AS1241" i="4"/>
  <c r="AY1241" i="4"/>
  <c r="BE1241" i="4"/>
  <c r="BQ1262" i="4"/>
  <c r="BV1304" i="4"/>
  <c r="CA1304" i="4"/>
  <c r="AS1304" i="4"/>
  <c r="BE1304" i="4"/>
  <c r="BQ1330" i="4"/>
  <c r="AY1304" i="4"/>
  <c r="AL1333" i="4"/>
  <c r="AT1333" i="4"/>
  <c r="BB1333" i="4"/>
  <c r="BQ1371" i="4"/>
  <c r="BV1360" i="4"/>
  <c r="AJ1423" i="4"/>
  <c r="AN1423" i="4"/>
  <c r="AT1423" i="4"/>
  <c r="AV1423" i="4"/>
  <c r="AZ1423" i="4"/>
  <c r="BF1423" i="4"/>
  <c r="CA1423" i="4"/>
  <c r="AI1452" i="4"/>
  <c r="AM1452" i="4"/>
  <c r="AQ1452" i="4"/>
  <c r="AU1452" i="4"/>
  <c r="AY1452" i="4"/>
  <c r="BC1452" i="4"/>
  <c r="BG1452" i="4"/>
  <c r="BZ1029" i="4"/>
  <c r="BQ1060" i="4"/>
  <c r="BZ1060" i="4"/>
  <c r="BQ1065" i="4"/>
  <c r="BQ1075" i="4"/>
  <c r="BQ1079" i="4"/>
  <c r="BZ1079" i="4"/>
  <c r="BQ1092" i="4"/>
  <c r="AS1331" i="4"/>
  <c r="BE1331" i="4"/>
  <c r="BV1331" i="4"/>
  <c r="BQ1229" i="4"/>
  <c r="BU1214" i="4"/>
  <c r="BQ1235" i="4"/>
  <c r="BZ1235" i="4"/>
  <c r="BZ1240" i="4"/>
  <c r="AU1214" i="4"/>
  <c r="AP1241" i="4"/>
  <c r="AT1241" i="4"/>
  <c r="AV1241" i="4"/>
  <c r="BB1241" i="4"/>
  <c r="BF1241" i="4"/>
  <c r="BH1241" i="4"/>
  <c r="BT1241" i="4"/>
  <c r="BV1241" i="4"/>
  <c r="BQ1252" i="4"/>
  <c r="BS1241" i="4"/>
  <c r="BW1241" i="4"/>
  <c r="BQ1257" i="4"/>
  <c r="BZ1257" i="4"/>
  <c r="AN1241" i="4"/>
  <c r="AZ1241" i="4"/>
  <c r="BQ1267" i="4"/>
  <c r="BZ1267" i="4"/>
  <c r="AB1272" i="4"/>
  <c r="BZ1272" i="4"/>
  <c r="AB1278" i="4"/>
  <c r="BZ1278" i="4"/>
  <c r="BQ1283" i="4"/>
  <c r="BZ1288" i="4"/>
  <c r="BQ1293" i="4"/>
  <c r="BQ1309" i="4"/>
  <c r="BZ1309" i="4"/>
  <c r="AJ1304" i="4"/>
  <c r="AN1304" i="4"/>
  <c r="AV1304" i="4"/>
  <c r="AZ1304" i="4"/>
  <c r="BH1304" i="4"/>
  <c r="BQ1317" i="4"/>
  <c r="AK1304" i="4"/>
  <c r="AQ1304" i="4"/>
  <c r="AW1304" i="4"/>
  <c r="BI1304" i="4"/>
  <c r="BZ1326" i="4"/>
  <c r="BQ1441" i="4"/>
  <c r="BI1423" i="4"/>
  <c r="AT1479" i="4"/>
  <c r="BF1479" i="4"/>
  <c r="BV1479" i="4"/>
  <c r="AM1479" i="4"/>
  <c r="AY1479" i="4"/>
  <c r="BT1542" i="4"/>
  <c r="BV1571" i="4"/>
  <c r="AM1571" i="4"/>
  <c r="AQ1571" i="4"/>
  <c r="AY1571" i="4"/>
  <c r="BC1571" i="4"/>
  <c r="BG1571" i="4"/>
  <c r="BT1598" i="4"/>
  <c r="BU1598" i="4"/>
  <c r="BZ1624" i="4"/>
  <c r="AB1629" i="4"/>
  <c r="BZ1629" i="4"/>
  <c r="AB1635" i="4"/>
  <c r="BS1688" i="4"/>
  <c r="AN1688" i="4"/>
  <c r="BZ1660" i="4"/>
  <c r="AI1333" i="4"/>
  <c r="AK1333" i="4"/>
  <c r="AO1333" i="4"/>
  <c r="AQ1333" i="4"/>
  <c r="AU1333" i="4"/>
  <c r="AW1333" i="4"/>
  <c r="BA1333" i="4"/>
  <c r="BC1333" i="4"/>
  <c r="BG1333" i="4"/>
  <c r="BI1333" i="4"/>
  <c r="BQ1354" i="4"/>
  <c r="BQ1359" i="4"/>
  <c r="AB1359" i="4"/>
  <c r="BZ1359" i="4"/>
  <c r="BQ1366" i="4"/>
  <c r="BT1360" i="4"/>
  <c r="AB1376" i="4"/>
  <c r="BZ1376" i="4"/>
  <c r="BQ1381" i="4"/>
  <c r="AS1360" i="4"/>
  <c r="BE1360" i="4"/>
  <c r="BQ1386" i="4"/>
  <c r="BZ1391" i="4"/>
  <c r="BQ1397" i="4"/>
  <c r="BQ1402" i="4"/>
  <c r="AB1402" i="4"/>
  <c r="BZ1402" i="4"/>
  <c r="AB1407" i="4"/>
  <c r="BZ1407" i="4"/>
  <c r="BQ1412" i="4"/>
  <c r="BZ1417" i="4"/>
  <c r="BQ1428" i="4"/>
  <c r="CB1423" i="4"/>
  <c r="AP1423" i="4"/>
  <c r="BB1423" i="4"/>
  <c r="BV1423" i="4"/>
  <c r="BQ1436" i="4"/>
  <c r="AM1423" i="4"/>
  <c r="BQ1445" i="4"/>
  <c r="BU1423" i="4"/>
  <c r="BQ1449" i="4"/>
  <c r="AK1423" i="4"/>
  <c r="AQ1423" i="4"/>
  <c r="AW1423" i="4"/>
  <c r="BC1423" i="4"/>
  <c r="AJ1569" i="4"/>
  <c r="AL1452" i="4"/>
  <c r="AN1452" i="4"/>
  <c r="AR1452" i="4"/>
  <c r="AV1569" i="4"/>
  <c r="AX1452" i="4"/>
  <c r="AZ1452" i="4"/>
  <c r="BD1452" i="4"/>
  <c r="BH1569" i="4"/>
  <c r="BW1569" i="4"/>
  <c r="AB1467" i="4"/>
  <c r="BS1452" i="4"/>
  <c r="AB1473" i="4"/>
  <c r="AN1569" i="4"/>
  <c r="AZ1569" i="4"/>
  <c r="AB1478" i="4"/>
  <c r="AB1485" i="4"/>
  <c r="AB1490" i="4"/>
  <c r="BZ1495" i="4"/>
  <c r="BZ1505" i="4"/>
  <c r="AB1510" i="4"/>
  <c r="AB1516" i="4"/>
  <c r="AB1521" i="4"/>
  <c r="AB1526" i="4"/>
  <c r="BZ1526" i="4"/>
  <c r="AB1536" i="4"/>
  <c r="BZ1536" i="4"/>
  <c r="AB1541" i="4"/>
  <c r="AT1542" i="4"/>
  <c r="BF1542" i="4"/>
  <c r="AQ1542" i="4"/>
  <c r="AL1571" i="4"/>
  <c r="AP1571" i="4"/>
  <c r="AT1571" i="4"/>
  <c r="AX1571" i="4"/>
  <c r="BB1571" i="4"/>
  <c r="BF1571" i="4"/>
  <c r="AB1592" i="4"/>
  <c r="BW1688" i="4"/>
  <c r="AN1571" i="4"/>
  <c r="AV1571" i="4"/>
  <c r="AZ1688" i="4"/>
  <c r="BD1571" i="4"/>
  <c r="AB1604" i="4"/>
  <c r="AB1609" i="4"/>
  <c r="BZ1645" i="4"/>
  <c r="BE1598" i="4"/>
  <c r="AM1661" i="4"/>
  <c r="AQ1661" i="4"/>
  <c r="AY1661" i="4"/>
  <c r="BC1661" i="4"/>
  <c r="BT1661" i="4"/>
  <c r="BQ1674" i="4"/>
  <c r="AV1661" i="4"/>
  <c r="AK1690" i="4"/>
  <c r="AO1690" i="4"/>
  <c r="AS1690" i="4"/>
  <c r="AW1690" i="4"/>
  <c r="BA1690" i="4"/>
  <c r="BE1690" i="4"/>
  <c r="BI1690" i="4"/>
  <c r="BZ1711" i="4"/>
  <c r="BV1690" i="4"/>
  <c r="AQ1690" i="4"/>
  <c r="AY1807" i="4"/>
  <c r="BG1690" i="4"/>
  <c r="AB1728" i="4"/>
  <c r="AB1733" i="4"/>
  <c r="BZ1733" i="4"/>
  <c r="BZ1748" i="4"/>
  <c r="AW1717" i="4"/>
  <c r="AB1754" i="4"/>
  <c r="BZ1754" i="4"/>
  <c r="AB1759" i="4"/>
  <c r="AB1764" i="4"/>
  <c r="BZ1764" i="4"/>
  <c r="BZ1779" i="4"/>
  <c r="AK1717" i="4"/>
  <c r="BI1717" i="4"/>
  <c r="BQ1785" i="4"/>
  <c r="BZ1789" i="4"/>
  <c r="BC1780" i="4"/>
  <c r="BQ1802" i="4"/>
  <c r="BG1809" i="4"/>
  <c r="CB1921" i="4"/>
  <c r="AN1831" i="4"/>
  <c r="AZ1831" i="4"/>
  <c r="AB1847" i="4"/>
  <c r="BU1831" i="4"/>
  <c r="CA1831" i="4"/>
  <c r="BZ1878" i="4"/>
  <c r="AS1831" i="4"/>
  <c r="AB1888" i="4"/>
  <c r="BZ1888" i="4"/>
  <c r="BZ1903" i="4"/>
  <c r="CC1894" i="4"/>
  <c r="AQ1894" i="4"/>
  <c r="AJ1661" i="4"/>
  <c r="BH1661" i="4"/>
  <c r="BU1690" i="4"/>
  <c r="AL1690" i="4"/>
  <c r="AP1690" i="4"/>
  <c r="AT1690" i="4"/>
  <c r="AX1690" i="4"/>
  <c r="BB1690" i="4"/>
  <c r="BF1690" i="4"/>
  <c r="AB1716" i="4"/>
  <c r="AB1723" i="4"/>
  <c r="AM1717" i="4"/>
  <c r="AY1717" i="4"/>
  <c r="BQ1738" i="4"/>
  <c r="AB1743" i="4"/>
  <c r="BZ1743" i="4"/>
  <c r="BQ1769" i="4"/>
  <c r="AB1774" i="4"/>
  <c r="BZ1774" i="4"/>
  <c r="AJ1780" i="4"/>
  <c r="AZ1780" i="4"/>
  <c r="BH1780" i="4"/>
  <c r="AN1780" i="4"/>
  <c r="AT1780" i="4"/>
  <c r="BB1780" i="4"/>
  <c r="BS1780" i="4"/>
  <c r="BT1807" i="4"/>
  <c r="AL1809" i="4"/>
  <c r="AP1809" i="4"/>
  <c r="BB1809" i="4"/>
  <c r="BF1809" i="4"/>
  <c r="AB1825" i="4"/>
  <c r="BS1921" i="4"/>
  <c r="AB1830" i="4"/>
  <c r="BZ1830" i="4"/>
  <c r="AB1837" i="4"/>
  <c r="BT1831" i="4"/>
  <c r="CC1831" i="4"/>
  <c r="BZ1852" i="4"/>
  <c r="CD1831" i="4"/>
  <c r="AB1857" i="4"/>
  <c r="BZ1857" i="4"/>
  <c r="AB1868" i="4"/>
  <c r="BZ1883" i="4"/>
  <c r="AN1894" i="4"/>
  <c r="AV1894" i="4"/>
  <c r="BH1894" i="4"/>
  <c r="BZ1907" i="4"/>
  <c r="AZ1894" i="4"/>
  <c r="BT1894" i="4"/>
  <c r="H80" i="3"/>
  <c r="I93" i="3"/>
  <c r="G65" i="3"/>
  <c r="I47" i="3"/>
  <c r="J47" i="3"/>
  <c r="L78" i="3"/>
  <c r="M80" i="3"/>
  <c r="K91" i="3"/>
  <c r="M93" i="3"/>
  <c r="M96" i="3"/>
  <c r="I21" i="3"/>
  <c r="N44" i="3"/>
  <c r="N65" i="3"/>
  <c r="N78" i="3"/>
  <c r="J80" i="3"/>
  <c r="H91" i="3"/>
  <c r="L91" i="3"/>
  <c r="N93" i="3"/>
  <c r="G213" i="3"/>
  <c r="G104" i="3" s="1"/>
  <c r="K213" i="3"/>
  <c r="K104" i="3" s="1"/>
  <c r="H47" i="3"/>
  <c r="I92" i="3"/>
  <c r="K80" i="3"/>
  <c r="L96" i="3"/>
  <c r="M78" i="3"/>
  <c r="N80" i="3"/>
  <c r="I322" i="3"/>
  <c r="M322" i="3"/>
  <c r="BT66" i="4"/>
  <c r="BH176" i="4"/>
  <c r="BI176" i="4"/>
  <c r="AC27" i="5"/>
  <c r="AI27" i="5"/>
  <c r="AJ27" i="5"/>
  <c r="K38" i="3"/>
  <c r="K34" i="3"/>
  <c r="H34" i="3"/>
  <c r="J34" i="3"/>
  <c r="J30" i="3"/>
  <c r="G30" i="3"/>
  <c r="K30" i="3"/>
  <c r="J26" i="3"/>
  <c r="G26" i="3"/>
  <c r="K26" i="3"/>
  <c r="G42" i="3"/>
  <c r="H25" i="3"/>
  <c r="G46" i="3"/>
  <c r="K46" i="3"/>
  <c r="J46" i="3"/>
  <c r="N46" i="3"/>
  <c r="J44" i="3"/>
  <c r="G44" i="3"/>
  <c r="N42" i="3"/>
  <c r="J42" i="3"/>
  <c r="G22" i="3"/>
  <c r="G40" i="3"/>
  <c r="K40" i="3"/>
  <c r="J22" i="3"/>
  <c r="K22" i="3"/>
  <c r="N22" i="3"/>
  <c r="I25" i="3"/>
  <c r="J40" i="3"/>
  <c r="N40" i="3"/>
  <c r="I266" i="3"/>
  <c r="H266" i="3"/>
  <c r="K65" i="3"/>
  <c r="BH260" i="4"/>
  <c r="AK260" i="4"/>
  <c r="AG27" i="5"/>
  <c r="J37" i="3"/>
  <c r="I7" i="7"/>
  <c r="N21" i="3"/>
  <c r="F9" i="7"/>
  <c r="K29" i="3"/>
  <c r="G37" i="3"/>
  <c r="I22" i="3"/>
  <c r="H17" i="7"/>
  <c r="M22" i="3"/>
  <c r="G21" i="3"/>
  <c r="F7" i="7"/>
  <c r="K21" i="3"/>
  <c r="G33" i="3"/>
  <c r="F10" i="7"/>
  <c r="K33" i="3"/>
  <c r="I40" i="3"/>
  <c r="H23" i="7"/>
  <c r="M40" i="3"/>
  <c r="H44" i="3"/>
  <c r="H262" i="3"/>
  <c r="G29" i="7"/>
  <c r="L44" i="3"/>
  <c r="H29" i="3"/>
  <c r="G35" i="7"/>
  <c r="H37" i="3"/>
  <c r="K92" i="3"/>
  <c r="G25" i="3"/>
  <c r="J25" i="3"/>
  <c r="I262" i="3"/>
  <c r="I44" i="3"/>
  <c r="H29" i="7"/>
  <c r="M262" i="3"/>
  <c r="M44" i="3"/>
  <c r="I29" i="3"/>
  <c r="H35" i="7"/>
  <c r="I37" i="3"/>
  <c r="H7" i="7"/>
  <c r="J29" i="3"/>
  <c r="I18" i="7"/>
  <c r="M21" i="3"/>
  <c r="H42" i="3"/>
  <c r="G32" i="7"/>
  <c r="L46" i="3"/>
  <c r="H33" i="3"/>
  <c r="D77" i="7"/>
  <c r="D57" i="7"/>
  <c r="L47" i="3"/>
  <c r="F8" i="7"/>
  <c r="K25" i="3"/>
  <c r="H22" i="3"/>
  <c r="J21" i="3"/>
  <c r="G29" i="3"/>
  <c r="J33" i="3"/>
  <c r="F11" i="7"/>
  <c r="K37" i="3"/>
  <c r="F18" i="7"/>
  <c r="H40" i="3"/>
  <c r="G23" i="7"/>
  <c r="L40" i="3"/>
  <c r="I42" i="3"/>
  <c r="H26" i="7"/>
  <c r="M42" i="3"/>
  <c r="I46" i="3"/>
  <c r="H32" i="7"/>
  <c r="M155" i="3"/>
  <c r="M46" i="3"/>
  <c r="I33" i="3"/>
  <c r="N92" i="3"/>
  <c r="F26" i="7"/>
  <c r="F29" i="7"/>
  <c r="F31" i="7" s="1"/>
  <c r="G47" i="3"/>
  <c r="K47" i="3"/>
  <c r="M65" i="3"/>
  <c r="G92" i="3"/>
  <c r="L322" i="3"/>
  <c r="I29" i="7"/>
  <c r="N262" i="3"/>
  <c r="I32" i="7"/>
  <c r="N47" i="3"/>
  <c r="H65" i="3"/>
  <c r="L65" i="3"/>
  <c r="J266" i="3"/>
  <c r="AP66" i="4"/>
  <c r="BB66" i="4"/>
  <c r="BH66" i="4"/>
  <c r="AQ66" i="4"/>
  <c r="BC66" i="4"/>
  <c r="BI66" i="4"/>
  <c r="AM66" i="4"/>
  <c r="AS66" i="4"/>
  <c r="BE66" i="4"/>
  <c r="AN66" i="4"/>
  <c r="AT66" i="4"/>
  <c r="BF66" i="4"/>
  <c r="AM1331" i="4"/>
  <c r="AY1331" i="4"/>
  <c r="BT1214" i="4"/>
  <c r="BT1331" i="4"/>
  <c r="AJ1331" i="4"/>
  <c r="AN1331" i="4"/>
  <c r="AN1214" i="4"/>
  <c r="AV1214" i="4"/>
  <c r="AV1331" i="4"/>
  <c r="AZ1331" i="4"/>
  <c r="AZ1214" i="4"/>
  <c r="BH1214" i="4"/>
  <c r="BH1331" i="4"/>
  <c r="BZ1262" i="4"/>
  <c r="AT1331" i="4"/>
  <c r="BF1331" i="4"/>
  <c r="AP1331" i="4"/>
  <c r="BB1331" i="4"/>
  <c r="AJ1450" i="4"/>
  <c r="AV1450" i="4"/>
  <c r="BH1450" i="4"/>
  <c r="AK1360" i="4"/>
  <c r="AW1360" i="4"/>
  <c r="BI1360" i="4"/>
  <c r="AB1386" i="4"/>
  <c r="BC1450" i="4"/>
  <c r="AP1569" i="4"/>
  <c r="AP1452" i="4"/>
  <c r="AT1569" i="4"/>
  <c r="AT1452" i="4"/>
  <c r="BB1569" i="4"/>
  <c r="BB1452" i="4"/>
  <c r="BF1569" i="4"/>
  <c r="BF1452" i="4"/>
  <c r="BV1569" i="4"/>
  <c r="BS1542" i="4"/>
  <c r="AS1598" i="4"/>
  <c r="AT1214" i="4"/>
  <c r="BF1214" i="4"/>
  <c r="BV1214" i="4"/>
  <c r="AQ1331" i="4"/>
  <c r="BC1331" i="4"/>
  <c r="BS1331" i="4"/>
  <c r="BW1331" i="4"/>
  <c r="AB1309" i="4"/>
  <c r="BQ1322" i="4"/>
  <c r="AS1333" i="4"/>
  <c r="AS1450" i="4"/>
  <c r="BE1333" i="4"/>
  <c r="BE1450" i="4"/>
  <c r="BV1450" i="4"/>
  <c r="BZ1354" i="4"/>
  <c r="BS1360" i="4"/>
  <c r="BZ1397" i="4"/>
  <c r="AK1450" i="4"/>
  <c r="BI1450" i="4"/>
  <c r="AP1479" i="4"/>
  <c r="BB1479" i="4"/>
  <c r="BQ1516" i="4"/>
  <c r="BZ1521" i="4"/>
  <c r="AM1542" i="4"/>
  <c r="AY1542" i="4"/>
  <c r="BS1569" i="4"/>
  <c r="BS1450" i="4"/>
  <c r="BS1333" i="4"/>
  <c r="BW1450" i="4"/>
  <c r="BW1333" i="4"/>
  <c r="AQ1450" i="4"/>
  <c r="BU1450" i="4"/>
  <c r="BT1688" i="4"/>
  <c r="BT1571" i="4"/>
  <c r="AK1331" i="4"/>
  <c r="AW1331" i="4"/>
  <c r="BI1331" i="4"/>
  <c r="BU1331" i="4"/>
  <c r="BQ1272" i="4"/>
  <c r="BZ1283" i="4"/>
  <c r="BQ1303" i="4"/>
  <c r="BZ1317" i="4"/>
  <c r="AM1450" i="4"/>
  <c r="AM1333" i="4"/>
  <c r="AY1450" i="4"/>
  <c r="AY1333" i="4"/>
  <c r="BT1450" i="4"/>
  <c r="AN1450" i="4"/>
  <c r="AZ1450" i="4"/>
  <c r="AB1354" i="4"/>
  <c r="BU1360" i="4"/>
  <c r="BQ1391" i="4"/>
  <c r="AB1417" i="4"/>
  <c r="BT1423" i="4"/>
  <c r="CC1423" i="4"/>
  <c r="BZ1449" i="4"/>
  <c r="AW1450" i="4"/>
  <c r="BQ1473" i="4"/>
  <c r="BZ1478" i="4"/>
  <c r="BQ1485" i="4"/>
  <c r="AJ1479" i="4"/>
  <c r="AV1479" i="4"/>
  <c r="BH1479" i="4"/>
  <c r="BZ1490" i="4"/>
  <c r="AK1479" i="4"/>
  <c r="AS1479" i="4"/>
  <c r="AW1479" i="4"/>
  <c r="BE1479" i="4"/>
  <c r="BI1479" i="4"/>
  <c r="AM1569" i="4"/>
  <c r="AQ1569" i="4"/>
  <c r="AY1569" i="4"/>
  <c r="BC1569" i="4"/>
  <c r="BZ1547" i="4"/>
  <c r="BQ1551" i="4"/>
  <c r="BT1569" i="4"/>
  <c r="AV1688" i="4"/>
  <c r="BH1688" i="4"/>
  <c r="BU1688" i="4"/>
  <c r="BU1571" i="4"/>
  <c r="BZ1586" i="4"/>
  <c r="AN1661" i="4"/>
  <c r="AZ1661" i="4"/>
  <c r="AT1688" i="4"/>
  <c r="AT1807" i="4"/>
  <c r="BB1807" i="4"/>
  <c r="BS1807" i="4"/>
  <c r="BT1717" i="4"/>
  <c r="BW1780" i="4"/>
  <c r="AP1807" i="4"/>
  <c r="AM1921" i="4"/>
  <c r="AM1809" i="4"/>
  <c r="AQ1921" i="4"/>
  <c r="AQ1809" i="4"/>
  <c r="BT1921" i="4"/>
  <c r="BT1809" i="4"/>
  <c r="AK1831" i="4"/>
  <c r="AW1831" i="4"/>
  <c r="BE1831" i="4"/>
  <c r="BI1831" i="4"/>
  <c r="BZ1564" i="4"/>
  <c r="AK1688" i="4"/>
  <c r="AK1571" i="4"/>
  <c r="AS1688" i="4"/>
  <c r="AS1571" i="4"/>
  <c r="AW1688" i="4"/>
  <c r="AW1571" i="4"/>
  <c r="BE1688" i="4"/>
  <c r="BE1571" i="4"/>
  <c r="BI1688" i="4"/>
  <c r="BI1571" i="4"/>
  <c r="BV1688" i="4"/>
  <c r="AM1807" i="4"/>
  <c r="AS1717" i="4"/>
  <c r="BE1717" i="4"/>
  <c r="BS1717" i="4"/>
  <c r="BW1717" i="4"/>
  <c r="AJ1717" i="4"/>
  <c r="AN1717" i="4"/>
  <c r="AV1717" i="4"/>
  <c r="AZ1717" i="4"/>
  <c r="BH1717" i="4"/>
  <c r="AQ1780" i="4"/>
  <c r="AJ1452" i="4"/>
  <c r="AV1452" i="4"/>
  <c r="BH1452" i="4"/>
  <c r="AK1569" i="4"/>
  <c r="AS1569" i="4"/>
  <c r="AW1569" i="4"/>
  <c r="BE1569" i="4"/>
  <c r="BI1569" i="4"/>
  <c r="BU1569" i="4"/>
  <c r="BV1542" i="4"/>
  <c r="AP1688" i="4"/>
  <c r="BB1688" i="4"/>
  <c r="BQ1597" i="4"/>
  <c r="BS1598" i="4"/>
  <c r="BQ1609" i="4"/>
  <c r="AJ1598" i="4"/>
  <c r="AN1598" i="4"/>
  <c r="AV1598" i="4"/>
  <c r="AZ1598" i="4"/>
  <c r="BH1598" i="4"/>
  <c r="BZ1614" i="4"/>
  <c r="AK1598" i="4"/>
  <c r="AW1598" i="4"/>
  <c r="BI1598" i="4"/>
  <c r="BZ1655" i="4"/>
  <c r="AK1661" i="4"/>
  <c r="AW1661" i="4"/>
  <c r="BI1661" i="4"/>
  <c r="BF1688" i="4"/>
  <c r="AJ1807" i="4"/>
  <c r="AJ1690" i="4"/>
  <c r="AN1807" i="4"/>
  <c r="AN1690" i="4"/>
  <c r="AV1807" i="4"/>
  <c r="AV1690" i="4"/>
  <c r="AZ1807" i="4"/>
  <c r="AZ1690" i="4"/>
  <c r="BH1807" i="4"/>
  <c r="BH1690" i="4"/>
  <c r="BZ1705" i="4"/>
  <c r="BU1780" i="4"/>
  <c r="BF1807" i="4"/>
  <c r="AK1807" i="4"/>
  <c r="AW1807" i="4"/>
  <c r="BI1807" i="4"/>
  <c r="BU1807" i="4"/>
  <c r="BV1780" i="4"/>
  <c r="BZ1798" i="4"/>
  <c r="BS1809" i="4"/>
  <c r="AJ1921" i="4"/>
  <c r="AV1921" i="4"/>
  <c r="BH1921" i="4"/>
  <c r="BU1921" i="4"/>
  <c r="BU1809" i="4"/>
  <c r="CD1921" i="4"/>
  <c r="CD1809" i="4"/>
  <c r="BZ1819" i="4"/>
  <c r="CB1831" i="4"/>
  <c r="BQ1847" i="4"/>
  <c r="AJ1831" i="4"/>
  <c r="AV1831" i="4"/>
  <c r="BH1831" i="4"/>
  <c r="AM1780" i="4"/>
  <c r="AY1780" i="4"/>
  <c r="AB1789" i="4"/>
  <c r="AK1921" i="4"/>
  <c r="AK1809" i="4"/>
  <c r="AS1921" i="4"/>
  <c r="AS1809" i="4"/>
  <c r="AW1921" i="4"/>
  <c r="AW1809" i="4"/>
  <c r="BE1921" i="4"/>
  <c r="BE1809" i="4"/>
  <c r="BI1921" i="4"/>
  <c r="BI1809" i="4"/>
  <c r="BV1921" i="4"/>
  <c r="CA1921" i="4"/>
  <c r="BQ1830" i="4"/>
  <c r="AP1831" i="4"/>
  <c r="AT1831" i="4"/>
  <c r="BB1831" i="4"/>
  <c r="BF1831" i="4"/>
  <c r="BS1831" i="4"/>
  <c r="BW1831" i="4"/>
  <c r="BQ1868" i="4"/>
  <c r="BZ1873" i="4"/>
  <c r="BQ1888" i="4"/>
  <c r="AQ1807" i="4"/>
  <c r="BC1807" i="4"/>
  <c r="BZ1785" i="4"/>
  <c r="BQ1789" i="4"/>
  <c r="AT1921" i="4"/>
  <c r="BF1921" i="4"/>
  <c r="BZ1842" i="4"/>
  <c r="BU1894" i="4"/>
  <c r="AP1921" i="4"/>
  <c r="BB1921" i="4"/>
  <c r="AB1842" i="4"/>
  <c r="BQ1873" i="4"/>
  <c r="BV1894" i="4"/>
  <c r="BZ1912" i="4"/>
  <c r="BQ1916" i="4"/>
  <c r="BC1921" i="4"/>
  <c r="BQ1842" i="4"/>
  <c r="BZ1893" i="4"/>
  <c r="AM1894" i="4"/>
  <c r="AY1894" i="4"/>
  <c r="AB1903" i="4"/>
  <c r="BC1894" i="4"/>
  <c r="BZ1862" i="4"/>
  <c r="BZ1899" i="4"/>
  <c r="CD1894" i="4"/>
  <c r="BQ1903" i="4"/>
  <c r="D56" i="7"/>
  <c r="D52" i="7"/>
  <c r="D48" i="7"/>
  <c r="F37" i="7"/>
  <c r="D44" i="7"/>
  <c r="BZ9" i="4" l="1"/>
  <c r="G1722" i="4"/>
  <c r="BH22" i="4"/>
  <c r="BH14" i="4" s="1"/>
  <c r="BI22" i="4"/>
  <c r="BI14" i="4" s="1"/>
  <c r="AJ22" i="4"/>
  <c r="AJ14" i="4" s="1"/>
  <c r="AZ29" i="4"/>
  <c r="BZ27" i="4"/>
  <c r="BZ24" i="4"/>
  <c r="BQ28" i="4"/>
  <c r="BZ12" i="4"/>
  <c r="BZ23" i="4"/>
  <c r="BQ20" i="4"/>
  <c r="BQ24" i="4"/>
  <c r="BQ12" i="4"/>
  <c r="BQ18" i="4"/>
  <c r="BQ26" i="4"/>
  <c r="AK22" i="4"/>
  <c r="AK14" i="4" s="1"/>
  <c r="BZ25" i="4"/>
  <c r="BZ13" i="4"/>
  <c r="BQ25" i="4"/>
  <c r="K185" i="3"/>
  <c r="M104" i="3"/>
  <c r="N104" i="3"/>
  <c r="V34" i="1"/>
  <c r="L104" i="3"/>
  <c r="I104" i="3"/>
  <c r="BQ1807" i="4"/>
  <c r="G1603" i="4"/>
  <c r="G1484" i="4"/>
  <c r="G1461" i="4"/>
  <c r="BZ1807" i="4"/>
  <c r="G1342" i="4"/>
  <c r="BQ21" i="4"/>
  <c r="BZ20" i="4"/>
  <c r="BZ16" i="4"/>
  <c r="BQ17" i="4"/>
  <c r="BQ19" i="4"/>
  <c r="BZ18" i="4"/>
  <c r="BZ34" i="4"/>
  <c r="BZ30" i="4"/>
  <c r="BQ16" i="4"/>
  <c r="BQ151" i="4"/>
  <c r="AF27" i="5"/>
  <c r="BZ500" i="4"/>
  <c r="BZ974" i="4"/>
  <c r="BZ1780" i="4"/>
  <c r="BZ884" i="4"/>
  <c r="BZ1717" i="4"/>
  <c r="BZ1214" i="4"/>
  <c r="BZ1688" i="4"/>
  <c r="BZ153" i="4"/>
  <c r="BZ1333" i="4"/>
  <c r="BZ1452" i="4"/>
  <c r="BZ855" i="4"/>
  <c r="BZ1598" i="4"/>
  <c r="BZ1479" i="4"/>
  <c r="BZ617" i="4"/>
  <c r="BZ1571" i="4"/>
  <c r="BZ1450" i="4"/>
  <c r="BZ1093" i="4"/>
  <c r="BZ857" i="4"/>
  <c r="BZ1360" i="4"/>
  <c r="BZ1003" i="4"/>
  <c r="BZ1241" i="4"/>
  <c r="BZ765" i="4"/>
  <c r="BZ828" i="4"/>
  <c r="BZ709" i="4"/>
  <c r="BZ408" i="4"/>
  <c r="BZ738" i="4"/>
  <c r="BZ1542" i="4"/>
  <c r="BZ66" i="4"/>
  <c r="BZ1690" i="4"/>
  <c r="BZ1569" i="4"/>
  <c r="BZ1331" i="4"/>
  <c r="BZ176" i="4"/>
  <c r="BZ947" i="4"/>
  <c r="BZ527" i="4"/>
  <c r="BZ1661" i="4"/>
  <c r="BZ646" i="4"/>
  <c r="BZ619" i="4"/>
  <c r="BZ736" i="4"/>
  <c r="BZ498" i="4"/>
  <c r="BZ381" i="4"/>
  <c r="BZ260" i="4"/>
  <c r="BQ709" i="4"/>
  <c r="M185" i="3"/>
  <c r="J94" i="3"/>
  <c r="I94" i="3"/>
  <c r="H94" i="3"/>
  <c r="G94" i="3"/>
  <c r="J48" i="3"/>
  <c r="I48" i="3"/>
  <c r="E21" i="7"/>
  <c r="E52" i="7" s="1"/>
  <c r="F38" i="3"/>
  <c r="E10" i="7"/>
  <c r="F50" i="7" s="1"/>
  <c r="F51" i="7" s="1"/>
  <c r="M79" i="3"/>
  <c r="L79" i="3"/>
  <c r="N79" i="3"/>
  <c r="N76" i="3" s="1"/>
  <c r="F91" i="3"/>
  <c r="M27" i="5"/>
  <c r="BQ153" i="4"/>
  <c r="H79" i="3"/>
  <c r="H76" i="3" s="1"/>
  <c r="G79" i="3"/>
  <c r="G76" i="3" s="1"/>
  <c r="F78" i="3"/>
  <c r="G48" i="3"/>
  <c r="L94" i="3"/>
  <c r="N94" i="3"/>
  <c r="M94" i="3"/>
  <c r="K94" i="3"/>
  <c r="K266" i="3"/>
  <c r="L77" i="3"/>
  <c r="F28" i="7"/>
  <c r="E22" i="7"/>
  <c r="E56" i="7" s="1"/>
  <c r="J76" i="3"/>
  <c r="BZ238" i="4"/>
  <c r="AB31" i="4"/>
  <c r="BQ238" i="4"/>
  <c r="AB32" i="4"/>
  <c r="I25" i="7"/>
  <c r="E17" i="7"/>
  <c r="E40" i="7" s="1"/>
  <c r="F83" i="3"/>
  <c r="F96" i="3"/>
  <c r="I34" i="1"/>
  <c r="I40" i="1" s="1"/>
  <c r="F93" i="3"/>
  <c r="F80" i="3"/>
  <c r="BU11" i="4"/>
  <c r="K79" i="3"/>
  <c r="H77" i="3"/>
  <c r="I75" i="3"/>
  <c r="G77" i="3"/>
  <c r="I77" i="3"/>
  <c r="J77" i="3"/>
  <c r="BW11" i="4"/>
  <c r="CB11" i="4"/>
  <c r="CD11" i="4"/>
  <c r="AB25" i="4"/>
  <c r="BV11" i="4"/>
  <c r="BT11" i="4"/>
  <c r="CA11" i="4"/>
  <c r="CA8" i="4" s="1"/>
  <c r="CC11" i="4"/>
  <c r="BQ947" i="4"/>
  <c r="BQ1214" i="4"/>
  <c r="BS11" i="4"/>
  <c r="BQ500" i="4"/>
  <c r="BQ738" i="4"/>
  <c r="BZ1066" i="4"/>
  <c r="BQ619" i="4"/>
  <c r="AB27" i="4"/>
  <c r="BQ1717" i="4"/>
  <c r="CC22" i="4"/>
  <c r="CD22" i="4"/>
  <c r="CB15" i="4"/>
  <c r="BT15" i="4"/>
  <c r="CC15" i="4"/>
  <c r="BQ1003" i="4"/>
  <c r="BQ260" i="4"/>
  <c r="CB22" i="4"/>
  <c r="BQ1809" i="4"/>
  <c r="BW15" i="4"/>
  <c r="AB17" i="4"/>
  <c r="BT22" i="4"/>
  <c r="BV15" i="4"/>
  <c r="CD15" i="4"/>
  <c r="BQ1542" i="4"/>
  <c r="BQ176" i="4"/>
  <c r="AB21" i="4"/>
  <c r="BQ1423" i="4"/>
  <c r="BQ976" i="4"/>
  <c r="BQ884" i="4"/>
  <c r="BQ471" i="4"/>
  <c r="AB35" i="4"/>
  <c r="CA22" i="4"/>
  <c r="BQ974" i="4"/>
  <c r="BS15" i="4"/>
  <c r="BQ1780" i="4"/>
  <c r="BQ590" i="4"/>
  <c r="AB24" i="4"/>
  <c r="CA15" i="4"/>
  <c r="BQ617" i="4"/>
  <c r="BQ857" i="4"/>
  <c r="BQ1333" i="4"/>
  <c r="BQ736" i="4"/>
  <c r="AB16" i="4"/>
  <c r="BS22" i="4"/>
  <c r="BV22" i="4"/>
  <c r="AB12" i="4"/>
  <c r="BQ855" i="4"/>
  <c r="BU22" i="4"/>
  <c r="BZ590" i="4"/>
  <c r="BQ408" i="4"/>
  <c r="AB20" i="4"/>
  <c r="BQ498" i="4"/>
  <c r="AB28" i="4"/>
  <c r="AB36" i="4"/>
  <c r="F65" i="3"/>
  <c r="G75" i="3"/>
  <c r="I76" i="3"/>
  <c r="J75" i="3"/>
  <c r="L75" i="3"/>
  <c r="BQ1093" i="4"/>
  <c r="BQ1066" i="4"/>
  <c r="BQ381" i="4"/>
  <c r="BZ1809" i="4"/>
  <c r="BQ1598" i="4"/>
  <c r="BQ1661" i="4"/>
  <c r="BZ471" i="4"/>
  <c r="BQ1360" i="4"/>
  <c r="BQ646" i="4"/>
  <c r="BQ527" i="4"/>
  <c r="BQ765" i="4"/>
  <c r="BQ1479" i="4"/>
  <c r="BQ1831" i="4"/>
  <c r="AB153" i="4"/>
  <c r="AB10" i="4"/>
  <c r="AB18" i="4"/>
  <c r="AB1809" i="4"/>
  <c r="BW22" i="4"/>
  <c r="BU15" i="4"/>
  <c r="N48" i="3"/>
  <c r="L38" i="1" s="1"/>
  <c r="M77" i="3"/>
  <c r="H75" i="3"/>
  <c r="M75" i="3"/>
  <c r="AB13" i="4"/>
  <c r="M38" i="1"/>
  <c r="M37" i="1"/>
  <c r="BQ66" i="4"/>
  <c r="F33" i="3"/>
  <c r="F30" i="3"/>
  <c r="E9" i="7"/>
  <c r="F46" i="7" s="1"/>
  <c r="M35" i="1"/>
  <c r="F22" i="3"/>
  <c r="E23" i="7"/>
  <c r="E58" i="7" s="1"/>
  <c r="K75" i="3"/>
  <c r="M36" i="1"/>
  <c r="BQ1894" i="4"/>
  <c r="BZ1831" i="4"/>
  <c r="BQ1241" i="4"/>
  <c r="AB1690" i="4"/>
  <c r="BQ828" i="4"/>
  <c r="N75" i="3"/>
  <c r="M92" i="3"/>
  <c r="N77" i="3"/>
  <c r="L92" i="3"/>
  <c r="K77" i="3"/>
  <c r="K48" i="3"/>
  <c r="L35" i="1" s="1"/>
  <c r="D76" i="7"/>
  <c r="F34" i="3"/>
  <c r="F26" i="3"/>
  <c r="BQ1921" i="4"/>
  <c r="BZ1921" i="4"/>
  <c r="BQ1571" i="4"/>
  <c r="BQ1331" i="4"/>
  <c r="D40" i="7"/>
  <c r="D66" i="7"/>
  <c r="D67" i="7" s="1"/>
  <c r="D49" i="7"/>
  <c r="E11" i="7"/>
  <c r="F37" i="3"/>
  <c r="L48" i="3"/>
  <c r="L36" i="1" s="1"/>
  <c r="E29" i="7"/>
  <c r="E31" i="7" s="1"/>
  <c r="F44" i="3"/>
  <c r="F33" i="7"/>
  <c r="BQ1690" i="4"/>
  <c r="BQ1688" i="4"/>
  <c r="BQ1450" i="4"/>
  <c r="BQ1452" i="4"/>
  <c r="BQ1304" i="4"/>
  <c r="F40" i="3"/>
  <c r="F36" i="7"/>
  <c r="D75" i="7"/>
  <c r="D55" i="7"/>
  <c r="F24" i="7"/>
  <c r="J35" i="1" s="1"/>
  <c r="I24" i="7"/>
  <c r="J38" i="1" s="1"/>
  <c r="BZ1423" i="4"/>
  <c r="BQ1569" i="4"/>
  <c r="M48" i="3"/>
  <c r="L37" i="1" s="1"/>
  <c r="E32" i="7"/>
  <c r="F46" i="3"/>
  <c r="H24" i="7"/>
  <c r="J37" i="1" s="1"/>
  <c r="F47" i="3"/>
  <c r="D61" i="7"/>
  <c r="D47" i="7"/>
  <c r="E8" i="7"/>
  <c r="F25" i="3"/>
  <c r="D39" i="7"/>
  <c r="E35" i="7"/>
  <c r="D70" i="7"/>
  <c r="D71" i="7" s="1"/>
  <c r="D53" i="7"/>
  <c r="H25" i="7"/>
  <c r="E7" i="7"/>
  <c r="F21" i="3"/>
  <c r="F29" i="3"/>
  <c r="BZ1894" i="4"/>
  <c r="BZ1304" i="4"/>
  <c r="D51" i="7"/>
  <c r="F27" i="7"/>
  <c r="E26" i="7"/>
  <c r="E28" i="7" s="1"/>
  <c r="F42" i="3"/>
  <c r="D62" i="7"/>
  <c r="F30" i="7"/>
  <c r="O35" i="1" l="1"/>
  <c r="O36" i="1"/>
  <c r="O37" i="1"/>
  <c r="O38" i="1"/>
  <c r="BZ29" i="4"/>
  <c r="E37" i="7"/>
  <c r="E51" i="7"/>
  <c r="F92" i="3"/>
  <c r="F94" i="3"/>
  <c r="F42" i="7"/>
  <c r="F62" i="7" s="1"/>
  <c r="F48" i="3"/>
  <c r="L34" i="1" s="1"/>
  <c r="L40" i="1" s="1"/>
  <c r="F54" i="7"/>
  <c r="F56" i="7" s="1"/>
  <c r="F75" i="3"/>
  <c r="F79" i="3"/>
  <c r="K76" i="3"/>
  <c r="N35" i="1" s="1"/>
  <c r="BD1923" i="4"/>
  <c r="BG1923" i="4"/>
  <c r="F53" i="7"/>
  <c r="F52" i="7"/>
  <c r="F70" i="7"/>
  <c r="E47" i="7"/>
  <c r="BT14" i="4"/>
  <c r="P37" i="1"/>
  <c r="BQ30" i="4"/>
  <c r="BQ34" i="4"/>
  <c r="F77" i="3"/>
  <c r="CC14" i="4"/>
  <c r="BQ22" i="4"/>
  <c r="M76" i="3"/>
  <c r="N37" i="1" s="1"/>
  <c r="M34" i="1"/>
  <c r="M40" i="1" s="1"/>
  <c r="BQ11" i="4"/>
  <c r="BV14" i="4"/>
  <c r="CD14" i="4"/>
  <c r="BW14" i="4"/>
  <c r="AB11" i="4"/>
  <c r="BU14" i="4"/>
  <c r="BS14" i="4"/>
  <c r="CB14" i="4"/>
  <c r="BZ11" i="4"/>
  <c r="BZ15" i="4"/>
  <c r="CA14" i="4"/>
  <c r="P33" i="1"/>
  <c r="N38" i="1"/>
  <c r="BZ22" i="4"/>
  <c r="L76" i="3"/>
  <c r="N36" i="1" s="1"/>
  <c r="E25" i="7"/>
  <c r="E30" i="7"/>
  <c r="E33" i="7"/>
  <c r="E34" i="7"/>
  <c r="D73" i="7"/>
  <c r="D72" i="7"/>
  <c r="D69" i="7"/>
  <c r="D68" i="7"/>
  <c r="D63" i="7"/>
  <c r="D64" i="7"/>
  <c r="BQ15" i="4"/>
  <c r="D65" i="7"/>
  <c r="D59" i="7"/>
  <c r="E74" i="7"/>
  <c r="E75" i="7" s="1"/>
  <c r="E57" i="7"/>
  <c r="E43" i="7"/>
  <c r="E27" i="7"/>
  <c r="E70" i="7"/>
  <c r="E53" i="7"/>
  <c r="D60" i="7"/>
  <c r="E45" i="7"/>
  <c r="E62" i="7"/>
  <c r="E39" i="7"/>
  <c r="E24" i="7"/>
  <c r="J34" i="1" s="1"/>
  <c r="E41" i="7"/>
  <c r="E60" i="7"/>
  <c r="E49" i="7"/>
  <c r="E66" i="7"/>
  <c r="E36" i="7"/>
  <c r="E55" i="7"/>
  <c r="P38" i="1" l="1"/>
  <c r="P35" i="1"/>
  <c r="BQ29" i="4"/>
  <c r="F74" i="7"/>
  <c r="F76" i="7" s="1"/>
  <c r="F44" i="7"/>
  <c r="F57" i="7"/>
  <c r="F55" i="7"/>
  <c r="F65" i="7"/>
  <c r="F63" i="7"/>
  <c r="F64" i="7"/>
  <c r="F38" i="7"/>
  <c r="F43" i="7"/>
  <c r="F45" i="7"/>
  <c r="F76" i="3"/>
  <c r="N34" i="1" s="1"/>
  <c r="N40" i="1" s="1"/>
  <c r="F48" i="7"/>
  <c r="F66" i="7"/>
  <c r="F49" i="7"/>
  <c r="F47" i="7"/>
  <c r="F73" i="7"/>
  <c r="F72" i="7"/>
  <c r="F71" i="7"/>
  <c r="BH38" i="4"/>
  <c r="BQ14" i="4"/>
  <c r="CA38" i="4"/>
  <c r="BZ14" i="4"/>
  <c r="O34" i="1"/>
  <c r="O40" i="1" s="1"/>
  <c r="E77" i="7"/>
  <c r="E76" i="7"/>
  <c r="E71" i="7"/>
  <c r="E72" i="7"/>
  <c r="E67" i="7"/>
  <c r="E68" i="7"/>
  <c r="E63" i="7"/>
  <c r="E64" i="7"/>
  <c r="E61" i="7"/>
  <c r="E69" i="7"/>
  <c r="E65" i="7"/>
  <c r="E73" i="7"/>
  <c r="E59" i="7"/>
  <c r="F77" i="7" l="1"/>
  <c r="F40" i="7"/>
  <c r="F75" i="7"/>
  <c r="F41" i="7"/>
  <c r="F58" i="7"/>
  <c r="F61" i="7" s="1"/>
  <c r="F39" i="7"/>
  <c r="O1" i="5"/>
  <c r="O2" i="5" s="1"/>
  <c r="AK38" i="4"/>
  <c r="F67" i="7"/>
  <c r="F69" i="7"/>
  <c r="F68" i="7"/>
  <c r="P34" i="1"/>
  <c r="G330" i="3"/>
  <c r="O330" i="3"/>
  <c r="J330" i="3"/>
  <c r="N330" i="3"/>
  <c r="H330" i="3"/>
  <c r="L330" i="3"/>
  <c r="K330" i="3"/>
  <c r="I330" i="3"/>
  <c r="M330" i="3"/>
  <c r="Q27" i="5"/>
  <c r="T27" i="5"/>
  <c r="F59" i="7" l="1"/>
  <c r="F60" i="7"/>
  <c r="W27" i="5" l="1"/>
  <c r="Z27" i="5" l="1"/>
  <c r="P27" i="5" l="1"/>
  <c r="S27" i="5" l="1"/>
  <c r="V27" i="5" l="1"/>
  <c r="Y27" i="5" l="1"/>
  <c r="R27" i="5" l="1"/>
  <c r="U27" i="5"/>
  <c r="X27" i="5" l="1"/>
  <c r="AA27" i="5" l="1"/>
  <c r="AY45" i="4" l="1"/>
  <c r="AY42" i="4" l="1"/>
  <c r="AL49" i="4"/>
  <c r="AL9" i="4" l="1"/>
  <c r="AL8" i="4" s="1"/>
  <c r="AM48" i="4"/>
  <c r="AL40" i="4"/>
  <c r="AM49" i="4" l="1"/>
  <c r="AP49" i="4"/>
  <c r="AP9" i="4" s="1"/>
  <c r="AP8" i="4" s="1"/>
  <c r="AO49" i="4"/>
  <c r="AO9" i="4" s="1"/>
  <c r="AO8" i="4" s="1"/>
  <c r="AN49" i="4"/>
  <c r="AN9" i="4" l="1"/>
  <c r="AN8" i="4" s="1"/>
  <c r="AM9" i="4"/>
  <c r="AM8" i="4" s="1"/>
  <c r="AM151" i="4"/>
  <c r="AM40" i="4"/>
  <c r="AS49" i="4"/>
  <c r="AS9" i="4" s="1"/>
  <c r="AS8" i="4" s="1"/>
  <c r="AQ49" i="4"/>
  <c r="AQ9" i="4" s="1"/>
  <c r="AQ8" i="4" s="1"/>
  <c r="AT49" i="4"/>
  <c r="AT9" i="4" s="1"/>
  <c r="AT8" i="4" s="1"/>
  <c r="AO40" i="4"/>
  <c r="AR49" i="4"/>
  <c r="AR9" i="4" s="1"/>
  <c r="AR8" i="4" s="1"/>
  <c r="AP151" i="4"/>
  <c r="AP40" i="4"/>
  <c r="AN151" i="4"/>
  <c r="AN40" i="4"/>
  <c r="U2" i="5" l="1"/>
  <c r="AV49" i="4"/>
  <c r="AV9" i="4" s="1"/>
  <c r="AV8" i="4" s="1"/>
  <c r="AQ151" i="4"/>
  <c r="AQ40" i="4"/>
  <c r="AX48" i="4"/>
  <c r="AS151" i="4"/>
  <c r="AS40" i="4"/>
  <c r="AZ48" i="4"/>
  <c r="AW49" i="4"/>
  <c r="AW9" i="4" s="1"/>
  <c r="AW8" i="4" s="1"/>
  <c r="AZ45" i="4"/>
  <c r="AT40" i="4"/>
  <c r="AT151" i="4"/>
  <c r="AU49" i="4"/>
  <c r="AU9" i="4" s="1"/>
  <c r="AU8" i="4" s="1"/>
  <c r="AR40" i="4"/>
  <c r="AB48" i="4" l="1"/>
  <c r="AZ42" i="4"/>
  <c r="AZ49" i="4"/>
  <c r="AZ9" i="4" s="1"/>
  <c r="AZ8" i="4" s="1"/>
  <c r="AU40" i="4"/>
  <c r="AW40" i="4"/>
  <c r="AX49" i="4"/>
  <c r="AX9" i="4" s="1"/>
  <c r="AX8" i="4" s="1"/>
  <c r="AY48" i="4"/>
  <c r="AV40" i="4"/>
  <c r="AY49" i="4" l="1"/>
  <c r="AY9" i="4" s="1"/>
  <c r="AY8" i="4" s="1"/>
  <c r="AZ40" i="4"/>
  <c r="AX40" i="4"/>
  <c r="AY40" i="4" l="1"/>
  <c r="AZ1923" i="4"/>
  <c r="BB43" i="4" l="1"/>
  <c r="BA49" i="4"/>
  <c r="BA9" i="4" s="1"/>
  <c r="BA8" i="4" s="1"/>
  <c r="AB49" i="4"/>
  <c r="AB40" i="4" l="1"/>
  <c r="BB49" i="4"/>
  <c r="BB9" i="4" s="1"/>
  <c r="BB8" i="4" s="1"/>
  <c r="BB42" i="4"/>
  <c r="BA40" i="4"/>
  <c r="BI49" i="4"/>
  <c r="BC162" i="4"/>
  <c r="BI162" i="4"/>
  <c r="BL162" i="4"/>
  <c r="BF162" i="4"/>
  <c r="BC49" i="4"/>
  <c r="BF49" i="4"/>
  <c r="BC9" i="4" l="1"/>
  <c r="BC8" i="4" s="1"/>
  <c r="BI9" i="4"/>
  <c r="BI8" i="4" s="1"/>
  <c r="BF9" i="4"/>
  <c r="BF8" i="4" s="1"/>
  <c r="BB40" i="4"/>
  <c r="BB151" i="4"/>
  <c r="BL49" i="4"/>
  <c r="BL9" i="4" s="1"/>
  <c r="BL8" i="4" s="1"/>
  <c r="BL153" i="4"/>
  <c r="BL260" i="4"/>
  <c r="BI153" i="4"/>
  <c r="BI260" i="4"/>
  <c r="BF153" i="4"/>
  <c r="BC153" i="4"/>
  <c r="BI40" i="4"/>
  <c r="BI151" i="4"/>
  <c r="BF40" i="4"/>
  <c r="BF151" i="4"/>
  <c r="BC40" i="4"/>
  <c r="BC151" i="4"/>
  <c r="BA1923" i="4" l="1"/>
  <c r="BL40" i="4"/>
  <c r="BL151" i="4"/>
  <c r="BF1923" i="4" l="1"/>
  <c r="BC1923" i="4"/>
  <c r="BI1923" i="4"/>
  <c r="BI38" i="4"/>
  <c r="AP1" i="5" l="1"/>
  <c r="AP2" i="5" s="1"/>
  <c r="BL38" i="4"/>
  <c r="BL1923" i="4"/>
  <c r="C34" i="1" l="1"/>
  <c r="AL29" i="5" l="1"/>
  <c r="AL9" i="5" s="1"/>
  <c r="AM29" i="5"/>
  <c r="AM9" i="5" s="1"/>
  <c r="AK27" i="5"/>
  <c r="AM71" i="5" l="1"/>
  <c r="AL27" i="5"/>
  <c r="AL71" i="5"/>
  <c r="AK1" i="5"/>
  <c r="AK2" i="5" s="1"/>
  <c r="AM1" i="5" l="1"/>
  <c r="AM2" i="5" s="1"/>
  <c r="AM27" i="5"/>
  <c r="AU102" i="4" l="1"/>
  <c r="AV101" i="4"/>
  <c r="AW101" i="4"/>
  <c r="AX101" i="4"/>
  <c r="AB101" i="4" l="1"/>
  <c r="AZ101" i="4"/>
  <c r="BP101" i="4" s="1"/>
  <c r="AV102" i="4"/>
  <c r="AW102" i="4"/>
  <c r="AX102" i="4"/>
  <c r="AY101" i="4"/>
  <c r="AW66" i="4" l="1"/>
  <c r="AV66" i="4"/>
  <c r="AV151" i="4"/>
  <c r="AZ102" i="4"/>
  <c r="AB102" i="4"/>
  <c r="AY102" i="4"/>
  <c r="AY151" i="4" s="1"/>
  <c r="AW151" i="4"/>
  <c r="AY66" i="4" l="1"/>
  <c r="AZ66" i="4"/>
  <c r="AZ151" i="4"/>
  <c r="AM211" i="4" l="1"/>
  <c r="AN211" i="4"/>
  <c r="AM210" i="4"/>
  <c r="AN210" i="4"/>
  <c r="AL212" i="4"/>
  <c r="AL23" i="4" l="1"/>
  <c r="P1" i="5" s="1"/>
  <c r="AM212" i="4"/>
  <c r="AN212" i="4"/>
  <c r="AN260" i="4" l="1"/>
  <c r="AN23" i="4"/>
  <c r="AN22" i="4" s="1"/>
  <c r="AN14" i="4" s="1"/>
  <c r="AM260" i="4"/>
  <c r="AM23" i="4"/>
  <c r="AM22" i="4" s="1"/>
  <c r="AM14" i="4" s="1"/>
  <c r="AM38" i="4" s="1"/>
  <c r="AM176" i="4"/>
  <c r="R1" i="5"/>
  <c r="AN176" i="4"/>
  <c r="AP211" i="4"/>
  <c r="AO212" i="4"/>
  <c r="AP210" i="4"/>
  <c r="AQ211" i="4"/>
  <c r="AQ210" i="4"/>
  <c r="AO23" i="4" l="1"/>
  <c r="S1" i="5" s="1"/>
  <c r="AN38" i="4"/>
  <c r="AP212" i="4"/>
  <c r="AP176" i="4" s="1"/>
  <c r="AQ212" i="4"/>
  <c r="AQ176" i="4" l="1"/>
  <c r="AQ23" i="4"/>
  <c r="AQ22" i="4" s="1"/>
  <c r="AQ14" i="4" s="1"/>
  <c r="AP23" i="4"/>
  <c r="AP22" i="4" s="1"/>
  <c r="AP14" i="4" s="1"/>
  <c r="AP38" i="4" s="1"/>
  <c r="AP260" i="4"/>
  <c r="U1" i="5"/>
  <c r="AQ260" i="4"/>
  <c r="AS211" i="4"/>
  <c r="AR212" i="4"/>
  <c r="AR23" i="4" s="1"/>
  <c r="AS210" i="4"/>
  <c r="AT211" i="4"/>
  <c r="AT210" i="4"/>
  <c r="AQ38" i="4" l="1"/>
  <c r="V1" i="5"/>
  <c r="AS212" i="4"/>
  <c r="AT212" i="4"/>
  <c r="AT260" i="4" l="1"/>
  <c r="AT23" i="4"/>
  <c r="AT22" i="4" s="1"/>
  <c r="AT14" i="4" s="1"/>
  <c r="AS23" i="4"/>
  <c r="AS22" i="4" s="1"/>
  <c r="AS14" i="4" s="1"/>
  <c r="AS38" i="4" s="1"/>
  <c r="AS176" i="4"/>
  <c r="AS260" i="4"/>
  <c r="X1" i="5"/>
  <c r="AT176" i="4"/>
  <c r="AV211" i="4"/>
  <c r="AU212" i="4"/>
  <c r="AX211" i="4"/>
  <c r="AW211" i="4"/>
  <c r="AV210" i="4"/>
  <c r="AW210" i="4"/>
  <c r="AX210" i="4"/>
  <c r="AU23" i="4" l="1"/>
  <c r="Y1" i="5" s="1"/>
  <c r="AZ211" i="4"/>
  <c r="AZ210" i="4"/>
  <c r="AZ212" i="4" s="1"/>
  <c r="AV212" i="4"/>
  <c r="BA210" i="4"/>
  <c r="AT38" i="4"/>
  <c r="AW212" i="4"/>
  <c r="AX212" i="4"/>
  <c r="AY210" i="4"/>
  <c r="AY211" i="4"/>
  <c r="BA211" i="4"/>
  <c r="AX23" i="4" l="1"/>
  <c r="AZ260" i="4"/>
  <c r="AZ23" i="4"/>
  <c r="AZ22" i="4" s="1"/>
  <c r="AZ14" i="4" s="1"/>
  <c r="AV260" i="4"/>
  <c r="AV23" i="4"/>
  <c r="AV22" i="4" s="1"/>
  <c r="AV14" i="4" s="1"/>
  <c r="AV38" i="4" s="1"/>
  <c r="AW260" i="4"/>
  <c r="AW23" i="4"/>
  <c r="AW22" i="4" s="1"/>
  <c r="AW14" i="4" s="1"/>
  <c r="AW38" i="4" s="1"/>
  <c r="AZ176" i="4"/>
  <c r="AV176" i="4"/>
  <c r="BA212" i="4"/>
  <c r="BD210" i="4"/>
  <c r="BC210" i="4"/>
  <c r="BB210" i="4"/>
  <c r="AW176" i="4"/>
  <c r="AY212" i="4"/>
  <c r="AB1" i="5"/>
  <c r="AB2" i="5" s="1"/>
  <c r="BC211" i="4"/>
  <c r="BB211" i="4"/>
  <c r="BD211" i="4"/>
  <c r="AD1" i="5" l="1"/>
  <c r="AD2" i="5" s="1"/>
  <c r="BF210" i="4"/>
  <c r="AY260" i="4"/>
  <c r="AY23" i="4"/>
  <c r="AY22" i="4" s="1"/>
  <c r="AY14" i="4" s="1"/>
  <c r="AY38" i="4" s="1"/>
  <c r="BA23" i="4"/>
  <c r="AY176" i="4"/>
  <c r="BB212" i="4"/>
  <c r="BB23" i="4" s="1"/>
  <c r="BB22" i="4" s="1"/>
  <c r="BB14" i="4" s="1"/>
  <c r="BB38" i="4" s="1"/>
  <c r="AB210" i="4"/>
  <c r="BD212" i="4"/>
  <c r="BE210" i="4"/>
  <c r="BC212" i="4"/>
  <c r="AA1" i="5"/>
  <c r="AZ38" i="4"/>
  <c r="AB211" i="4"/>
  <c r="BP210" i="4"/>
  <c r="BE211" i="4"/>
  <c r="BF211" i="4"/>
  <c r="BB260" i="4" l="1"/>
  <c r="BB176" i="4"/>
  <c r="BC23" i="4"/>
  <c r="BC22" i="4" s="1"/>
  <c r="BC14" i="4" s="1"/>
  <c r="BC38" i="4" s="1"/>
  <c r="BD23" i="4"/>
  <c r="AH1" i="5" s="1"/>
  <c r="AH2" i="5" s="1"/>
  <c r="BC176" i="4"/>
  <c r="BC260" i="4"/>
  <c r="AE1" i="5"/>
  <c r="AE2" i="5" s="1"/>
  <c r="AB212" i="4"/>
  <c r="BP211" i="4"/>
  <c r="BE212" i="4"/>
  <c r="BE23" i="4" s="1"/>
  <c r="BE22" i="4" s="1"/>
  <c r="BE14" i="4" s="1"/>
  <c r="BE38" i="4" s="1"/>
  <c r="BF212" i="4"/>
  <c r="AB23" i="4" l="1"/>
  <c r="AG1" i="5"/>
  <c r="AG2" i="5" s="1"/>
  <c r="BF23" i="4"/>
  <c r="BF22" i="4" s="1"/>
  <c r="BF14" i="4" s="1"/>
  <c r="BE176" i="4"/>
  <c r="BE260" i="4"/>
  <c r="AQ1" i="5"/>
  <c r="AQ2" i="5"/>
  <c r="BF260" i="4"/>
  <c r="BF176" i="4"/>
  <c r="AJ1" i="5" l="1"/>
  <c r="AJ2" i="5" s="1"/>
  <c r="AS2" i="5" s="1"/>
  <c r="AS1" i="5"/>
  <c r="BF38" i="4"/>
  <c r="L1322" i="3" l="1"/>
  <c r="L1321" i="3"/>
  <c r="L1329" i="3" s="1"/>
  <c r="L1341" i="3" l="1"/>
  <c r="L1330" i="3"/>
  <c r="L994" i="3"/>
  <c r="L995" i="3"/>
  <c r="G17" i="7" l="1"/>
  <c r="L1002" i="3"/>
  <c r="L1014" i="3"/>
  <c r="L1003" i="3"/>
  <c r="G7" i="7"/>
  <c r="L21" i="3"/>
  <c r="L22" i="3" l="1"/>
  <c r="G18" i="7"/>
  <c r="G38" i="7"/>
  <c r="G39" i="7" s="1"/>
  <c r="G24" i="7"/>
  <c r="J36" i="1" s="1"/>
  <c r="G25" i="7"/>
  <c r="G40" i="7" l="1"/>
  <c r="G41" i="7"/>
  <c r="G58" i="7"/>
  <c r="G42" i="7"/>
  <c r="H38" i="7"/>
  <c r="G54" i="7"/>
  <c r="G50" i="7"/>
  <c r="G46" i="7"/>
  <c r="H40" i="7" l="1"/>
  <c r="H58" i="7"/>
  <c r="H41" i="7"/>
  <c r="H39" i="7"/>
  <c r="I38" i="7"/>
  <c r="G49" i="7"/>
  <c r="G66" i="7"/>
  <c r="H46" i="7"/>
  <c r="H42" i="7"/>
  <c r="G53" i="7"/>
  <c r="G70" i="7"/>
  <c r="H50" i="7"/>
  <c r="G61" i="7"/>
  <c r="G60" i="7"/>
  <c r="G59" i="7"/>
  <c r="G74" i="7"/>
  <c r="G57" i="7"/>
  <c r="H54" i="7"/>
  <c r="H74" i="7" l="1"/>
  <c r="H57" i="7"/>
  <c r="I54" i="7"/>
  <c r="G73" i="7"/>
  <c r="I39" i="7"/>
  <c r="I58" i="7"/>
  <c r="I40" i="7"/>
  <c r="I41" i="7"/>
  <c r="J38" i="7"/>
  <c r="I46" i="7"/>
  <c r="H49" i="7"/>
  <c r="H66" i="7"/>
  <c r="G69" i="7"/>
  <c r="G77" i="7"/>
  <c r="I50" i="7"/>
  <c r="H53" i="7"/>
  <c r="H70" i="7"/>
  <c r="H45" i="7"/>
  <c r="I42" i="7"/>
  <c r="H62" i="7"/>
  <c r="H61" i="7"/>
  <c r="H59" i="7"/>
  <c r="H60" i="7"/>
  <c r="H65" i="7" l="1"/>
  <c r="I70" i="7"/>
  <c r="J50" i="7"/>
  <c r="I53" i="7"/>
  <c r="H69" i="7"/>
  <c r="I45" i="7"/>
  <c r="I62" i="7"/>
  <c r="J42" i="7"/>
  <c r="H73" i="7"/>
  <c r="I66" i="7"/>
  <c r="I49" i="7"/>
  <c r="J46" i="7"/>
  <c r="I60" i="7"/>
  <c r="I59" i="7"/>
  <c r="I61" i="7"/>
  <c r="J39" i="7"/>
  <c r="J58" i="7"/>
  <c r="J41" i="7"/>
  <c r="J40" i="7"/>
  <c r="I57" i="7"/>
  <c r="I74" i="7"/>
  <c r="J54" i="7"/>
  <c r="H77" i="7"/>
  <c r="J49" i="7" l="1"/>
  <c r="J66" i="7"/>
  <c r="J45" i="7"/>
  <c r="J62" i="7"/>
  <c r="I65" i="7"/>
  <c r="J70" i="7"/>
  <c r="J53" i="7"/>
  <c r="J74" i="7"/>
  <c r="J57" i="7"/>
  <c r="I77" i="7"/>
  <c r="J59" i="7"/>
  <c r="J61" i="7"/>
  <c r="J60" i="7"/>
  <c r="I69" i="7"/>
  <c r="I73" i="7"/>
  <c r="J77" i="7" l="1"/>
  <c r="J65" i="7"/>
  <c r="J69" i="7"/>
  <c r="J73" i="7"/>
  <c r="L1568" i="3" l="1"/>
  <c r="L1459" i="3"/>
  <c r="L1350" i="3"/>
  <c r="L1023" i="3"/>
  <c r="L42" i="3"/>
  <c r="L914" i="3"/>
  <c r="L151" i="3"/>
  <c r="L478" i="3"/>
  <c r="G26" i="7"/>
  <c r="L696" i="3"/>
  <c r="L260" i="3"/>
  <c r="K36" i="1" l="1"/>
  <c r="G62" i="7"/>
  <c r="G45" i="7"/>
  <c r="V36" i="1" l="1"/>
  <c r="K40" i="1"/>
  <c r="P36" i="1"/>
  <c r="P40" i="1" s="1"/>
  <c r="G65" i="7"/>
  <c r="L25" i="3"/>
  <c r="G8" i="7" l="1"/>
  <c r="G63" i="7" s="1"/>
  <c r="L26" i="3"/>
  <c r="G19" i="7"/>
  <c r="G43" i="7" l="1"/>
  <c r="G27" i="7"/>
  <c r="G28" i="7"/>
  <c r="G64" i="7"/>
  <c r="G44" i="7"/>
  <c r="L29" i="3"/>
  <c r="L30" i="3"/>
  <c r="G20" i="7" l="1"/>
  <c r="G9" i="7"/>
  <c r="G30" i="7" l="1"/>
  <c r="G47" i="7"/>
  <c r="G67" i="7"/>
  <c r="G48" i="7"/>
  <c r="G68" i="7"/>
  <c r="G31" i="7"/>
  <c r="L34" i="3" l="1"/>
  <c r="G21" i="7"/>
  <c r="L33" i="3"/>
  <c r="G10" i="7"/>
  <c r="G33" i="7" l="1"/>
  <c r="G51" i="7"/>
  <c r="G71" i="7"/>
  <c r="G34" i="7"/>
  <c r="G52" i="7"/>
  <c r="G72" i="7"/>
  <c r="L37" i="3" l="1"/>
  <c r="G11" i="7"/>
  <c r="G36" i="7" l="1"/>
  <c r="G55" i="7"/>
  <c r="G75" i="7"/>
  <c r="L38" i="3"/>
  <c r="G22" i="7"/>
  <c r="G37" i="7" l="1"/>
  <c r="G76" i="7"/>
  <c r="G56" i="7"/>
  <c r="M996" i="3"/>
  <c r="O996" i="3"/>
  <c r="M997" i="3"/>
  <c r="M998" i="3"/>
  <c r="N996" i="3"/>
  <c r="O999" i="3"/>
  <c r="M999" i="3"/>
  <c r="N997" i="3"/>
  <c r="O997" i="3"/>
  <c r="N998" i="3"/>
  <c r="O998" i="3"/>
  <c r="N999" i="3" l="1"/>
  <c r="O1018" i="3"/>
  <c r="M1014" i="3"/>
  <c r="O1014" i="3"/>
  <c r="M1018" i="3"/>
  <c r="M1010" i="3"/>
  <c r="M1006" i="3"/>
  <c r="N1014" i="3"/>
  <c r="O1010" i="3"/>
  <c r="N1006" i="3"/>
  <c r="N1018" i="3"/>
  <c r="N1010" i="3"/>
  <c r="O1006" i="3"/>
  <c r="N30" i="3"/>
  <c r="K11" i="7"/>
  <c r="J11" i="7"/>
  <c r="O37" i="3"/>
  <c r="I11" i="7"/>
  <c r="N37" i="3"/>
  <c r="N1019" i="3" l="1"/>
  <c r="N1015" i="3"/>
  <c r="M1019" i="3"/>
  <c r="M1015" i="3"/>
  <c r="M1011" i="3"/>
  <c r="O1019" i="3"/>
  <c r="N1011" i="3"/>
  <c r="O1011" i="3"/>
  <c r="O1015" i="3"/>
  <c r="O1007" i="3"/>
  <c r="N1007" i="3"/>
  <c r="M1007" i="3"/>
  <c r="I20" i="7"/>
  <c r="I31" i="7" s="1"/>
  <c r="H21" i="7"/>
  <c r="H34" i="7" s="1"/>
  <c r="M34" i="3"/>
  <c r="M30" i="3"/>
  <c r="H20" i="7"/>
  <c r="N25" i="3"/>
  <c r="I8" i="7"/>
  <c r="H11" i="7"/>
  <c r="M37" i="3"/>
  <c r="H22" i="7"/>
  <c r="M38" i="3"/>
  <c r="J20" i="7"/>
  <c r="O30" i="3"/>
  <c r="K20" i="7"/>
  <c r="K68" i="7" s="1"/>
  <c r="K15" i="7"/>
  <c r="N34" i="3"/>
  <c r="I21" i="7"/>
  <c r="M25" i="3"/>
  <c r="H8" i="7"/>
  <c r="K16" i="7"/>
  <c r="J21" i="7"/>
  <c r="O34" i="3"/>
  <c r="K21" i="7"/>
  <c r="J36" i="7"/>
  <c r="J75" i="7"/>
  <c r="J55" i="7"/>
  <c r="I9" i="7"/>
  <c r="N29" i="3"/>
  <c r="H9" i="7"/>
  <c r="M29" i="3"/>
  <c r="O33" i="3"/>
  <c r="K10" i="7"/>
  <c r="J10" i="7"/>
  <c r="I55" i="7"/>
  <c r="I36" i="7"/>
  <c r="I75" i="7"/>
  <c r="O25" i="3"/>
  <c r="K8" i="7"/>
  <c r="J8" i="7"/>
  <c r="K36" i="7"/>
  <c r="K55" i="7"/>
  <c r="K75" i="7"/>
  <c r="J9" i="7"/>
  <c r="K9" i="7"/>
  <c r="K67" i="7" s="1"/>
  <c r="O29" i="3"/>
  <c r="M33" i="3"/>
  <c r="H10" i="7"/>
  <c r="I10" i="7"/>
  <c r="N33" i="3"/>
  <c r="I48" i="7" l="1"/>
  <c r="I68" i="7"/>
  <c r="H72" i="7"/>
  <c r="H52" i="7"/>
  <c r="I71" i="7"/>
  <c r="I33" i="7"/>
  <c r="I51" i="7"/>
  <c r="K63" i="7"/>
  <c r="K43" i="7"/>
  <c r="K27" i="7"/>
  <c r="I67" i="7"/>
  <c r="I47" i="7"/>
  <c r="I30" i="7"/>
  <c r="H63" i="7"/>
  <c r="H43" i="7"/>
  <c r="H27" i="7"/>
  <c r="I34" i="7"/>
  <c r="I72" i="7"/>
  <c r="I52" i="7"/>
  <c r="J68" i="7"/>
  <c r="J31" i="7"/>
  <c r="J48" i="7"/>
  <c r="J51" i="7"/>
  <c r="J33" i="7"/>
  <c r="J71" i="7"/>
  <c r="J52" i="7"/>
  <c r="J72" i="7"/>
  <c r="J34" i="7"/>
  <c r="H19" i="7"/>
  <c r="M26" i="3"/>
  <c r="H48" i="7"/>
  <c r="H31" i="7"/>
  <c r="H68" i="7"/>
  <c r="H71" i="7"/>
  <c r="H51" i="7"/>
  <c r="H33" i="7"/>
  <c r="J63" i="7"/>
  <c r="J27" i="7"/>
  <c r="J43" i="7"/>
  <c r="J19" i="7"/>
  <c r="K14" i="7"/>
  <c r="K19" i="7"/>
  <c r="O26" i="3"/>
  <c r="H47" i="7"/>
  <c r="H30" i="7"/>
  <c r="H67" i="7"/>
  <c r="N26" i="3"/>
  <c r="I19" i="7"/>
  <c r="H76" i="7"/>
  <c r="H37" i="7"/>
  <c r="H56" i="7"/>
  <c r="I63" i="7"/>
  <c r="I43" i="7"/>
  <c r="I27" i="7"/>
  <c r="J22" i="7"/>
  <c r="O38" i="3"/>
  <c r="K22" i="7"/>
  <c r="J67" i="7"/>
  <c r="J47" i="7"/>
  <c r="J30" i="7"/>
  <c r="K33" i="7"/>
  <c r="K71" i="7"/>
  <c r="I22" i="7"/>
  <c r="N38" i="3"/>
  <c r="K34" i="7"/>
  <c r="K72" i="7"/>
  <c r="H36" i="7"/>
  <c r="H55" i="7"/>
  <c r="H75" i="7"/>
  <c r="K76" i="7" l="1"/>
  <c r="K37" i="7"/>
  <c r="K56" i="7"/>
  <c r="K28" i="7"/>
  <c r="K64" i="7"/>
  <c r="K44" i="7"/>
  <c r="I56" i="7"/>
  <c r="I76" i="7"/>
  <c r="I37" i="7"/>
  <c r="J37" i="7"/>
  <c r="J76" i="7"/>
  <c r="J56" i="7"/>
  <c r="I44" i="7"/>
  <c r="I64" i="7"/>
  <c r="I28" i="7"/>
  <c r="J64" i="7"/>
  <c r="J28" i="7"/>
  <c r="J44" i="7"/>
  <c r="H44" i="7"/>
  <c r="H28" i="7"/>
  <c r="H64" i="7"/>
  <c r="BZ151" i="4"/>
  <c r="BV151" i="4"/>
  <c r="BY151" i="4"/>
  <c r="BX151" i="4"/>
  <c r="BT151" i="4"/>
  <c r="CE151" i="4"/>
  <c r="CD151" i="4"/>
  <c r="BU151" i="4"/>
  <c r="BS151" i="4"/>
  <c r="CB151" i="4"/>
  <c r="BW151" i="4"/>
  <c r="CC151" i="4"/>
  <c r="BW8" i="4"/>
  <c r="BX8" i="4"/>
  <c r="BX38" i="4" s="1"/>
  <c r="BV8" i="4"/>
  <c r="BV38" i="4" s="1"/>
  <c r="BW40" i="4"/>
  <c r="CE40" i="4"/>
  <c r="CE8" i="4"/>
  <c r="CE38" i="4" s="1"/>
  <c r="BZ40" i="4"/>
  <c r="BZ8" i="4"/>
  <c r="BZ38" i="4" s="1"/>
  <c r="BY8" i="4"/>
  <c r="BX40" i="4"/>
  <c r="BY40" i="4"/>
  <c r="BT8" i="4"/>
  <c r="BT38" i="4" s="1"/>
  <c r="CB40" i="4"/>
  <c r="CB8" i="4"/>
  <c r="CC40" i="4"/>
  <c r="CC8" i="4"/>
  <c r="BT40" i="4"/>
  <c r="BV40" i="4"/>
  <c r="BS40" i="4"/>
  <c r="BS8" i="4"/>
  <c r="CD40" i="4"/>
  <c r="CD8" i="4"/>
  <c r="CD38" i="4" s="1"/>
  <c r="CC38" i="4" l="1"/>
  <c r="CB38" i="4"/>
  <c r="BW38" i="4"/>
  <c r="E37" i="1"/>
  <c r="C37" i="1" s="1"/>
  <c r="E35" i="1"/>
  <c r="BU38" i="4"/>
  <c r="BS38" i="4"/>
  <c r="E39" i="1"/>
  <c r="C39" i="1" s="1"/>
  <c r="BY38" i="4"/>
  <c r="E38" i="1"/>
  <c r="C38" i="1" s="1"/>
  <c r="BQ40" i="4"/>
  <c r="BQ8" i="4"/>
  <c r="BQ38" i="4" s="1"/>
  <c r="E36" i="1"/>
  <c r="C36" i="1" s="1"/>
  <c r="E40" i="1" l="1"/>
  <c r="C35" i="1"/>
  <c r="C40" i="1" l="1"/>
  <c r="AB1577" i="4"/>
  <c r="AI1571" i="4" l="1"/>
  <c r="AJ1581" i="4"/>
  <c r="AJ1688" i="4" l="1"/>
  <c r="AJ1571" i="4"/>
  <c r="AB981" i="4"/>
  <c r="AJ986" i="4" l="1"/>
  <c r="AI976" i="4" l="1"/>
  <c r="AB9" i="4" l="1"/>
  <c r="AJ976" i="4"/>
  <c r="AJ38" i="4"/>
  <c r="AJ1093" i="4"/>
  <c r="AB8" i="4" l="1"/>
  <c r="M1" i="5"/>
  <c r="M2" i="5" s="1"/>
  <c r="AB389" i="4" l="1"/>
  <c r="AF391" i="4" l="1"/>
  <c r="AB388" i="4"/>
  <c r="AG391" i="4" l="1"/>
  <c r="AB391" i="4"/>
  <c r="AB381" i="4" l="1"/>
  <c r="AH391" i="4"/>
  <c r="AF510" i="4"/>
  <c r="AB508" i="4"/>
  <c r="AB507" i="4" l="1"/>
  <c r="AB510" i="4" l="1"/>
  <c r="AG510" i="4"/>
  <c r="AB500" i="4" l="1"/>
  <c r="AH510" i="4"/>
  <c r="AB746" i="4"/>
  <c r="AF748" i="4"/>
  <c r="AB745" i="4" l="1"/>
  <c r="AG748" i="4" l="1"/>
  <c r="AB748" i="4"/>
  <c r="AB738" i="4" l="1"/>
  <c r="AH748" i="4"/>
  <c r="AB1341" i="4"/>
  <c r="AF1343" i="4"/>
  <c r="AG1343" i="4" l="1"/>
  <c r="AB1340" i="4"/>
  <c r="AB1343" i="4" l="1"/>
  <c r="AB1333" i="4" l="1"/>
  <c r="AH1343" i="4"/>
  <c r="AB1460" i="4"/>
  <c r="AB1459" i="4"/>
  <c r="AB1462" i="4" l="1"/>
  <c r="AF1462" i="4"/>
  <c r="AG1462" i="4" l="1"/>
  <c r="AB1452" i="4"/>
  <c r="AH1462" i="4"/>
  <c r="AB627" i="4"/>
  <c r="AB626" i="4"/>
  <c r="AB629" i="4" l="1"/>
  <c r="AF629" i="4"/>
  <c r="AG629" i="4" l="1"/>
  <c r="AB619" i="4"/>
  <c r="AH629" i="4" l="1"/>
  <c r="AB984" i="4"/>
  <c r="AB1579" i="4" l="1"/>
  <c r="AF1581" i="4" l="1"/>
  <c r="AB1578" i="4"/>
  <c r="AB1581" i="4" l="1"/>
  <c r="AG1581" i="4"/>
  <c r="AB1571" i="4" l="1"/>
  <c r="AH1581" i="4" l="1"/>
  <c r="AE986" i="4"/>
  <c r="AB978" i="4"/>
  <c r="AB980" i="4"/>
  <c r="AF986" i="4"/>
  <c r="AB983" i="4" l="1"/>
  <c r="AG986" i="4" l="1"/>
  <c r="AB986" i="4"/>
  <c r="AC986" i="4"/>
  <c r="AD983" i="4"/>
  <c r="AH986" i="4"/>
  <c r="AD984" i="4" l="1"/>
  <c r="AB976" i="4"/>
  <c r="AD986" i="4"/>
  <c r="AD621" i="4"/>
  <c r="AD629" i="4"/>
</calcChain>
</file>

<file path=xl/comments1.xml><?xml version="1.0" encoding="utf-8"?>
<comments xmlns="http://schemas.openxmlformats.org/spreadsheetml/2006/main">
  <authors>
    <author>Кочетова Наталья Витальевна</author>
  </authors>
  <commentList>
    <comment ref="F43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тыс. часов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из программы энергосбережения в Комитет 18000
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из программы в Комитет 16597</t>
        </r>
      </text>
    </comment>
    <comment ref="I389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843 ?</t>
        </r>
      </text>
    </comment>
    <comment ref="AE507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дорасчет</t>
        </r>
      </text>
    </comment>
    <comment ref="AC508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подгон,  факт не сходится с отчетом МСП</t>
        </r>
      </text>
    </comment>
    <comment ref="AC510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подгон,  факт не сходится с отчетом МСП</t>
        </r>
      </text>
    </comment>
    <comment ref="V626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1584</t>
        </r>
      </text>
    </comment>
    <comment ref="AK864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дорасчет</t>
        </r>
      </text>
    </comment>
    <comment ref="AC986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не соотв отчету МСП</t>
        </r>
      </text>
    </comment>
    <comment ref="V1102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23 (+1 за счет КС)</t>
        </r>
      </text>
    </comment>
  </commentList>
</comments>
</file>

<file path=xl/comments2.xml><?xml version="1.0" encoding="utf-8"?>
<comments xmlns="http://schemas.openxmlformats.org/spreadsheetml/2006/main">
  <authors>
    <author>Кочетова Наталья Витальевна</author>
  </authors>
  <commentList>
    <comment ref="F61" authorId="0" shapeId="0">
      <text>
        <r>
          <rPr>
            <b/>
            <sz val="9"/>
            <color indexed="81"/>
            <rFont val="Tahoma"/>
            <family val="2"/>
            <charset val="204"/>
          </rPr>
          <t>Кочетова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в т.ч. с удаленным сбором данных, шт.</t>
        </r>
      </text>
    </comment>
  </commentList>
</comments>
</file>

<file path=xl/sharedStrings.xml><?xml version="1.0" encoding="utf-8"?>
<sst xmlns="http://schemas.openxmlformats.org/spreadsheetml/2006/main" count="6943" uniqueCount="473">
  <si>
    <t>(должность)</t>
  </si>
  <si>
    <t>(ФИО)</t>
  </si>
  <si>
    <t>Паспорт Программы</t>
  </si>
  <si>
    <t>ПРОГРАММА</t>
  </si>
  <si>
    <t>ЭНЕРГОСБЕРЕЖЕНИЯ И ПОВЫШЕНИЯ ЭНЕРГЕТИЧЕСКОЙ ЭФФЕКТИВНОСТИ</t>
  </si>
  <si>
    <t>Наименование Программы</t>
  </si>
  <si>
    <t xml:space="preserve">Основание для разработки Программы  </t>
  </si>
  <si>
    <t>Федеральный закон от 23.11.2009  №261-ФЗ «Об энергосбережении и о повышении энергетической эффективности и о внесении изменений в отдельные законодательные акты РФ»</t>
  </si>
  <si>
    <t>Почтовый адрес</t>
  </si>
  <si>
    <t>Ответственный за формирование Программы (ФИО, контактный телефон, e-mail)</t>
  </si>
  <si>
    <t>Начало реализации Программы</t>
  </si>
  <si>
    <t>Конец реализации Программы</t>
  </si>
  <si>
    <t>км</t>
  </si>
  <si>
    <t>ВСЕГО</t>
  </si>
  <si>
    <t>шт.</t>
  </si>
  <si>
    <t>Доля от общего полезного отпуска, %</t>
  </si>
  <si>
    <t>Электрифицированный ж/д транспорт</t>
  </si>
  <si>
    <t>Электрифицированный гор.транспорт</t>
  </si>
  <si>
    <t>Непромышленные потребители</t>
  </si>
  <si>
    <t>электроэнергия</t>
  </si>
  <si>
    <t>тепловая энергия</t>
  </si>
  <si>
    <t>газ</t>
  </si>
  <si>
    <t>водоснабжение горячее</t>
  </si>
  <si>
    <t>водоснабжение холодное</t>
  </si>
  <si>
    <t>Количество единиц автотранспорта</t>
  </si>
  <si>
    <t>Количество единиц спецтехники</t>
  </si>
  <si>
    <t>№ п/п</t>
  </si>
  <si>
    <t>ед. изм.</t>
  </si>
  <si>
    <t>Показатели</t>
  </si>
  <si>
    <t>Объем электросетевого оборудования</t>
  </si>
  <si>
    <t>110 кВ и выше</t>
  </si>
  <si>
    <t>3-10 кВ</t>
  </si>
  <si>
    <t>Количество трансформаторов (автотрансформаторов),всего, в том числе:</t>
  </si>
  <si>
    <t>Мощность трансформаторов (автотрансформаторов),всего, в том числе:</t>
  </si>
  <si>
    <t>Характеристика потребителей</t>
  </si>
  <si>
    <t>Промышленные и приравниные  к ним потребители с мощностью 750 кВА и выше</t>
  </si>
  <si>
    <t>Промышленные  и приравненные  к ним потребители с мощгостью до 750 кВА</t>
  </si>
  <si>
    <t>Население, всего, в том числе:</t>
  </si>
  <si>
    <t xml:space="preserve">   городское</t>
  </si>
  <si>
    <t xml:space="preserve">   сельское</t>
  </si>
  <si>
    <t>Число потребителей , шт.</t>
  </si>
  <si>
    <t>Автотранспорт и спецтехника</t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</si>
  <si>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</si>
  <si>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</si>
  <si>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1.1.</t>
  </si>
  <si>
    <t>1.2.</t>
  </si>
  <si>
    <t>1.3.</t>
  </si>
  <si>
    <t>1.4.</t>
  </si>
  <si>
    <t>1.5.</t>
  </si>
  <si>
    <t>Отпуск электрической энергии (отпуск из сети)</t>
  </si>
  <si>
    <t>млн. кВт ч</t>
  </si>
  <si>
    <t>2.1.</t>
  </si>
  <si>
    <t>2.2.</t>
  </si>
  <si>
    <t>2.3.</t>
  </si>
  <si>
    <t>2.4.</t>
  </si>
  <si>
    <t>млн. руб. без НДС</t>
  </si>
  <si>
    <t>тыс. т у.т.</t>
  </si>
  <si>
    <t>млн.руб. без НДС</t>
  </si>
  <si>
    <t>млн. кВтч</t>
  </si>
  <si>
    <t>Гкал</t>
  </si>
  <si>
    <t>не оснащено</t>
  </si>
  <si>
    <t>с нарушением требований нормативной технической документации</t>
  </si>
  <si>
    <t>Водоснабжение горячее</t>
  </si>
  <si>
    <t>Водоснабжение холодное</t>
  </si>
  <si>
    <t>4.1.</t>
  </si>
  <si>
    <t>3.1.</t>
  </si>
  <si>
    <t>4.2.</t>
  </si>
  <si>
    <t>всего, шт.</t>
  </si>
  <si>
    <t xml:space="preserve">оснащено, % </t>
  </si>
  <si>
    <t>не оснащено, %</t>
  </si>
  <si>
    <t>Целевые показатели</t>
  </si>
  <si>
    <t>млн. кВт.ч</t>
  </si>
  <si>
    <t>ВН</t>
  </si>
  <si>
    <t>СНI</t>
  </si>
  <si>
    <t>СНII</t>
  </si>
  <si>
    <t>НН</t>
  </si>
  <si>
    <t>Отпуск электрической энергии в сеть (отпуск из сети), всего, в т.ч. по уровням напряжения:</t>
  </si>
  <si>
    <t>Потери электрической энергии</t>
  </si>
  <si>
    <t>Потери электрической энергии, всего, в т.ч. по уровням напряжения:</t>
  </si>
  <si>
    <t>% от п.1.1.</t>
  </si>
  <si>
    <t>% от п.1.2.</t>
  </si>
  <si>
    <t>% от п.1.3.</t>
  </si>
  <si>
    <t>% от п.1.4.</t>
  </si>
  <si>
    <t>% от п.1</t>
  </si>
  <si>
    <t>% от п.2</t>
  </si>
  <si>
    <t>3.3.</t>
  </si>
  <si>
    <t>3.4.</t>
  </si>
  <si>
    <t>3.2.</t>
  </si>
  <si>
    <t>Плановые значения целевых  показателей</t>
  </si>
  <si>
    <t>4.3.</t>
  </si>
  <si>
    <t>4.4.</t>
  </si>
  <si>
    <t>5.1.</t>
  </si>
  <si>
    <t>5.2.</t>
  </si>
  <si>
    <t>5.3.</t>
  </si>
  <si>
    <t>5.4.</t>
  </si>
  <si>
    <t>Наименование мероприятия</t>
  </si>
  <si>
    <t>Плановые  численные значения экономии  в обозначенной размеренности</t>
  </si>
  <si>
    <t>Численное значение экономии в указанной размерности</t>
  </si>
  <si>
    <t>Численное значение экономии, т.у.т.</t>
  </si>
  <si>
    <r>
      <t xml:space="preserve">Численное значение экономии, </t>
    </r>
    <r>
      <rPr>
        <sz val="11"/>
        <rFont val="Calibri"/>
        <family val="2"/>
        <charset val="204"/>
      </rPr>
      <t xml:space="preserve">млн. руб. </t>
    </r>
  </si>
  <si>
    <t>Дисконтированный срок окупаемости, лет</t>
  </si>
  <si>
    <t>Организационные мероприятия</t>
  </si>
  <si>
    <t>ВНД, %</t>
  </si>
  <si>
    <t>ЧДД, млн. руб.</t>
  </si>
  <si>
    <t>…</t>
  </si>
  <si>
    <t>Технические мероприятия</t>
  </si>
  <si>
    <t>Электроэнергия</t>
  </si>
  <si>
    <t>Всего</t>
  </si>
  <si>
    <t>Техническое перевооружение и реконструкция и новое строительство</t>
  </si>
  <si>
    <t>Технологическое присоединение</t>
  </si>
  <si>
    <t xml:space="preserve">Информационные технологии </t>
  </si>
  <si>
    <t xml:space="preserve">Автоматизация технологического управления (кроме АСКУЭ) </t>
  </si>
  <si>
    <t xml:space="preserve">Приобретение электросетевых активов, земельных участков и пр. объектов </t>
  </si>
  <si>
    <t>Прочие программы и мероприятия</t>
  </si>
  <si>
    <t>1.6.</t>
  </si>
  <si>
    <t>Укрупненные показатели</t>
  </si>
  <si>
    <t>год</t>
  </si>
  <si>
    <t>млн. кВт.ч.</t>
  </si>
  <si>
    <t>% от отпуска в сеть (отпуска из сети)</t>
  </si>
  <si>
    <t>СОГЛАСОВАНО:</t>
  </si>
  <si>
    <t>% от затрат на инвестиционную программу</t>
  </si>
  <si>
    <t>Энергетические ресурсы</t>
  </si>
  <si>
    <t>план</t>
  </si>
  <si>
    <t>Расход на собственные нужды подстанций, всего, в т.ч. по уровням напряжения:</t>
  </si>
  <si>
    <t>1.3.1.</t>
  </si>
  <si>
    <t>1.3.2.</t>
  </si>
  <si>
    <t>2.1.1.</t>
  </si>
  <si>
    <t>2.1.2.</t>
  </si>
  <si>
    <t>2.1.3.</t>
  </si>
  <si>
    <t>2.1.4.</t>
  </si>
  <si>
    <t>2.1.5.</t>
  </si>
  <si>
    <t>2.1.6.</t>
  </si>
  <si>
    <t>2.2.1.</t>
  </si>
  <si>
    <t>2.2.2.</t>
  </si>
  <si>
    <t>2.2.3.</t>
  </si>
  <si>
    <t>2.2.4.</t>
  </si>
  <si>
    <t>2.2.5.</t>
  </si>
  <si>
    <t>2.2.6.</t>
  </si>
  <si>
    <t>Доля затрат в инвестиционной программе, направленной на реализацию целевых мероприятий в области энергосбережения и повышения энергетической эффективности</t>
  </si>
  <si>
    <t>% от п.3.1.</t>
  </si>
  <si>
    <t>% от п.3.2.</t>
  </si>
  <si>
    <t>% от п.3.3.</t>
  </si>
  <si>
    <t>% от п.3.4.</t>
  </si>
  <si>
    <t>% от п.4.</t>
  </si>
  <si>
    <t>% от п.4.1.</t>
  </si>
  <si>
    <t>% от п.4.2.</t>
  </si>
  <si>
    <t>% от п.4.3.</t>
  </si>
  <si>
    <t>6.1.</t>
  </si>
  <si>
    <t>6.2.</t>
  </si>
  <si>
    <t>6.3.</t>
  </si>
  <si>
    <t>6.4.</t>
  </si>
  <si>
    <t>Количество точек поставки энергетических ресурсов на хозяйственные нужды</t>
  </si>
  <si>
    <t>Уровень напряжения (ВН, СНI, СНII, НН)</t>
  </si>
  <si>
    <t>Потребление электрической энергии</t>
  </si>
  <si>
    <t>1.</t>
  </si>
  <si>
    <t>2.</t>
  </si>
  <si>
    <t>3.</t>
  </si>
  <si>
    <t>4.</t>
  </si>
  <si>
    <t>% от п.3</t>
  </si>
  <si>
    <t>% от п.1.1</t>
  </si>
  <si>
    <t>% от п.4.1</t>
  </si>
  <si>
    <t>% от п.1.2</t>
  </si>
  <si>
    <t>% от п.4.2</t>
  </si>
  <si>
    <t>% от п.1.3</t>
  </si>
  <si>
    <t>% от п.4.3</t>
  </si>
  <si>
    <t>% от п.1.4</t>
  </si>
  <si>
    <t>% от п.4.4</t>
  </si>
  <si>
    <t>% от п.5</t>
  </si>
  <si>
    <t>6.</t>
  </si>
  <si>
    <t>Технологические потери электрической энергии, в т.ч. по уровням напряжения:</t>
  </si>
  <si>
    <t>% от п.5.1</t>
  </si>
  <si>
    <t>% от п.5.2</t>
  </si>
  <si>
    <t>% от п.5.3</t>
  </si>
  <si>
    <t>Нетехнические потери электрической энергии (п.5 - п.6)</t>
  </si>
  <si>
    <t>7.1.</t>
  </si>
  <si>
    <t>7.2.</t>
  </si>
  <si>
    <t>7.3.</t>
  </si>
  <si>
    <t>7.4.</t>
  </si>
  <si>
    <t>операционные (OPEX)</t>
  </si>
  <si>
    <t>капитальные (инвестиционная программа - CAPEX)</t>
  </si>
  <si>
    <t>в т.ч.:</t>
  </si>
  <si>
    <t>в рамках инвестиционной программы</t>
  </si>
  <si>
    <t>тыс. т.у.т.               (за исключением воды)</t>
  </si>
  <si>
    <t>Расход на хозяйственные нужды</t>
  </si>
  <si>
    <t>0,4 кВ, в т.ч.:</t>
  </si>
  <si>
    <t xml:space="preserve">с самонесущим изолированным проводом </t>
  </si>
  <si>
    <t>Производодственные с/х потребители</t>
  </si>
  <si>
    <t>`</t>
  </si>
  <si>
    <t>Общий объем зданий, в т.ч.:</t>
  </si>
  <si>
    <t>оснащено, в т.ч.:</t>
  </si>
  <si>
    <t>системами АИИС КУЭ, интеллектульного учета, т.ч.:</t>
  </si>
  <si>
    <t>по уровню СНII</t>
  </si>
  <si>
    <t>по уровню НН</t>
  </si>
  <si>
    <t>Объемы выполнения (план)</t>
  </si>
  <si>
    <t>Объемы выполнения (факт)</t>
  </si>
  <si>
    <t>Затраты (план), млн. руб. (без НДС)</t>
  </si>
  <si>
    <t>Затраты (факт), млн. руб. (без НДС)</t>
  </si>
  <si>
    <t>20-35 кВ</t>
  </si>
  <si>
    <t>0,4 кВ</t>
  </si>
  <si>
    <t>Количество зданий</t>
  </si>
  <si>
    <t>отапливаемый объем</t>
  </si>
  <si>
    <t>% от длины ВЛ 0,4 кВ</t>
  </si>
  <si>
    <t>Здания административного и административно-производственного назначения</t>
  </si>
  <si>
    <t>1.1.1.</t>
  </si>
  <si>
    <t>% от п.1.1.1.</t>
  </si>
  <si>
    <t>1.1.2.</t>
  </si>
  <si>
    <t>% от п.1.1.2.</t>
  </si>
  <si>
    <t>1.1.3.</t>
  </si>
  <si>
    <t>% от п.1.1.3.</t>
  </si>
  <si>
    <t>1.1.4.</t>
  </si>
  <si>
    <t>% от п.1.1.4.</t>
  </si>
  <si>
    <r>
      <rPr>
        <i/>
        <sz val="11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форма заполняется для группировки и оценки компаний по характерным признакам</t>
    </r>
  </si>
  <si>
    <t xml:space="preserve">Количество точек приема (поставки) электрической энергии, всего, в </t>
  </si>
  <si>
    <t>иные виды ТЭР</t>
  </si>
  <si>
    <t>Доля автотранспорта, находящегося в эксплуатации более 10 лет от общего количества</t>
  </si>
  <si>
    <t>%</t>
  </si>
  <si>
    <t>Доля спецтехники, находящейся в эксплуатации более 10 лет от общего количества</t>
  </si>
  <si>
    <t>1.5.1.</t>
  </si>
  <si>
    <t>1.5.1.1.</t>
  </si>
  <si>
    <t>1.5.2.</t>
  </si>
  <si>
    <t>1.5.3.</t>
  </si>
  <si>
    <t xml:space="preserve">% от п. 1.5. </t>
  </si>
  <si>
    <t>% от п.1.5.1.</t>
  </si>
  <si>
    <t>% от п. 1.5.1.1.</t>
  </si>
  <si>
    <t>% от 1.5.1.</t>
  </si>
  <si>
    <t>тыс. т.у.т.</t>
  </si>
  <si>
    <t>дизельное топливо, в т.ч.:</t>
  </si>
  <si>
    <t>Форма 2 - Перечень мероприятий по энергосбережению и повышению энергетической эффективности (мероприятия с «прямыми» эффектами)</t>
  </si>
  <si>
    <t xml:space="preserve">Форма 4 - Показатели баланса электрической энергии </t>
  </si>
  <si>
    <t>Расход энергетических ресурсов на хозяйственные нужды зданий административно-производственного назначения, всего, в т.ч.:</t>
  </si>
  <si>
    <t>Расход природных ресурсов на хозяйственные нужды зданий административно-производственного назначения, всего, в т.ч.:</t>
  </si>
  <si>
    <t>7.</t>
  </si>
  <si>
    <t xml:space="preserve"> 7.1</t>
  </si>
  <si>
    <t xml:space="preserve"> 7.2</t>
  </si>
  <si>
    <t>иные виды природных ресурсов</t>
  </si>
  <si>
    <t xml:space="preserve"> 7.3</t>
  </si>
  <si>
    <t>8.1.</t>
  </si>
  <si>
    <t>8.1.1.</t>
  </si>
  <si>
    <t>8.1.2.</t>
  </si>
  <si>
    <t>8.2.</t>
  </si>
  <si>
    <t>8.2.1.</t>
  </si>
  <si>
    <t>8.2.2.</t>
  </si>
  <si>
    <t>тыс.л.</t>
  </si>
  <si>
    <t>тыс.л/100 км</t>
  </si>
  <si>
    <t>тыс.л</t>
  </si>
  <si>
    <t>Расход  моторного топлива автотранспортом и спецтехникой, всего, в т.ч.:</t>
  </si>
  <si>
    <t>электрическая энергия</t>
  </si>
  <si>
    <t>газ природный (в т. ч. сжиженный)</t>
  </si>
  <si>
    <t>8.3.</t>
  </si>
  <si>
    <t xml:space="preserve"> 8.3.2</t>
  </si>
  <si>
    <t>бензин, в т.ч.:</t>
  </si>
  <si>
    <t>автотранспортом</t>
  </si>
  <si>
    <t>спецтехникой</t>
  </si>
  <si>
    <t>Иные виды топлива для автотраспорта и спецтехники, всего, в т.ч.:</t>
  </si>
  <si>
    <t xml:space="preserve"> 8.3.1</t>
  </si>
  <si>
    <t>тепловая энергия (системы отопления зданий)</t>
  </si>
  <si>
    <t>газ природный (в том числе сжиженный)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</si>
  <si>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</si>
  <si>
    <t>Общая площадь зданий</t>
  </si>
  <si>
    <t>Средние показатели по отрасли</t>
  </si>
  <si>
    <t>тыс.л/м.час</t>
  </si>
  <si>
    <t xml:space="preserve">Наименование </t>
  </si>
  <si>
    <t>Форма 1 - Целевые показатели программы энергосбережения и повышения энергетической эффективности</t>
  </si>
  <si>
    <t>Затраты, млн. руб. без НДС</t>
  </si>
  <si>
    <t>Затраты на программу развития системы учета, млн. руб. без НДС</t>
  </si>
  <si>
    <t>Расход моторного топлива автотранспортом и спецтехникой</t>
  </si>
  <si>
    <t xml:space="preserve">тыс. т.у.т. </t>
  </si>
  <si>
    <t xml:space="preserve">млн. руб.  без НДС  </t>
  </si>
  <si>
    <t>Срок амортизации, лет</t>
  </si>
  <si>
    <t>Статья затрат (CAPEX, OPEX)</t>
  </si>
  <si>
    <t>Источник финансирования</t>
  </si>
  <si>
    <t>Длина воздушных линий(ВЛ) (по цепям),всего, в том числе:</t>
  </si>
  <si>
    <t>Длина кабельных линий (КЛ) (по цепям),всего, в том числе:</t>
  </si>
  <si>
    <t>Тепловая энергия (системы опопления зданий)</t>
  </si>
  <si>
    <t>Газ природный (в том числе сжиженный)</t>
  </si>
  <si>
    <t>3.1.1.</t>
  </si>
  <si>
    <t>Бензин</t>
  </si>
  <si>
    <t>3.1.2.</t>
  </si>
  <si>
    <t>3.1.3.</t>
  </si>
  <si>
    <t>Дизельное топливо</t>
  </si>
  <si>
    <t>Иные виды топлива</t>
  </si>
  <si>
    <t>3.2.1.</t>
  </si>
  <si>
    <t>3.2.2.</t>
  </si>
  <si>
    <t>3.2.3.</t>
  </si>
  <si>
    <t>Форма 3 - Численные значения экономии для мероприятий по энергосбережению и повышению энергетической эффективности (блоки мероприятий с «сопутствующими» эффектами)</t>
  </si>
  <si>
    <t>РСК, МЭС</t>
  </si>
  <si>
    <t>МРСК, ФСК</t>
  </si>
  <si>
    <t>Отпуск электрической энергии в соответствии с "экономическим" балансом электрической энергии по уровням напряжения:</t>
  </si>
  <si>
    <r>
      <t>Гкал/м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 xml:space="preserve">3 </t>
    </r>
  </si>
  <si>
    <t>Мероприятия по снижению потерь электрической энергии</t>
  </si>
  <si>
    <t>Мероприятия, направленные на снижение расхода электроэнергии на собственные нужды подстанций</t>
  </si>
  <si>
    <t>Мероприятия, направленные на снижение расхода энергетических ресурсов и воды на хозяйственные нужды зданий административно-производственного назначения</t>
  </si>
  <si>
    <t>Мероприятия, направленные на снижение расхода моторного топлива автотранспортом и спецтехникой</t>
  </si>
  <si>
    <t>РСК</t>
  </si>
  <si>
    <t>иные виды ТЭР (уголь, мазут, дизельное топливо, керосин и т.д.)</t>
  </si>
  <si>
    <t>Форма 5* - Общая информация о электросетевом комплексе</t>
  </si>
  <si>
    <t>млн. кВт∙ч</t>
  </si>
  <si>
    <r>
      <t>млн. кВт∙ч/м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2</t>
    </r>
  </si>
  <si>
    <t>Отпуск электрической энергии в сеть без учета "последней мили" и объема электрической энергии, отпущенной с шин генераторов</t>
  </si>
  <si>
    <t>Наименование титула ИПР (заполняется по мероприятиям инвестиционного характера)</t>
  </si>
  <si>
    <t>Размерность экономии</t>
  </si>
  <si>
    <t>Размерность (объем выполнения)</t>
  </si>
  <si>
    <t>указываются федеральные требования (региональные требования)</t>
  </si>
  <si>
    <t>% от п.5.4</t>
  </si>
  <si>
    <r>
      <rPr>
        <sz val="11"/>
        <rFont val="Calibri"/>
        <family val="2"/>
        <charset val="204"/>
        <scheme val="minor"/>
      </rPr>
      <t xml:space="preserve">Отпуск электрической энергии без учета </t>
    </r>
    <r>
      <rPr>
        <sz val="11"/>
        <color theme="1"/>
        <rFont val="Calibri"/>
        <family val="2"/>
        <charset val="204"/>
        <scheme val="minor"/>
      </rPr>
      <t>"последней мили" и объема электрической энергии, отпущенной с шин генераторов</t>
    </r>
  </si>
  <si>
    <r>
      <t>Потери электрической энергии, всего, в т.ч. по уровням напряжения</t>
    </r>
    <r>
      <rPr>
        <sz val="11"/>
        <color theme="1"/>
        <rFont val="Calibri"/>
        <family val="2"/>
        <charset val="204"/>
        <scheme val="minor"/>
      </rPr>
      <t>:</t>
    </r>
  </si>
  <si>
    <r>
      <t>Размерность экономии (млн. квт.ч/Гкал/тыс. м</t>
    </r>
    <r>
      <rPr>
        <vertAlign val="superscript"/>
        <sz val="11"/>
        <rFont val="Calibri"/>
        <family val="2"/>
        <charset val="204"/>
        <scheme val="minor"/>
      </rPr>
      <t>3</t>
    </r>
    <r>
      <rPr>
        <sz val="11"/>
        <rFont val="Calibri"/>
        <family val="2"/>
        <charset val="204"/>
        <scheme val="minor"/>
      </rPr>
      <t>/тыс.л/тыс.т.)</t>
    </r>
  </si>
  <si>
    <t>.</t>
  </si>
  <si>
    <t xml:space="preserve"> т.у.т.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</si>
  <si>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  <r>
      <rPr>
        <sz val="11"/>
        <color theme="1" tint="4.9989318521683403E-2"/>
        <rFont val="Calibri"/>
        <family val="2"/>
        <charset val="204"/>
        <scheme val="minor"/>
      </rPr>
      <t xml:space="preserve"> </t>
    </r>
  </si>
  <si>
    <t>тыс.т.</t>
  </si>
  <si>
    <t>Филиал - 14</t>
  </si>
  <si>
    <t>тыс. л</t>
  </si>
  <si>
    <t xml:space="preserve">тыс. л </t>
  </si>
  <si>
    <t>Прочие программы и мероприятия (хозяйственные нужды, моторное топливо)</t>
  </si>
  <si>
    <t>МВА</t>
  </si>
  <si>
    <t>млн.кВт.ч</t>
  </si>
  <si>
    <t>Ленинградская область</t>
  </si>
  <si>
    <t>Санкт-Петербург</t>
  </si>
  <si>
    <t>Санкт-Петебург</t>
  </si>
  <si>
    <t>тыс. м3</t>
  </si>
  <si>
    <t>л</t>
  </si>
  <si>
    <t>Филиал Гатчинские электрические сети</t>
  </si>
  <si>
    <t>Филиал Кабельная электрические сеть</t>
  </si>
  <si>
    <t>Филиал Кингисеппские электрические сети</t>
  </si>
  <si>
    <t>Филиал Новоладожские электрические сети</t>
  </si>
  <si>
    <t>Филиал Тихвинские электрические сети</t>
  </si>
  <si>
    <t>OPEX</t>
  </si>
  <si>
    <t>Средневзвешенная цена покупки потерь э/э</t>
  </si>
  <si>
    <t xml:space="preserve">Одноставочный единый (котловой) тариф (НН) на оказание услуг по передаче э/э </t>
  </si>
  <si>
    <t>Оснащенность энергосберегающими осветительными устройствами с использованием светодиодов</t>
  </si>
  <si>
    <t>объем используемых осветительных устройств, в т.ч.</t>
  </si>
  <si>
    <t>с энергосберегающими лампами 
(без учета светодиодных)</t>
  </si>
  <si>
    <t>с использованием светодиодов</t>
  </si>
  <si>
    <t>9.1.</t>
  </si>
  <si>
    <t>9.1.1.</t>
  </si>
  <si>
    <t>9.1.2.</t>
  </si>
  <si>
    <t>Оснащение зданий, строений, сооружений осветительными устройствами с использованием светодиодов в целях снижения расхода на собственные нужды</t>
  </si>
  <si>
    <t>Оснащение зданий, строений, сооружений осветительными устройствами с использованием светодиодов в целях снижения расхода на хозяйственные нужды</t>
  </si>
  <si>
    <t>ПАО "Россети Ленэнерго"</t>
  </si>
  <si>
    <t>1 кв. 2022 г.</t>
  </si>
  <si>
    <t>2 кв. 2022 г.</t>
  </si>
  <si>
    <t>3 кв. 2022 г.</t>
  </si>
  <si>
    <t>4 кв. 2022 г.</t>
  </si>
  <si>
    <t>Кочетова Наталья Витальевна, (812) 494-36-98, Kochetova.NV@lenenergo.ru</t>
  </si>
  <si>
    <t>ВН, СНI</t>
  </si>
  <si>
    <t>ПАО "РОССЕТИ ЛЕНЭНЕРГО"</t>
  </si>
  <si>
    <t>факт 2021</t>
  </si>
  <si>
    <t>-</t>
  </si>
  <si>
    <t>факт</t>
  </si>
  <si>
    <t>2026*</t>
  </si>
  <si>
    <t>*справочно</t>
  </si>
  <si>
    <t>НА 2021г. - 2025 г.</t>
  </si>
  <si>
    <t>Установка приборов учета электроэнергии</t>
  </si>
  <si>
    <t>ср.Тариф на компенсацию потерь. руб/кВтч</t>
  </si>
  <si>
    <t xml:space="preserve">ср.Тариф на передачу, руб/кВтч </t>
  </si>
  <si>
    <t>млн. руб.  без НДС                                           
(с учетом воды (водопотребления))</t>
  </si>
  <si>
    <t>1 кв 2023</t>
  </si>
  <si>
    <t>2 кв 2023</t>
  </si>
  <si>
    <t>3 кв 2023</t>
  </si>
  <si>
    <t>4 кв 2023</t>
  </si>
  <si>
    <t>2027*</t>
  </si>
  <si>
    <t>1 кв. 2023</t>
  </si>
  <si>
    <t>2 кв. 2023</t>
  </si>
  <si>
    <t>3 кв. 2023</t>
  </si>
  <si>
    <t>4 кв. 2023</t>
  </si>
  <si>
    <t>Проведение проверок приборов учета электроэнергии</t>
  </si>
  <si>
    <t>1 кв. 2023 г.</t>
  </si>
  <si>
    <t>2 кв. 2023 г.</t>
  </si>
  <si>
    <t>3 кв. 2023 г.</t>
  </si>
  <si>
    <t>4 кв. 2023 г.</t>
  </si>
  <si>
    <t>Эффект от выявления бездоговорного потребления электрической энергии</t>
  </si>
  <si>
    <t>Реконструкция ПС №46 (установка силовых трансформаторов 2х63 МВА)</t>
  </si>
  <si>
    <t>Реконструкция ПС 110 кВ №93 (Реконструкция ПС 110/10 кВ №93 трансформаторной мощностью 41 МВА с увеличением трансформаторной мощности на 85 МВА до 126 МВА.</t>
  </si>
  <si>
    <t>Реконструкция ПС 35 кВ №609 (установка ячеек РУ 35 кВ., 9 шт., ячеек РУ 10 кВ, 24 шт., силовых трансформаторов 2х16 МВА)</t>
  </si>
  <si>
    <t>Реконструкция ТП 29748 (Западный РЭС, замена силовых трансформаторов мощностью 2х0,63 МВА на 2х1,00 МВА)</t>
  </si>
  <si>
    <t>Реконструкция ПС 110/35/10/6 кВ № 711 в части замены силового трансформатора 35 кВ Т-2 22 МВА</t>
  </si>
  <si>
    <t>Реконструкция ПС 35 кВ №108 (замена РУ 35 кВ, замена трансформаторов 2х10 МВА на 2х16 МВА)</t>
  </si>
  <si>
    <t>Реконструкция ПС 35 кВ №109 в части замены силовых трансформаторов по номинальной мощности 2х25 МВА, РУ 6, 35 кВ</t>
  </si>
  <si>
    <t>Реконструкция ВЛ и КЛ 0,4-10 кВ ф.5-28, 5-43, 5-44 в п Н.Саратовка и Окт.набережной с возможным переводом питания (ориентировочная протяженность  ВЛ и КЛ 0,4-10 кВ 25,2 км)</t>
  </si>
  <si>
    <t>Реконструкция кабельных линий 6-10 кВ в районе ПС 12 и ПС 165 в части перевода нагрузки на новые КТПМ 35 кВ общей протяженностью по трассе 27 км.</t>
  </si>
  <si>
    <t>Реконструкция ВЛ-10кВ Ф.714-21 ПС "Детскосельская"в части замены провода и опор  ориентировочная протяженность ВЛ  5,6 км в г. Санкт-Петербурге</t>
  </si>
  <si>
    <t>Реконструкция ПС 110 кВ №542 (замена силовых трансформаторов мощностью 2х63 на 2х80 МВА)</t>
  </si>
  <si>
    <t>Проектирование по титулу: "Реконструкция 8КЛ 0,4 кВ от РТП 4550 до ГРЩ 1,2 здания музея «Монумент героическим защитникам Ленинграда» по адресу: СПб, пл. Победы, ориентировочной протяженностью 2,8 км" (Д.У.)</t>
  </si>
  <si>
    <t>1.7.</t>
  </si>
  <si>
    <t>1.8.</t>
  </si>
  <si>
    <t>1.9.</t>
  </si>
  <si>
    <t>1.10.</t>
  </si>
  <si>
    <t>1.11.</t>
  </si>
  <si>
    <t>1.12.</t>
  </si>
  <si>
    <t>Реконструкция ПС 35 кВ Тельмана (ПС 715) (замена силовых трансформаторов на 2х10 МВА)</t>
  </si>
  <si>
    <t>Реконструкция ПС 35 кВ Красная Звезда (замена силовых трансформаторов мощностью 2х16 МВА на 2х25 МВА)</t>
  </si>
  <si>
    <t>Реконструкция ПС 35 кВ № 632 в части замены ячеек с выключателями 35 кВ, 3 шт. силовых трансформаторов  2х4,0 МВА на 2х6,3 МВА</t>
  </si>
  <si>
    <t>Реконструкция ПС 35/6 кВ №640 (комплексная замена РУ 6 кВ с установкой ячеек РУ 6 кВ, 10 шт., силового трансформатора по номинальной мощности 4 МВА)</t>
  </si>
  <si>
    <t xml:space="preserve"> Реконструкция ВЛ 10кВ ф.31-08 Люговичи-Мальгиничи (замена провода ориентировочной протяженностью 21,3 км)</t>
  </si>
  <si>
    <t>Реконструкция КЛ 6 кВ в районе ПС 110/10/6 кВ №294 (ориентировочная протяженность КЛ 6 кВ 6 км)</t>
  </si>
  <si>
    <t>Реконструкция ВЛ-10кВ ф.391-01 в части замены провода и опор  ориентировочная протяженность ВЛ 2,33 км проходящей в границах населенных пунктов</t>
  </si>
  <si>
    <t>Реконструкция ВЛ-10кВ ф.153-26 в части замены провода и опор  ориентировочная протяженность ВЛ 7,29 км, проходящей в границах населенных пунктов</t>
  </si>
  <si>
    <t>Реконструкция ВЛ-10 кВ № 5-02 от ПС№5 «Усть-Луга» в части замены провода ВЛ 10 кВ на СИП ориентировочной протяженностью 18,7 км</t>
  </si>
  <si>
    <t xml:space="preserve">Реконструкция ВЛ-10 кВ № 18-03 от ПС№18«Кейкино» в части замены провода ВЛ 10 кВ на СИП ориентировочной протяженностью 26,6 км </t>
  </si>
  <si>
    <t>Реконструкция ВЛ-10кВ Ф.715-08 ПС "Тельмана"в части замены провода и опор  ориентировочная протяженность ВЛ 9,8 км проходящей в границах населенных пунктов</t>
  </si>
  <si>
    <t>Реконструкция ВЛ-10кВ Ф.211-08 ПС "Федоровская"в части замены провода и опор  ориентировочная протяженность ВЛ 6,8 км проходящей в границах населенных пунктов</t>
  </si>
  <si>
    <t xml:space="preserve">Реконструкция КВЛ-10 кВ Ф.391-07 в части замены провода и опор  ориентировочная протяженность КВЛ 2,55 км </t>
  </si>
  <si>
    <t>Реконструкция ВЛ 10 кВ 2-02 от опоры №1 до опоры №103 (протяженностью 8,7 км), с установкой ЛР 10 кВ на опоре №1, с установкой СВР 10 кВ на опоре № 81</t>
  </si>
  <si>
    <t>Реконструкция ВЛ 10 кВ 143-26 от опоры №1 до опоры №24, от опоры №42 до опоры №117 в части замены опор и провода (общей протяженностью 8 км) с установкой коммутационного аппарата 1шт.</t>
  </si>
  <si>
    <t xml:space="preserve">Реконструкция ВЛ 10 кВ 332-07 от опоры №1 до опоры №178; от опоры №27 до опоры №55 бывший участок ВЛ 338-02 в части замены опор и провода (общей протяженностью 16,4 км), с установкой коммутационных аппаратов 3 шт.
</t>
  </si>
  <si>
    <t>Реконструкция ВЛ-10кВ 528-06 участок от ПС-528 до оп.208 в части замены опор и провода(протяженность 15,54км ), с установкой коммутационного аппарата в количестве 1 шт.</t>
  </si>
  <si>
    <t>Реконструкция ВЛ 10 кВ "Ирсовская 36" от опоры №34/28 до опоры №34/50, от опоры №35 до опоры №166, от опоры  №166 до опоры №166/36, от опоры №166/37 до опоры №166/56 в части замены опор и провода(общей протяженностью 16 км) с установкой коммутационных аппаратов 3шт.</t>
  </si>
  <si>
    <t>Реконструкция ВЛ 6-10 кВ Ф-14 ПС-732 в части замены неизолированного провода на СИП протяженностью 20,3 км.</t>
  </si>
  <si>
    <t>Замена перегружаемых трансформаторов на ПС 35-110кВ Ленинградской области (в части ПС-606 "Красноборск") (Реконструкция ПС 35/10 кВ №606 Красноборская в части замены силовых трансформаторов 2х10 МВА на 2х16 МВА)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</si>
  <si>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</si>
  <si>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</si>
  <si>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</si>
  <si>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</si>
  <si>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</si>
  <si>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</si>
  <si>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</si>
  <si>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</si>
  <si>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Оптимизация распредления нагрузки</t>
  </si>
  <si>
    <t>1.1.1.1.</t>
  </si>
  <si>
    <t>1.1.1.2.</t>
  </si>
  <si>
    <t>1.1.1.3.</t>
  </si>
  <si>
    <t>Отключение трансформатора в режимах малых нагрузок на п/ст с 2-мя и более трансформаторами</t>
  </si>
  <si>
    <t>Отключение трансформаторов на подстанциях с сезонной нагрузкой</t>
  </si>
  <si>
    <t>Выравнивание нагрузок фаз в распределительных сетях 0,38 кВ</t>
  </si>
  <si>
    <t>Рейды (включено актов безучетного потребления в полезный отпуск)</t>
  </si>
  <si>
    <t>Прочие (амортизация (ИПР))</t>
  </si>
  <si>
    <t>Прочие (нетарифные источники - Развитие коммерческого учета не подпадающий под Федеральный закон от 27.12.2018 № 522-ФЗ)</t>
  </si>
  <si>
    <t>Ремонт и эксплуатация энергообъектов</t>
  </si>
  <si>
    <t>Базовый год (2020)</t>
  </si>
  <si>
    <t>спб в Комитет (план на 2021 (сформирован в начале 2021)</t>
  </si>
  <si>
    <t>ло  в Комитет (план на 2021 (сформирован в начале 2021)</t>
  </si>
  <si>
    <t>ЛЭ в Комитет (план на 2021 (сформирован в начале 2021)</t>
  </si>
  <si>
    <t>у.е.</t>
  </si>
  <si>
    <t>ожидаемый</t>
  </si>
  <si>
    <t>г. Санкт-Петербург,  ул. Гаккелевская, д.21А</t>
  </si>
  <si>
    <t>Филиал Санкт-Петербургские высоковольтные электрические сети (г. Санкт-Петербург)</t>
  </si>
  <si>
    <t>Филиал Санкт-Петербургские высоковольтные электрические сети (Ленинградская область)</t>
  </si>
  <si>
    <t>Филиал Северные электрические сети (г. Санкт-Петербург)</t>
  </si>
  <si>
    <t>Филиал Северные электрические сети (Ленинградская область)</t>
  </si>
  <si>
    <t>Филиал Кабельная сеть</t>
  </si>
  <si>
    <t>2022 факт</t>
  </si>
  <si>
    <t>Филиал Выборгские электрические сети (Ленинградская область)</t>
  </si>
  <si>
    <t>Филиал Выборгские электрические сети (Санкт-Петербург)</t>
  </si>
  <si>
    <t>Филиал Южные электрическиесети (Санкт-Петербург)</t>
  </si>
  <si>
    <t>Филиал Гатчинские электрические сети (Ленинградская область)</t>
  </si>
  <si>
    <t>Филиал Гатчинские электрические сети (Санкт-Петербург)</t>
  </si>
  <si>
    <t>Филиал Южные электрическиесети (Ленинградская область)</t>
  </si>
  <si>
    <t>факт 2022</t>
  </si>
  <si>
    <r>
      <t xml:space="preserve">ВСЕГО </t>
    </r>
    <r>
      <rPr>
        <sz val="11"/>
        <color rgb="FFFF0000"/>
        <rFont val="Calibri"/>
        <family val="2"/>
        <charset val="204"/>
        <scheme val="minor"/>
      </rPr>
      <t>2021-2025</t>
    </r>
    <r>
      <rPr>
        <sz val="11"/>
        <rFont val="Calibri"/>
        <family val="2"/>
        <charset val="204"/>
        <scheme val="minor"/>
      </rPr>
      <t xml:space="preserve"> по годам экономия в указанной размерности</t>
    </r>
  </si>
  <si>
    <t>ВСЕГО 2021-2025</t>
  </si>
  <si>
    <t>Филиал Санкт-Петербургские высоковольтные электрические сети (Санкт-Петербург)</t>
  </si>
  <si>
    <t>Филиал Северные электрические сети (Санкт-Петербург)</t>
  </si>
  <si>
    <t>факт 2020</t>
  </si>
  <si>
    <t>Филиал Южные электрические сети (Санкт-Петербург)</t>
  </si>
  <si>
    <t>Филиал Южные электрические сети (Ленинградская область)</t>
  </si>
  <si>
    <t>Реконструкция ВЛ 10 кВ 332-07 от опоры №1 до опоры №178; от опоры №27 до опоры №55 бывший участок ВЛ 338-02 в части замены опор и провода (общей протяженностью 16,4 км), с установкой коммутационных аппаратов 3 шт.</t>
  </si>
  <si>
    <t>Филиал Санкт-Петербургские высоковольтные электрические сети  (Санкт-Петербург)</t>
  </si>
  <si>
    <t xml:space="preserve">2021 факт </t>
  </si>
  <si>
    <t xml:space="preserve">2020 факт </t>
  </si>
  <si>
    <t>«Корректировка Программы энергосбережения и повышения энергетической эффективности в сетевом комплексе ПАО «Россети Ленэнерго» на период 2021-2025 годы»</t>
  </si>
  <si>
    <t>2023**</t>
  </si>
  <si>
    <t>2024**</t>
  </si>
  <si>
    <t>2025**</t>
  </si>
  <si>
    <t>2026**</t>
  </si>
  <si>
    <t>2027**</t>
  </si>
  <si>
    <t>**условно-пропорциональная разбивка затрат по филиалам, т.к. в бухгалтерском отчете и в бизнес-плане Общества затраты отражаются только по субъектам РФ (Санкт-Петербург и Ленинградская область)</t>
  </si>
  <si>
    <t>2020***</t>
  </si>
  <si>
    <t>2021***</t>
  </si>
  <si>
    <t>***в бухгалтерском отчете и в бизнес-плане Общества затраты отражаются только по субъектам РФ (Санкт-Петербург и Ленинградская область), в связи с этим разбивка затрат по филиалам отсутствует.</t>
  </si>
  <si>
    <t>ПАО "Россети Ленэнерго" ( сети в доверительном управлении)(Санкт-Петербург)</t>
  </si>
  <si>
    <r>
      <rPr>
        <b/>
        <sz val="11"/>
        <rFont val="Calibri"/>
        <family val="2"/>
        <charset val="204"/>
        <scheme val="minor"/>
      </rPr>
      <t xml:space="preserve">ВСЕГО                                    </t>
    </r>
    <r>
      <rPr>
        <sz val="11"/>
        <rFont val="Calibri"/>
        <family val="2"/>
        <charset val="204"/>
        <scheme val="minor"/>
      </rPr>
      <t>за 2021-2025 гг.</t>
    </r>
  </si>
  <si>
    <t>Приложение 1
к решению Совета директоров ПАО "Россети Ленэнерго"
от 20.12.2023 (протокол от 22.12.2023 № 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</si>
</sst>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1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"/>
    <numFmt numFmtId="168" formatCode="#,##0.0"/>
    <numFmt numFmtId="169" formatCode="_-* #,##0_$_-;\-* #,##0_$_-;_-* &quot;-&quot;_$_-;_-@_-"/>
    <numFmt numFmtId="170" formatCode="_-* #,##0.00_$_-;\-* #,##0.00_$_-;_-* &quot;-&quot;??_$_-;_-@_-"/>
    <numFmt numFmtId="171" formatCode="&quot;$&quot;#,##0_);[Red]\(&quot;$&quot;#,##0\)"/>
    <numFmt numFmtId="172" formatCode="_-* #,##0.00&quot;$&quot;_-;\-* #,##0.00&quot;$&quot;_-;_-* &quot;-&quot;??&quot;$&quot;_-;_-@_-"/>
    <numFmt numFmtId="173" formatCode="General_)"/>
    <numFmt numFmtId="174" formatCode="_-* #,##0.00[$€-1]_-;\-* #,##0.00[$€-1]_-;_-* &quot;-&quot;??[$€-1]_-"/>
    <numFmt numFmtId="175" formatCode="_-* #,##0_d_._-;\-* #,##0_d_._-;_-* &quot;-&quot;_d_._-;_-@_-"/>
    <numFmt numFmtId="176" formatCode="_-* #,##0.00_d_._-;\-* #,##0.00_d_._-;_-* &quot;-&quot;??_d_._-;_-@_-"/>
    <numFmt numFmtId="177" formatCode="_-* #,##0\ _D_M_-;\-* #,##0\ _D_M_-;_-* &quot;-&quot;\ _D_M_-;_-@_-"/>
    <numFmt numFmtId="178" formatCode="_-* #,##0.00\ _D_M_-;\-* #,##0.00\ _D_M_-;_-* &quot;-&quot;??\ _D_M_-;_-@_-"/>
    <numFmt numFmtId="179" formatCode="_-* #,##0.00_р_._-;\-* #,##0.00_р_._-;_-* \-??_р_._-;_-@_-"/>
    <numFmt numFmtId="180" formatCode="#,##0_);[Red]\(#,##0\)"/>
    <numFmt numFmtId="181" formatCode="0.0%"/>
    <numFmt numFmtId="182" formatCode="_(* #,##0_);_(* \(#,##0\);_(* &quot;-&quot;_);_(@_)"/>
    <numFmt numFmtId="183" formatCode="###\ ##\ ##"/>
    <numFmt numFmtId="184" formatCode="_(* #,##0_);_(* \(#,##0\);_(* &quot;-&quot;??_);_(@_)"/>
    <numFmt numFmtId="185" formatCode="_(* #,##0.000_);_(* \(#,##0.000\);_(* &quot;-&quot;???_);_(@_)"/>
    <numFmt numFmtId="186" formatCode="0_);\(0\)"/>
    <numFmt numFmtId="187" formatCode="_-&quot;Ј&quot;* #,##0_-;\-&quot;Ј&quot;* #,##0_-;_-&quot;Ј&quot;* &quot;-&quot;_-;_-@_-"/>
    <numFmt numFmtId="188" formatCode="_-&quot;Ј&quot;* #,##0.00_-;\-&quot;Ј&quot;* #,##0.00_-;_-&quot;Ј&quot;* &quot;-&quot;??_-;_-@_-"/>
    <numFmt numFmtId="189" formatCode="_-* #,##0_р_._-;\-* #,##0_р_._-;_-* &quot;-&quot;??_р_._-;_-@_-"/>
    <numFmt numFmtId="190" formatCode="_-* #,##0.00_-;\-* #,##0.00_-;_-* &quot;0&quot;??_-;_-@_-"/>
    <numFmt numFmtId="191" formatCode="#,##0.00_ ;\-#,##0.00\ "/>
    <numFmt numFmtId="192" formatCode="_-* #,##0.000_р_._-;\-* #,##0.000_р_._-;_-* &quot;-&quot;??_р_._-;_-@_-"/>
    <numFmt numFmtId="193" formatCode="0.00000"/>
    <numFmt numFmtId="194" formatCode="0.000"/>
    <numFmt numFmtId="195" formatCode="#,##0.0000_ ;\-#,##0.0000\ "/>
    <numFmt numFmtId="196" formatCode="#,##0.000_ ;\-#,##0.000\ "/>
    <numFmt numFmtId="197" formatCode="_-* #,##0.0000_р_._-;\-* #,##0.0000_р_._-;_-* &quot;-&quot;??_р_._-;_-@_-"/>
    <numFmt numFmtId="198" formatCode="_-* #,##0.00000_р_._-;\-* #,##0.00000_р_._-;_-* &quot;-&quot;??_р_._-;_-@_-"/>
    <numFmt numFmtId="199" formatCode="#,##0.00_ ;[Red]\-#,##0.00\ "/>
    <numFmt numFmtId="200" formatCode="_-* #,##0.000000\ _₽_-;\-* #,##0.000000\ _₽_-;_-* &quot;-&quot;??\ _₽_-;_-@_-"/>
    <numFmt numFmtId="201" formatCode="_-* #,##0.000000\ _₽_-;\-* #,##0.000000\ _₽_-;_-* &quot;-&quot;??????\ _₽_-;_-@_-"/>
    <numFmt numFmtId="202" formatCode="0.000000"/>
    <numFmt numFmtId="203" formatCode="0.0000"/>
    <numFmt numFmtId="204" formatCode="_-* #,##0.0\ _₽_-;\-* #,##0.0\ _₽_-;_-* &quot;-&quot;??\ _₽_-;_-@_-"/>
    <numFmt numFmtId="205" formatCode="_-* #,##0.00000000_р_._-;\-* #,##0.00000000_р_._-;_-* &quot;-&quot;??_р_._-;_-@_-"/>
    <numFmt numFmtId="206" formatCode="_-* #,##0.000\ _₽_-;\-* #,##0.000\ _₽_-;_-* &quot;-&quot;???\ _₽_-;_-@_-"/>
    <numFmt numFmtId="207" formatCode="_-* #,##0.000000_р_._-;\-* #,##0.000000_р_._-;_-* &quot;-&quot;??_р_._-;_-@_-"/>
    <numFmt numFmtId="208" formatCode="_-* #,##0.0000000_р_._-;\-* #,##0.0000000_р_._-;_-* &quot;-&quot;??_р_._-;_-@_-"/>
    <numFmt numFmtId="209" formatCode="_-* #,##0.0000000\ _₽_-;\-* #,##0.0000000\ _₽_-;_-* &quot;-&quot;??\ _₽_-;_-@_-"/>
    <numFmt numFmtId="210" formatCode="_-* #,##0.00000000\ _₽_-;\-* #,##0.00000000\ _₽_-;_-* &quot;-&quot;??\ _₽_-;_-@_-"/>
    <numFmt numFmtId="211" formatCode="_-* #,##0.000\ _₽_-;\-* #,##0.000\ _₽_-;_-* &quot;-&quot;??\ _₽_-;_-@_-"/>
    <numFmt numFmtId="212" formatCode="_-* #,##0.000000000\ _₽_-;\-* #,##0.000000000\ _₽_-;_-* &quot;-&quot;??\ _₽_-;_-@_-"/>
  </numFmts>
  <fonts count="13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Optima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8"/>
      <color theme="1"/>
      <name val="Arial"/>
      <family val="2"/>
      <charset val="204"/>
    </font>
    <font>
      <u/>
      <sz val="10"/>
      <color indexed="36"/>
      <name val="Arial"/>
      <family val="2"/>
      <charset val="204"/>
    </font>
    <font>
      <u/>
      <sz val="7.5"/>
      <color indexed="12"/>
      <name val="Arial Cyr"/>
      <charset val="204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 CYR"/>
      <family val="1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62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color indexed="9"/>
      <name val="MS Sans Serif"/>
      <family val="2"/>
      <charset val="204"/>
    </font>
    <font>
      <b/>
      <sz val="10"/>
      <name val="Arial Cyr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vertAlign val="superscript"/>
      <sz val="11"/>
      <color theme="1" tint="4.9989318521683403E-2"/>
      <name val="Calibri"/>
      <family val="2"/>
      <charset val="204"/>
      <scheme val="minor"/>
    </font>
    <font>
      <i/>
      <sz val="10"/>
      <color theme="1" tint="4.9989318521683403E-2"/>
      <name val="Calibri"/>
      <family val="2"/>
      <charset val="204"/>
      <scheme val="minor"/>
    </font>
    <font>
      <i/>
      <sz val="11"/>
      <color theme="1" tint="4.9989318521683403E-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vertAlign val="superscript"/>
      <sz val="1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1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51"/>
        <bgColor indexed="13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65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Up">
        <bgColor theme="4" tint="0.7999511703848384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Up">
        <bgColor theme="0" tint="-0.34998626667073579"/>
      </patternFill>
    </fill>
    <fill>
      <patternFill patternType="lightUp">
        <bgColor theme="0" tint="-0.14999847407452621"/>
      </patternFill>
    </fill>
    <fill>
      <patternFill patternType="lightUp">
        <bgColor theme="0" tint="-4.9989318521683403E-2"/>
      </patternFill>
    </fill>
    <fill>
      <patternFill patternType="lightUp"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7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40">
    <xf numFmtId="0" fontId="0" fillId="0" borderId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" fillId="22" borderId="0">
      <alignment horizontal="left" vertical="top"/>
    </xf>
    <xf numFmtId="0" fontId="4" fillId="23" borderId="0">
      <alignment horizontal="center" vertical="center"/>
    </xf>
    <xf numFmtId="4" fontId="13" fillId="24" borderId="1" applyNumberFormat="0" applyProtection="0">
      <alignment vertical="center"/>
    </xf>
    <xf numFmtId="4" fontId="14" fillId="24" borderId="1" applyNumberFormat="0" applyProtection="0">
      <alignment vertical="center"/>
    </xf>
    <xf numFmtId="4" fontId="13" fillId="24" borderId="1" applyNumberFormat="0" applyProtection="0">
      <alignment horizontal="left" vertical="center" indent="1"/>
    </xf>
    <xf numFmtId="0" fontId="13" fillId="24" borderId="1" applyNumberFormat="0" applyProtection="0">
      <alignment horizontal="left" vertical="top" indent="1"/>
    </xf>
    <xf numFmtId="4" fontId="13" fillId="25" borderId="0" applyNumberFormat="0" applyProtection="0">
      <alignment horizontal="left" vertical="center" indent="1"/>
    </xf>
    <xf numFmtId="4" fontId="15" fillId="2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26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27" borderId="1" applyNumberFormat="0" applyProtection="0">
      <alignment horizontal="right" vertical="center"/>
    </xf>
    <xf numFmtId="4" fontId="15" fillId="28" borderId="1" applyNumberFormat="0" applyProtection="0">
      <alignment horizontal="right" vertical="center"/>
    </xf>
    <xf numFmtId="4" fontId="15" fillId="29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3" fillId="30" borderId="2" applyNumberFormat="0" applyProtection="0">
      <alignment horizontal="left" vertical="center" indent="1"/>
    </xf>
    <xf numFmtId="4" fontId="15" fillId="31" borderId="0" applyNumberFormat="0" applyProtection="0">
      <alignment horizontal="left" vertical="center" indent="1"/>
    </xf>
    <xf numFmtId="4" fontId="16" fillId="32" borderId="0" applyNumberFormat="0" applyProtection="0">
      <alignment horizontal="left" vertical="center" indent="1"/>
    </xf>
    <xf numFmtId="4" fontId="15" fillId="25" borderId="1" applyNumberFormat="0" applyProtection="0">
      <alignment horizontal="right" vertical="center"/>
    </xf>
    <xf numFmtId="4" fontId="3" fillId="31" borderId="0" applyNumberFormat="0" applyProtection="0">
      <alignment horizontal="left" vertical="center" indent="1"/>
    </xf>
    <xf numFmtId="4" fontId="3" fillId="25" borderId="0" applyNumberFormat="0" applyProtection="0">
      <alignment horizontal="left" vertical="center" indent="1"/>
    </xf>
    <xf numFmtId="0" fontId="8" fillId="32" borderId="1" applyNumberFormat="0" applyProtection="0">
      <alignment horizontal="left" vertical="center" indent="1"/>
    </xf>
    <xf numFmtId="0" fontId="8" fillId="32" borderId="1" applyNumberFormat="0" applyProtection="0">
      <alignment horizontal="left" vertical="top" indent="1"/>
    </xf>
    <xf numFmtId="0" fontId="8" fillId="25" borderId="1" applyNumberFormat="0" applyProtection="0">
      <alignment horizontal="left" vertical="center" indent="1"/>
    </xf>
    <xf numFmtId="0" fontId="8" fillId="25" borderId="1" applyNumberFormat="0" applyProtection="0">
      <alignment horizontal="left" vertical="top" indent="1"/>
    </xf>
    <xf numFmtId="0" fontId="8" fillId="3" borderId="1" applyNumberFormat="0" applyProtection="0">
      <alignment horizontal="left" vertical="center" indent="1"/>
    </xf>
    <xf numFmtId="0" fontId="8" fillId="3" borderId="1" applyNumberFormat="0" applyProtection="0">
      <alignment horizontal="left" vertical="top" indent="1"/>
    </xf>
    <xf numFmtId="0" fontId="8" fillId="31" borderId="1" applyNumberFormat="0" applyProtection="0">
      <alignment horizontal="left" vertical="center" indent="1"/>
    </xf>
    <xf numFmtId="0" fontId="8" fillId="31" borderId="1" applyNumberFormat="0" applyProtection="0">
      <alignment horizontal="left" vertical="top" indent="1"/>
    </xf>
    <xf numFmtId="0" fontId="8" fillId="22" borderId="3" applyNumberFormat="0">
      <protection locked="0"/>
    </xf>
    <xf numFmtId="4" fontId="15" fillId="33" borderId="1" applyNumberFormat="0" applyProtection="0">
      <alignment vertical="center"/>
    </xf>
    <xf numFmtId="4" fontId="17" fillId="33" borderId="1" applyNumberFormat="0" applyProtection="0">
      <alignment vertical="center"/>
    </xf>
    <xf numFmtId="4" fontId="15" fillId="33" borderId="1" applyNumberFormat="0" applyProtection="0">
      <alignment horizontal="left" vertical="center" indent="1"/>
    </xf>
    <xf numFmtId="0" fontId="15" fillId="33" borderId="1" applyNumberFormat="0" applyProtection="0">
      <alignment horizontal="left" vertical="top" indent="1"/>
    </xf>
    <xf numFmtId="4" fontId="15" fillId="31" borderId="1" applyNumberFormat="0" applyProtection="0">
      <alignment horizontal="right" vertical="center"/>
    </xf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5" fillId="25" borderId="1" applyNumberFormat="0" applyProtection="0">
      <alignment horizontal="left" vertical="top" indent="1"/>
    </xf>
    <xf numFmtId="4" fontId="18" fillId="34" borderId="0" applyNumberFormat="0" applyProtection="0">
      <alignment horizontal="left" vertical="center" indent="1"/>
    </xf>
    <xf numFmtId="4" fontId="19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5" fillId="0" borderId="4" applyBorder="0">
      <alignment horizontal="center" vertical="center" wrapText="1"/>
    </xf>
    <xf numFmtId="4" fontId="6" fillId="35" borderId="3" applyBorder="0">
      <alignment horizontal="right"/>
    </xf>
    <xf numFmtId="0" fontId="2" fillId="0" borderId="0"/>
    <xf numFmtId="0" fontId="7" fillId="0" borderId="0"/>
    <xf numFmtId="0" fontId="8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165" fontId="28" fillId="0" borderId="0">
      <protection locked="0"/>
    </xf>
    <xf numFmtId="165" fontId="28" fillId="0" borderId="0">
      <protection locked="0"/>
    </xf>
    <xf numFmtId="165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19">
      <protection locked="0"/>
    </xf>
    <xf numFmtId="0" fontId="30" fillId="4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1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0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30" fillId="0" borderId="26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45" fillId="0" borderId="0"/>
    <xf numFmtId="0" fontId="2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7" fillId="0" borderId="0" applyNumberFormat="0">
      <alignment horizontal="left"/>
    </xf>
    <xf numFmtId="0" fontId="48" fillId="51" borderId="0"/>
    <xf numFmtId="49" fontId="49" fillId="51" borderId="0"/>
    <xf numFmtId="49" fontId="50" fillId="51" borderId="29"/>
    <xf numFmtId="49" fontId="50" fillId="51" borderId="0"/>
    <xf numFmtId="0" fontId="48" fillId="52" borderId="29">
      <protection locked="0"/>
    </xf>
    <xf numFmtId="0" fontId="48" fillId="51" borderId="0"/>
    <xf numFmtId="0" fontId="50" fillId="53" borderId="0"/>
    <xf numFmtId="0" fontId="50" fillId="54" borderId="0"/>
    <xf numFmtId="0" fontId="50" fillId="55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173" fontId="26" fillId="0" borderId="31">
      <protection locked="0"/>
    </xf>
    <xf numFmtId="0" fontId="41" fillId="16" borderId="20" applyNumberFormat="0" applyAlignment="0" applyProtection="0"/>
    <xf numFmtId="0" fontId="46" fillId="23" borderId="28" applyNumberFormat="0" applyAlignment="0" applyProtection="0"/>
    <xf numFmtId="0" fontId="34" fillId="23" borderId="20" applyNumberFormat="0" applyAlignment="0" applyProtection="0"/>
    <xf numFmtId="0" fontId="54" fillId="0" borderId="0" applyBorder="0">
      <alignment horizontal="center" vertical="center" wrapText="1"/>
    </xf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2" fillId="0" borderId="3">
      <alignment horizontal="center" vertical="center" wrapText="1"/>
    </xf>
    <xf numFmtId="173" fontId="55" fillId="56" borderId="31"/>
    <xf numFmtId="0" fontId="52" fillId="0" borderId="30" applyNumberFormat="0" applyFill="0" applyAlignment="0" applyProtection="0"/>
    <xf numFmtId="0" fontId="35" fillId="50" borderId="21" applyNumberFormat="0" applyAlignment="0" applyProtection="0"/>
    <xf numFmtId="0" fontId="51" fillId="0" borderId="0" applyNumberFormat="0" applyFill="0" applyBorder="0" applyAlignment="0" applyProtection="0"/>
    <xf numFmtId="0" fontId="43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2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57" borderId="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0" fontId="42" fillId="0" borderId="2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6" fillId="58" borderId="0" applyBorder="0">
      <alignment horizontal="right"/>
    </xf>
    <xf numFmtId="4" fontId="6" fillId="58" borderId="3" applyFont="0" applyBorder="0">
      <alignment horizontal="right"/>
    </xf>
    <xf numFmtId="0" fontId="37" fillId="42" borderId="0" applyNumberFormat="0" applyBorder="0" applyAlignment="0" applyProtection="0"/>
    <xf numFmtId="165" fontId="28" fillId="0" borderId="0">
      <protection locked="0"/>
    </xf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174" fontId="25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0" fillId="0" borderId="0">
      <protection locked="0"/>
    </xf>
    <xf numFmtId="0" fontId="61" fillId="0" borderId="0"/>
    <xf numFmtId="0" fontId="25" fillId="0" borderId="3">
      <alignment horizontal="center"/>
    </xf>
    <xf numFmtId="0" fontId="2" fillId="0" borderId="0">
      <alignment vertical="top"/>
    </xf>
    <xf numFmtId="0" fontId="2" fillId="0" borderId="0">
      <alignment vertical="top"/>
    </xf>
    <xf numFmtId="0" fontId="25" fillId="0" borderId="3">
      <alignment horizontal="center"/>
    </xf>
    <xf numFmtId="0" fontId="25" fillId="0" borderId="0">
      <alignment vertical="top"/>
    </xf>
    <xf numFmtId="0" fontId="25" fillId="0" borderId="0">
      <alignment horizontal="right" vertical="top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3">
      <alignment horizontal="center" wrapText="1"/>
    </xf>
    <xf numFmtId="0" fontId="2" fillId="0" borderId="0">
      <alignment vertical="top"/>
    </xf>
    <xf numFmtId="0" fontId="2" fillId="0" borderId="0">
      <alignment vertical="top"/>
    </xf>
    <xf numFmtId="0" fontId="62" fillId="58" borderId="0" applyFill="0">
      <alignment wrapText="1"/>
    </xf>
    <xf numFmtId="0" fontId="63" fillId="0" borderId="0">
      <alignment horizontal="center" vertical="top" wrapText="1"/>
    </xf>
    <xf numFmtId="0" fontId="64" fillId="0" borderId="0">
      <alignment horizontal="center" vertical="center" wrapText="1"/>
    </xf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5" fillId="0" borderId="0"/>
    <xf numFmtId="0" fontId="25" fillId="0" borderId="3">
      <alignment horizontal="center" wrapText="1"/>
    </xf>
    <xf numFmtId="167" fontId="66" fillId="35" borderId="5" applyNumberFormat="0" applyBorder="0" applyAlignment="0">
      <alignment vertical="center"/>
      <protection locked="0"/>
    </xf>
    <xf numFmtId="9" fontId="31" fillId="0" borderId="0" applyFont="0" applyFill="0" applyBorder="0" applyAlignment="0" applyProtection="0"/>
    <xf numFmtId="9" fontId="8" fillId="0" borderId="0" applyFill="0" applyBorder="0" applyAlignment="0" applyProtection="0"/>
    <xf numFmtId="0" fontId="25" fillId="0" borderId="3">
      <alignment horizontal="center"/>
    </xf>
    <xf numFmtId="0" fontId="25" fillId="0" borderId="3">
      <alignment horizontal="center" wrapText="1"/>
    </xf>
    <xf numFmtId="0" fontId="9" fillId="0" borderId="0"/>
    <xf numFmtId="0" fontId="27" fillId="0" borderId="0"/>
    <xf numFmtId="168" fontId="67" fillId="0" borderId="0">
      <alignment vertical="top"/>
    </xf>
    <xf numFmtId="0" fontId="2" fillId="0" borderId="0">
      <alignment vertical="justify"/>
    </xf>
    <xf numFmtId="0" fontId="2" fillId="52" borderId="3" applyNumberFormat="0" applyAlignment="0">
      <alignment horizontal="left"/>
    </xf>
    <xf numFmtId="0" fontId="2" fillId="52" borderId="3" applyNumberFormat="0" applyAlignment="0">
      <alignment horizontal="left"/>
    </xf>
    <xf numFmtId="49" fontId="62" fillId="0" borderId="0">
      <alignment horizontal="center"/>
    </xf>
    <xf numFmtId="0" fontId="25" fillId="0" borderId="0">
      <alignment horizontal="center"/>
    </xf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6" fillId="58" borderId="12" applyBorder="0">
      <alignment horizontal="right"/>
    </xf>
    <xf numFmtId="0" fontId="25" fillId="0" borderId="0">
      <alignment horizontal="left" vertical="top"/>
    </xf>
    <xf numFmtId="0" fontId="25" fillId="0" borderId="0"/>
    <xf numFmtId="0" fontId="26" fillId="0" borderId="0"/>
    <xf numFmtId="0" fontId="8" fillId="0" borderId="0"/>
    <xf numFmtId="9" fontId="8" fillId="0" borderId="0" applyFill="0" applyBorder="0" applyAlignment="0" applyProtection="0"/>
    <xf numFmtId="0" fontId="8" fillId="0" borderId="0"/>
    <xf numFmtId="0" fontId="71" fillId="45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11" fillId="71" borderId="0" applyNumberFormat="0" applyBorder="0" applyAlignment="0" applyProtection="0"/>
    <xf numFmtId="0" fontId="8" fillId="0" borderId="0"/>
    <xf numFmtId="0" fontId="8" fillId="0" borderId="0"/>
    <xf numFmtId="0" fontId="8" fillId="57" borderId="27" applyNumberFormat="0" applyAlignment="0" applyProtection="0"/>
    <xf numFmtId="9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4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41" fillId="16" borderId="20" applyNumberFormat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4" fontId="69" fillId="24" borderId="32" applyNumberFormat="0" applyProtection="0">
      <alignment vertical="center"/>
    </xf>
    <xf numFmtId="0" fontId="26" fillId="0" borderId="0"/>
    <xf numFmtId="0" fontId="68" fillId="0" borderId="0"/>
    <xf numFmtId="0" fontId="68" fillId="0" borderId="0"/>
    <xf numFmtId="4" fontId="69" fillId="5" borderId="32" applyNumberFormat="0" applyProtection="0">
      <alignment horizontal="right" vertical="center"/>
    </xf>
    <xf numFmtId="4" fontId="69" fillId="28" borderId="32" applyNumberFormat="0" applyProtection="0">
      <alignment horizontal="right" vertical="center"/>
    </xf>
    <xf numFmtId="0" fontId="10" fillId="18" borderId="0" applyNumberFormat="0" applyBorder="0" applyAlignment="0" applyProtection="0"/>
    <xf numFmtId="0" fontId="10" fillId="14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67" fillId="22" borderId="37" applyNumberFormat="0">
      <protection locked="0"/>
    </xf>
    <xf numFmtId="0" fontId="67" fillId="31" borderId="1" applyNumberFormat="0" applyProtection="0">
      <alignment horizontal="left" vertical="top" indent="1"/>
    </xf>
    <xf numFmtId="9" fontId="8" fillId="0" borderId="0" applyFill="0" applyBorder="0" applyAlignment="0" applyProtection="0"/>
    <xf numFmtId="166" fontId="8" fillId="0" borderId="0" applyFill="0" applyBorder="0" applyAlignment="0" applyProtection="0"/>
    <xf numFmtId="0" fontId="11" fillId="73" borderId="0" applyNumberFormat="0" applyBorder="0" applyAlignment="0" applyProtection="0"/>
    <xf numFmtId="166" fontId="68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22" borderId="0" applyNumberFormat="0" applyBorder="0" applyAlignment="0" applyProtection="0"/>
    <xf numFmtId="0" fontId="15" fillId="3" borderId="0" applyNumberFormat="0" applyBorder="0" applyAlignment="0" applyProtection="0"/>
    <xf numFmtId="0" fontId="15" fillId="2" borderId="0" applyNumberFormat="0" applyBorder="0" applyAlignment="0" applyProtection="0"/>
    <xf numFmtId="0" fontId="31" fillId="63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1" borderId="0" applyNumberFormat="0" applyBorder="0" applyAlignment="0" applyProtection="0"/>
    <xf numFmtId="0" fontId="31" fillId="64" borderId="0" applyNumberFormat="0" applyBorder="0" applyAlignment="0" applyProtection="0"/>
    <xf numFmtId="0" fontId="31" fillId="62" borderId="0" applyNumberFormat="0" applyBorder="0" applyAlignment="0" applyProtection="0"/>
    <xf numFmtId="0" fontId="71" fillId="32" borderId="0" applyNumberFormat="0" applyBorder="0" applyAlignment="0" applyProtection="0"/>
    <xf numFmtId="0" fontId="71" fillId="4" borderId="0" applyNumberFormat="0" applyBorder="0" applyAlignment="0" applyProtection="0"/>
    <xf numFmtId="0" fontId="71" fillId="28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68" fillId="0" borderId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4" fontId="15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12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81" borderId="0" applyNumberFormat="0" applyBorder="0" applyAlignment="0" applyProtection="0"/>
    <xf numFmtId="0" fontId="46" fillId="59" borderId="28" applyNumberFormat="0" applyAlignment="0" applyProtection="0"/>
    <xf numFmtId="0" fontId="34" fillId="59" borderId="20" applyNumberFormat="0" applyAlignment="0" applyProtection="0"/>
    <xf numFmtId="0" fontId="35" fillId="82" borderId="21" applyNumberFormat="0" applyAlignment="0" applyProtection="0"/>
    <xf numFmtId="0" fontId="43" fillId="60" borderId="0" applyNumberFormat="0" applyBorder="0" applyAlignment="0" applyProtection="0"/>
    <xf numFmtId="0" fontId="8" fillId="0" borderId="0"/>
    <xf numFmtId="0" fontId="33" fillId="38" borderId="0" applyNumberFormat="0" applyBorder="0" applyAlignment="0" applyProtection="0"/>
    <xf numFmtId="4" fontId="69" fillId="29" borderId="32" applyNumberFormat="0" applyProtection="0">
      <alignment horizontal="right" vertical="center"/>
    </xf>
    <xf numFmtId="0" fontId="37" fillId="39" borderId="0" applyNumberFormat="0" applyBorder="0" applyAlignment="0" applyProtection="0"/>
    <xf numFmtId="0" fontId="67" fillId="97" borderId="0"/>
    <xf numFmtId="0" fontId="31" fillId="0" borderId="0"/>
    <xf numFmtId="0" fontId="31" fillId="16" borderId="0" applyNumberFormat="0" applyBorder="0" applyAlignment="0" applyProtection="0"/>
    <xf numFmtId="0" fontId="8" fillId="0" borderId="0"/>
    <xf numFmtId="0" fontId="26" fillId="0" borderId="0"/>
    <xf numFmtId="0" fontId="31" fillId="16" borderId="0" applyNumberFormat="0" applyBorder="0" applyAlignment="0" applyProtection="0"/>
    <xf numFmtId="0" fontId="8" fillId="0" borderId="0"/>
    <xf numFmtId="0" fontId="8" fillId="0" borderId="0"/>
    <xf numFmtId="0" fontId="69" fillId="96" borderId="3"/>
    <xf numFmtId="4" fontId="88" fillId="34" borderId="18" applyNumberFormat="0" applyProtection="0">
      <alignment horizontal="left" vertical="center" indent="1"/>
    </xf>
    <xf numFmtId="0" fontId="86" fillId="25" borderId="1" applyNumberFormat="0" applyProtection="0">
      <alignment horizontal="left" vertical="top" indent="1"/>
    </xf>
    <xf numFmtId="4" fontId="86" fillId="23" borderId="1" applyNumberFormat="0" applyProtection="0">
      <alignment horizontal="left" vertical="center" indent="1"/>
    </xf>
    <xf numFmtId="4" fontId="70" fillId="95" borderId="3" applyNumberFormat="0" applyProtection="0">
      <alignment vertical="center"/>
    </xf>
    <xf numFmtId="0" fontId="67" fillId="3" borderId="1" applyNumberFormat="0" applyProtection="0">
      <alignment horizontal="left" vertical="top" indent="1"/>
    </xf>
    <xf numFmtId="0" fontId="69" fillId="3" borderId="32" applyNumberFormat="0" applyProtection="0">
      <alignment horizontal="left" vertical="center" indent="1"/>
    </xf>
    <xf numFmtId="0" fontId="67" fillId="25" borderId="1" applyNumberFormat="0" applyProtection="0">
      <alignment horizontal="left" vertical="top" indent="1"/>
    </xf>
    <xf numFmtId="0" fontId="69" fillId="94" borderId="32" applyNumberFormat="0" applyProtection="0">
      <alignment horizontal="left" vertical="center" indent="1"/>
    </xf>
    <xf numFmtId="0" fontId="69" fillId="23" borderId="32" applyNumberFormat="0" applyProtection="0">
      <alignment horizontal="left" vertical="center" indent="1"/>
    </xf>
    <xf numFmtId="4" fontId="69" fillId="25" borderId="18" applyNumberFormat="0" applyProtection="0">
      <alignment horizontal="left" vertical="center" indent="1"/>
    </xf>
    <xf numFmtId="4" fontId="69" fillId="31" borderId="18" applyNumberFormat="0" applyProtection="0">
      <alignment horizontal="left" vertical="center" indent="1"/>
    </xf>
    <xf numFmtId="4" fontId="69" fillId="25" borderId="32" applyNumberFormat="0" applyProtection="0">
      <alignment horizontal="right" vertical="center"/>
    </xf>
    <xf numFmtId="4" fontId="60" fillId="32" borderId="18" applyNumberFormat="0" applyProtection="0">
      <alignment horizontal="left" vertical="center" indent="1"/>
    </xf>
    <xf numFmtId="4" fontId="69" fillId="30" borderId="18" applyNumberFormat="0" applyProtection="0">
      <alignment horizontal="left" vertical="center" indent="1"/>
    </xf>
    <xf numFmtId="4" fontId="69" fillId="7" borderId="32" applyNumberFormat="0" applyProtection="0">
      <alignment horizontal="right" vertical="center"/>
    </xf>
    <xf numFmtId="4" fontId="69" fillId="6" borderId="32" applyNumberFormat="0" applyProtection="0">
      <alignment horizontal="right" vertical="center"/>
    </xf>
    <xf numFmtId="4" fontId="69" fillId="26" borderId="18" applyNumberFormat="0" applyProtection="0">
      <alignment horizontal="right" vertical="center"/>
    </xf>
    <xf numFmtId="4" fontId="69" fillId="93" borderId="32" applyNumberFormat="0" applyProtection="0">
      <alignment horizontal="right" vertical="center"/>
    </xf>
    <xf numFmtId="4" fontId="69" fillId="2" borderId="32" applyNumberFormat="0" applyProtection="0">
      <alignment horizontal="right" vertical="center"/>
    </xf>
    <xf numFmtId="4" fontId="69" fillId="48" borderId="32" applyNumberFormat="0" applyProtection="0">
      <alignment horizontal="left" vertical="center" indent="1"/>
    </xf>
    <xf numFmtId="0" fontId="87" fillId="24" borderId="1" applyNumberFormat="0" applyProtection="0">
      <alignment horizontal="left" vertical="top" indent="1"/>
    </xf>
    <xf numFmtId="4" fontId="69" fillId="35" borderId="32" applyNumberFormat="0" applyProtection="0">
      <alignment horizontal="left" vertical="center" indent="1"/>
    </xf>
    <xf numFmtId="4" fontId="70" fillId="35" borderId="32" applyNumberFormat="0" applyProtection="0">
      <alignment vertical="center"/>
    </xf>
    <xf numFmtId="0" fontId="26" fillId="0" borderId="0"/>
    <xf numFmtId="0" fontId="77" fillId="0" borderId="33" applyNumberFormat="0" applyFill="0" applyAlignment="0" applyProtection="0"/>
    <xf numFmtId="0" fontId="78" fillId="0" borderId="2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18" borderId="20" applyNumberFormat="0" applyAlignment="0" applyProtection="0"/>
    <xf numFmtId="0" fontId="81" fillId="0" borderId="35" applyNumberFormat="0" applyFill="0" applyAlignment="0" applyProtection="0"/>
    <xf numFmtId="0" fontId="68" fillId="0" borderId="0"/>
    <xf numFmtId="0" fontId="8" fillId="0" borderId="0"/>
    <xf numFmtId="166" fontId="8" fillId="0" borderId="0" applyFill="0" applyBorder="0" applyAlignment="0" applyProtection="0"/>
    <xf numFmtId="179" fontId="8" fillId="0" borderId="0" applyFill="0" applyBorder="0" applyAlignment="0" applyProtection="0"/>
    <xf numFmtId="166" fontId="8" fillId="0" borderId="0" applyFill="0" applyBorder="0" applyAlignment="0" applyProtection="0"/>
    <xf numFmtId="0" fontId="8" fillId="31" borderId="1" applyNumberFormat="0" applyProtection="0">
      <alignment horizontal="left" vertical="center" indent="1"/>
    </xf>
    <xf numFmtId="4" fontId="86" fillId="33" borderId="1" applyNumberFormat="0" applyProtection="0">
      <alignment vertical="center"/>
    </xf>
    <xf numFmtId="0" fontId="85" fillId="32" borderId="38" applyBorder="0"/>
    <xf numFmtId="0" fontId="8" fillId="0" borderId="0"/>
    <xf numFmtId="0" fontId="8" fillId="0" borderId="0"/>
    <xf numFmtId="0" fontId="68" fillId="0" borderId="0"/>
    <xf numFmtId="0" fontId="8" fillId="0" borderId="0"/>
    <xf numFmtId="166" fontId="31" fillId="0" borderId="0" applyFont="0" applyFill="0" applyBorder="0" applyAlignment="0" applyProtection="0"/>
    <xf numFmtId="179" fontId="8" fillId="0" borderId="0" applyFill="0" applyBorder="0" applyAlignment="0" applyProtection="0"/>
    <xf numFmtId="166" fontId="8" fillId="0" borderId="0" applyFill="0" applyBorder="0" applyAlignment="0" applyProtection="0"/>
    <xf numFmtId="179" fontId="8" fillId="0" borderId="0" applyFill="0" applyBorder="0" applyAlignment="0" applyProtection="0"/>
    <xf numFmtId="9" fontId="8" fillId="0" borderId="0" applyFill="0" applyBorder="0" applyAlignment="0" applyProtection="0"/>
    <xf numFmtId="4" fontId="89" fillId="22" borderId="32" applyNumberFormat="0" applyProtection="0">
      <alignment horizontal="right" vertical="center"/>
    </xf>
    <xf numFmtId="0" fontId="67" fillId="32" borderId="1" applyNumberFormat="0" applyProtection="0">
      <alignment horizontal="left" vertical="top" indent="1"/>
    </xf>
    <xf numFmtId="0" fontId="11" fillId="13" borderId="0" applyNumberFormat="0" applyBorder="0" applyAlignment="0" applyProtection="0"/>
    <xf numFmtId="4" fontId="69" fillId="27" borderId="32" applyNumberFormat="0" applyProtection="0">
      <alignment horizontal="right" vertical="center"/>
    </xf>
    <xf numFmtId="0" fontId="11" fillId="85" borderId="0" applyNumberFormat="0" applyBorder="0" applyAlignment="0" applyProtection="0"/>
    <xf numFmtId="0" fontId="15" fillId="4" borderId="0" applyNumberFormat="0" applyBorder="0" applyAlignment="0" applyProtection="0"/>
    <xf numFmtId="0" fontId="15" fillId="28" borderId="0" applyNumberFormat="0" applyBorder="0" applyAlignment="0" applyProtection="0"/>
    <xf numFmtId="0" fontId="8" fillId="0" borderId="0"/>
    <xf numFmtId="0" fontId="41" fillId="83" borderId="20" applyNumberFormat="0" applyAlignment="0" applyProtection="0"/>
    <xf numFmtId="4" fontId="60" fillId="32" borderId="18" applyNumberFormat="0" applyProtection="0">
      <alignment horizontal="left" vertical="center" indent="1"/>
    </xf>
    <xf numFmtId="0" fontId="12" fillId="9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166" fontId="31" fillId="0" borderId="0" applyFont="0" applyFill="0" applyBorder="0" applyAlignment="0" applyProtection="0"/>
    <xf numFmtId="0" fontId="86" fillId="33" borderId="1" applyNumberFormat="0" applyProtection="0">
      <alignment horizontal="left" vertical="top" indent="1"/>
    </xf>
    <xf numFmtId="0" fontId="26" fillId="0" borderId="0"/>
    <xf numFmtId="0" fontId="26" fillId="0" borderId="0"/>
    <xf numFmtId="0" fontId="15" fillId="23" borderId="0" applyNumberFormat="0" applyBorder="0" applyAlignment="0" applyProtection="0"/>
    <xf numFmtId="0" fontId="15" fillId="45" borderId="0" applyNumberFormat="0" applyBorder="0" applyAlignment="0" applyProtection="0"/>
    <xf numFmtId="0" fontId="31" fillId="64" borderId="0" applyNumberFormat="0" applyBorder="0" applyAlignment="0" applyProtection="0"/>
    <xf numFmtId="0" fontId="32" fillId="66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12" fillId="91" borderId="0" applyNumberFormat="0" applyBorder="0" applyAlignment="0" applyProtection="0"/>
    <xf numFmtId="0" fontId="10" fillId="84" borderId="0" applyNumberFormat="0" applyBorder="0" applyAlignment="0" applyProtection="0"/>
    <xf numFmtId="0" fontId="31" fillId="83" borderId="0" applyNumberFormat="0" applyBorder="0" applyAlignment="0" applyProtection="0"/>
    <xf numFmtId="0" fontId="8" fillId="0" borderId="0"/>
    <xf numFmtId="0" fontId="11" fillId="90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5" fillId="25" borderId="0" applyNumberFormat="0" applyBorder="0" applyAlignment="0" applyProtection="0"/>
    <xf numFmtId="0" fontId="76" fillId="77" borderId="0" applyNumberFormat="0" applyBorder="0" applyAlignment="0" applyProtection="0"/>
    <xf numFmtId="0" fontId="32" fillId="65" borderId="0" applyNumberFormat="0" applyBorder="0" applyAlignment="0" applyProtection="0"/>
    <xf numFmtId="0" fontId="11" fillId="72" borderId="0" applyNumberFormat="0" applyBorder="0" applyAlignment="0" applyProtection="0"/>
    <xf numFmtId="0" fontId="72" fillId="12" borderId="0" applyNumberFormat="0" applyBorder="0" applyAlignment="0" applyProtection="0"/>
    <xf numFmtId="0" fontId="73" fillId="76" borderId="20" applyNumberFormat="0" applyAlignment="0" applyProtection="0"/>
    <xf numFmtId="0" fontId="74" fillId="13" borderId="21" applyNumberFormat="0" applyAlignment="0" applyProtection="0"/>
    <xf numFmtId="0" fontId="82" fillId="18" borderId="0" applyNumberFormat="0" applyBorder="0" applyAlignment="0" applyProtection="0"/>
    <xf numFmtId="0" fontId="8" fillId="17" borderId="27" applyNumberFormat="0" applyFont="0" applyAlignment="0" applyProtection="0"/>
    <xf numFmtId="0" fontId="83" fillId="76" borderId="28" applyNumberFormat="0" applyAlignment="0" applyProtection="0"/>
    <xf numFmtId="0" fontId="11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86" borderId="0" applyNumberFormat="0" applyBorder="0" applyAlignment="0" applyProtection="0"/>
    <xf numFmtId="0" fontId="11" fillId="89" borderId="0" applyNumberFormat="0" applyBorder="0" applyAlignment="0" applyProtection="0"/>
    <xf numFmtId="0" fontId="10" fillId="88" borderId="0" applyNumberFormat="0" applyBorder="0" applyAlignment="0" applyProtection="0"/>
    <xf numFmtId="0" fontId="10" fillId="87" borderId="0" applyNumberFormat="0" applyBorder="0" applyAlignment="0" applyProtection="0"/>
    <xf numFmtId="0" fontId="11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6" borderId="0" applyNumberFormat="0" applyBorder="0" applyAlignment="0" applyProtection="0"/>
    <xf numFmtId="0" fontId="11" fillId="85" borderId="0" applyNumberFormat="0" applyBorder="0" applyAlignment="0" applyProtection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57" borderId="27" applyNumberFormat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11" fillId="74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69" fillId="31" borderId="32" applyNumberFormat="0" applyProtection="0">
      <alignment horizontal="left" vertical="center" indent="1"/>
    </xf>
    <xf numFmtId="4" fontId="69" fillId="0" borderId="32" applyNumberFormat="0" applyProtection="0">
      <alignment horizontal="right" vertical="center"/>
    </xf>
    <xf numFmtId="4" fontId="70" fillId="52" borderId="32" applyNumberFormat="0" applyProtection="0">
      <alignment horizontal="right" vertical="center"/>
    </xf>
    <xf numFmtId="4" fontId="69" fillId="48" borderId="32" applyNumberFormat="0" applyProtection="0">
      <alignment horizontal="left" vertical="center" indent="1"/>
    </xf>
    <xf numFmtId="0" fontId="10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26" fillId="0" borderId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26" fillId="0" borderId="0"/>
    <xf numFmtId="0" fontId="11" fillId="75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11" fillId="71" borderId="0" applyNumberFormat="0" applyBorder="0" applyAlignment="0" applyProtection="0"/>
    <xf numFmtId="0" fontId="26" fillId="0" borderId="0"/>
    <xf numFmtId="0" fontId="68" fillId="0" borderId="0"/>
    <xf numFmtId="0" fontId="26" fillId="0" borderId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26" fillId="0" borderId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13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6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71" borderId="0" applyNumberFormat="0" applyBorder="0" applyAlignment="0" applyProtection="0"/>
    <xf numFmtId="166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74" borderId="0" applyNumberFormat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2" borderId="0" applyNumberFormat="0" applyBorder="0" applyAlignment="0" applyProtection="0"/>
    <xf numFmtId="166" fontId="2" fillId="0" borderId="0" applyFont="0" applyFill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166" fontId="2" fillId="0" borderId="0" applyFont="0" applyFill="0" applyBorder="0" applyAlignment="0" applyProtection="0"/>
    <xf numFmtId="0" fontId="68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1" borderId="0" applyNumberFormat="0" applyBorder="0" applyAlignment="0" applyProtection="0"/>
    <xf numFmtId="0" fontId="1" fillId="0" borderId="0"/>
    <xf numFmtId="0" fontId="68" fillId="0" borderId="0"/>
    <xf numFmtId="166" fontId="2" fillId="0" borderId="0" applyFont="0" applyFill="0" applyBorder="0" applyAlignment="0" applyProtection="0"/>
    <xf numFmtId="0" fontId="26" fillId="0" borderId="0"/>
    <xf numFmtId="166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6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26" fillId="0" borderId="0"/>
    <xf numFmtId="180" fontId="67" fillId="0" borderId="0">
      <alignment vertical="top"/>
    </xf>
    <xf numFmtId="180" fontId="67" fillId="0" borderId="0">
      <alignment vertical="top"/>
    </xf>
    <xf numFmtId="181" fontId="8" fillId="0" borderId="0" applyFill="0" applyBorder="0" applyAlignment="0" applyProtection="0"/>
    <xf numFmtId="166" fontId="8" fillId="0" borderId="0" applyFill="0" applyBorder="0" applyAlignment="0" applyProtection="0"/>
    <xf numFmtId="0" fontId="65" fillId="0" borderId="0"/>
    <xf numFmtId="0" fontId="65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166" fontId="8" fillId="0" borderId="0" applyFill="0" applyBorder="0" applyAlignment="0" applyProtection="0"/>
    <xf numFmtId="183" fontId="91" fillId="98" borderId="0">
      <alignment horizontal="center" vertical="center"/>
    </xf>
    <xf numFmtId="186" fontId="92" fillId="0" borderId="7" applyFont="0" applyFill="0">
      <alignment horizontal="right" vertical="center"/>
      <protection locked="0"/>
    </xf>
    <xf numFmtId="186" fontId="92" fillId="0" borderId="0" applyFont="0" applyBorder="0" applyProtection="0">
      <alignment vertical="center"/>
    </xf>
    <xf numFmtId="183" fontId="8" fillId="0" borderId="0" applyNumberFormat="0" applyFont="0" applyAlignment="0">
      <alignment horizontal="center" vertical="center"/>
    </xf>
    <xf numFmtId="39" fontId="93" fillId="99" borderId="0" applyNumberFormat="0" applyBorder="0">
      <alignment vertical="center"/>
    </xf>
    <xf numFmtId="0" fontId="26" fillId="0" borderId="0">
      <alignment horizontal="left"/>
    </xf>
    <xf numFmtId="184" fontId="94" fillId="100" borderId="3">
      <alignment vertical="center"/>
    </xf>
    <xf numFmtId="184" fontId="94" fillId="101" borderId="3">
      <alignment vertical="center"/>
    </xf>
    <xf numFmtId="37" fontId="95" fillId="102" borderId="3">
      <alignment horizontal="center" vertical="center"/>
    </xf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NumberFormat="0" applyFont="0">
      <alignment wrapText="1"/>
    </xf>
    <xf numFmtId="182" fontId="26" fillId="54" borderId="3" applyBorder="0">
      <alignment horizontal="center" vertical="center"/>
    </xf>
    <xf numFmtId="0" fontId="93" fillId="103" borderId="3">
      <alignment horizontal="center" vertical="center" wrapText="1"/>
      <protection locked="0"/>
    </xf>
    <xf numFmtId="182" fontId="26" fillId="104" borderId="3">
      <alignment horizontal="center" vertical="center"/>
      <protection locked="0"/>
    </xf>
    <xf numFmtId="184" fontId="8" fillId="105" borderId="3">
      <alignment vertical="center"/>
    </xf>
    <xf numFmtId="183" fontId="96" fillId="106" borderId="10" applyBorder="0" applyAlignment="0">
      <alignment horizontal="left" indent="1"/>
    </xf>
    <xf numFmtId="0" fontId="97" fillId="99" borderId="3" applyFont="0" applyBorder="0" applyAlignment="0">
      <alignment horizontal="center" vertical="center"/>
    </xf>
    <xf numFmtId="0" fontId="98" fillId="99" borderId="0">
      <alignment vertical="center"/>
    </xf>
    <xf numFmtId="184" fontId="99" fillId="105" borderId="3">
      <alignment horizontal="center" vertical="center" wrapText="1"/>
      <protection locked="0"/>
    </xf>
    <xf numFmtId="0" fontId="8" fillId="0" borderId="0">
      <alignment vertical="center"/>
    </xf>
    <xf numFmtId="185" fontId="8" fillId="98" borderId="3">
      <alignment vertical="center"/>
    </xf>
    <xf numFmtId="0" fontId="8" fillId="107" borderId="0"/>
    <xf numFmtId="184" fontId="8" fillId="52" borderId="39" applyNumberFormat="0" applyFont="0" applyAlignment="0">
      <alignment horizontal="left"/>
    </xf>
    <xf numFmtId="49" fontId="100" fillId="99" borderId="3" applyNumberFormat="0" applyBorder="0">
      <alignment horizontal="center" vertical="center" wrapText="1"/>
    </xf>
    <xf numFmtId="184" fontId="101" fillId="102" borderId="17">
      <alignment horizontal="center" vertical="center"/>
    </xf>
    <xf numFmtId="0" fontId="60" fillId="108" borderId="26">
      <alignment vertical="center"/>
      <protection locked="0"/>
    </xf>
    <xf numFmtId="187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4" fontId="8" fillId="109" borderId="3" applyNumberFormat="0" applyFill="0" applyBorder="0" applyProtection="0">
      <alignment vertical="center"/>
      <protection locked="0"/>
    </xf>
    <xf numFmtId="0" fontId="102" fillId="0" borderId="0">
      <alignment horizontal="left"/>
    </xf>
    <xf numFmtId="0" fontId="103" fillId="99" borderId="0"/>
    <xf numFmtId="0" fontId="8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1" fillId="0" borderId="0"/>
    <xf numFmtId="0" fontId="2" fillId="0" borderId="0"/>
  </cellStyleXfs>
  <cellXfs count="960">
    <xf numFmtId="0" fontId="0" fillId="0" borderId="0" xfId="0"/>
    <xf numFmtId="0" fontId="0" fillId="0" borderId="0" xfId="0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0" xfId="0" applyFont="1"/>
    <xf numFmtId="0" fontId="0" fillId="0" borderId="3" xfId="0" applyBorder="1"/>
    <xf numFmtId="0" fontId="104" fillId="0" borderId="3" xfId="66" applyFont="1" applyBorder="1" applyAlignment="1">
      <alignment horizontal="left" vertical="top" wrapText="1"/>
    </xf>
    <xf numFmtId="0" fontId="0" fillId="0" borderId="3" xfId="0" applyFont="1" applyBorder="1" applyAlignment="1">
      <alignment horizontal="center"/>
    </xf>
    <xf numFmtId="0" fontId="0" fillId="0" borderId="3" xfId="66" applyFont="1" applyBorder="1" applyAlignment="1">
      <alignment horizontal="center" vertical="top" wrapText="1"/>
    </xf>
    <xf numFmtId="0" fontId="105" fillId="0" borderId="3" xfId="0" applyFont="1" applyBorder="1" applyAlignment="1">
      <alignment horizontal="right" wrapText="1"/>
    </xf>
    <xf numFmtId="0" fontId="90" fillId="0" borderId="3" xfId="0" applyFont="1" applyBorder="1" applyAlignment="1">
      <alignment horizontal="right" wrapText="1"/>
    </xf>
    <xf numFmtId="0" fontId="22" fillId="0" borderId="3" xfId="0" applyFont="1" applyBorder="1" applyAlignment="1">
      <alignment horizontal="center"/>
    </xf>
    <xf numFmtId="0" fontId="104" fillId="0" borderId="3" xfId="0" applyFont="1" applyBorder="1" applyAlignment="1">
      <alignment horizontal="center"/>
    </xf>
    <xf numFmtId="0" fontId="104" fillId="0" borderId="3" xfId="0" applyFont="1" applyBorder="1" applyAlignment="1">
      <alignment wrapText="1"/>
    </xf>
    <xf numFmtId="0" fontId="0" fillId="0" borderId="3" xfId="66" applyFont="1" applyFill="1" applyBorder="1" applyAlignment="1">
      <alignment horizontal="center" vertical="top" wrapText="1"/>
    </xf>
    <xf numFmtId="0" fontId="0" fillId="110" borderId="3" xfId="0" applyFill="1" applyBorder="1"/>
    <xf numFmtId="0" fontId="1" fillId="0" borderId="3" xfId="66" applyFont="1" applyFill="1" applyBorder="1" applyAlignment="1">
      <alignment horizontal="center" vertical="top" wrapText="1"/>
    </xf>
    <xf numFmtId="0" fontId="104" fillId="0" borderId="0" xfId="0" applyFont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right"/>
    </xf>
    <xf numFmtId="0" fontId="0" fillId="0" borderId="3" xfId="0" applyFill="1" applyBorder="1"/>
    <xf numFmtId="0" fontId="112" fillId="0" borderId="3" xfId="66" applyFont="1" applyBorder="1" applyAlignment="1">
      <alignment vertical="top" wrapText="1"/>
    </xf>
    <xf numFmtId="0" fontId="22" fillId="110" borderId="3" xfId="0" applyFont="1" applyFill="1" applyBorder="1" applyAlignment="1">
      <alignment vertical="center" wrapText="1"/>
    </xf>
    <xf numFmtId="0" fontId="113" fillId="0" borderId="0" xfId="0" applyFont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21" fillId="0" borderId="11" xfId="0" applyFont="1" applyBorder="1" applyAlignment="1" applyProtection="1">
      <alignment vertical="center" wrapText="1"/>
      <protection locked="0"/>
    </xf>
    <xf numFmtId="0" fontId="0" fillId="0" borderId="11" xfId="0" applyFont="1" applyBorder="1" applyProtection="1"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1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top"/>
      <protection locked="0"/>
    </xf>
    <xf numFmtId="0" fontId="0" fillId="0" borderId="0" xfId="0" applyFont="1" applyBorder="1" applyProtection="1">
      <protection locked="0"/>
    </xf>
    <xf numFmtId="0" fontId="21" fillId="0" borderId="0" xfId="0" applyFont="1" applyBorder="1" applyAlignment="1" applyProtection="1">
      <alignment vertical="center" wrapText="1"/>
      <protection locked="0"/>
    </xf>
    <xf numFmtId="0" fontId="112" fillId="111" borderId="3" xfId="66" applyFont="1" applyFill="1" applyBorder="1" applyAlignment="1">
      <alignment horizontal="right" vertical="top" wrapText="1"/>
    </xf>
    <xf numFmtId="0" fontId="112" fillId="0" borderId="3" xfId="66" applyFont="1" applyBorder="1" applyAlignment="1">
      <alignment horizontal="right" vertical="top" wrapText="1"/>
    </xf>
    <xf numFmtId="0" fontId="104" fillId="112" borderId="3" xfId="0" applyFont="1" applyFill="1" applyBorder="1" applyAlignment="1">
      <alignment wrapText="1"/>
    </xf>
    <xf numFmtId="0" fontId="1" fillId="0" borderId="3" xfId="66" applyFont="1" applyBorder="1" applyAlignment="1">
      <alignment horizontal="left" vertical="top" wrapText="1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 vertical="center"/>
    </xf>
    <xf numFmtId="0" fontId="106" fillId="0" borderId="3" xfId="0" applyFont="1" applyBorder="1" applyAlignment="1">
      <alignment horizontal="right" wrapText="1"/>
    </xf>
    <xf numFmtId="0" fontId="106" fillId="0" borderId="3" xfId="66" applyFont="1" applyBorder="1" applyAlignment="1">
      <alignment horizontal="right" vertical="top" wrapText="1"/>
    </xf>
    <xf numFmtId="0" fontId="0" fillId="0" borderId="3" xfId="0" applyBorder="1" applyAlignment="1">
      <alignment horizontal="center" wrapText="1"/>
    </xf>
    <xf numFmtId="0" fontId="90" fillId="0" borderId="3" xfId="0" applyFont="1" applyFill="1" applyBorder="1" applyAlignment="1">
      <alignment horizontal="right" wrapText="1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left" vertical="center"/>
    </xf>
    <xf numFmtId="0" fontId="115" fillId="112" borderId="3" xfId="66" applyFont="1" applyFill="1" applyBorder="1" applyAlignment="1">
      <alignment horizontal="left" vertical="center" wrapText="1"/>
    </xf>
    <xf numFmtId="0" fontId="115" fillId="112" borderId="3" xfId="66" applyFont="1" applyFill="1" applyBorder="1" applyAlignment="1">
      <alignment vertical="top" wrapText="1"/>
    </xf>
    <xf numFmtId="0" fontId="117" fillId="112" borderId="3" xfId="66" applyFont="1" applyFill="1" applyBorder="1" applyAlignment="1">
      <alignment horizontal="right" vertical="top" wrapText="1"/>
    </xf>
    <xf numFmtId="0" fontId="115" fillId="112" borderId="6" xfId="66" applyFont="1" applyFill="1" applyBorder="1" applyAlignment="1">
      <alignment vertical="top" wrapText="1"/>
    </xf>
    <xf numFmtId="0" fontId="115" fillId="112" borderId="3" xfId="0" applyFont="1" applyFill="1" applyBorder="1" applyAlignment="1">
      <alignment horizontal="center" vertical="center"/>
    </xf>
    <xf numFmtId="0" fontId="118" fillId="112" borderId="3" xfId="66" applyFont="1" applyFill="1" applyBorder="1" applyAlignment="1">
      <alignment horizontal="left" vertical="top" wrapText="1"/>
    </xf>
    <xf numFmtId="0" fontId="115" fillId="112" borderId="3" xfId="66" applyFont="1" applyFill="1" applyBorder="1" applyAlignment="1">
      <alignment horizontal="right" vertical="top" wrapText="1"/>
    </xf>
    <xf numFmtId="0" fontId="118" fillId="112" borderId="3" xfId="66" applyFont="1" applyFill="1" applyBorder="1" applyAlignment="1">
      <alignment horizontal="right" vertical="top" wrapText="1"/>
    </xf>
    <xf numFmtId="0" fontId="115" fillId="112" borderId="8" xfId="0" applyFont="1" applyFill="1" applyBorder="1" applyAlignment="1">
      <alignment horizontal="center" vertical="center"/>
    </xf>
    <xf numFmtId="0" fontId="115" fillId="112" borderId="8" xfId="66" applyFont="1" applyFill="1" applyBorder="1" applyAlignment="1">
      <alignment horizontal="right" vertical="top" wrapText="1"/>
    </xf>
    <xf numFmtId="0" fontId="105" fillId="112" borderId="3" xfId="66" applyFont="1" applyFill="1" applyBorder="1" applyAlignment="1">
      <alignment horizontal="right" vertical="top" wrapText="1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9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104" fillId="0" borderId="9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5" fillId="0" borderId="3" xfId="66" applyFont="1" applyBorder="1" applyAlignment="1">
      <alignment horizontal="right" vertical="top" wrapText="1"/>
    </xf>
    <xf numFmtId="0" fontId="0" fillId="0" borderId="9" xfId="0" applyBorder="1" applyAlignment="1">
      <alignment wrapText="1"/>
    </xf>
    <xf numFmtId="0" fontId="0" fillId="0" borderId="9" xfId="0" applyBorder="1"/>
    <xf numFmtId="0" fontId="1" fillId="0" borderId="42" xfId="66" applyFont="1" applyBorder="1" applyAlignment="1">
      <alignment horizontal="center" vertical="center" wrapText="1"/>
    </xf>
    <xf numFmtId="0" fontId="1" fillId="0" borderId="7" xfId="66" applyFont="1" applyBorder="1" applyAlignment="1">
      <alignment horizontal="center" vertical="center" wrapText="1"/>
    </xf>
    <xf numFmtId="0" fontId="1" fillId="0" borderId="43" xfId="66" applyFont="1" applyBorder="1" applyAlignment="1">
      <alignment horizontal="center" vertical="center" wrapText="1"/>
    </xf>
    <xf numFmtId="0" fontId="112" fillId="0" borderId="8" xfId="66" applyFont="1" applyBorder="1" applyAlignment="1">
      <alignment horizontal="right" vertical="top" wrapText="1"/>
    </xf>
    <xf numFmtId="0" fontId="0" fillId="110" borderId="9" xfId="0" applyFill="1" applyBorder="1" applyAlignment="1">
      <alignment vertical="center" wrapText="1"/>
    </xf>
    <xf numFmtId="0" fontId="0" fillId="0" borderId="42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0" borderId="9" xfId="66" applyFont="1" applyBorder="1" applyAlignment="1">
      <alignment horizontal="left" vertical="top" wrapText="1"/>
    </xf>
    <xf numFmtId="0" fontId="0" fillId="0" borderId="9" xfId="66" applyFont="1" applyBorder="1" applyAlignment="1">
      <alignment horizontal="center" vertical="top" wrapText="1"/>
    </xf>
    <xf numFmtId="0" fontId="104" fillId="0" borderId="9" xfId="0" applyFont="1" applyBorder="1" applyAlignment="1">
      <alignment horizontal="center"/>
    </xf>
    <xf numFmtId="0" fontId="104" fillId="0" borderId="9" xfId="0" applyFont="1" applyBorder="1" applyAlignment="1">
      <alignment wrapText="1"/>
    </xf>
    <xf numFmtId="0" fontId="0" fillId="0" borderId="8" xfId="66" applyFont="1" applyFill="1" applyBorder="1" applyAlignment="1">
      <alignment horizontal="center" vertical="center" wrapText="1"/>
    </xf>
    <xf numFmtId="0" fontId="0" fillId="0" borderId="9" xfId="0" applyFill="1" applyBorder="1"/>
    <xf numFmtId="0" fontId="104" fillId="0" borderId="9" xfId="0" applyFont="1" applyFill="1" applyBorder="1"/>
    <xf numFmtId="0" fontId="0" fillId="0" borderId="3" xfId="0" applyFont="1" applyFill="1" applyBorder="1"/>
    <xf numFmtId="0" fontId="104" fillId="0" borderId="3" xfId="0" applyFont="1" applyFill="1" applyBorder="1"/>
    <xf numFmtId="166" fontId="0" fillId="0" borderId="3" xfId="1836" applyFont="1" applyBorder="1"/>
    <xf numFmtId="166" fontId="0" fillId="0" borderId="9" xfId="1836" applyFont="1" applyBorder="1"/>
    <xf numFmtId="166" fontId="0" fillId="0" borderId="3" xfId="1836" applyFont="1" applyBorder="1" applyAlignment="1">
      <alignment horizontal="center"/>
    </xf>
    <xf numFmtId="189" fontId="0" fillId="0" borderId="3" xfId="1836" applyNumberFormat="1" applyFont="1" applyBorder="1"/>
    <xf numFmtId="166" fontId="104" fillId="110" borderId="3" xfId="0" applyNumberFormat="1" applyFont="1" applyFill="1" applyBorder="1"/>
    <xf numFmtId="0" fontId="90" fillId="0" borderId="3" xfId="66" applyFont="1" applyBorder="1" applyAlignment="1">
      <alignment vertical="top" wrapText="1"/>
    </xf>
    <xf numFmtId="49" fontId="0" fillId="0" borderId="0" xfId="0" applyNumberFormat="1"/>
    <xf numFmtId="49" fontId="22" fillId="110" borderId="9" xfId="0" applyNumberFormat="1" applyFont="1" applyFill="1" applyBorder="1" applyAlignment="1">
      <alignment horizontal="center" vertical="center" wrapText="1"/>
    </xf>
    <xf numFmtId="49" fontId="104" fillId="112" borderId="3" xfId="0" applyNumberFormat="1" applyFont="1" applyFill="1" applyBorder="1" applyAlignment="1">
      <alignment horizontal="center"/>
    </xf>
    <xf numFmtId="49" fontId="0" fillId="0" borderId="3" xfId="1836" applyNumberFormat="1" applyFont="1" applyBorder="1" applyAlignment="1">
      <alignment horizontal="center"/>
    </xf>
    <xf numFmtId="49" fontId="0" fillId="112" borderId="3" xfId="0" applyNumberFormat="1" applyFont="1" applyFill="1" applyBorder="1"/>
    <xf numFmtId="49" fontId="22" fillId="112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/>
    </xf>
    <xf numFmtId="49" fontId="0" fillId="0" borderId="3" xfId="0" applyNumberFormat="1" applyBorder="1"/>
    <xf numFmtId="49" fontId="22" fillId="110" borderId="3" xfId="0" applyNumberFormat="1" applyFont="1" applyFill="1" applyBorder="1" applyAlignment="1">
      <alignment horizontal="center" vertical="center" wrapText="1"/>
    </xf>
    <xf numFmtId="49" fontId="0" fillId="111" borderId="3" xfId="0" applyNumberFormat="1" applyFill="1" applyBorder="1"/>
    <xf numFmtId="49" fontId="0" fillId="0" borderId="3" xfId="0" applyNumberFormat="1" applyFill="1" applyBorder="1"/>
    <xf numFmtId="49" fontId="0" fillId="0" borderId="8" xfId="0" applyNumberFormat="1" applyFill="1" applyBorder="1"/>
    <xf numFmtId="49" fontId="104" fillId="0" borderId="9" xfId="0" applyNumberFormat="1" applyFont="1" applyFill="1" applyBorder="1" applyAlignment="1">
      <alignment horizontal="center"/>
    </xf>
    <xf numFmtId="49" fontId="104" fillId="0" borderId="3" xfId="0" applyNumberFormat="1" applyFont="1" applyFill="1" applyBorder="1" applyAlignment="1">
      <alignment horizontal="center"/>
    </xf>
    <xf numFmtId="166" fontId="0" fillId="113" borderId="9" xfId="1836" applyFont="1" applyFill="1" applyBorder="1"/>
    <xf numFmtId="166" fontId="0" fillId="113" borderId="3" xfId="1836" applyFont="1" applyFill="1" applyBorder="1"/>
    <xf numFmtId="0" fontId="104" fillId="0" borderId="3" xfId="0" applyFont="1" applyBorder="1"/>
    <xf numFmtId="190" fontId="104" fillId="113" borderId="3" xfId="1836" applyNumberFormat="1" applyFont="1" applyFill="1" applyBorder="1" applyAlignment="1" applyProtection="1">
      <alignment horizontal="center"/>
    </xf>
    <xf numFmtId="166" fontId="0" fillId="113" borderId="3" xfId="0" applyNumberFormat="1" applyFont="1" applyFill="1" applyBorder="1"/>
    <xf numFmtId="166" fontId="0" fillId="114" borderId="3" xfId="0" applyNumberFormat="1" applyFont="1" applyFill="1" applyBorder="1"/>
    <xf numFmtId="0" fontId="109" fillId="0" borderId="50" xfId="0" applyFont="1" applyFill="1" applyBorder="1" applyAlignment="1">
      <alignment horizontal="center" vertical="center" wrapText="1"/>
    </xf>
    <xf numFmtId="0" fontId="104" fillId="0" borderId="3" xfId="66" applyFont="1" applyBorder="1" applyAlignment="1">
      <alignment horizontal="center" vertical="top" wrapText="1"/>
    </xf>
    <xf numFmtId="166" fontId="0" fillId="113" borderId="3" xfId="1836" applyFont="1" applyFill="1" applyBorder="1" applyAlignment="1">
      <alignment horizontal="center" vertical="top" wrapText="1"/>
    </xf>
    <xf numFmtId="0" fontId="0" fillId="0" borderId="0" xfId="0"/>
    <xf numFmtId="0" fontId="0" fillId="0" borderId="3" xfId="0" applyBorder="1"/>
    <xf numFmtId="0" fontId="104" fillId="0" borderId="3" xfId="0" applyFont="1" applyBorder="1" applyAlignment="1">
      <alignment horizontal="center"/>
    </xf>
    <xf numFmtId="0" fontId="0" fillId="110" borderId="3" xfId="0" applyFill="1" applyBorder="1"/>
    <xf numFmtId="0" fontId="104" fillId="0" borderId="0" xfId="0" applyFont="1"/>
    <xf numFmtId="0" fontId="0" fillId="0" borderId="3" xfId="0" applyFill="1" applyBorder="1"/>
    <xf numFmtId="0" fontId="104" fillId="112" borderId="3" xfId="0" applyFont="1" applyFill="1" applyBorder="1"/>
    <xf numFmtId="0" fontId="0" fillId="112" borderId="3" xfId="0" applyFill="1" applyBorder="1"/>
    <xf numFmtId="0" fontId="0" fillId="112" borderId="3" xfId="0" applyFont="1" applyFill="1" applyBorder="1"/>
    <xf numFmtId="0" fontId="0" fillId="0" borderId="3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8" xfId="0" applyBorder="1"/>
    <xf numFmtId="0" fontId="22" fillId="110" borderId="9" xfId="0" applyFont="1" applyFill="1" applyBorder="1" applyAlignment="1">
      <alignment vertical="center" wrapText="1"/>
    </xf>
    <xf numFmtId="0" fontId="105" fillId="0" borderId="50" xfId="66" applyFont="1" applyFill="1" applyBorder="1" applyAlignment="1">
      <alignment horizontal="center" vertical="center" wrapText="1"/>
    </xf>
    <xf numFmtId="0" fontId="112" fillId="0" borderId="3" xfId="66" applyFont="1" applyFill="1" applyBorder="1" applyAlignment="1">
      <alignment horizontal="right" vertical="top" wrapText="1"/>
    </xf>
    <xf numFmtId="0" fontId="0" fillId="0" borderId="3" xfId="66" applyFont="1" applyBorder="1" applyAlignment="1">
      <alignment horizontal="left" vertical="top" wrapText="1"/>
    </xf>
    <xf numFmtId="0" fontId="109" fillId="0" borderId="8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1" fillId="0" borderId="44" xfId="66" applyFont="1" applyBorder="1" applyAlignment="1">
      <alignment horizontal="center" vertical="center" wrapText="1"/>
    </xf>
    <xf numFmtId="166" fontId="0" fillId="0" borderId="0" xfId="0" applyNumberFormat="1" applyFont="1" applyProtection="1">
      <protection locked="0"/>
    </xf>
    <xf numFmtId="0" fontId="1" fillId="0" borderId="42" xfId="66" applyFont="1" applyFill="1" applyBorder="1" applyAlignment="1">
      <alignment horizontal="center" vertical="center" wrapText="1"/>
    </xf>
    <xf numFmtId="0" fontId="104" fillId="0" borderId="8" xfId="66" applyFont="1" applyBorder="1" applyAlignment="1">
      <alignment horizontal="center" vertical="center" wrapText="1"/>
    </xf>
    <xf numFmtId="0" fontId="105" fillId="0" borderId="8" xfId="66" applyFont="1" applyFill="1" applyBorder="1" applyAlignment="1">
      <alignment horizontal="center" vertical="center" wrapText="1"/>
    </xf>
    <xf numFmtId="0" fontId="1" fillId="0" borderId="7" xfId="66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0" fillId="0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2" fontId="0" fillId="0" borderId="3" xfId="1836" applyNumberFormat="1" applyFont="1" applyBorder="1"/>
    <xf numFmtId="2" fontId="0" fillId="0" borderId="0" xfId="0" applyNumberFormat="1"/>
    <xf numFmtId="191" fontId="104" fillId="113" borderId="3" xfId="1836" applyNumberFormat="1" applyFont="1" applyFill="1" applyBorder="1" applyAlignment="1" applyProtection="1">
      <alignment horizontal="center"/>
    </xf>
    <xf numFmtId="2" fontId="104" fillId="113" borderId="3" xfId="1836" applyNumberFormat="1" applyFont="1" applyFill="1" applyBorder="1" applyAlignment="1" applyProtection="1">
      <alignment horizontal="center"/>
    </xf>
    <xf numFmtId="2" fontId="0" fillId="113" borderId="3" xfId="1836" applyNumberFormat="1" applyFont="1" applyFill="1" applyBorder="1"/>
    <xf numFmtId="0" fontId="124" fillId="0" borderId="0" xfId="0" applyFont="1" applyAlignment="1">
      <alignment horizontal="center"/>
    </xf>
    <xf numFmtId="0" fontId="0" fillId="0" borderId="3" xfId="0" applyBorder="1" applyAlignment="1">
      <alignment horizontal="center" vertical="center"/>
    </xf>
    <xf numFmtId="49" fontId="104" fillId="111" borderId="9" xfId="0" applyNumberFormat="1" applyFont="1" applyFill="1" applyBorder="1" applyAlignment="1">
      <alignment horizontal="center"/>
    </xf>
    <xf numFmtId="0" fontId="104" fillId="111" borderId="9" xfId="0" applyFont="1" applyFill="1" applyBorder="1"/>
    <xf numFmtId="49" fontId="104" fillId="111" borderId="3" xfId="0" applyNumberFormat="1" applyFont="1" applyFill="1" applyBorder="1" applyAlignment="1">
      <alignment horizontal="center"/>
    </xf>
    <xf numFmtId="0" fontId="104" fillId="111" borderId="3" xfId="0" applyFont="1" applyFill="1" applyBorder="1"/>
    <xf numFmtId="49" fontId="22" fillId="111" borderId="3" xfId="0" applyNumberFormat="1" applyFont="1" applyFill="1" applyBorder="1" applyAlignment="1">
      <alignment horizontal="center" vertical="center" wrapText="1"/>
    </xf>
    <xf numFmtId="0" fontId="104" fillId="111" borderId="3" xfId="0" applyFont="1" applyFill="1" applyBorder="1" applyAlignment="1">
      <alignment wrapText="1"/>
    </xf>
    <xf numFmtId="0" fontId="0" fillId="115" borderId="5" xfId="0" applyFill="1" applyBorder="1" applyAlignment="1">
      <alignment horizontal="center" vertical="center" wrapText="1"/>
    </xf>
    <xf numFmtId="0" fontId="0" fillId="115" borderId="6" xfId="0" applyFill="1" applyBorder="1" applyAlignment="1">
      <alignment horizontal="center" vertical="center" wrapText="1"/>
    </xf>
    <xf numFmtId="49" fontId="0" fillId="115" borderId="6" xfId="0" applyNumberFormat="1" applyFill="1" applyBorder="1" applyAlignment="1">
      <alignment horizontal="center" vertical="center" wrapText="1"/>
    </xf>
    <xf numFmtId="166" fontId="0" fillId="112" borderId="3" xfId="0" applyNumberFormat="1" applyFill="1" applyBorder="1"/>
    <xf numFmtId="49" fontId="0" fillId="112" borderId="3" xfId="0" applyNumberFormat="1" applyFill="1" applyBorder="1"/>
    <xf numFmtId="0" fontId="112" fillId="112" borderId="3" xfId="66" applyFont="1" applyFill="1" applyBorder="1" applyAlignment="1">
      <alignment horizontal="right" vertical="top" wrapText="1"/>
    </xf>
    <xf numFmtId="166" fontId="22" fillId="110" borderId="9" xfId="0" applyNumberFormat="1" applyFont="1" applyFill="1" applyBorder="1" applyAlignment="1">
      <alignment vertical="center" wrapText="1"/>
    </xf>
    <xf numFmtId="166" fontId="0" fillId="110" borderId="3" xfId="0" applyNumberFormat="1" applyFill="1" applyBorder="1"/>
    <xf numFmtId="0" fontId="0" fillId="111" borderId="3" xfId="0" applyFill="1" applyBorder="1"/>
    <xf numFmtId="166" fontId="0" fillId="111" borderId="3" xfId="0" applyNumberFormat="1" applyFill="1" applyBorder="1"/>
    <xf numFmtId="0" fontId="0" fillId="111" borderId="9" xfId="0" applyFill="1" applyBorder="1"/>
    <xf numFmtId="166" fontId="0" fillId="111" borderId="9" xfId="0" applyNumberFormat="1" applyFill="1" applyBorder="1"/>
    <xf numFmtId="0" fontId="0" fillId="0" borderId="3" xfId="0" applyBorder="1" applyAlignment="1">
      <alignment horizontal="center" vertical="center"/>
    </xf>
    <xf numFmtId="0" fontId="115" fillId="112" borderId="3" xfId="0" applyFont="1" applyFill="1" applyBorder="1" applyAlignment="1">
      <alignment horizontal="center" vertical="center"/>
    </xf>
    <xf numFmtId="0" fontId="115" fillId="112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6" fontId="0" fillId="118" borderId="3" xfId="0" applyNumberFormat="1" applyFont="1" applyFill="1" applyBorder="1"/>
    <xf numFmtId="166" fontId="0" fillId="119" borderId="3" xfId="0" applyNumberFormat="1" applyFont="1" applyFill="1" applyBorder="1"/>
    <xf numFmtId="166" fontId="0" fillId="120" borderId="3" xfId="0" applyNumberFormat="1" applyFont="1" applyFill="1" applyBorder="1"/>
    <xf numFmtId="166" fontId="0" fillId="110" borderId="3" xfId="0" applyNumberFormat="1" applyFont="1" applyFill="1" applyBorder="1"/>
    <xf numFmtId="0" fontId="0" fillId="0" borderId="8" xfId="0" applyFill="1" applyBorder="1"/>
    <xf numFmtId="0" fontId="0" fillId="0" borderId="8" xfId="0" applyFont="1" applyFill="1" applyBorder="1"/>
    <xf numFmtId="166" fontId="0" fillId="114" borderId="8" xfId="0" applyNumberFormat="1" applyFont="1" applyFill="1" applyBorder="1"/>
    <xf numFmtId="0" fontId="0" fillId="112" borderId="8" xfId="0" applyFont="1" applyFill="1" applyBorder="1"/>
    <xf numFmtId="166" fontId="0" fillId="113" borderId="8" xfId="0" applyNumberFormat="1" applyFont="1" applyFill="1" applyBorder="1"/>
    <xf numFmtId="0" fontId="121" fillId="112" borderId="42" xfId="0" applyFont="1" applyFill="1" applyBorder="1"/>
    <xf numFmtId="0" fontId="121" fillId="112" borderId="7" xfId="0" applyFont="1" applyFill="1" applyBorder="1"/>
    <xf numFmtId="49" fontId="121" fillId="112" borderId="7" xfId="0" applyNumberFormat="1" applyFont="1" applyFill="1" applyBorder="1"/>
    <xf numFmtId="0" fontId="122" fillId="112" borderId="7" xfId="0" applyFont="1" applyFill="1" applyBorder="1"/>
    <xf numFmtId="166" fontId="0" fillId="114" borderId="7" xfId="0" applyNumberFormat="1" applyFont="1" applyFill="1" applyBorder="1"/>
    <xf numFmtId="166" fontId="0" fillId="112" borderId="7" xfId="0" applyNumberFormat="1" applyFont="1" applyFill="1" applyBorder="1"/>
    <xf numFmtId="166" fontId="0" fillId="114" borderId="43" xfId="0" applyNumberFormat="1" applyFont="1" applyFill="1" applyBorder="1"/>
    <xf numFmtId="166" fontId="0" fillId="118" borderId="9" xfId="0" applyNumberFormat="1" applyFont="1" applyFill="1" applyBorder="1"/>
    <xf numFmtId="0" fontId="125" fillId="116" borderId="42" xfId="0" applyFont="1" applyFill="1" applyBorder="1"/>
    <xf numFmtId="49" fontId="125" fillId="116" borderId="7" xfId="0" applyNumberFormat="1" applyFont="1" applyFill="1" applyBorder="1"/>
    <xf numFmtId="0" fontId="126" fillId="116" borderId="7" xfId="0" applyFont="1" applyFill="1" applyBorder="1"/>
    <xf numFmtId="166" fontId="126" fillId="116" borderId="7" xfId="0" applyNumberFormat="1" applyFont="1" applyFill="1" applyBorder="1"/>
    <xf numFmtId="49" fontId="0" fillId="112" borderId="8" xfId="0" applyNumberFormat="1" applyFill="1" applyBorder="1"/>
    <xf numFmtId="0" fontId="112" fillId="112" borderId="8" xfId="66" applyFont="1" applyFill="1" applyBorder="1" applyAlignment="1">
      <alignment horizontal="right" vertical="top" wrapText="1"/>
    </xf>
    <xf numFmtId="166" fontId="0" fillId="120" borderId="8" xfId="0" applyNumberFormat="1" applyFont="1" applyFill="1" applyBorder="1"/>
    <xf numFmtId="166" fontId="0" fillId="118" borderId="8" xfId="0" applyNumberFormat="1" applyFont="1" applyFill="1" applyBorder="1"/>
    <xf numFmtId="166" fontId="0" fillId="112" borderId="8" xfId="0" applyNumberFormat="1" applyFill="1" applyBorder="1"/>
    <xf numFmtId="166" fontId="0" fillId="117" borderId="7" xfId="0" applyNumberFormat="1" applyFont="1" applyFill="1" applyBorder="1"/>
    <xf numFmtId="166" fontId="0" fillId="117" borderId="43" xfId="0" applyNumberFormat="1" applyFont="1" applyFill="1" applyBorder="1"/>
    <xf numFmtId="166" fontId="0" fillId="110" borderId="9" xfId="0" applyNumberFormat="1" applyFont="1" applyFill="1" applyBorder="1"/>
    <xf numFmtId="0" fontId="0" fillId="0" borderId="4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3" xfId="0" applyFill="1" applyBorder="1" applyAlignment="1">
      <alignment horizontal="left" vertical="center"/>
    </xf>
    <xf numFmtId="0" fontId="115" fillId="0" borderId="3" xfId="66" applyFont="1" applyFill="1" applyBorder="1" applyAlignment="1">
      <alignment horizontal="left" vertical="center" wrapText="1"/>
    </xf>
    <xf numFmtId="0" fontId="115" fillId="0" borderId="3" xfId="66" applyFont="1" applyFill="1" applyBorder="1" applyAlignment="1">
      <alignment vertical="top" wrapText="1"/>
    </xf>
    <xf numFmtId="0" fontId="0" fillId="0" borderId="0" xfId="0" applyFill="1"/>
    <xf numFmtId="0" fontId="115" fillId="0" borderId="6" xfId="66" applyFont="1" applyFill="1" applyBorder="1" applyAlignment="1">
      <alignment vertical="top" wrapText="1"/>
    </xf>
    <xf numFmtId="0" fontId="0" fillId="0" borderId="9" xfId="0" applyBorder="1" applyAlignment="1">
      <alignment horizontal="center"/>
    </xf>
    <xf numFmtId="166" fontId="0" fillId="113" borderId="9" xfId="0" applyNumberFormat="1" applyFont="1" applyFill="1" applyBorder="1"/>
    <xf numFmtId="192" fontId="0" fillId="0" borderId="3" xfId="1836" applyNumberFormat="1" applyFont="1" applyBorder="1"/>
    <xf numFmtId="0" fontId="0" fillId="0" borderId="0" xfId="0"/>
    <xf numFmtId="0" fontId="0" fillId="0" borderId="3" xfId="0" applyBorder="1"/>
    <xf numFmtId="166" fontId="0" fillId="113" borderId="9" xfId="1836" applyFont="1" applyFill="1" applyBorder="1"/>
    <xf numFmtId="190" fontId="104" fillId="113" borderId="3" xfId="1836" applyNumberFormat="1" applyFont="1" applyFill="1" applyBorder="1" applyAlignment="1" applyProtection="1">
      <alignment horizontal="center"/>
    </xf>
    <xf numFmtId="166" fontId="0" fillId="0" borderId="3" xfId="1836" applyFont="1" applyBorder="1"/>
    <xf numFmtId="49" fontId="0" fillId="0" borderId="3" xfId="1836" applyNumberFormat="1" applyFont="1" applyBorder="1" applyAlignment="1">
      <alignment horizontal="center"/>
    </xf>
    <xf numFmtId="0" fontId="0" fillId="0" borderId="3" xfId="0" applyFont="1" applyFill="1" applyBorder="1" applyAlignment="1" applyProtection="1">
      <alignment vertical="top" wrapText="1"/>
      <protection locked="0"/>
    </xf>
    <xf numFmtId="0" fontId="0" fillId="0" borderId="0" xfId="0"/>
    <xf numFmtId="0" fontId="0" fillId="112" borderId="3" xfId="0" applyFill="1" applyBorder="1"/>
    <xf numFmtId="166" fontId="0" fillId="0" borderId="3" xfId="1836" applyFont="1" applyBorder="1"/>
    <xf numFmtId="166" fontId="0" fillId="0" borderId="3" xfId="1836" applyFont="1" applyFill="1" applyBorder="1"/>
    <xf numFmtId="189" fontId="0" fillId="0" borderId="3" xfId="1836" applyNumberFormat="1" applyFont="1" applyBorder="1"/>
    <xf numFmtId="166" fontId="0" fillId="113" borderId="3" xfId="0" applyNumberFormat="1" applyFont="1" applyFill="1" applyBorder="1"/>
    <xf numFmtId="166" fontId="0" fillId="0" borderId="65" xfId="1836" applyFont="1" applyBorder="1"/>
    <xf numFmtId="2" fontId="0" fillId="0" borderId="65" xfId="1836" applyNumberFormat="1" applyFont="1" applyBorder="1"/>
    <xf numFmtId="0" fontId="0" fillId="0" borderId="65" xfId="0" applyBorder="1"/>
    <xf numFmtId="0" fontId="0" fillId="112" borderId="65" xfId="0" applyFill="1" applyBorder="1"/>
    <xf numFmtId="166" fontId="0" fillId="0" borderId="65" xfId="1836" applyFont="1" applyFill="1" applyBorder="1"/>
    <xf numFmtId="0" fontId="0" fillId="0" borderId="65" xfId="0" applyFont="1" applyBorder="1" applyAlignment="1" applyProtection="1">
      <alignment horizontal="left" vertical="top" wrapText="1"/>
      <protection locked="0"/>
    </xf>
    <xf numFmtId="0" fontId="0" fillId="0" borderId="65" xfId="0" applyBorder="1" applyAlignment="1">
      <alignment horizontal="center"/>
    </xf>
    <xf numFmtId="0" fontId="109" fillId="112" borderId="3" xfId="0" applyFont="1" applyFill="1" applyBorder="1" applyAlignment="1">
      <alignment horizontal="center" vertical="center"/>
    </xf>
    <xf numFmtId="0" fontId="21" fillId="112" borderId="3" xfId="0" applyFont="1" applyFill="1" applyBorder="1" applyAlignment="1">
      <alignment horizontal="left" vertical="center" wrapText="1"/>
    </xf>
    <xf numFmtId="0" fontId="109" fillId="112" borderId="3" xfId="0" applyFont="1" applyFill="1" applyBorder="1"/>
    <xf numFmtId="0" fontId="0" fillId="112" borderId="3" xfId="0" applyFill="1" applyBorder="1" applyAlignment="1">
      <alignment horizontal="center" vertical="center"/>
    </xf>
    <xf numFmtId="0" fontId="111" fillId="112" borderId="3" xfId="0" applyFont="1" applyFill="1" applyBorder="1" applyAlignment="1">
      <alignment horizontal="left" vertical="center" wrapText="1"/>
    </xf>
    <xf numFmtId="194" fontId="0" fillId="112" borderId="3" xfId="0" applyNumberFormat="1" applyFill="1" applyBorder="1"/>
    <xf numFmtId="2" fontId="0" fillId="112" borderId="3" xfId="0" applyNumberFormat="1" applyFill="1" applyBorder="1"/>
    <xf numFmtId="166" fontId="0" fillId="0" borderId="0" xfId="0" applyNumberFormat="1"/>
    <xf numFmtId="0" fontId="104" fillId="0" borderId="8" xfId="66" applyFont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0" fillId="115" borderId="0" xfId="0" applyFont="1" applyFill="1" applyBorder="1" applyAlignment="1">
      <alignment horizontal="left" vertical="center"/>
    </xf>
    <xf numFmtId="166" fontId="0" fillId="113" borderId="65" xfId="1836" applyFont="1" applyFill="1" applyBorder="1"/>
    <xf numFmtId="166" fontId="0" fillId="111" borderId="65" xfId="0" applyNumberFormat="1" applyFill="1" applyBorder="1"/>
    <xf numFmtId="166" fontId="0" fillId="114" borderId="65" xfId="0" applyNumberFormat="1" applyFont="1" applyFill="1" applyBorder="1"/>
    <xf numFmtId="166" fontId="0" fillId="113" borderId="65" xfId="0" applyNumberFormat="1" applyFont="1" applyFill="1" applyBorder="1"/>
    <xf numFmtId="166" fontId="0" fillId="110" borderId="65" xfId="0" applyNumberFormat="1" applyFill="1" applyBorder="1"/>
    <xf numFmtId="164" fontId="0" fillId="0" borderId="0" xfId="0" applyNumberFormat="1"/>
    <xf numFmtId="0" fontId="109" fillId="0" borderId="50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166" fontId="0" fillId="118" borderId="65" xfId="0" applyNumberFormat="1" applyFont="1" applyFill="1" applyBorder="1"/>
    <xf numFmtId="166" fontId="0" fillId="112" borderId="9" xfId="1836" applyFont="1" applyFill="1" applyBorder="1"/>
    <xf numFmtId="166" fontId="0" fillId="112" borderId="3" xfId="1836" applyFont="1" applyFill="1" applyBorder="1"/>
    <xf numFmtId="2" fontId="127" fillId="0" borderId="65" xfId="0" applyNumberFormat="1" applyFont="1" applyBorder="1" applyAlignment="1">
      <alignment horizontal="center" vertical="center" wrapText="1"/>
    </xf>
    <xf numFmtId="164" fontId="0" fillId="112" borderId="3" xfId="0" applyNumberFormat="1" applyFill="1" applyBorder="1"/>
    <xf numFmtId="2" fontId="0" fillId="0" borderId="3" xfId="1836" applyNumberFormat="1" applyFont="1" applyBorder="1" applyAlignment="1">
      <alignment horizontal="right"/>
    </xf>
    <xf numFmtId="1" fontId="0" fillId="112" borderId="3" xfId="0" applyNumberFormat="1" applyFill="1" applyBorder="1"/>
    <xf numFmtId="0" fontId="0" fillId="0" borderId="3" xfId="66" applyFont="1" applyFill="1" applyBorder="1" applyAlignment="1">
      <alignment horizontal="right" vertical="top" wrapText="1"/>
    </xf>
    <xf numFmtId="164" fontId="0" fillId="0" borderId="0" xfId="0" applyNumberFormat="1" applyFont="1" applyProtection="1">
      <protection locked="0"/>
    </xf>
    <xf numFmtId="191" fontId="104" fillId="113" borderId="65" xfId="1836" applyNumberFormat="1" applyFont="1" applyFill="1" applyBorder="1" applyAlignment="1" applyProtection="1">
      <alignment horizontal="center"/>
    </xf>
    <xf numFmtId="2" fontId="104" fillId="113" borderId="65" xfId="1836" applyNumberFormat="1" applyFont="1" applyFill="1" applyBorder="1" applyAlignment="1" applyProtection="1">
      <alignment horizontal="center"/>
    </xf>
    <xf numFmtId="0" fontId="109" fillId="0" borderId="8" xfId="0" applyFont="1" applyFill="1" applyBorder="1" applyAlignment="1">
      <alignment horizontal="center" vertical="center" wrapText="1"/>
    </xf>
    <xf numFmtId="0" fontId="115" fillId="0" borderId="65" xfId="66" applyFont="1" applyFill="1" applyBorder="1" applyAlignment="1">
      <alignment vertical="top" wrapText="1"/>
    </xf>
    <xf numFmtId="0" fontId="115" fillId="112" borderId="65" xfId="66" applyFont="1" applyFill="1" applyBorder="1" applyAlignment="1">
      <alignment vertical="top" wrapText="1"/>
    </xf>
    <xf numFmtId="0" fontId="115" fillId="0" borderId="8" xfId="66" applyFont="1" applyFill="1" applyBorder="1" applyAlignment="1">
      <alignment vertical="top" wrapText="1"/>
    </xf>
    <xf numFmtId="166" fontId="0" fillId="112" borderId="65" xfId="1836" applyFont="1" applyFill="1" applyBorder="1"/>
    <xf numFmtId="0" fontId="0" fillId="0" borderId="65" xfId="0" applyBorder="1" applyAlignment="1">
      <alignment horizontal="center" vertical="center"/>
    </xf>
    <xf numFmtId="0" fontId="0" fillId="0" borderId="65" xfId="0" applyBorder="1" applyAlignment="1">
      <alignment wrapText="1"/>
    </xf>
    <xf numFmtId="0" fontId="0" fillId="0" borderId="65" xfId="0" applyFill="1" applyBorder="1"/>
    <xf numFmtId="0" fontId="0" fillId="0" borderId="65" xfId="0" applyBorder="1" applyAlignment="1">
      <alignment horizontal="right"/>
    </xf>
    <xf numFmtId="0" fontId="0" fillId="0" borderId="65" xfId="0" applyBorder="1" applyAlignment="1">
      <alignment horizontal="left" vertical="top" wrapText="1"/>
    </xf>
    <xf numFmtId="0" fontId="104" fillId="0" borderId="65" xfId="0" applyFont="1" applyFill="1" applyBorder="1"/>
    <xf numFmtId="0" fontId="104" fillId="0" borderId="65" xfId="0" applyFont="1" applyBorder="1"/>
    <xf numFmtId="0" fontId="0" fillId="0" borderId="65" xfId="0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194" fontId="104" fillId="113" borderId="65" xfId="1836" applyNumberFormat="1" applyFont="1" applyFill="1" applyBorder="1" applyAlignment="1" applyProtection="1">
      <alignment horizontal="center"/>
    </xf>
    <xf numFmtId="0" fontId="115" fillId="0" borderId="65" xfId="66" applyFont="1" applyFill="1" applyBorder="1" applyAlignment="1">
      <alignment horizontal="left" vertical="center" wrapText="1"/>
    </xf>
    <xf numFmtId="0" fontId="115" fillId="112" borderId="65" xfId="66" applyFont="1" applyFill="1" applyBorder="1" applyAlignment="1">
      <alignment horizontal="left" vertical="center" wrapText="1"/>
    </xf>
    <xf numFmtId="0" fontId="115" fillId="112" borderId="65" xfId="0" applyFont="1" applyFill="1" applyBorder="1" applyAlignment="1">
      <alignment horizontal="center" vertical="center"/>
    </xf>
    <xf numFmtId="0" fontId="118" fillId="112" borderId="65" xfId="66" applyFont="1" applyFill="1" applyBorder="1" applyAlignment="1">
      <alignment horizontal="left" vertical="top" wrapText="1"/>
    </xf>
    <xf numFmtId="0" fontId="115" fillId="112" borderId="65" xfId="66" applyFont="1" applyFill="1" applyBorder="1" applyAlignment="1">
      <alignment horizontal="right" vertical="top" wrapText="1"/>
    </xf>
    <xf numFmtId="0" fontId="117" fillId="112" borderId="65" xfId="66" applyFont="1" applyFill="1" applyBorder="1" applyAlignment="1">
      <alignment horizontal="right" vertical="top" wrapText="1"/>
    </xf>
    <xf numFmtId="0" fontId="118" fillId="112" borderId="65" xfId="66" applyFont="1" applyFill="1" applyBorder="1" applyAlignment="1">
      <alignment horizontal="right" vertical="top" wrapText="1"/>
    </xf>
    <xf numFmtId="192" fontId="0" fillId="113" borderId="3" xfId="1836" applyNumberFormat="1" applyFont="1" applyFill="1" applyBorder="1"/>
    <xf numFmtId="198" fontId="0" fillId="113" borderId="3" xfId="1836" applyNumberFormat="1" applyFont="1" applyFill="1" applyBorder="1"/>
    <xf numFmtId="2" fontId="0" fillId="0" borderId="65" xfId="1836" applyNumberFormat="1" applyFont="1" applyBorder="1" applyAlignment="1">
      <alignment horizontal="center"/>
    </xf>
    <xf numFmtId="166" fontId="0" fillId="0" borderId="65" xfId="1836" applyFont="1" applyBorder="1" applyAlignment="1">
      <alignment horizontal="center"/>
    </xf>
    <xf numFmtId="2" fontId="0" fillId="113" borderId="65" xfId="1836" applyNumberFormat="1" applyFont="1" applyFill="1" applyBorder="1" applyAlignment="1">
      <alignment horizontal="center"/>
    </xf>
    <xf numFmtId="195" fontId="0" fillId="0" borderId="65" xfId="1836" applyNumberFormat="1" applyFont="1" applyBorder="1" applyAlignment="1">
      <alignment horizontal="center"/>
    </xf>
    <xf numFmtId="166" fontId="0" fillId="113" borderId="65" xfId="1836" applyFont="1" applyFill="1" applyBorder="1" applyAlignment="1">
      <alignment horizontal="center"/>
    </xf>
    <xf numFmtId="0" fontId="0" fillId="0" borderId="3" xfId="66" applyFont="1" applyBorder="1" applyAlignment="1">
      <alignment vertical="top" wrapText="1"/>
    </xf>
    <xf numFmtId="0" fontId="109" fillId="0" borderId="50" xfId="0" applyFont="1" applyFill="1" applyBorder="1" applyAlignment="1">
      <alignment horizontal="center" vertical="center" wrapText="1"/>
    </xf>
    <xf numFmtId="0" fontId="1" fillId="0" borderId="44" xfId="66" applyFont="1" applyBorder="1" applyAlignment="1">
      <alignment horizontal="center" vertical="center" wrapText="1"/>
    </xf>
    <xf numFmtId="166" fontId="0" fillId="0" borderId="3" xfId="1836" applyNumberFormat="1" applyFont="1" applyBorder="1"/>
    <xf numFmtId="164" fontId="0" fillId="112" borderId="65" xfId="0" applyNumberFormat="1" applyFill="1" applyBorder="1"/>
    <xf numFmtId="0" fontId="0" fillId="112" borderId="65" xfId="0" applyFill="1" applyBorder="1" applyAlignment="1">
      <alignment horizontal="center" vertical="center"/>
    </xf>
    <xf numFmtId="0" fontId="111" fillId="112" borderId="65" xfId="0" applyFont="1" applyFill="1" applyBorder="1" applyAlignment="1">
      <alignment horizontal="left" vertical="center" wrapText="1"/>
    </xf>
    <xf numFmtId="189" fontId="0" fillId="113" borderId="65" xfId="1836" applyNumberFormat="1" applyFont="1" applyFill="1" applyBorder="1"/>
    <xf numFmtId="0" fontId="115" fillId="0" borderId="72" xfId="66" applyFont="1" applyFill="1" applyBorder="1" applyAlignment="1">
      <alignment vertical="top" wrapText="1"/>
    </xf>
    <xf numFmtId="0" fontId="115" fillId="112" borderId="73" xfId="66" applyFont="1" applyFill="1" applyBorder="1" applyAlignment="1">
      <alignment vertical="top" wrapText="1"/>
    </xf>
    <xf numFmtId="0" fontId="115" fillId="0" borderId="73" xfId="66" applyFont="1" applyFill="1" applyBorder="1" applyAlignment="1">
      <alignment vertical="top" wrapText="1"/>
    </xf>
    <xf numFmtId="0" fontId="115" fillId="112" borderId="73" xfId="0" applyFont="1" applyFill="1" applyBorder="1" applyAlignment="1">
      <alignment horizontal="center" vertical="center"/>
    </xf>
    <xf numFmtId="0" fontId="115" fillId="112" borderId="73" xfId="66" applyFont="1" applyFill="1" applyBorder="1" applyAlignment="1">
      <alignment horizontal="left" vertical="center" wrapText="1"/>
    </xf>
    <xf numFmtId="16" fontId="115" fillId="112" borderId="73" xfId="0" applyNumberFormat="1" applyFont="1" applyFill="1" applyBorder="1" applyAlignment="1">
      <alignment horizontal="center" vertical="center"/>
    </xf>
    <xf numFmtId="0" fontId="115" fillId="112" borderId="73" xfId="66" applyFont="1" applyFill="1" applyBorder="1" applyAlignment="1">
      <alignment horizontal="right" vertical="center" wrapText="1"/>
    </xf>
    <xf numFmtId="9" fontId="0" fillId="113" borderId="65" xfId="1837" applyNumberFormat="1" applyFont="1" applyFill="1" applyBorder="1"/>
    <xf numFmtId="0" fontId="104" fillId="0" borderId="9" xfId="0" applyFont="1" applyBorder="1"/>
    <xf numFmtId="0" fontId="0" fillId="0" borderId="74" xfId="0" applyBorder="1"/>
    <xf numFmtId="0" fontId="104" fillId="0" borderId="74" xfId="0" applyFont="1" applyBorder="1"/>
    <xf numFmtId="191" fontId="119" fillId="113" borderId="65" xfId="1836" applyNumberFormat="1" applyFont="1" applyFill="1" applyBorder="1" applyAlignment="1" applyProtection="1">
      <alignment horizontal="center"/>
    </xf>
    <xf numFmtId="49" fontId="0" fillId="112" borderId="3" xfId="1836" applyNumberFormat="1" applyFont="1" applyFill="1" applyBorder="1" applyAlignment="1">
      <alignment horizontal="center"/>
    </xf>
    <xf numFmtId="0" fontId="0" fillId="112" borderId="3" xfId="0" applyFont="1" applyFill="1" applyBorder="1" applyAlignment="1" applyProtection="1">
      <alignment vertical="top" wrapText="1"/>
      <protection locked="0"/>
    </xf>
    <xf numFmtId="166" fontId="0" fillId="112" borderId="3" xfId="0" applyNumberFormat="1" applyFont="1" applyFill="1" applyBorder="1"/>
    <xf numFmtId="0" fontId="0" fillId="112" borderId="0" xfId="0" applyFill="1"/>
    <xf numFmtId="196" fontId="0" fillId="112" borderId="65" xfId="1836" applyNumberFormat="1" applyFont="1" applyFill="1" applyBorder="1"/>
    <xf numFmtId="194" fontId="0" fillId="0" borderId="74" xfId="0" applyNumberFormat="1" applyBorder="1"/>
    <xf numFmtId="2" fontId="0" fillId="0" borderId="65" xfId="0" applyNumberFormat="1" applyBorder="1"/>
    <xf numFmtId="0" fontId="0" fillId="0" borderId="75" xfId="0" applyBorder="1"/>
    <xf numFmtId="194" fontId="0" fillId="0" borderId="75" xfId="0" applyNumberFormat="1" applyBorder="1"/>
    <xf numFmtId="0" fontId="0" fillId="0" borderId="76" xfId="0" applyBorder="1"/>
    <xf numFmtId="2" fontId="0" fillId="0" borderId="76" xfId="0" applyNumberFormat="1" applyBorder="1"/>
    <xf numFmtId="166" fontId="1" fillId="113" borderId="3" xfId="1836" applyFont="1" applyFill="1" applyBorder="1"/>
    <xf numFmtId="166" fontId="104" fillId="0" borderId="65" xfId="1836" applyFont="1" applyFill="1" applyBorder="1"/>
    <xf numFmtId="4" fontId="0" fillId="0" borderId="65" xfId="0" applyNumberFormat="1" applyFill="1" applyBorder="1" applyAlignment="1">
      <alignment horizontal="center"/>
    </xf>
    <xf numFmtId="2" fontId="0" fillId="0" borderId="65" xfId="1836" applyNumberFormat="1" applyFont="1" applyFill="1" applyBorder="1" applyAlignment="1">
      <alignment horizontal="center"/>
    </xf>
    <xf numFmtId="4" fontId="0" fillId="0" borderId="65" xfId="0" applyNumberFormat="1" applyFill="1" applyBorder="1" applyAlignment="1">
      <alignment horizontal="right"/>
    </xf>
    <xf numFmtId="2" fontId="0" fillId="0" borderId="65" xfId="1836" applyNumberFormat="1" applyFont="1" applyFill="1" applyBorder="1"/>
    <xf numFmtId="166" fontId="0" fillId="0" borderId="65" xfId="1836" applyFont="1" applyFill="1" applyBorder="1" applyAlignment="1">
      <alignment horizontal="center"/>
    </xf>
    <xf numFmtId="166" fontId="1" fillId="113" borderId="65" xfId="1836" applyFont="1" applyFill="1" applyBorder="1" applyAlignment="1">
      <alignment horizontal="center"/>
    </xf>
    <xf numFmtId="166" fontId="1" fillId="113" borderId="65" xfId="1836" applyFont="1" applyFill="1" applyBorder="1"/>
    <xf numFmtId="193" fontId="1" fillId="113" borderId="65" xfId="66" applyNumberFormat="1" applyFont="1" applyFill="1" applyBorder="1" applyAlignment="1">
      <alignment horizontal="center" vertical="top" wrapText="1"/>
    </xf>
    <xf numFmtId="198" fontId="0" fillId="113" borderId="65" xfId="1836" applyNumberFormat="1" applyFont="1" applyFill="1" applyBorder="1"/>
    <xf numFmtId="193" fontId="115" fillId="113" borderId="65" xfId="66" applyNumberFormat="1" applyFont="1" applyFill="1" applyBorder="1" applyAlignment="1">
      <alignment horizontal="center" vertical="top" wrapText="1"/>
    </xf>
    <xf numFmtId="192" fontId="0" fillId="113" borderId="65" xfId="1836" applyNumberFormat="1" applyFont="1" applyFill="1" applyBorder="1"/>
    <xf numFmtId="0" fontId="118" fillId="0" borderId="65" xfId="66" applyFont="1" applyFill="1" applyBorder="1" applyAlignment="1">
      <alignment horizontal="left" vertical="top" wrapText="1"/>
    </xf>
    <xf numFmtId="0" fontId="115" fillId="0" borderId="65" xfId="66" applyFont="1" applyFill="1" applyBorder="1" applyAlignment="1">
      <alignment horizontal="right" vertical="top" wrapText="1"/>
    </xf>
    <xf numFmtId="0" fontId="117" fillId="0" borderId="65" xfId="66" applyFont="1" applyFill="1" applyBorder="1" applyAlignment="1">
      <alignment horizontal="right" vertical="top" wrapText="1"/>
    </xf>
    <xf numFmtId="0" fontId="118" fillId="0" borderId="65" xfId="66" applyFont="1" applyFill="1" applyBorder="1" applyAlignment="1">
      <alignment horizontal="right" vertical="top" wrapText="1"/>
    </xf>
    <xf numFmtId="0" fontId="0" fillId="0" borderId="9" xfId="0" applyFill="1" applyBorder="1" applyAlignment="1">
      <alignment wrapText="1"/>
    </xf>
    <xf numFmtId="0" fontId="0" fillId="0" borderId="3" xfId="0" applyFill="1" applyBorder="1" applyAlignment="1">
      <alignment horizontal="right"/>
    </xf>
    <xf numFmtId="0" fontId="0" fillId="0" borderId="3" xfId="0" applyFill="1" applyBorder="1" applyAlignment="1">
      <alignment horizontal="left" vertical="top" wrapText="1"/>
    </xf>
    <xf numFmtId="0" fontId="118" fillId="0" borderId="3" xfId="66" applyFont="1" applyFill="1" applyBorder="1" applyAlignment="1">
      <alignment horizontal="left" vertical="top" wrapText="1"/>
    </xf>
    <xf numFmtId="0" fontId="115" fillId="0" borderId="3" xfId="66" applyFont="1" applyFill="1" applyBorder="1" applyAlignment="1">
      <alignment horizontal="right" vertical="top" wrapText="1"/>
    </xf>
    <xf numFmtId="0" fontId="117" fillId="0" borderId="3" xfId="66" applyFont="1" applyFill="1" applyBorder="1" applyAlignment="1">
      <alignment horizontal="right" vertical="top" wrapText="1"/>
    </xf>
    <xf numFmtId="0" fontId="118" fillId="0" borderId="3" xfId="66" applyFont="1" applyFill="1" applyBorder="1" applyAlignment="1">
      <alignment horizontal="right" vertical="top" wrapText="1"/>
    </xf>
    <xf numFmtId="0" fontId="115" fillId="0" borderId="8" xfId="66" applyFont="1" applyFill="1" applyBorder="1" applyAlignment="1">
      <alignment horizontal="right" vertical="top" wrapText="1"/>
    </xf>
    <xf numFmtId="0" fontId="115" fillId="0" borderId="73" xfId="66" applyFont="1" applyFill="1" applyBorder="1" applyAlignment="1">
      <alignment horizontal="left" vertical="center" wrapText="1"/>
    </xf>
    <xf numFmtId="0" fontId="115" fillId="0" borderId="73" xfId="66" applyFont="1" applyFill="1" applyBorder="1" applyAlignment="1">
      <alignment horizontal="right" vertical="center" wrapText="1"/>
    </xf>
    <xf numFmtId="166" fontId="0" fillId="0" borderId="3" xfId="1836" applyNumberFormat="1" applyFont="1" applyFill="1" applyBorder="1"/>
    <xf numFmtId="189" fontId="0" fillId="0" borderId="65" xfId="1836" applyNumberFormat="1" applyFont="1" applyFill="1" applyBorder="1"/>
    <xf numFmtId="197" fontId="0" fillId="0" borderId="3" xfId="1836" applyNumberFormat="1" applyFont="1" applyFill="1" applyBorder="1"/>
    <xf numFmtId="196" fontId="0" fillId="0" borderId="3" xfId="1836" applyNumberFormat="1" applyFont="1" applyFill="1" applyBorder="1"/>
    <xf numFmtId="194" fontId="0" fillId="0" borderId="3" xfId="0" applyNumberFormat="1" applyFill="1" applyBorder="1"/>
    <xf numFmtId="166" fontId="0" fillId="113" borderId="76" xfId="0" applyNumberFormat="1" applyFont="1" applyFill="1" applyBorder="1"/>
    <xf numFmtId="166" fontId="0" fillId="113" borderId="76" xfId="1836" applyFont="1" applyFill="1" applyBorder="1"/>
    <xf numFmtId="0" fontId="0" fillId="0" borderId="3" xfId="0" applyFill="1" applyBorder="1" applyAlignment="1">
      <alignment horizontal="center" vertical="center"/>
    </xf>
    <xf numFmtId="0" fontId="111" fillId="0" borderId="3" xfId="0" applyFont="1" applyFill="1" applyBorder="1" applyAlignment="1">
      <alignment horizontal="left" vertical="center" wrapText="1"/>
    </xf>
    <xf numFmtId="192" fontId="0" fillId="0" borderId="0" xfId="0" applyNumberFormat="1"/>
    <xf numFmtId="191" fontId="0" fillId="0" borderId="65" xfId="1836" applyNumberFormat="1" applyFont="1" applyBorder="1" applyAlignment="1">
      <alignment horizontal="center"/>
    </xf>
    <xf numFmtId="2" fontId="0" fillId="0" borderId="0" xfId="0" applyNumberFormat="1" applyFill="1"/>
    <xf numFmtId="191" fontId="0" fillId="0" borderId="3" xfId="1836" applyNumberFormat="1" applyFont="1" applyFill="1" applyBorder="1"/>
    <xf numFmtId="2" fontId="0" fillId="0" borderId="3" xfId="0" applyNumberFormat="1" applyFill="1" applyBorder="1"/>
    <xf numFmtId="164" fontId="0" fillId="0" borderId="3" xfId="0" applyNumberFormat="1" applyBorder="1"/>
    <xf numFmtId="0" fontId="109" fillId="0" borderId="8" xfId="0" applyFont="1" applyFill="1" applyBorder="1" applyAlignment="1">
      <alignment horizontal="center" vertical="center" wrapText="1"/>
    </xf>
    <xf numFmtId="9" fontId="0" fillId="0" borderId="65" xfId="1837" applyNumberFormat="1" applyFont="1" applyFill="1" applyBorder="1"/>
    <xf numFmtId="189" fontId="1" fillId="0" borderId="65" xfId="1836" applyNumberFormat="1" applyFont="1" applyFill="1" applyBorder="1"/>
    <xf numFmtId="189" fontId="0" fillId="0" borderId="73" xfId="1836" applyNumberFormat="1" applyFont="1" applyFill="1" applyBorder="1"/>
    <xf numFmtId="166" fontId="0" fillId="113" borderId="77" xfId="1836" applyFont="1" applyFill="1" applyBorder="1" applyAlignment="1">
      <alignment horizontal="center"/>
    </xf>
    <xf numFmtId="189" fontId="0" fillId="0" borderId="0" xfId="0" applyNumberFormat="1" applyFont="1" applyProtection="1">
      <protection locked="0"/>
    </xf>
    <xf numFmtId="10" fontId="0" fillId="0" borderId="0" xfId="1837" applyNumberFormat="1" applyFont="1" applyProtection="1">
      <protection locked="0"/>
    </xf>
    <xf numFmtId="0" fontId="129" fillId="0" borderId="0" xfId="0" applyFont="1" applyFill="1" applyBorder="1" applyAlignment="1">
      <alignment horizontal="left" vertical="top" wrapText="1"/>
    </xf>
    <xf numFmtId="0" fontId="90" fillId="0" borderId="0" xfId="0" applyFont="1"/>
    <xf numFmtId="0" fontId="0" fillId="0" borderId="44" xfId="66" applyFont="1" applyBorder="1" applyAlignment="1">
      <alignment horizontal="center" vertical="center" wrapText="1"/>
    </xf>
    <xf numFmtId="166" fontId="0" fillId="113" borderId="3" xfId="1836" applyNumberFormat="1" applyFont="1" applyFill="1" applyBorder="1"/>
    <xf numFmtId="166" fontId="0" fillId="113" borderId="9" xfId="1836" applyNumberFormat="1" applyFont="1" applyFill="1" applyBorder="1"/>
    <xf numFmtId="167" fontId="0" fillId="0" borderId="0" xfId="0" applyNumberFormat="1"/>
    <xf numFmtId="2" fontId="109" fillId="113" borderId="3" xfId="1836" applyNumberFormat="1" applyFont="1" applyFill="1" applyBorder="1" applyAlignment="1">
      <alignment horizontal="right"/>
    </xf>
    <xf numFmtId="166" fontId="109" fillId="113" borderId="65" xfId="1836" applyFont="1" applyFill="1" applyBorder="1" applyAlignment="1">
      <alignment horizontal="center"/>
    </xf>
    <xf numFmtId="166" fontId="109" fillId="0" borderId="65" xfId="1836" applyFont="1" applyFill="1" applyBorder="1"/>
    <xf numFmtId="166" fontId="0" fillId="0" borderId="65" xfId="1836" applyNumberFormat="1" applyFont="1" applyFill="1" applyBorder="1"/>
    <xf numFmtId="199" fontId="0" fillId="0" borderId="0" xfId="0" applyNumberFormat="1"/>
    <xf numFmtId="199" fontId="0" fillId="121" borderId="0" xfId="0" applyNumberFormat="1" applyFill="1"/>
    <xf numFmtId="166" fontId="0" fillId="113" borderId="65" xfId="1836" applyNumberFormat="1" applyFont="1" applyFill="1" applyBorder="1"/>
    <xf numFmtId="0" fontId="0" fillId="121" borderId="0" xfId="0" applyFill="1"/>
    <xf numFmtId="166" fontId="0" fillId="112" borderId="3" xfId="1836" applyNumberFormat="1" applyFont="1" applyFill="1" applyBorder="1"/>
    <xf numFmtId="200" fontId="128" fillId="0" borderId="0" xfId="0" applyNumberFormat="1" applyFont="1"/>
    <xf numFmtId="0" fontId="128" fillId="0" borderId="0" xfId="0" applyFont="1"/>
    <xf numFmtId="164" fontId="128" fillId="0" borderId="0" xfId="0" applyNumberFormat="1" applyFont="1"/>
    <xf numFmtId="201" fontId="128" fillId="0" borderId="0" xfId="0" applyNumberFormat="1" applyFont="1"/>
    <xf numFmtId="167" fontId="0" fillId="121" borderId="0" xfId="0" applyNumberFormat="1" applyFill="1"/>
    <xf numFmtId="164" fontId="0" fillId="0" borderId="0" xfId="0" applyNumberFormat="1" applyFont="1"/>
    <xf numFmtId="0" fontId="0" fillId="0" borderId="0" xfId="0" applyFont="1"/>
    <xf numFmtId="200" fontId="0" fillId="0" borderId="0" xfId="0" applyNumberFormat="1" applyFont="1"/>
    <xf numFmtId="201" fontId="0" fillId="0" borderId="0" xfId="0" applyNumberFormat="1" applyFont="1"/>
    <xf numFmtId="192" fontId="0" fillId="0" borderId="3" xfId="1836" applyNumberFormat="1" applyFont="1" applyFill="1" applyBorder="1"/>
    <xf numFmtId="0" fontId="128" fillId="0" borderId="0" xfId="0" applyFont="1" applyFill="1"/>
    <xf numFmtId="2" fontId="128" fillId="0" borderId="0" xfId="0" applyNumberFormat="1" applyFont="1" applyFill="1"/>
    <xf numFmtId="164" fontId="128" fillId="0" borderId="0" xfId="0" applyNumberFormat="1" applyFont="1" applyFill="1"/>
    <xf numFmtId="166" fontId="0" fillId="0" borderId="79" xfId="1836" applyFont="1" applyFill="1" applyBorder="1"/>
    <xf numFmtId="164" fontId="109" fillId="0" borderId="0" xfId="0" applyNumberFormat="1" applyFont="1"/>
    <xf numFmtId="166" fontId="109" fillId="113" borderId="3" xfId="1836" applyFont="1" applyFill="1" applyBorder="1"/>
    <xf numFmtId="166" fontId="109" fillId="0" borderId="3" xfId="1836" applyFont="1" applyBorder="1"/>
    <xf numFmtId="166" fontId="109" fillId="113" borderId="3" xfId="1836" applyNumberFormat="1" applyFont="1" applyFill="1" applyBorder="1"/>
    <xf numFmtId="0" fontId="23" fillId="0" borderId="0" xfId="0" applyFont="1" applyBorder="1" applyAlignment="1" applyProtection="1">
      <alignment horizontal="center" vertical="top" wrapText="1"/>
      <protection locked="0"/>
    </xf>
    <xf numFmtId="166" fontId="1" fillId="113" borderId="3" xfId="1836" applyNumberFormat="1" applyFont="1" applyFill="1" applyBorder="1" applyAlignment="1">
      <alignment horizontal="left" indent="1"/>
    </xf>
    <xf numFmtId="2" fontId="0" fillId="0" borderId="3" xfId="0" applyNumberFormat="1" applyBorder="1"/>
    <xf numFmtId="189" fontId="1" fillId="113" borderId="65" xfId="1836" applyNumberFormat="1" applyFont="1" applyFill="1" applyBorder="1"/>
    <xf numFmtId="189" fontId="1" fillId="0" borderId="65" xfId="0" applyNumberFormat="1" applyFont="1" applyBorder="1" applyAlignment="1">
      <alignment wrapText="1"/>
    </xf>
    <xf numFmtId="189" fontId="1" fillId="0" borderId="8" xfId="0" applyNumberFormat="1" applyFont="1" applyBorder="1" applyAlignment="1">
      <alignment horizontal="right" wrapText="1"/>
    </xf>
    <xf numFmtId="189" fontId="1" fillId="0" borderId="65" xfId="1836" applyNumberFormat="1" applyFont="1" applyBorder="1" applyAlignment="1">
      <alignment wrapText="1"/>
    </xf>
    <xf numFmtId="189" fontId="1" fillId="0" borderId="3" xfId="1836" applyNumberFormat="1" applyFont="1" applyBorder="1" applyAlignment="1">
      <alignment horizontal="right" wrapText="1"/>
    </xf>
    <xf numFmtId="0" fontId="0" fillId="0" borderId="0" xfId="0" applyAlignment="1">
      <alignment wrapText="1"/>
    </xf>
    <xf numFmtId="203" fontId="0" fillId="112" borderId="3" xfId="0" applyNumberFormat="1" applyFill="1" applyBorder="1"/>
    <xf numFmtId="2" fontId="128" fillId="0" borderId="0" xfId="0" applyNumberFormat="1" applyFont="1"/>
    <xf numFmtId="2" fontId="1" fillId="0" borderId="65" xfId="1836" applyNumberFormat="1" applyFont="1" applyFill="1" applyBorder="1" applyAlignment="1">
      <alignment horizontal="center"/>
    </xf>
    <xf numFmtId="2" fontId="1" fillId="0" borderId="65" xfId="1836" applyNumberFormat="1" applyFont="1" applyBorder="1" applyAlignment="1">
      <alignment horizontal="center"/>
    </xf>
    <xf numFmtId="0" fontId="0" fillId="115" borderId="63" xfId="0" applyFont="1" applyFill="1" applyBorder="1" applyAlignment="1">
      <alignment horizontal="left" vertical="center"/>
    </xf>
    <xf numFmtId="0" fontId="0" fillId="115" borderId="64" xfId="0" applyFont="1" applyFill="1" applyBorder="1" applyAlignment="1">
      <alignment horizontal="left" vertical="center"/>
    </xf>
    <xf numFmtId="166" fontId="109" fillId="113" borderId="76" xfId="0" applyNumberFormat="1" applyFont="1" applyFill="1" applyBorder="1"/>
    <xf numFmtId="166" fontId="109" fillId="113" borderId="65" xfId="1836" applyFont="1" applyFill="1" applyBorder="1"/>
    <xf numFmtId="189" fontId="0" fillId="0" borderId="0" xfId="0" applyNumberFormat="1"/>
    <xf numFmtId="10" fontId="0" fillId="0" borderId="0" xfId="1837" applyNumberFormat="1" applyFont="1"/>
    <xf numFmtId="166" fontId="1" fillId="0" borderId="65" xfId="1836" applyFont="1" applyBorder="1"/>
    <xf numFmtId="166" fontId="1" fillId="112" borderId="65" xfId="1836" applyFont="1" applyFill="1" applyBorder="1"/>
    <xf numFmtId="166" fontId="1" fillId="0" borderId="65" xfId="1836" applyFont="1" applyFill="1" applyBorder="1"/>
    <xf numFmtId="4" fontId="1" fillId="0" borderId="65" xfId="0" applyNumberFormat="1" applyFont="1" applyFill="1" applyBorder="1" applyAlignment="1">
      <alignment horizontal="center"/>
    </xf>
    <xf numFmtId="4" fontId="1" fillId="0" borderId="65" xfId="0" applyNumberFormat="1" applyFont="1" applyFill="1" applyBorder="1" applyAlignment="1">
      <alignment horizontal="right"/>
    </xf>
    <xf numFmtId="2" fontId="1" fillId="0" borderId="65" xfId="1836" applyNumberFormat="1" applyFont="1" applyFill="1" applyBorder="1"/>
    <xf numFmtId="0" fontId="0" fillId="115" borderId="62" xfId="0" applyFont="1" applyFill="1" applyBorder="1" applyAlignment="1">
      <alignment vertical="center"/>
    </xf>
    <xf numFmtId="0" fontId="0" fillId="115" borderId="63" xfId="0" applyFont="1" applyFill="1" applyBorder="1" applyAlignment="1">
      <alignment vertical="center"/>
    </xf>
    <xf numFmtId="0" fontId="0" fillId="110" borderId="72" xfId="0" applyFill="1" applyBorder="1"/>
    <xf numFmtId="0" fontId="22" fillId="110" borderId="72" xfId="0" applyFont="1" applyFill="1" applyBorder="1" applyAlignment="1">
      <alignment vertical="center" wrapText="1"/>
    </xf>
    <xf numFmtId="166" fontId="104" fillId="110" borderId="72" xfId="0" applyNumberFormat="1" applyFont="1" applyFill="1" applyBorder="1"/>
    <xf numFmtId="189" fontId="0" fillId="115" borderId="3" xfId="1836" applyNumberFormat="1" applyFont="1" applyFill="1" applyBorder="1"/>
    <xf numFmtId="166" fontId="0" fillId="115" borderId="3" xfId="1836" applyNumberFormat="1" applyFont="1" applyFill="1" applyBorder="1"/>
    <xf numFmtId="189" fontId="0" fillId="115" borderId="65" xfId="1836" applyNumberFormat="1" applyFont="1" applyFill="1" applyBorder="1"/>
    <xf numFmtId="189" fontId="109" fillId="115" borderId="3" xfId="1836" applyNumberFormat="1" applyFont="1" applyFill="1" applyBorder="1"/>
    <xf numFmtId="0" fontId="0" fillId="115" borderId="65" xfId="0" applyFill="1" applyBorder="1"/>
    <xf numFmtId="189" fontId="0" fillId="112" borderId="3" xfId="1836" applyNumberFormat="1" applyFont="1" applyFill="1" applyBorder="1"/>
    <xf numFmtId="0" fontId="109" fillId="115" borderId="65" xfId="0" applyFont="1" applyFill="1" applyBorder="1"/>
    <xf numFmtId="189" fontId="130" fillId="0" borderId="3" xfId="1836" applyNumberFormat="1" applyFont="1" applyBorder="1"/>
    <xf numFmtId="196" fontId="0" fillId="0" borderId="81" xfId="1836" applyNumberFormat="1" applyFont="1" applyFill="1" applyBorder="1"/>
    <xf numFmtId="166" fontId="109" fillId="113" borderId="9" xfId="1836" applyFont="1" applyFill="1" applyBorder="1"/>
    <xf numFmtId="204" fontId="128" fillId="0" borderId="0" xfId="0" applyNumberFormat="1" applyFont="1"/>
    <xf numFmtId="0" fontId="104" fillId="0" borderId="3" xfId="0" applyFont="1" applyBorder="1" applyAlignment="1">
      <alignment horizontal="center" vertical="center"/>
    </xf>
    <xf numFmtId="166" fontId="0" fillId="113" borderId="88" xfId="0" applyNumberFormat="1" applyFont="1" applyFill="1" applyBorder="1"/>
    <xf numFmtId="166" fontId="0" fillId="0" borderId="88" xfId="1836" applyFont="1" applyBorder="1"/>
    <xf numFmtId="166" fontId="104" fillId="113" borderId="76" xfId="0" applyNumberFormat="1" applyFont="1" applyFill="1" applyBorder="1"/>
    <xf numFmtId="166" fontId="104" fillId="113" borderId="76" xfId="1836" applyFont="1" applyFill="1" applyBorder="1"/>
    <xf numFmtId="166" fontId="119" fillId="113" borderId="76" xfId="0" applyNumberFormat="1" applyFont="1" applyFill="1" applyBorder="1"/>
    <xf numFmtId="166" fontId="104" fillId="113" borderId="65" xfId="0" applyNumberFormat="1" applyFont="1" applyFill="1" applyBorder="1"/>
    <xf numFmtId="166" fontId="104" fillId="0" borderId="65" xfId="1836" applyFont="1" applyBorder="1"/>
    <xf numFmtId="166" fontId="104" fillId="0" borderId="3" xfId="1836" applyFont="1" applyBorder="1"/>
    <xf numFmtId="0" fontId="22" fillId="0" borderId="65" xfId="0" applyFont="1" applyBorder="1" applyAlignment="1">
      <alignment vertical="center" wrapText="1"/>
    </xf>
    <xf numFmtId="166" fontId="104" fillId="113" borderId="3" xfId="1836" applyFont="1" applyFill="1" applyBorder="1"/>
    <xf numFmtId="166" fontId="104" fillId="113" borderId="9" xfId="0" applyNumberFormat="1" applyFont="1" applyFill="1" applyBorder="1"/>
    <xf numFmtId="166" fontId="104" fillId="113" borderId="65" xfId="1836" applyFont="1" applyFill="1" applyBorder="1"/>
    <xf numFmtId="164" fontId="104" fillId="113" borderId="65" xfId="0" applyNumberFormat="1" applyFont="1" applyFill="1" applyBorder="1"/>
    <xf numFmtId="166" fontId="104" fillId="113" borderId="76" xfId="1836" applyNumberFormat="1" applyFont="1" applyFill="1" applyBorder="1"/>
    <xf numFmtId="0" fontId="109" fillId="0" borderId="85" xfId="0" applyFont="1" applyFill="1" applyBorder="1" applyAlignment="1">
      <alignment horizontal="center" vertical="center" wrapText="1"/>
    </xf>
    <xf numFmtId="0" fontId="109" fillId="0" borderId="86" xfId="0" applyFont="1" applyFill="1" applyBorder="1" applyAlignment="1">
      <alignment horizontal="center" vertical="center" wrapText="1"/>
    </xf>
    <xf numFmtId="0" fontId="0" fillId="0" borderId="87" xfId="0" applyBorder="1"/>
    <xf numFmtId="0" fontId="104" fillId="112" borderId="87" xfId="0" applyFont="1" applyFill="1" applyBorder="1"/>
    <xf numFmtId="166" fontId="0" fillId="114" borderId="87" xfId="0" applyNumberFormat="1" applyFont="1" applyFill="1" applyBorder="1"/>
    <xf numFmtId="49" fontId="104" fillId="0" borderId="3" xfId="1836" applyNumberFormat="1" applyFont="1" applyBorder="1" applyAlignment="1">
      <alignment horizontal="center"/>
    </xf>
    <xf numFmtId="0" fontId="104" fillId="0" borderId="3" xfId="0" applyFont="1" applyFill="1" applyBorder="1" applyAlignment="1" applyProtection="1">
      <alignment vertical="top" wrapText="1"/>
      <protection locked="0"/>
    </xf>
    <xf numFmtId="49" fontId="104" fillId="112" borderId="3" xfId="1836" applyNumberFormat="1" applyFont="1" applyFill="1" applyBorder="1" applyAlignment="1">
      <alignment horizontal="center"/>
    </xf>
    <xf numFmtId="0" fontId="104" fillId="0" borderId="65" xfId="0" applyFont="1" applyFill="1" applyBorder="1" applyAlignment="1" applyProtection="1">
      <alignment vertical="top" wrapText="1"/>
      <protection locked="0"/>
    </xf>
    <xf numFmtId="166" fontId="104" fillId="113" borderId="3" xfId="0" applyNumberFormat="1" applyFont="1" applyFill="1" applyBorder="1"/>
    <xf numFmtId="0" fontId="22" fillId="0" borderId="3" xfId="0" applyFont="1" applyBorder="1" applyAlignment="1">
      <alignment vertical="center" wrapText="1"/>
    </xf>
    <xf numFmtId="192" fontId="104" fillId="113" borderId="3" xfId="1836" applyNumberFormat="1" applyFont="1" applyFill="1" applyBorder="1"/>
    <xf numFmtId="166" fontId="104" fillId="113" borderId="3" xfId="1836" applyNumberFormat="1" applyFont="1" applyFill="1" applyBorder="1"/>
    <xf numFmtId="164" fontId="104" fillId="113" borderId="3" xfId="0" applyNumberFormat="1" applyFont="1" applyFill="1" applyBorder="1"/>
    <xf numFmtId="0" fontId="119" fillId="0" borderId="9" xfId="0" applyFont="1" applyFill="1" applyBorder="1"/>
    <xf numFmtId="166" fontId="119" fillId="0" borderId="9" xfId="1836" applyFont="1" applyFill="1" applyBorder="1"/>
    <xf numFmtId="0" fontId="119" fillId="0" borderId="3" xfId="0" applyFont="1" applyFill="1" applyBorder="1"/>
    <xf numFmtId="166" fontId="104" fillId="0" borderId="9" xfId="1836" applyFont="1" applyFill="1" applyBorder="1"/>
    <xf numFmtId="166" fontId="104" fillId="0" borderId="9" xfId="1836" applyFont="1" applyBorder="1"/>
    <xf numFmtId="166" fontId="1" fillId="0" borderId="9" xfId="1836" applyFont="1" applyBorder="1"/>
    <xf numFmtId="0" fontId="104" fillId="0" borderId="65" xfId="0" applyFont="1" applyBorder="1" applyAlignment="1">
      <alignment horizontal="center" vertical="center"/>
    </xf>
    <xf numFmtId="166" fontId="104" fillId="113" borderId="87" xfId="0" applyNumberFormat="1" applyFont="1" applyFill="1" applyBorder="1"/>
    <xf numFmtId="166" fontId="104" fillId="113" borderId="9" xfId="1836" applyFont="1" applyFill="1" applyBorder="1"/>
    <xf numFmtId="166" fontId="104" fillId="113" borderId="9" xfId="1836" applyNumberFormat="1" applyFont="1" applyFill="1" applyBorder="1"/>
    <xf numFmtId="0" fontId="0" fillId="0" borderId="87" xfId="0" applyBorder="1" applyAlignment="1"/>
    <xf numFmtId="0" fontId="111" fillId="0" borderId="87" xfId="0" applyFont="1" applyBorder="1" applyAlignment="1">
      <alignment vertical="center" wrapText="1"/>
    </xf>
    <xf numFmtId="0" fontId="0" fillId="0" borderId="89" xfId="0" applyBorder="1"/>
    <xf numFmtId="0" fontId="0" fillId="0" borderId="87" xfId="0" applyFont="1" applyFill="1" applyBorder="1" applyAlignment="1"/>
    <xf numFmtId="166" fontId="0" fillId="113" borderId="87" xfId="0" applyNumberFormat="1" applyFont="1" applyFill="1" applyBorder="1"/>
    <xf numFmtId="166" fontId="1" fillId="113" borderId="87" xfId="1836" applyFont="1" applyFill="1" applyBorder="1"/>
    <xf numFmtId="192" fontId="1" fillId="113" borderId="87" xfId="1836" applyNumberFormat="1" applyFont="1" applyFill="1" applyBorder="1"/>
    <xf numFmtId="166" fontId="1" fillId="113" borderId="87" xfId="1836" applyNumberFormat="1" applyFont="1" applyFill="1" applyBorder="1"/>
    <xf numFmtId="0" fontId="0" fillId="0" borderId="87" xfId="0" applyFont="1" applyBorder="1" applyAlignment="1">
      <alignment vertical="center"/>
    </xf>
    <xf numFmtId="166" fontId="0" fillId="0" borderId="87" xfId="1836" applyFont="1" applyBorder="1"/>
    <xf numFmtId="0" fontId="104" fillId="0" borderId="87" xfId="0" applyFont="1" applyBorder="1"/>
    <xf numFmtId="0" fontId="0" fillId="0" borderId="87" xfId="0" applyFont="1" applyFill="1" applyBorder="1"/>
    <xf numFmtId="166" fontId="119" fillId="112" borderId="9" xfId="0" applyNumberFormat="1" applyFont="1" applyFill="1" applyBorder="1"/>
    <xf numFmtId="166" fontId="119" fillId="112" borderId="3" xfId="0" applyNumberFormat="1" applyFont="1" applyFill="1" applyBorder="1"/>
    <xf numFmtId="166" fontId="104" fillId="112" borderId="3" xfId="0" applyNumberFormat="1" applyFont="1" applyFill="1" applyBorder="1"/>
    <xf numFmtId="166" fontId="104" fillId="112" borderId="9" xfId="1836" applyFont="1" applyFill="1" applyBorder="1"/>
    <xf numFmtId="166" fontId="0" fillId="112" borderId="87" xfId="0" applyNumberFormat="1" applyFont="1" applyFill="1" applyBorder="1"/>
    <xf numFmtId="3" fontId="0" fillId="0" borderId="0" xfId="0" applyNumberFormat="1"/>
    <xf numFmtId="181" fontId="0" fillId="0" borderId="0" xfId="1837" applyNumberFormat="1" applyFont="1"/>
    <xf numFmtId="9" fontId="0" fillId="0" borderId="0" xfId="1837" applyFont="1"/>
    <xf numFmtId="3" fontId="0" fillId="0" borderId="88" xfId="0" applyNumberFormat="1" applyBorder="1" applyAlignment="1">
      <alignment horizontal="center" vertical="center"/>
    </xf>
    <xf numFmtId="3" fontId="104" fillId="0" borderId="0" xfId="0" applyNumberFormat="1" applyFont="1"/>
    <xf numFmtId="0" fontId="0" fillId="0" borderId="3" xfId="0" applyBorder="1" applyAlignment="1">
      <alignment horizontal="center" vertical="center"/>
    </xf>
    <xf numFmtId="0" fontId="111" fillId="0" borderId="9" xfId="0" applyFont="1" applyBorder="1" applyAlignment="1">
      <alignment horizontal="center" vertical="center"/>
    </xf>
    <xf numFmtId="3" fontId="0" fillId="112" borderId="88" xfId="0" applyNumberFormat="1" applyFill="1" applyBorder="1" applyAlignment="1">
      <alignment horizontal="center" vertical="center"/>
    </xf>
    <xf numFmtId="10" fontId="52" fillId="0" borderId="88" xfId="0" applyNumberFormat="1" applyFont="1" applyFill="1" applyBorder="1" applyAlignment="1" applyProtection="1">
      <alignment horizontal="center" vertical="center"/>
    </xf>
    <xf numFmtId="10" fontId="52" fillId="0" borderId="88" xfId="1837" applyNumberFormat="1" applyFont="1" applyFill="1" applyBorder="1" applyAlignment="1" applyProtection="1">
      <alignment horizontal="center" vertical="center"/>
    </xf>
    <xf numFmtId="0" fontId="0" fillId="0" borderId="88" xfId="0" applyBorder="1" applyAlignment="1">
      <alignment vertical="center"/>
    </xf>
    <xf numFmtId="10" fontId="0" fillId="0" borderId="88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87" xfId="0" applyFill="1" applyBorder="1" applyAlignment="1">
      <alignment vertical="center"/>
    </xf>
    <xf numFmtId="9" fontId="104" fillId="0" borderId="87" xfId="0" applyNumberFormat="1" applyFont="1" applyFill="1" applyBorder="1" applyAlignment="1">
      <alignment horizontal="center" vertical="center"/>
    </xf>
    <xf numFmtId="190" fontId="104" fillId="113" borderId="88" xfId="1836" applyNumberFormat="1" applyFont="1" applyFill="1" applyBorder="1" applyAlignment="1" applyProtection="1">
      <alignment horizontal="center" vertical="center"/>
    </xf>
    <xf numFmtId="9" fontId="0" fillId="0" borderId="3" xfId="1837" applyFont="1" applyBorder="1" applyAlignment="1">
      <alignment horizontal="center" vertical="center"/>
    </xf>
    <xf numFmtId="10" fontId="112" fillId="0" borderId="88" xfId="1837" applyNumberFormat="1" applyFont="1" applyBorder="1" applyAlignment="1">
      <alignment horizontal="center" vertical="center" wrapText="1"/>
    </xf>
    <xf numFmtId="0" fontId="112" fillId="0" borderId="88" xfId="0" applyFont="1" applyBorder="1" applyAlignment="1">
      <alignment horizontal="center" vertical="center" wrapText="1"/>
    </xf>
    <xf numFmtId="194" fontId="0" fillId="121" borderId="74" xfId="0" applyNumberFormat="1" applyFill="1" applyBorder="1"/>
    <xf numFmtId="166" fontId="1" fillId="113" borderId="90" xfId="1836" applyFont="1" applyFill="1" applyBorder="1"/>
    <xf numFmtId="0" fontId="0" fillId="0" borderId="65" xfId="0" applyBorder="1" applyAlignment="1">
      <alignment horizontal="center" vertical="center"/>
    </xf>
    <xf numFmtId="0" fontId="0" fillId="0" borderId="65" xfId="0" applyBorder="1" applyAlignment="1">
      <alignment horizontal="left" vertical="top" wrapText="1"/>
    </xf>
    <xf numFmtId="0" fontId="0" fillId="0" borderId="65" xfId="0" applyBorder="1" applyAlignment="1">
      <alignment horizontal="right"/>
    </xf>
    <xf numFmtId="0" fontId="115" fillId="0" borderId="65" xfId="66" applyFont="1" applyFill="1" applyBorder="1" applyAlignment="1">
      <alignment horizontal="right" vertical="top" wrapText="1"/>
    </xf>
    <xf numFmtId="0" fontId="115" fillId="112" borderId="65" xfId="0" applyFont="1" applyFill="1" applyBorder="1" applyAlignment="1">
      <alignment horizontal="center" vertical="center"/>
    </xf>
    <xf numFmtId="0" fontId="115" fillId="112" borderId="65" xfId="66" applyFont="1" applyFill="1" applyBorder="1" applyAlignment="1">
      <alignment horizontal="right" vertical="top" wrapText="1"/>
    </xf>
    <xf numFmtId="0" fontId="117" fillId="0" borderId="65" xfId="66" applyFont="1" applyFill="1" applyBorder="1" applyAlignment="1">
      <alignment horizontal="right" vertical="top" wrapText="1"/>
    </xf>
    <xf numFmtId="0" fontId="117" fillId="112" borderId="65" xfId="66" applyFont="1" applyFill="1" applyBorder="1" applyAlignment="1">
      <alignment horizontal="right" vertical="top" wrapText="1"/>
    </xf>
    <xf numFmtId="192" fontId="130" fillId="113" borderId="65" xfId="1836" applyNumberFormat="1" applyFont="1" applyFill="1" applyBorder="1"/>
    <xf numFmtId="198" fontId="130" fillId="113" borderId="65" xfId="1836" applyNumberFormat="1" applyFont="1" applyFill="1" applyBorder="1"/>
    <xf numFmtId="0" fontId="115" fillId="112" borderId="3" xfId="0" applyFont="1" applyFill="1" applyBorder="1" applyAlignment="1">
      <alignment horizontal="center" vertical="center"/>
    </xf>
    <xf numFmtId="0" fontId="115" fillId="112" borderId="8" xfId="0" applyFont="1" applyFill="1" applyBorder="1" applyAlignment="1">
      <alignment horizontal="center" vertical="center"/>
    </xf>
    <xf numFmtId="0" fontId="115" fillId="112" borderId="3" xfId="66" applyFont="1" applyFill="1" applyBorder="1" applyAlignment="1">
      <alignment horizontal="right" vertical="top" wrapText="1"/>
    </xf>
    <xf numFmtId="2" fontId="109" fillId="0" borderId="65" xfId="1836" applyNumberFormat="1" applyFont="1" applyFill="1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65" xfId="0" applyBorder="1" applyAlignment="1">
      <alignment horizontal="left" vertical="top" wrapText="1"/>
    </xf>
    <xf numFmtId="0" fontId="0" fillId="0" borderId="65" xfId="0" applyBorder="1" applyAlignment="1">
      <alignment horizontal="right"/>
    </xf>
    <xf numFmtId="0" fontId="115" fillId="0" borderId="65" xfId="66" applyFont="1" applyFill="1" applyBorder="1" applyAlignment="1">
      <alignment horizontal="right" vertical="top" wrapText="1"/>
    </xf>
    <xf numFmtId="0" fontId="115" fillId="112" borderId="65" xfId="0" applyFont="1" applyFill="1" applyBorder="1" applyAlignment="1">
      <alignment horizontal="center" vertical="center"/>
    </xf>
    <xf numFmtId="0" fontId="115" fillId="112" borderId="65" xfId="66" applyFont="1" applyFill="1" applyBorder="1" applyAlignment="1">
      <alignment horizontal="right" vertical="top" wrapText="1"/>
    </xf>
    <xf numFmtId="0" fontId="117" fillId="0" borderId="65" xfId="66" applyFont="1" applyFill="1" applyBorder="1" applyAlignment="1">
      <alignment horizontal="right" vertical="top" wrapText="1"/>
    </xf>
    <xf numFmtId="0" fontId="117" fillId="112" borderId="65" xfId="66" applyFont="1" applyFill="1" applyBorder="1" applyAlignment="1">
      <alignment horizontal="right" vertical="top" wrapText="1"/>
    </xf>
    <xf numFmtId="2" fontId="0" fillId="112" borderId="3" xfId="1836" applyNumberFormat="1" applyFont="1" applyFill="1" applyBorder="1"/>
    <xf numFmtId="2" fontId="0" fillId="0" borderId="91" xfId="1836" applyNumberFormat="1" applyFont="1" applyFill="1" applyBorder="1" applyAlignment="1">
      <alignment horizontal="center"/>
    </xf>
    <xf numFmtId="2" fontId="0" fillId="0" borderId="92" xfId="1836" applyNumberFormat="1" applyFont="1" applyFill="1" applyBorder="1" applyAlignment="1">
      <alignment horizontal="center"/>
    </xf>
    <xf numFmtId="2" fontId="104" fillId="113" borderId="93" xfId="1836" applyNumberFormat="1" applyFont="1" applyFill="1" applyBorder="1" applyAlignment="1" applyProtection="1">
      <alignment horizontal="center"/>
    </xf>
    <xf numFmtId="194" fontId="104" fillId="113" borderId="9" xfId="1836" applyNumberFormat="1" applyFont="1" applyFill="1" applyBorder="1" applyAlignment="1" applyProtection="1">
      <alignment horizontal="center"/>
    </xf>
    <xf numFmtId="2" fontId="0" fillId="0" borderId="90" xfId="1836" applyNumberFormat="1" applyFont="1" applyFill="1" applyBorder="1" applyAlignment="1">
      <alignment horizontal="center"/>
    </xf>
    <xf numFmtId="2" fontId="1" fillId="112" borderId="65" xfId="1836" applyNumberFormat="1" applyFont="1" applyFill="1" applyBorder="1" applyAlignment="1">
      <alignment horizontal="center"/>
    </xf>
    <xf numFmtId="2" fontId="109" fillId="112" borderId="65" xfId="1836" applyNumberFormat="1" applyFont="1" applyFill="1" applyBorder="1" applyAlignment="1">
      <alignment horizontal="center"/>
    </xf>
    <xf numFmtId="2" fontId="128" fillId="112" borderId="65" xfId="1836" applyNumberFormat="1" applyFont="1" applyFill="1" applyBorder="1" applyAlignment="1">
      <alignment horizontal="center"/>
    </xf>
    <xf numFmtId="197" fontId="0" fillId="113" borderId="65" xfId="1836" applyNumberFormat="1" applyFont="1" applyFill="1" applyBorder="1"/>
    <xf numFmtId="0" fontId="109" fillId="0" borderId="58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109" fillId="0" borderId="85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166" fontId="130" fillId="0" borderId="3" xfId="1836" applyFont="1" applyBorder="1"/>
    <xf numFmtId="166" fontId="1" fillId="0" borderId="3" xfId="1836" applyFont="1" applyBorder="1"/>
    <xf numFmtId="198" fontId="109" fillId="113" borderId="65" xfId="1836" applyNumberFormat="1" applyFont="1" applyFill="1" applyBorder="1"/>
    <xf numFmtId="164" fontId="109" fillId="113" borderId="65" xfId="1836" applyNumberFormat="1" applyFont="1" applyFill="1" applyBorder="1"/>
    <xf numFmtId="192" fontId="109" fillId="113" borderId="65" xfId="1836" applyNumberFormat="1" applyFont="1" applyFill="1" applyBorder="1"/>
    <xf numFmtId="193" fontId="0" fillId="121" borderId="74" xfId="0" applyNumberFormat="1" applyFill="1" applyBorder="1"/>
    <xf numFmtId="202" fontId="0" fillId="121" borderId="74" xfId="0" applyNumberFormat="1" applyFill="1" applyBorder="1"/>
    <xf numFmtId="166" fontId="0" fillId="0" borderId="90" xfId="1836" applyFont="1" applyBorder="1"/>
    <xf numFmtId="49" fontId="0" fillId="0" borderId="90" xfId="1836" applyNumberFormat="1" applyFont="1" applyBorder="1" applyAlignment="1">
      <alignment horizontal="center"/>
    </xf>
    <xf numFmtId="166" fontId="0" fillId="113" borderId="90" xfId="0" applyNumberFormat="1" applyFont="1" applyFill="1" applyBorder="1"/>
    <xf numFmtId="189" fontId="0" fillId="0" borderId="90" xfId="1836" applyNumberFormat="1" applyFont="1" applyBorder="1"/>
    <xf numFmtId="166" fontId="0" fillId="0" borderId="90" xfId="1836" applyFont="1" applyBorder="1" applyAlignment="1">
      <alignment horizontal="center"/>
    </xf>
    <xf numFmtId="0" fontId="109" fillId="0" borderId="95" xfId="0" applyFont="1" applyFill="1" applyBorder="1" applyAlignment="1">
      <alignment horizontal="center" vertical="center" wrapText="1"/>
    </xf>
    <xf numFmtId="49" fontId="0" fillId="112" borderId="90" xfId="1836" applyNumberFormat="1" applyFont="1" applyFill="1" applyBorder="1" applyAlignment="1">
      <alignment horizontal="center"/>
    </xf>
    <xf numFmtId="166" fontId="130" fillId="113" borderId="3" xfId="0" applyNumberFormat="1" applyFont="1" applyFill="1" applyBorder="1"/>
    <xf numFmtId="166" fontId="130" fillId="114" borderId="3" xfId="0" applyNumberFormat="1" applyFont="1" applyFill="1" applyBorder="1"/>
    <xf numFmtId="0" fontId="0" fillId="0" borderId="90" xfId="0" applyBorder="1"/>
    <xf numFmtId="0" fontId="0" fillId="112" borderId="90" xfId="0" applyFill="1" applyBorder="1"/>
    <xf numFmtId="2" fontId="0" fillId="112" borderId="90" xfId="0" applyNumberFormat="1" applyFill="1" applyBorder="1"/>
    <xf numFmtId="166" fontId="0" fillId="112" borderId="90" xfId="0" applyNumberFormat="1" applyFill="1" applyBorder="1"/>
    <xf numFmtId="166" fontId="0" fillId="0" borderId="90" xfId="1836" applyNumberFormat="1" applyFont="1" applyBorder="1"/>
    <xf numFmtId="166" fontId="0" fillId="114" borderId="90" xfId="0" applyNumberFormat="1" applyFont="1" applyFill="1" applyBorder="1"/>
    <xf numFmtId="0" fontId="104" fillId="0" borderId="65" xfId="0" applyFont="1" applyBorder="1" applyAlignment="1" applyProtection="1">
      <alignment horizontal="left" vertical="top" wrapText="1"/>
      <protection locked="0"/>
    </xf>
    <xf numFmtId="194" fontId="0" fillId="0" borderId="3" xfId="1836" applyNumberFormat="1" applyFont="1" applyBorder="1"/>
    <xf numFmtId="207" fontId="0" fillId="0" borderId="3" xfId="1836" applyNumberFormat="1" applyFont="1" applyFill="1" applyBorder="1"/>
    <xf numFmtId="208" fontId="0" fillId="0" borderId="3" xfId="1836" applyNumberFormat="1" applyFont="1" applyFill="1" applyBorder="1"/>
    <xf numFmtId="208" fontId="0" fillId="0" borderId="0" xfId="1836" applyNumberFormat="1" applyFont="1"/>
    <xf numFmtId="0" fontId="0" fillId="0" borderId="93" xfId="0" applyBorder="1"/>
    <xf numFmtId="166" fontId="130" fillId="0" borderId="90" xfId="1836" applyFont="1" applyBorder="1"/>
    <xf numFmtId="189" fontId="0" fillId="112" borderId="3" xfId="0" applyNumberFormat="1" applyFill="1" applyBorder="1"/>
    <xf numFmtId="189" fontId="0" fillId="121" borderId="3" xfId="1836" applyNumberFormat="1" applyFont="1" applyFill="1" applyBorder="1"/>
    <xf numFmtId="166" fontId="0" fillId="110" borderId="90" xfId="0" applyNumberFormat="1" applyFill="1" applyBorder="1"/>
    <xf numFmtId="166" fontId="0" fillId="113" borderId="93" xfId="0" applyNumberFormat="1" applyFont="1" applyFill="1" applyBorder="1"/>
    <xf numFmtId="166" fontId="0" fillId="0" borderId="65" xfId="0" applyNumberFormat="1" applyFont="1" applyFill="1" applyBorder="1"/>
    <xf numFmtId="207" fontId="0" fillId="113" borderId="3" xfId="0" applyNumberFormat="1" applyFont="1" applyFill="1" applyBorder="1"/>
    <xf numFmtId="189" fontId="1" fillId="0" borderId="3" xfId="1836" applyNumberFormat="1" applyFont="1" applyBorder="1"/>
    <xf numFmtId="189" fontId="0" fillId="113" borderId="3" xfId="0" applyNumberFormat="1" applyFont="1" applyFill="1" applyBorder="1"/>
    <xf numFmtId="194" fontId="130" fillId="0" borderId="3" xfId="1836" applyNumberFormat="1" applyFont="1" applyBorder="1"/>
    <xf numFmtId="166" fontId="109" fillId="113" borderId="3" xfId="0" applyNumberFormat="1" applyFont="1" applyFill="1" applyBorder="1"/>
    <xf numFmtId="189" fontId="109" fillId="0" borderId="3" xfId="1836" applyNumberFormat="1" applyFont="1" applyBorder="1"/>
    <xf numFmtId="164" fontId="0" fillId="112" borderId="90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111" fillId="0" borderId="3" xfId="0" applyFont="1" applyFill="1" applyBorder="1" applyAlignment="1">
      <alignment horizontal="left" vertical="center" wrapText="1"/>
    </xf>
    <xf numFmtId="0" fontId="109" fillId="0" borderId="85" xfId="0" applyFont="1" applyFill="1" applyBorder="1" applyAlignment="1">
      <alignment horizontal="center" vertical="center" wrapText="1"/>
    </xf>
    <xf numFmtId="0" fontId="130" fillId="112" borderId="65" xfId="0" applyFont="1" applyFill="1" applyBorder="1"/>
    <xf numFmtId="0" fontId="130" fillId="112" borderId="3" xfId="0" applyFont="1" applyFill="1" applyBorder="1"/>
    <xf numFmtId="207" fontId="22" fillId="110" borderId="9" xfId="0" applyNumberFormat="1" applyFont="1" applyFill="1" applyBorder="1" applyAlignment="1">
      <alignment vertical="center" wrapText="1"/>
    </xf>
    <xf numFmtId="166" fontId="104" fillId="110" borderId="90" xfId="0" applyNumberFormat="1" applyFont="1" applyFill="1" applyBorder="1"/>
    <xf numFmtId="166" fontId="104" fillId="113" borderId="90" xfId="0" applyNumberFormat="1" applyFont="1" applyFill="1" applyBorder="1"/>
    <xf numFmtId="166" fontId="0" fillId="113" borderId="90" xfId="1836" applyFont="1" applyFill="1" applyBorder="1"/>
    <xf numFmtId="166" fontId="104" fillId="0" borderId="90" xfId="1836" applyFont="1" applyBorder="1"/>
    <xf numFmtId="166" fontId="1" fillId="112" borderId="9" xfId="1836" applyFont="1" applyFill="1" applyBorder="1"/>
    <xf numFmtId="189" fontId="0" fillId="113" borderId="90" xfId="1836" applyNumberFormat="1" applyFont="1" applyFill="1" applyBorder="1"/>
    <xf numFmtId="189" fontId="0" fillId="0" borderId="90" xfId="0" applyNumberFormat="1" applyFont="1" applyBorder="1" applyAlignment="1">
      <alignment wrapText="1"/>
    </xf>
    <xf numFmtId="189" fontId="109" fillId="0" borderId="3" xfId="1836" applyNumberFormat="1" applyFont="1" applyBorder="1" applyAlignment="1">
      <alignment horizontal="right" wrapText="1"/>
    </xf>
    <xf numFmtId="189" fontId="109" fillId="0" borderId="65" xfId="1836" applyNumberFormat="1" applyFont="1" applyBorder="1" applyAlignment="1">
      <alignment wrapText="1"/>
    </xf>
    <xf numFmtId="189" fontId="109" fillId="0" borderId="65" xfId="0" applyNumberFormat="1" applyFont="1" applyBorder="1" applyAlignment="1">
      <alignment wrapText="1"/>
    </xf>
    <xf numFmtId="2" fontId="0" fillId="0" borderId="0" xfId="0" applyNumberFormat="1" applyFont="1" applyProtection="1">
      <protection locked="0"/>
    </xf>
    <xf numFmtId="166" fontId="109" fillId="110" borderId="3" xfId="0" applyNumberFormat="1" applyFont="1" applyFill="1" applyBorder="1"/>
    <xf numFmtId="166" fontId="113" fillId="110" borderId="9" xfId="0" applyNumberFormat="1" applyFont="1" applyFill="1" applyBorder="1" applyAlignment="1">
      <alignment vertical="center" wrapText="1"/>
    </xf>
    <xf numFmtId="166" fontId="130" fillId="113" borderId="77" xfId="1836" applyFont="1" applyFill="1" applyBorder="1" applyAlignment="1">
      <alignment horizontal="center"/>
    </xf>
    <xf numFmtId="192" fontId="0" fillId="113" borderId="3" xfId="0" applyNumberFormat="1" applyFont="1" applyFill="1" applyBorder="1"/>
    <xf numFmtId="206" fontId="0" fillId="0" borderId="3" xfId="0" applyNumberFormat="1" applyBorder="1"/>
    <xf numFmtId="189" fontId="130" fillId="112" borderId="3" xfId="1836" applyNumberFormat="1" applyFont="1" applyFill="1" applyBorder="1"/>
    <xf numFmtId="189" fontId="0" fillId="0" borderId="65" xfId="0" applyNumberFormat="1" applyFill="1" applyBorder="1"/>
    <xf numFmtId="1" fontId="0" fillId="0" borderId="3" xfId="0" applyNumberFormat="1" applyFill="1" applyBorder="1"/>
    <xf numFmtId="189" fontId="0" fillId="0" borderId="3" xfId="1836" applyNumberFormat="1" applyFont="1" applyFill="1" applyBorder="1"/>
    <xf numFmtId="194" fontId="109" fillId="0" borderId="3" xfId="1836" applyNumberFormat="1" applyFont="1" applyBorder="1"/>
    <xf numFmtId="194" fontId="134" fillId="0" borderId="3" xfId="1836" applyNumberFormat="1" applyFont="1" applyBorder="1"/>
    <xf numFmtId="166" fontId="134" fillId="0" borderId="3" xfId="1836" applyFont="1" applyBorder="1"/>
    <xf numFmtId="166" fontId="134" fillId="0" borderId="90" xfId="1836" applyFont="1" applyBorder="1"/>
    <xf numFmtId="166" fontId="134" fillId="0" borderId="3" xfId="1836" applyNumberFormat="1" applyFont="1" applyBorder="1"/>
    <xf numFmtId="166" fontId="134" fillId="0" borderId="90" xfId="1836" applyNumberFormat="1" applyFont="1" applyBorder="1"/>
    <xf numFmtId="166" fontId="134" fillId="113" borderId="65" xfId="0" applyNumberFormat="1" applyFont="1" applyFill="1" applyBorder="1"/>
    <xf numFmtId="166" fontId="0" fillId="122" borderId="3" xfId="1836" applyFont="1" applyFill="1" applyBorder="1"/>
    <xf numFmtId="198" fontId="0" fillId="112" borderId="3" xfId="0" applyNumberFormat="1" applyFill="1" applyBorder="1"/>
    <xf numFmtId="207" fontId="0" fillId="0" borderId="3" xfId="1836" applyNumberFormat="1" applyFont="1" applyBorder="1"/>
    <xf numFmtId="0" fontId="109" fillId="0" borderId="8" xfId="0" applyFont="1" applyFill="1" applyBorder="1" applyAlignment="1">
      <alignment horizontal="center" vertical="center" wrapText="1"/>
    </xf>
    <xf numFmtId="189" fontId="109" fillId="113" borderId="65" xfId="1836" applyNumberFormat="1" applyFont="1" applyFill="1" applyBorder="1"/>
    <xf numFmtId="166" fontId="109" fillId="0" borderId="65" xfId="1836" applyFont="1" applyBorder="1"/>
    <xf numFmtId="166" fontId="109" fillId="113" borderId="65" xfId="1836" applyNumberFormat="1" applyFont="1" applyFill="1" applyBorder="1"/>
    <xf numFmtId="198" fontId="0" fillId="0" borderId="3" xfId="1836" applyNumberFormat="1" applyFont="1" applyFill="1" applyBorder="1"/>
    <xf numFmtId="196" fontId="0" fillId="0" borderId="65" xfId="1836" applyNumberFormat="1" applyFont="1" applyFill="1" applyBorder="1"/>
    <xf numFmtId="166" fontId="109" fillId="114" borderId="87" xfId="0" applyNumberFormat="1" applyFont="1" applyFill="1" applyBorder="1"/>
    <xf numFmtId="166" fontId="109" fillId="114" borderId="90" xfId="0" applyNumberFormat="1" applyFont="1" applyFill="1" applyBorder="1"/>
    <xf numFmtId="166" fontId="109" fillId="112" borderId="65" xfId="0" applyNumberFormat="1" applyFont="1" applyFill="1" applyBorder="1"/>
    <xf numFmtId="166" fontId="109" fillId="0" borderId="90" xfId="1836" applyFont="1" applyBorder="1"/>
    <xf numFmtId="0" fontId="109" fillId="0" borderId="3" xfId="0" applyFont="1" applyBorder="1"/>
    <xf numFmtId="166" fontId="109" fillId="0" borderId="3" xfId="1836" applyFont="1" applyBorder="1" applyAlignment="1">
      <alignment horizontal="center"/>
    </xf>
    <xf numFmtId="166" fontId="109" fillId="112" borderId="3" xfId="1836" applyFont="1" applyFill="1" applyBorder="1"/>
    <xf numFmtId="166" fontId="109" fillId="112" borderId="3" xfId="0" applyNumberFormat="1" applyFont="1" applyFill="1" applyBorder="1"/>
    <xf numFmtId="166" fontId="109" fillId="112" borderId="65" xfId="1836" applyFont="1" applyFill="1" applyBorder="1"/>
    <xf numFmtId="166" fontId="109" fillId="112" borderId="90" xfId="1836" applyFont="1" applyFill="1" applyBorder="1"/>
    <xf numFmtId="166" fontId="109" fillId="112" borderId="3" xfId="1836" applyFont="1" applyFill="1" applyBorder="1" applyAlignment="1">
      <alignment horizontal="center"/>
    </xf>
    <xf numFmtId="166" fontId="119" fillId="112" borderId="3" xfId="1836" applyFont="1" applyFill="1" applyBorder="1"/>
    <xf numFmtId="166" fontId="119" fillId="112" borderId="65" xfId="1836" applyFont="1" applyFill="1" applyBorder="1"/>
    <xf numFmtId="166" fontId="109" fillId="112" borderId="65" xfId="1836" applyFont="1" applyFill="1" applyBorder="1" applyAlignment="1">
      <alignment horizontal="center"/>
    </xf>
    <xf numFmtId="197" fontId="109" fillId="0" borderId="3" xfId="1836" applyNumberFormat="1" applyFont="1" applyFill="1" applyBorder="1"/>
    <xf numFmtId="166" fontId="0" fillId="0" borderId="90" xfId="1836" applyFont="1" applyFill="1" applyBorder="1"/>
    <xf numFmtId="191" fontId="0" fillId="0" borderId="65" xfId="1836" applyNumberFormat="1" applyFont="1" applyFill="1" applyBorder="1"/>
    <xf numFmtId="0" fontId="0" fillId="0" borderId="90" xfId="0" applyFill="1" applyBorder="1"/>
    <xf numFmtId="164" fontId="0" fillId="0" borderId="90" xfId="0" applyNumberFormat="1" applyFill="1" applyBorder="1"/>
    <xf numFmtId="194" fontId="0" fillId="0" borderId="3" xfId="1836" applyNumberFormat="1" applyFont="1" applyFill="1" applyBorder="1"/>
    <xf numFmtId="2" fontId="0" fillId="0" borderId="90" xfId="0" applyNumberFormat="1" applyFill="1" applyBorder="1"/>
    <xf numFmtId="2" fontId="0" fillId="0" borderId="90" xfId="1836" applyNumberFormat="1" applyFont="1" applyFill="1" applyBorder="1"/>
    <xf numFmtId="2" fontId="0" fillId="0" borderId="3" xfId="1836" applyNumberFormat="1" applyFont="1" applyFill="1" applyBorder="1"/>
    <xf numFmtId="166" fontId="0" fillId="0" borderId="90" xfId="0" applyNumberFormat="1" applyFill="1" applyBorder="1"/>
    <xf numFmtId="166" fontId="0" fillId="0" borderId="90" xfId="1836" applyNumberFormat="1" applyFont="1" applyFill="1" applyBorder="1"/>
    <xf numFmtId="164" fontId="109" fillId="0" borderId="90" xfId="0" applyNumberFormat="1" applyFont="1" applyFill="1" applyBorder="1"/>
    <xf numFmtId="164" fontId="0" fillId="0" borderId="3" xfId="0" applyNumberFormat="1" applyFill="1" applyBorder="1"/>
    <xf numFmtId="200" fontId="0" fillId="0" borderId="3" xfId="0" applyNumberFormat="1" applyFill="1" applyBorder="1"/>
    <xf numFmtId="166" fontId="109" fillId="0" borderId="3" xfId="1836" applyFont="1" applyFill="1" applyBorder="1"/>
    <xf numFmtId="166" fontId="109" fillId="0" borderId="90" xfId="1836" applyFont="1" applyFill="1" applyBorder="1"/>
    <xf numFmtId="0" fontId="109" fillId="0" borderId="90" xfId="0" applyFont="1" applyFill="1" applyBorder="1"/>
    <xf numFmtId="2" fontId="109" fillId="0" borderId="90" xfId="0" applyNumberFormat="1" applyFont="1" applyFill="1" applyBorder="1"/>
    <xf numFmtId="192" fontId="109" fillId="0" borderId="3" xfId="1836" applyNumberFormat="1" applyFont="1" applyFill="1" applyBorder="1"/>
    <xf numFmtId="166" fontId="109" fillId="0" borderId="90" xfId="1836" applyNumberFormat="1" applyFont="1" applyFill="1" applyBorder="1"/>
    <xf numFmtId="166" fontId="109" fillId="0" borderId="3" xfId="1836" applyNumberFormat="1" applyFont="1" applyFill="1" applyBorder="1"/>
    <xf numFmtId="194" fontId="109" fillId="0" borderId="3" xfId="1836" applyNumberFormat="1" applyFont="1" applyFill="1" applyBorder="1"/>
    <xf numFmtId="192" fontId="0" fillId="0" borderId="3" xfId="0" applyNumberFormat="1" applyFill="1" applyBorder="1"/>
    <xf numFmtId="192" fontId="0" fillId="0" borderId="90" xfId="1836" applyNumberFormat="1" applyFont="1" applyFill="1" applyBorder="1"/>
    <xf numFmtId="192" fontId="0" fillId="0" borderId="90" xfId="0" applyNumberFormat="1" applyFill="1" applyBorder="1"/>
    <xf numFmtId="192" fontId="0" fillId="0" borderId="65" xfId="0" applyNumberFormat="1" applyFont="1" applyFill="1" applyBorder="1"/>
    <xf numFmtId="208" fontId="0" fillId="0" borderId="90" xfId="1836" applyNumberFormat="1" applyFont="1" applyFill="1" applyBorder="1"/>
    <xf numFmtId="205" fontId="0" fillId="0" borderId="90" xfId="1836" applyNumberFormat="1" applyFont="1" applyFill="1" applyBorder="1"/>
    <xf numFmtId="166" fontId="130" fillId="0" borderId="3" xfId="1836" applyFont="1" applyFill="1" applyBorder="1"/>
    <xf numFmtId="194" fontId="130" fillId="0" borderId="3" xfId="1836" applyNumberFormat="1" applyFont="1" applyFill="1" applyBorder="1"/>
    <xf numFmtId="198" fontId="0" fillId="0" borderId="90" xfId="1836" applyNumberFormat="1" applyFont="1" applyFill="1" applyBorder="1"/>
    <xf numFmtId="198" fontId="130" fillId="0" borderId="90" xfId="1836" applyNumberFormat="1" applyFont="1" applyFill="1" applyBorder="1"/>
    <xf numFmtId="0" fontId="109" fillId="112" borderId="90" xfId="0" applyFont="1" applyFill="1" applyBorder="1"/>
    <xf numFmtId="164" fontId="109" fillId="112" borderId="90" xfId="0" applyNumberFormat="1" applyFont="1" applyFill="1" applyBorder="1"/>
    <xf numFmtId="192" fontId="109" fillId="0" borderId="3" xfId="1836" applyNumberFormat="1" applyFont="1" applyBorder="1"/>
    <xf numFmtId="166" fontId="109" fillId="0" borderId="90" xfId="1836" applyNumberFormat="1" applyFont="1" applyBorder="1"/>
    <xf numFmtId="0" fontId="109" fillId="0" borderId="3" xfId="0" applyFont="1" applyFill="1" applyBorder="1"/>
    <xf numFmtId="166" fontId="109" fillId="0" borderId="65" xfId="0" applyNumberFormat="1" applyFont="1" applyFill="1" applyBorder="1"/>
    <xf numFmtId="189" fontId="109" fillId="0" borderId="65" xfId="0" applyNumberFormat="1" applyFont="1" applyFill="1" applyBorder="1" applyAlignment="1">
      <alignment wrapText="1"/>
    </xf>
    <xf numFmtId="0" fontId="109" fillId="0" borderId="3" xfId="0" applyFont="1" applyBorder="1" applyAlignment="1">
      <alignment wrapText="1"/>
    </xf>
    <xf numFmtId="189" fontId="109" fillId="0" borderId="3" xfId="0" applyNumberFormat="1" applyFont="1" applyBorder="1" applyAlignment="1">
      <alignment horizontal="right"/>
    </xf>
    <xf numFmtId="166" fontId="109" fillId="114" borderId="3" xfId="0" applyNumberFormat="1" applyFont="1" applyFill="1" applyBorder="1"/>
    <xf numFmtId="166" fontId="0" fillId="113" borderId="96" xfId="1836" applyFont="1" applyFill="1" applyBorder="1"/>
    <xf numFmtId="166" fontId="104" fillId="0" borderId="96" xfId="1836" applyFont="1" applyBorder="1"/>
    <xf numFmtId="166" fontId="0" fillId="113" borderId="96" xfId="0" applyNumberFormat="1" applyFont="1" applyFill="1" applyBorder="1"/>
    <xf numFmtId="166" fontId="0" fillId="0" borderId="96" xfId="1836" applyFont="1" applyBorder="1"/>
    <xf numFmtId="0" fontId="0" fillId="0" borderId="96" xfId="0" applyBorder="1"/>
    <xf numFmtId="166" fontId="109" fillId="113" borderId="96" xfId="0" applyNumberFormat="1" applyFont="1" applyFill="1" applyBorder="1"/>
    <xf numFmtId="10" fontId="119" fillId="112" borderId="3" xfId="1837" applyNumberFormat="1" applyFont="1" applyFill="1" applyBorder="1" applyAlignment="1">
      <alignment horizontal="right" wrapText="1"/>
    </xf>
    <xf numFmtId="10" fontId="104" fillId="112" borderId="3" xfId="1837" applyNumberFormat="1" applyFont="1" applyFill="1" applyBorder="1" applyAlignment="1">
      <alignment horizontal="right" wrapText="1"/>
    </xf>
    <xf numFmtId="10" fontId="119" fillId="112" borderId="3" xfId="1837" applyNumberFormat="1" applyFont="1" applyFill="1" applyBorder="1" applyAlignment="1">
      <alignment horizontal="right"/>
    </xf>
    <xf numFmtId="205" fontId="0" fillId="0" borderId="0" xfId="0" applyNumberFormat="1"/>
    <xf numFmtId="209" fontId="130" fillId="0" borderId="0" xfId="0" applyNumberFormat="1" applyFont="1"/>
    <xf numFmtId="210" fontId="0" fillId="0" borderId="0" xfId="0" applyNumberFormat="1"/>
    <xf numFmtId="211" fontId="0" fillId="0" borderId="0" xfId="0" applyNumberFormat="1"/>
    <xf numFmtId="212" fontId="0" fillId="0" borderId="0" xfId="0" applyNumberFormat="1"/>
    <xf numFmtId="210" fontId="130" fillId="0" borderId="0" xfId="0" applyNumberFormat="1" applyFont="1"/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90" fillId="0" borderId="3" xfId="0" applyFont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4" fillId="36" borderId="3" xfId="0" applyFont="1" applyFill="1" applyBorder="1" applyAlignment="1" applyProtection="1">
      <alignment horizontal="center" vertical="center" wrapText="1"/>
      <protection locked="0"/>
    </xf>
    <xf numFmtId="0" fontId="24" fillId="36" borderId="14" xfId="0" applyFont="1" applyFill="1" applyBorder="1" applyAlignment="1" applyProtection="1">
      <alignment horizontal="center" vertical="center" wrapText="1"/>
      <protection locked="0"/>
    </xf>
    <xf numFmtId="0" fontId="24" fillId="36" borderId="16" xfId="0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top" wrapText="1"/>
      <protection locked="0"/>
    </xf>
    <xf numFmtId="0" fontId="0" fillId="0" borderId="0" xfId="0" applyAlignment="1">
      <alignment horizontal="center"/>
    </xf>
    <xf numFmtId="0" fontId="21" fillId="0" borderId="8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0" fillId="0" borderId="93" xfId="0" applyBorder="1" applyAlignment="1">
      <alignment horizontal="right" wrapText="1"/>
    </xf>
    <xf numFmtId="0" fontId="0" fillId="0" borderId="9" xfId="0" applyBorder="1" applyAlignment="1">
      <alignment horizontal="right" wrapText="1"/>
    </xf>
    <xf numFmtId="0" fontId="0" fillId="0" borderId="9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3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115" fillId="112" borderId="93" xfId="66" applyFont="1" applyFill="1" applyBorder="1" applyAlignment="1">
      <alignment horizontal="right" vertical="top" wrapText="1"/>
    </xf>
    <xf numFmtId="0" fontId="115" fillId="112" borderId="6" xfId="66" applyFont="1" applyFill="1" applyBorder="1" applyAlignment="1">
      <alignment horizontal="right" vertical="top" wrapText="1"/>
    </xf>
    <xf numFmtId="0" fontId="115" fillId="112" borderId="9" xfId="66" applyFont="1" applyFill="1" applyBorder="1" applyAlignment="1">
      <alignment horizontal="right" vertical="top" wrapText="1"/>
    </xf>
    <xf numFmtId="0" fontId="115" fillId="112" borderId="93" xfId="0" applyFont="1" applyFill="1" applyBorder="1" applyAlignment="1">
      <alignment horizontal="center" vertical="center"/>
    </xf>
    <xf numFmtId="0" fontId="115" fillId="112" borderId="6" xfId="0" applyFont="1" applyFill="1" applyBorder="1" applyAlignment="1">
      <alignment horizontal="center" vertical="center"/>
    </xf>
    <xf numFmtId="0" fontId="115" fillId="112" borderId="9" xfId="0" applyFont="1" applyFill="1" applyBorder="1" applyAlignment="1">
      <alignment horizontal="center" vertical="center"/>
    </xf>
    <xf numFmtId="16" fontId="115" fillId="112" borderId="93" xfId="0" applyNumberFormat="1" applyFont="1" applyFill="1" applyBorder="1" applyAlignment="1">
      <alignment horizontal="center" vertical="center"/>
    </xf>
    <xf numFmtId="16" fontId="115" fillId="112" borderId="6" xfId="0" applyNumberFormat="1" applyFont="1" applyFill="1" applyBorder="1" applyAlignment="1">
      <alignment horizontal="center" vertical="center"/>
    </xf>
    <xf numFmtId="16" fontId="115" fillId="112" borderId="9" xfId="0" applyNumberFormat="1" applyFont="1" applyFill="1" applyBorder="1" applyAlignment="1">
      <alignment horizontal="center" vertical="center"/>
    </xf>
    <xf numFmtId="0" fontId="115" fillId="112" borderId="93" xfId="0" applyFont="1" applyFill="1" applyBorder="1" applyAlignment="1">
      <alignment horizontal="left" vertical="top" wrapText="1"/>
    </xf>
    <xf numFmtId="0" fontId="115" fillId="112" borderId="9" xfId="0" applyFont="1" applyFill="1" applyBorder="1" applyAlignment="1">
      <alignment horizontal="left" vertical="top" wrapText="1"/>
    </xf>
    <xf numFmtId="0" fontId="0" fillId="0" borderId="93" xfId="0" applyBorder="1" applyAlignment="1">
      <alignment horizontal="right"/>
    </xf>
    <xf numFmtId="0" fontId="0" fillId="0" borderId="9" xfId="0" applyBorder="1" applyAlignment="1">
      <alignment horizontal="right"/>
    </xf>
    <xf numFmtId="0" fontId="115" fillId="112" borderId="65" xfId="0" applyFont="1" applyFill="1" applyBorder="1" applyAlignment="1">
      <alignment horizontal="center" vertical="center"/>
    </xf>
    <xf numFmtId="0" fontId="117" fillId="112" borderId="65" xfId="66" applyFont="1" applyFill="1" applyBorder="1" applyAlignment="1">
      <alignment horizontal="right" vertical="top" wrapText="1"/>
    </xf>
    <xf numFmtId="0" fontId="117" fillId="112" borderId="93" xfId="66" applyFont="1" applyFill="1" applyBorder="1" applyAlignment="1">
      <alignment horizontal="right" vertical="top" wrapText="1"/>
    </xf>
    <xf numFmtId="0" fontId="117" fillId="112" borderId="6" xfId="66" applyFont="1" applyFill="1" applyBorder="1" applyAlignment="1">
      <alignment horizontal="right" vertical="top" wrapText="1"/>
    </xf>
    <xf numFmtId="0" fontId="117" fillId="112" borderId="9" xfId="66" applyFont="1" applyFill="1" applyBorder="1" applyAlignment="1">
      <alignment horizontal="right" vertical="top" wrapText="1"/>
    </xf>
    <xf numFmtId="0" fontId="117" fillId="112" borderId="93" xfId="66" applyFont="1" applyFill="1" applyBorder="1" applyAlignment="1">
      <alignment horizontal="left" vertical="top" wrapText="1"/>
    </xf>
    <xf numFmtId="0" fontId="117" fillId="112" borderId="9" xfId="66" applyFont="1" applyFill="1" applyBorder="1" applyAlignment="1">
      <alignment horizontal="left" vertical="top" wrapText="1"/>
    </xf>
    <xf numFmtId="0" fontId="115" fillId="112" borderId="93" xfId="66" applyFont="1" applyFill="1" applyBorder="1" applyAlignment="1">
      <alignment horizontal="left" vertical="top" wrapText="1"/>
    </xf>
    <xf numFmtId="0" fontId="115" fillId="112" borderId="6" xfId="66" applyFont="1" applyFill="1" applyBorder="1" applyAlignment="1">
      <alignment horizontal="left" vertical="top" wrapText="1"/>
    </xf>
    <xf numFmtId="0" fontId="115" fillId="112" borderId="9" xfId="66" applyFont="1" applyFill="1" applyBorder="1" applyAlignment="1">
      <alignment horizontal="left" vertical="top" wrapText="1"/>
    </xf>
    <xf numFmtId="0" fontId="117" fillId="0" borderId="65" xfId="66" applyFont="1" applyFill="1" applyBorder="1" applyAlignment="1">
      <alignment horizontal="right" vertical="top" wrapText="1"/>
    </xf>
    <xf numFmtId="0" fontId="115" fillId="0" borderId="65" xfId="66" applyFont="1" applyFill="1" applyBorder="1" applyAlignment="1">
      <alignment horizontal="left" vertical="top" wrapText="1"/>
    </xf>
    <xf numFmtId="0" fontId="117" fillId="112" borderId="65" xfId="66" applyFont="1" applyFill="1" applyBorder="1" applyAlignment="1">
      <alignment horizontal="left" vertical="top" wrapText="1"/>
    </xf>
    <xf numFmtId="16" fontId="115" fillId="112" borderId="65" xfId="0" applyNumberFormat="1" applyFont="1" applyFill="1" applyBorder="1" applyAlignment="1">
      <alignment horizontal="center" vertical="center"/>
    </xf>
    <xf numFmtId="0" fontId="115" fillId="0" borderId="65" xfId="66" applyFont="1" applyFill="1" applyBorder="1" applyAlignment="1">
      <alignment horizontal="right" vertical="top" wrapText="1"/>
    </xf>
    <xf numFmtId="0" fontId="115" fillId="112" borderId="65" xfId="66" applyFont="1" applyFill="1" applyBorder="1" applyAlignment="1">
      <alignment horizontal="right" vertical="top" wrapText="1"/>
    </xf>
    <xf numFmtId="0" fontId="0" fillId="0" borderId="65" xfId="0" applyBorder="1" applyAlignment="1">
      <alignment horizontal="center" vertical="center"/>
    </xf>
    <xf numFmtId="0" fontId="0" fillId="0" borderId="65" xfId="0" applyBorder="1" applyAlignment="1">
      <alignment horizontal="right"/>
    </xf>
    <xf numFmtId="0" fontId="115" fillId="0" borderId="65" xfId="0" applyFont="1" applyFill="1" applyBorder="1" applyAlignment="1">
      <alignment horizontal="left" vertical="top" wrapText="1"/>
    </xf>
    <xf numFmtId="0" fontId="0" fillId="0" borderId="65" xfId="0" applyBorder="1" applyAlignment="1">
      <alignment horizontal="left" vertical="top" wrapText="1"/>
    </xf>
    <xf numFmtId="0" fontId="0" fillId="0" borderId="65" xfId="0" applyBorder="1" applyAlignment="1">
      <alignment horizontal="right" wrapText="1"/>
    </xf>
    <xf numFmtId="0" fontId="0" fillId="115" borderId="13" xfId="0" applyFill="1" applyBorder="1" applyAlignment="1">
      <alignment horizontal="left"/>
    </xf>
    <xf numFmtId="0" fontId="0" fillId="115" borderId="94" xfId="0" applyFill="1" applyBorder="1" applyAlignment="1">
      <alignment horizontal="left"/>
    </xf>
    <xf numFmtId="0" fontId="115" fillId="112" borderId="3" xfId="0" applyFont="1" applyFill="1" applyBorder="1" applyAlignment="1">
      <alignment horizontal="center" vertical="center"/>
    </xf>
    <xf numFmtId="0" fontId="117" fillId="0" borderId="8" xfId="66" applyFont="1" applyFill="1" applyBorder="1" applyAlignment="1">
      <alignment horizontal="right" vertical="top" wrapText="1"/>
    </xf>
    <xf numFmtId="0" fontId="117" fillId="0" borderId="6" xfId="66" applyFont="1" applyFill="1" applyBorder="1" applyAlignment="1">
      <alignment horizontal="right" vertical="top" wrapText="1"/>
    </xf>
    <xf numFmtId="0" fontId="117" fillId="0" borderId="9" xfId="66" applyFont="1" applyFill="1" applyBorder="1" applyAlignment="1">
      <alignment horizontal="right" vertical="top" wrapText="1"/>
    </xf>
    <xf numFmtId="0" fontId="115" fillId="112" borderId="8" xfId="0" applyFont="1" applyFill="1" applyBorder="1" applyAlignment="1">
      <alignment horizontal="center" vertical="center"/>
    </xf>
    <xf numFmtId="0" fontId="115" fillId="0" borderId="8" xfId="66" applyFont="1" applyFill="1" applyBorder="1" applyAlignment="1">
      <alignment horizontal="left" vertical="top" wrapText="1"/>
    </xf>
    <xf numFmtId="0" fontId="115" fillId="0" borderId="6" xfId="66" applyFont="1" applyFill="1" applyBorder="1" applyAlignment="1">
      <alignment horizontal="left" vertical="top" wrapText="1"/>
    </xf>
    <xf numFmtId="0" fontId="115" fillId="0" borderId="9" xfId="66" applyFont="1" applyFill="1" applyBorder="1" applyAlignment="1">
      <alignment horizontal="left" vertical="top" wrapText="1"/>
    </xf>
    <xf numFmtId="0" fontId="117" fillId="0" borderId="8" xfId="66" applyFont="1" applyFill="1" applyBorder="1" applyAlignment="1">
      <alignment horizontal="left" vertical="top" wrapText="1"/>
    </xf>
    <xf numFmtId="0" fontId="117" fillId="0" borderId="9" xfId="66" applyFont="1" applyFill="1" applyBorder="1" applyAlignment="1">
      <alignment horizontal="left" vertical="top" wrapText="1"/>
    </xf>
    <xf numFmtId="16" fontId="115" fillId="112" borderId="3" xfId="0" applyNumberFormat="1" applyFont="1" applyFill="1" applyBorder="1" applyAlignment="1">
      <alignment horizontal="center" vertical="center"/>
    </xf>
    <xf numFmtId="0" fontId="115" fillId="0" borderId="3" xfId="66" applyFont="1" applyFill="1" applyBorder="1" applyAlignment="1">
      <alignment horizontal="right" vertical="top" wrapText="1"/>
    </xf>
    <xf numFmtId="0" fontId="115" fillId="0" borderId="8" xfId="0" applyFont="1" applyFill="1" applyBorder="1" applyAlignment="1">
      <alignment horizontal="left" vertical="top" wrapText="1"/>
    </xf>
    <xf numFmtId="0" fontId="115" fillId="0" borderId="9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right" wrapText="1"/>
    </xf>
    <xf numFmtId="0" fontId="0" fillId="0" borderId="9" xfId="0" applyFill="1" applyBorder="1" applyAlignment="1">
      <alignment horizontal="right" wrapText="1"/>
    </xf>
    <xf numFmtId="0" fontId="0" fillId="0" borderId="8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0" fontId="0" fillId="0" borderId="8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115" borderId="13" xfId="0" applyFill="1" applyBorder="1" applyAlignment="1">
      <alignment horizontal="center"/>
    </xf>
    <xf numFmtId="0" fontId="0" fillId="0" borderId="8" xfId="0" applyBorder="1" applyAlignment="1">
      <alignment horizontal="right"/>
    </xf>
    <xf numFmtId="0" fontId="0" fillId="0" borderId="8" xfId="0" applyBorder="1" applyAlignment="1">
      <alignment horizontal="right" wrapText="1"/>
    </xf>
    <xf numFmtId="0" fontId="104" fillId="0" borderId="12" xfId="66" applyFont="1" applyBorder="1" applyAlignment="1">
      <alignment horizontal="center" vertical="center" wrapText="1"/>
    </xf>
    <xf numFmtId="0" fontId="104" fillId="0" borderId="55" xfId="66" applyFont="1" applyBorder="1" applyAlignment="1">
      <alignment horizontal="center" vertical="center" wrapText="1"/>
    </xf>
    <xf numFmtId="0" fontId="104" fillId="0" borderId="44" xfId="66" applyFont="1" applyBorder="1" applyAlignment="1">
      <alignment horizontal="center" vertical="center" wrapText="1"/>
    </xf>
    <xf numFmtId="0" fontId="104" fillId="0" borderId="8" xfId="66" applyFont="1" applyBorder="1" applyAlignment="1">
      <alignment horizontal="center" vertical="center" wrapText="1"/>
    </xf>
    <xf numFmtId="0" fontId="104" fillId="0" borderId="44" xfId="66" applyFont="1" applyFill="1" applyBorder="1" applyAlignment="1">
      <alignment horizontal="center" vertical="center" wrapText="1"/>
    </xf>
    <xf numFmtId="0" fontId="104" fillId="0" borderId="8" xfId="66" applyFont="1" applyFill="1" applyBorder="1" applyAlignment="1">
      <alignment horizontal="center" vertical="center" wrapText="1"/>
    </xf>
    <xf numFmtId="0" fontId="119" fillId="0" borderId="45" xfId="66" applyFont="1" applyBorder="1" applyAlignment="1">
      <alignment horizontal="center" vertical="center" wrapText="1"/>
    </xf>
    <xf numFmtId="0" fontId="119" fillId="0" borderId="6" xfId="66" applyFont="1" applyBorder="1" applyAlignment="1">
      <alignment horizontal="center" vertical="center" wrapText="1"/>
    </xf>
    <xf numFmtId="0" fontId="109" fillId="0" borderId="46" xfId="66" applyFont="1" applyBorder="1" applyAlignment="1">
      <alignment horizontal="center" vertical="center"/>
    </xf>
    <xf numFmtId="0" fontId="109" fillId="0" borderId="47" xfId="66" applyFont="1" applyBorder="1" applyAlignment="1">
      <alignment horizontal="center" vertical="center"/>
    </xf>
    <xf numFmtId="0" fontId="109" fillId="0" borderId="48" xfId="66" applyFont="1" applyBorder="1" applyAlignment="1">
      <alignment horizontal="center" vertical="center"/>
    </xf>
    <xf numFmtId="0" fontId="104" fillId="115" borderId="60" xfId="66" applyFont="1" applyFill="1" applyBorder="1" applyAlignment="1">
      <alignment horizontal="center" vertical="center" wrapText="1"/>
    </xf>
    <xf numFmtId="0" fontId="104" fillId="115" borderId="61" xfId="66" applyFont="1" applyFill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115" fillId="112" borderId="8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17" fillId="112" borderId="8" xfId="66" applyFont="1" applyFill="1" applyBorder="1" applyAlignment="1">
      <alignment horizontal="right" vertical="top" wrapText="1"/>
    </xf>
    <xf numFmtId="0" fontId="115" fillId="112" borderId="8" xfId="66" applyFont="1" applyFill="1" applyBorder="1" applyAlignment="1">
      <alignment horizontal="left" vertical="top" wrapText="1"/>
    </xf>
    <xf numFmtId="0" fontId="117" fillId="112" borderId="8" xfId="66" applyFont="1" applyFill="1" applyBorder="1" applyAlignment="1">
      <alignment horizontal="left" vertical="top" wrapText="1"/>
    </xf>
    <xf numFmtId="0" fontId="109" fillId="0" borderId="4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109" fillId="0" borderId="12" xfId="0" applyFont="1" applyFill="1" applyBorder="1" applyAlignment="1">
      <alignment horizontal="center" vertical="center" wrapText="1"/>
    </xf>
    <xf numFmtId="0" fontId="109" fillId="0" borderId="52" xfId="0" applyFont="1" applyFill="1" applyBorder="1" applyAlignment="1">
      <alignment horizontal="center" vertical="center" wrapText="1"/>
    </xf>
    <xf numFmtId="0" fontId="109" fillId="0" borderId="49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109" fillId="0" borderId="47" xfId="0" applyFont="1" applyFill="1" applyBorder="1" applyAlignment="1">
      <alignment horizontal="center" vertical="center" wrapText="1"/>
    </xf>
    <xf numFmtId="0" fontId="109" fillId="0" borderId="48" xfId="0" applyFont="1" applyFill="1" applyBorder="1" applyAlignment="1">
      <alignment horizontal="center" vertical="center" wrapText="1"/>
    </xf>
    <xf numFmtId="0" fontId="109" fillId="112" borderId="3" xfId="0" applyFont="1" applyFill="1" applyBorder="1" applyAlignment="1">
      <alignment horizontal="center" vertical="center" wrapText="1"/>
    </xf>
    <xf numFmtId="0" fontId="109" fillId="0" borderId="57" xfId="0" applyFont="1" applyFill="1" applyBorder="1" applyAlignment="1">
      <alignment horizontal="center" vertical="center" wrapText="1"/>
    </xf>
    <xf numFmtId="0" fontId="109" fillId="0" borderId="58" xfId="0" applyFont="1" applyFill="1" applyBorder="1" applyAlignment="1">
      <alignment horizontal="center" vertical="center" wrapText="1"/>
    </xf>
    <xf numFmtId="0" fontId="109" fillId="0" borderId="59" xfId="0" applyFont="1" applyFill="1" applyBorder="1" applyAlignment="1">
      <alignment horizontal="center" vertical="center" wrapText="1"/>
    </xf>
    <xf numFmtId="0" fontId="109" fillId="0" borderId="68" xfId="0" applyFont="1" applyFill="1" applyBorder="1" applyAlignment="1">
      <alignment horizontal="center" vertical="center" wrapText="1"/>
    </xf>
    <xf numFmtId="0" fontId="109" fillId="0" borderId="11" xfId="0" applyFont="1" applyFill="1" applyBorder="1" applyAlignment="1">
      <alignment horizontal="center" vertical="center" wrapText="1"/>
    </xf>
    <xf numFmtId="0" fontId="109" fillId="0" borderId="66" xfId="0" applyFont="1" applyFill="1" applyBorder="1" applyAlignment="1">
      <alignment horizontal="center" vertical="center" wrapText="1"/>
    </xf>
    <xf numFmtId="0" fontId="109" fillId="0" borderId="90" xfId="0" applyFont="1" applyFill="1" applyBorder="1" applyAlignment="1">
      <alignment horizontal="center" vertical="center" wrapText="1"/>
    </xf>
    <xf numFmtId="0" fontId="109" fillId="0" borderId="3" xfId="0" applyFont="1" applyFill="1" applyBorder="1" applyAlignment="1">
      <alignment horizontal="center" vertical="center" wrapText="1"/>
    </xf>
    <xf numFmtId="0" fontId="109" fillId="0" borderId="44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0" fillId="115" borderId="46" xfId="0" applyFill="1" applyBorder="1" applyAlignment="1">
      <alignment horizontal="left" vertical="center" wrapText="1"/>
    </xf>
    <xf numFmtId="0" fontId="0" fillId="115" borderId="47" xfId="0" applyFill="1" applyBorder="1" applyAlignment="1">
      <alignment horizontal="left" vertical="center" wrapText="1"/>
    </xf>
    <xf numFmtId="0" fontId="0" fillId="115" borderId="48" xfId="0" applyFill="1" applyBorder="1" applyAlignment="1">
      <alignment horizontal="left" vertical="center" wrapText="1"/>
    </xf>
    <xf numFmtId="0" fontId="0" fillId="115" borderId="58" xfId="0" applyFill="1" applyBorder="1" applyAlignment="1">
      <alignment horizontal="left" vertical="center" wrapText="1"/>
    </xf>
    <xf numFmtId="0" fontId="0" fillId="115" borderId="59" xfId="0" applyFill="1" applyBorder="1" applyAlignment="1">
      <alignment horizontal="left" vertical="center" wrapText="1"/>
    </xf>
    <xf numFmtId="0" fontId="109" fillId="0" borderId="53" xfId="0" applyFont="1" applyFill="1" applyBorder="1" applyAlignment="1">
      <alignment horizontal="center" vertical="center" wrapText="1"/>
    </xf>
    <xf numFmtId="0" fontId="109" fillId="0" borderId="54" xfId="0" applyFont="1" applyFill="1" applyBorder="1" applyAlignment="1">
      <alignment horizontal="center" vertical="center" wrapText="1"/>
    </xf>
    <xf numFmtId="0" fontId="109" fillId="0" borderId="56" xfId="0" applyFont="1" applyFill="1" applyBorder="1" applyAlignment="1">
      <alignment horizontal="center" vertical="center" wrapText="1"/>
    </xf>
    <xf numFmtId="0" fontId="120" fillId="0" borderId="3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09" fillId="0" borderId="91" xfId="0" applyFont="1" applyFill="1" applyBorder="1" applyAlignment="1">
      <alignment horizontal="center" vertical="center" wrapText="1"/>
    </xf>
    <xf numFmtId="0" fontId="109" fillId="0" borderId="48" xfId="0" applyFont="1" applyBorder="1" applyAlignment="1">
      <alignment horizontal="center" vertical="center" wrapText="1"/>
    </xf>
    <xf numFmtId="0" fontId="109" fillId="0" borderId="15" xfId="0" applyFont="1" applyBorder="1" applyAlignment="1">
      <alignment horizontal="center" vertical="center" wrapText="1"/>
    </xf>
    <xf numFmtId="0" fontId="109" fillId="0" borderId="41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9" fontId="0" fillId="0" borderId="44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40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109" fillId="0" borderId="67" xfId="0" applyFont="1" applyFill="1" applyBorder="1" applyAlignment="1">
      <alignment horizontal="center" vertical="center" wrapText="1"/>
    </xf>
    <xf numFmtId="0" fontId="109" fillId="0" borderId="69" xfId="0" applyFont="1" applyFill="1" applyBorder="1" applyAlignment="1">
      <alignment horizontal="center" vertical="center" wrapText="1"/>
    </xf>
    <xf numFmtId="0" fontId="0" fillId="0" borderId="89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11" fillId="0" borderId="3" xfId="0" applyFont="1" applyBorder="1" applyAlignment="1">
      <alignment horizontal="left" vertical="center" wrapText="1"/>
    </xf>
    <xf numFmtId="0" fontId="0" fillId="0" borderId="89" xfId="0" applyBorder="1" applyAlignment="1">
      <alignment horizontal="center"/>
    </xf>
    <xf numFmtId="0" fontId="0" fillId="0" borderId="9" xfId="0" applyBorder="1" applyAlignment="1">
      <alignment horizontal="center"/>
    </xf>
    <xf numFmtId="16" fontId="0" fillId="0" borderId="65" xfId="0" applyNumberFormat="1" applyBorder="1" applyAlignment="1">
      <alignment horizontal="center" vertical="center"/>
    </xf>
    <xf numFmtId="0" fontId="111" fillId="0" borderId="89" xfId="0" applyFont="1" applyBorder="1" applyAlignment="1">
      <alignment horizontal="left" vertical="center" wrapText="1"/>
    </xf>
    <xf numFmtId="0" fontId="111" fillId="0" borderId="9" xfId="0" applyFont="1" applyBorder="1" applyAlignment="1">
      <alignment horizontal="left" vertical="center" wrapText="1"/>
    </xf>
    <xf numFmtId="0" fontId="0" fillId="0" borderId="89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83" xfId="0" applyFill="1" applyBorder="1" applyAlignment="1">
      <alignment horizontal="center" vertical="center" wrapText="1"/>
    </xf>
    <xf numFmtId="0" fontId="0" fillId="0" borderId="84" xfId="0" applyFill="1" applyBorder="1" applyAlignment="1">
      <alignment horizontal="center" vertical="center" wrapText="1"/>
    </xf>
    <xf numFmtId="0" fontId="0" fillId="0" borderId="87" xfId="0" applyFill="1" applyBorder="1" applyAlignment="1">
      <alignment horizontal="center" vertical="center" wrapText="1"/>
    </xf>
    <xf numFmtId="0" fontId="0" fillId="0" borderId="85" xfId="0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109" fillId="0" borderId="87" xfId="0" applyFont="1" applyFill="1" applyBorder="1" applyAlignment="1">
      <alignment horizontal="center" vertical="center" wrapText="1"/>
    </xf>
    <xf numFmtId="0" fontId="109" fillId="112" borderId="87" xfId="0" applyFont="1" applyFill="1" applyBorder="1" applyAlignment="1">
      <alignment horizontal="center" vertical="center" wrapText="1"/>
    </xf>
    <xf numFmtId="0" fontId="109" fillId="0" borderId="85" xfId="0" applyFont="1" applyFill="1" applyBorder="1" applyAlignment="1">
      <alignment horizontal="center" vertical="center" wrapText="1"/>
    </xf>
    <xf numFmtId="0" fontId="120" fillId="0" borderId="87" xfId="0" applyFont="1" applyFill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113" fillId="0" borderId="9" xfId="0" applyFont="1" applyBorder="1" applyAlignment="1">
      <alignment horizontal="left" vertical="center" wrapText="1"/>
    </xf>
    <xf numFmtId="0" fontId="113" fillId="0" borderId="3" xfId="0" applyFont="1" applyBorder="1" applyAlignment="1">
      <alignment horizontal="left" vertical="center" wrapText="1"/>
    </xf>
    <xf numFmtId="0" fontId="0" fillId="115" borderId="70" xfId="0" applyFont="1" applyFill="1" applyBorder="1" applyAlignment="1">
      <alignment horizontal="center" vertical="center"/>
    </xf>
    <xf numFmtId="0" fontId="0" fillId="115" borderId="58" xfId="0" applyFont="1" applyFill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9" fillId="0" borderId="82" xfId="0" applyFont="1" applyFill="1" applyBorder="1" applyAlignment="1">
      <alignment horizontal="center" vertical="center" wrapText="1"/>
    </xf>
    <xf numFmtId="0" fontId="109" fillId="0" borderId="78" xfId="0" applyFont="1" applyFill="1" applyBorder="1" applyAlignment="1">
      <alignment horizontal="center" vertical="center" wrapText="1"/>
    </xf>
    <xf numFmtId="0" fontId="0" fillId="115" borderId="71" xfId="0" applyFont="1" applyFill="1" applyBorder="1" applyAlignment="1">
      <alignment horizontal="center" vertical="center"/>
    </xf>
    <xf numFmtId="0" fontId="0" fillId="115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111" fillId="0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111" fillId="0" borderId="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/>
    </xf>
    <xf numFmtId="0" fontId="111" fillId="0" borderId="65" xfId="0" applyFont="1" applyBorder="1" applyAlignment="1">
      <alignment horizontal="center" vertical="center" wrapText="1"/>
    </xf>
    <xf numFmtId="0" fontId="104" fillId="0" borderId="65" xfId="0" applyFont="1" applyBorder="1" applyAlignment="1">
      <alignment horizontal="center" vertical="center"/>
    </xf>
    <xf numFmtId="0" fontId="22" fillId="0" borderId="65" xfId="0" applyFont="1" applyBorder="1" applyAlignment="1">
      <alignment horizontal="left" vertical="center" wrapText="1"/>
    </xf>
    <xf numFmtId="0" fontId="111" fillId="0" borderId="65" xfId="0" applyFont="1" applyBorder="1" applyAlignment="1">
      <alignment horizontal="left" vertical="center" wrapText="1"/>
    </xf>
    <xf numFmtId="0" fontId="0" fillId="115" borderId="87" xfId="0" applyFont="1" applyFill="1" applyBorder="1" applyAlignment="1">
      <alignment horizontal="center" vertical="center"/>
    </xf>
    <xf numFmtId="0" fontId="0" fillId="115" borderId="90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left" vertical="center" wrapText="1"/>
    </xf>
    <xf numFmtId="0" fontId="0" fillId="115" borderId="62" xfId="0" applyFont="1" applyFill="1" applyBorder="1" applyAlignment="1">
      <alignment horizontal="left" vertical="center"/>
    </xf>
    <xf numFmtId="0" fontId="0" fillId="115" borderId="63" xfId="0" applyFont="1" applyFill="1" applyBorder="1" applyAlignment="1">
      <alignment horizontal="left" vertical="center"/>
    </xf>
    <xf numFmtId="0" fontId="0" fillId="115" borderId="64" xfId="0" applyFont="1" applyFill="1" applyBorder="1" applyAlignment="1">
      <alignment horizontal="left" vertical="center"/>
    </xf>
    <xf numFmtId="0" fontId="0" fillId="0" borderId="93" xfId="0" applyBorder="1" applyAlignment="1">
      <alignment horizontal="center"/>
    </xf>
    <xf numFmtId="0" fontId="111" fillId="0" borderId="93" xfId="0" applyFont="1" applyBorder="1" applyAlignment="1">
      <alignment horizontal="left" vertical="center" wrapText="1"/>
    </xf>
    <xf numFmtId="0" fontId="0" fillId="0" borderId="93" xfId="0" applyFont="1" applyBorder="1" applyAlignment="1">
      <alignment horizontal="center" vertical="center"/>
    </xf>
    <xf numFmtId="16" fontId="0" fillId="0" borderId="93" xfId="0" applyNumberFormat="1" applyBorder="1" applyAlignment="1">
      <alignment horizontal="center" vertical="center"/>
    </xf>
    <xf numFmtId="16" fontId="0" fillId="0" borderId="9" xfId="0" applyNumberFormat="1" applyBorder="1" applyAlignment="1">
      <alignment horizontal="center" vertical="center"/>
    </xf>
    <xf numFmtId="0" fontId="111" fillId="0" borderId="93" xfId="0" applyFont="1" applyBorder="1" applyAlignment="1">
      <alignment horizontal="center" vertical="center" wrapText="1"/>
    </xf>
    <xf numFmtId="0" fontId="111" fillId="0" borderId="9" xfId="0" applyFont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22" fillId="0" borderId="45" xfId="0" applyFont="1" applyBorder="1" applyAlignment="1">
      <alignment horizontal="left" vertical="center" wrapText="1"/>
    </xf>
    <xf numFmtId="0" fontId="1" fillId="0" borderId="45" xfId="66" applyFont="1" applyBorder="1" applyAlignment="1">
      <alignment horizontal="center" vertical="center" wrapText="1"/>
    </xf>
    <xf numFmtId="0" fontId="1" fillId="0" borderId="6" xfId="66" applyFont="1" applyBorder="1" applyAlignment="1">
      <alignment horizontal="center" vertical="center" wrapText="1"/>
    </xf>
    <xf numFmtId="0" fontId="1" fillId="0" borderId="12" xfId="66" applyFont="1" applyBorder="1" applyAlignment="1">
      <alignment horizontal="center" vertical="center" wrapText="1"/>
    </xf>
    <xf numFmtId="0" fontId="1" fillId="0" borderId="55" xfId="66" applyFont="1" applyBorder="1" applyAlignment="1">
      <alignment horizontal="center" vertical="center" wrapText="1"/>
    </xf>
    <xf numFmtId="0" fontId="1" fillId="0" borderId="44" xfId="66" applyFont="1" applyBorder="1" applyAlignment="1">
      <alignment horizontal="center" vertical="center" wrapText="1"/>
    </xf>
    <xf numFmtId="0" fontId="1" fillId="0" borderId="8" xfId="66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right" vertical="center"/>
    </xf>
    <xf numFmtId="14" fontId="104" fillId="0" borderId="3" xfId="0" applyNumberFormat="1" applyFont="1" applyBorder="1" applyAlignment="1">
      <alignment horizontal="center" vertical="center"/>
    </xf>
    <xf numFmtId="0" fontId="105" fillId="0" borderId="3" xfId="66" applyFont="1" applyBorder="1" applyAlignment="1">
      <alignment horizontal="center" vertical="center" wrapText="1"/>
    </xf>
    <xf numFmtId="0" fontId="105" fillId="0" borderId="3" xfId="66" applyFont="1" applyBorder="1" applyAlignment="1">
      <alignment horizontal="right" vertical="top" wrapText="1"/>
    </xf>
    <xf numFmtId="0" fontId="114" fillId="0" borderId="3" xfId="66" applyFont="1" applyBorder="1" applyAlignment="1">
      <alignment horizontal="right" vertical="top" wrapText="1"/>
    </xf>
    <xf numFmtId="0" fontId="106" fillId="0" borderId="3" xfId="0" applyFont="1" applyBorder="1" applyAlignment="1">
      <alignment horizontal="right" vertical="center" wrapText="1"/>
    </xf>
    <xf numFmtId="0" fontId="107" fillId="0" borderId="3" xfId="0" applyFont="1" applyBorder="1" applyAlignment="1">
      <alignment horizontal="right" vertical="center" wrapText="1"/>
    </xf>
    <xf numFmtId="0" fontId="90" fillId="0" borderId="3" xfId="0" applyFont="1" applyBorder="1" applyAlignment="1">
      <alignment horizontal="right" vertical="center" wrapText="1"/>
    </xf>
    <xf numFmtId="0" fontId="0" fillId="0" borderId="53" xfId="66" applyFont="1" applyBorder="1" applyAlignment="1">
      <alignment horizontal="center" vertical="center" wrapText="1"/>
    </xf>
    <xf numFmtId="0" fontId="1" fillId="0" borderId="56" xfId="66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106" fillId="0" borderId="3" xfId="66" applyFont="1" applyBorder="1" applyAlignment="1">
      <alignment horizontal="right" vertical="top" wrapText="1"/>
    </xf>
    <xf numFmtId="0" fontId="90" fillId="0" borderId="3" xfId="66" applyFont="1" applyBorder="1" applyAlignment="1">
      <alignment horizontal="right" vertical="top" wrapText="1"/>
    </xf>
    <xf numFmtId="0" fontId="21" fillId="0" borderId="0" xfId="0" applyFont="1" applyBorder="1" applyAlignment="1" applyProtection="1">
      <alignment horizontal="left" vertical="center" wrapText="1"/>
      <protection locked="0"/>
    </xf>
  </cellXfs>
  <cellStyles count="1840">
    <cellStyle name=" 1" xfId="121"/>
    <cellStyle name="_+94 Прил. 24 2006-2010 новое с Соглашением 17.08.07" xfId="1209"/>
    <cellStyle name="_24 с ГЕНЕРАЦИЕЙ 14.02.08" xfId="1210"/>
    <cellStyle name="_3 СБОР Приложение 25 а 1 полуг" xfId="1211"/>
    <cellStyle name="_Адресная и трехлетняя программа140307" xfId="1212"/>
    <cellStyle name="_Альбом  от 25.08.06 недействующая редакция" xfId="122"/>
    <cellStyle name="_Альбом бюджетных форм   от 23.08.05" xfId="123"/>
    <cellStyle name="_Альбом бюджетных форм   от 25.08.05" xfId="124"/>
    <cellStyle name="_Альбом бюджетных форм от 18.07.06" xfId="125"/>
    <cellStyle name="_Анализ незаверш  стр-ва (Прил 1-4)" xfId="1213"/>
    <cellStyle name="_Анализ незаверш  стр-ва (Прил 1-4) (2)" xfId="1214"/>
    <cellStyle name="_АРМ_БП_РСК_V6.1.unprotec" xfId="126"/>
    <cellStyle name="_БДР 2 кв  2007 03 04" xfId="127"/>
    <cellStyle name="_БП Владимирэнерго" xfId="1215"/>
    <cellStyle name="_БП ННЭ (с облиг.)" xfId="1216"/>
    <cellStyle name="_Бюджетные формы.Расходы v.3.1" xfId="128"/>
    <cellStyle name="_Выполнение инв  программ в 2006 г 03 02 07" xfId="129"/>
    <cellStyle name="_ВЭС" xfId="130"/>
    <cellStyle name="_график c мощностями по Соглашению без НДС Ульянычев версия на 02 03 07" xfId="1217"/>
    <cellStyle name="_график c мощностями по Соглашению без НДС Ульянычев версия на 04 03 07 " xfId="1218"/>
    <cellStyle name="_График ввода 07-09" xfId="1219"/>
    <cellStyle name="_график по Соглашению без НДС Ульянычев версия на 28 02 07" xfId="1220"/>
    <cellStyle name="_Для Балаевой 23 05 07" xfId="1221"/>
    <cellStyle name="_для ФСТ 2008 версия5" xfId="1222"/>
    <cellStyle name="_Долг инв программа ( для РЭКна 2009г )" xfId="1223"/>
    <cellStyle name="_Долг инв программа ( для РЭКна 2009г ) (2)" xfId="1224"/>
    <cellStyle name="_Доп  оборудование не входящее в смету строек (29 10 09 г )" xfId="1225"/>
    <cellStyle name="_Инвест ТЗ" xfId="131"/>
    <cellStyle name="_Инвест ТЗ АВТОМАТИЗАЦИЯ  1.06.06   Ф" xfId="132"/>
    <cellStyle name="_Инвест ТЗ АВТОМАТИЗАЦИЯ  31.05.06   Ф нов" xfId="133"/>
    <cellStyle name="_Инвестиции (лизинг) для БП 2007" xfId="1226"/>
    <cellStyle name="_ИнвестКПЭ по нов методике" xfId="1227"/>
    <cellStyle name="_Инвестпрограмма на 2007г " xfId="134"/>
    <cellStyle name="_ИП для ГКПЗ 2009 - 3 (2)" xfId="1228"/>
    <cellStyle name="_ИП для ГКПЗ 2009 - 4" xfId="1229"/>
    <cellStyle name="_ИПР ОАО ЧЭ на 2005год_31.10" xfId="1230"/>
    <cellStyle name="_ИПР_ 2005" xfId="1231"/>
    <cellStyle name="_Исполнение  за 9 месяцев 2006 г для совещания 13.10." xfId="135"/>
    <cellStyle name="_Итоговый лист" xfId="1232"/>
    <cellStyle name="_Классификаторы" xfId="136"/>
    <cellStyle name="_классификаторы УБМ (изменения)" xfId="137"/>
    <cellStyle name="_Книга1" xfId="109"/>
    <cellStyle name="_Книга1 2" xfId="138"/>
    <cellStyle name="_Книга1 2 2" xfId="1558"/>
    <cellStyle name="_Книга1 3" xfId="1502"/>
    <cellStyle name="_Книга1_Копия АРМ_БП_РСК_V10 0_20100213" xfId="110"/>
    <cellStyle name="_Книга1_Копия АРМ_БП_РСК_V10 0_20100213 2" xfId="139"/>
    <cellStyle name="_Книга1_Копия АРМ_БП_РСК_V10 0_20100213 2 2" xfId="1545"/>
    <cellStyle name="_Книга1_Копия АРМ_БП_РСК_V10 0_20100213 3" xfId="1501"/>
    <cellStyle name="_Книга12 (3)" xfId="140"/>
    <cellStyle name="_Книга2" xfId="1233"/>
    <cellStyle name="_Книга3 (8)" xfId="141"/>
    <cellStyle name="_Книга3 (9)" xfId="142"/>
    <cellStyle name="_Книга5" xfId="143"/>
    <cellStyle name="_Копия Приложение 3 1 - Перегруппировка ИПР 2009 - 2011 (2)" xfId="1234"/>
    <cellStyle name="_Копия Приложение 4  (5)" xfId="1235"/>
    <cellStyle name="_Коррект. Долг инв программа ( прибыль РЭК)" xfId="1236"/>
    <cellStyle name="_КОРРЕКТИРОВКА СОГЛАШЕНИЯ 23.05.07" xfId="1237"/>
    <cellStyle name="_КПЭ вводы" xfId="1238"/>
    <cellStyle name="_Макет_Итоговый лист по анализу ИПР" xfId="1239"/>
    <cellStyle name="_Мордовэнерго_на 01.02.10_опер." xfId="1240"/>
    <cellStyle name="_Нижновэнерго" xfId="1241"/>
    <cellStyle name="_Нижновэнерго прил.24" xfId="1242"/>
    <cellStyle name="_Нижновэнерго24" xfId="1243"/>
    <cellStyle name="_опл.и выполн.янв. -нояб + декаб.оператив" xfId="1244"/>
    <cellStyle name="_отдано в РЭК сводный план ИП 2007 300606" xfId="1245"/>
    <cellStyle name="_Отражение источников" xfId="1246"/>
    <cellStyle name="_Отчёт за 3 квартал 2005_челяб" xfId="1247"/>
    <cellStyle name="_отчёт ИПР_3кв_мари" xfId="1248"/>
    <cellStyle name="_Отчет по лизингу- Приобретение оборудования" xfId="1249"/>
    <cellStyle name="_ОТЧЕТ по МРСК -12-1мес" xfId="1250"/>
    <cellStyle name="_Отчет по Чувашиия январь-ноябрь 2009год" xfId="1251"/>
    <cellStyle name="_Перегруппировка_нов формат" xfId="1252"/>
    <cellStyle name="_План ДПН на 3 кв  2008 г  Белгородэнерго (2)" xfId="144"/>
    <cellStyle name="_Потери на 4кв. 2007г." xfId="145"/>
    <cellStyle name="_Прил 4_Формат-РСК_29.11.06_new finalприм" xfId="146"/>
    <cellStyle name="_прилож.8, 8а с АДРЕСНОЙ 19.04.07" xfId="1253"/>
    <cellStyle name="_приложение  1 2007 25.12. 06" xfId="1254"/>
    <cellStyle name="_приложение 1 2007г от 24.11.06." xfId="1255"/>
    <cellStyle name="_Приложение 18.02.08 минус СКП-ГЕНЕРАЦИЯ" xfId="1256"/>
    <cellStyle name="_Приложение 1НОВАЯ" xfId="1257"/>
    <cellStyle name="_Приложение 2 Сети 110 и ниже" xfId="1258"/>
    <cellStyle name="_Приложение 4_01 02 08" xfId="1259"/>
    <cellStyle name="_Приложение 7 отчет год" xfId="1260"/>
    <cellStyle name="_Приложение ТП №26" xfId="1261"/>
    <cellStyle name="_ПриложенияОКСу" xfId="1262"/>
    <cellStyle name="_Реестр из приб на 2007г_Балаева." xfId="1263"/>
    <cellStyle name="_Сводная инвестпрограмма 2007-1" xfId="147"/>
    <cellStyle name="_Снижение ТМЦ  Z (2) (2)" xfId="148"/>
    <cellStyle name="_Справка 2007 года" xfId="1264"/>
    <cellStyle name="_СПРАВКА к совещанию 2009 г  " xfId="1265"/>
    <cellStyle name="_СПРАВКА_анализ испол ИПР в 2006 г" xfId="1266"/>
    <cellStyle name="_тех.присоединение 2008-1кв" xfId="1267"/>
    <cellStyle name="_Филиалы" xfId="1268"/>
    <cellStyle name="_ФОРМАТ БДР  новый  BDR 151208" xfId="149"/>
    <cellStyle name="_Формат ДПН (предложения ФСК) 01.02.08г. Сравнение" xfId="150"/>
    <cellStyle name="_Формат Инвестиционной программы на 2009г( сети )." xfId="1269"/>
    <cellStyle name="_Формат Инвестиционной программы на 2009г.исправл" xfId="1270"/>
    <cellStyle name="_ФОРМАТ ПЛАНА ИД НА  2009 год" xfId="151"/>
    <cellStyle name="_Формат-РСК_2007_12 02 06_м" xfId="152"/>
    <cellStyle name="”ќђќ‘ћ‚›‰" xfId="153"/>
    <cellStyle name="”љ‘ђћ‚ђќќ›‰" xfId="154"/>
    <cellStyle name="„…ќ…†ќ›‰" xfId="155"/>
    <cellStyle name="‡ђѓћ‹ћ‚ћљ1" xfId="156"/>
    <cellStyle name="‡ђѓћ‹ћ‚ћљ2" xfId="157"/>
    <cellStyle name="’ћѓћ‚›‰" xfId="158"/>
    <cellStyle name="1Normal" xfId="159"/>
    <cellStyle name="20% - Accent1" xfId="160"/>
    <cellStyle name="20% - Accent1 10" xfId="161"/>
    <cellStyle name="20% - Accent1 11" xfId="162"/>
    <cellStyle name="20% - Accent1 12" xfId="163"/>
    <cellStyle name="20% - Accent1 13" xfId="164"/>
    <cellStyle name="20% - Accent1 14" xfId="1582"/>
    <cellStyle name="20% - Accent1 2" xfId="165"/>
    <cellStyle name="20% - Accent1 3" xfId="166"/>
    <cellStyle name="20% - Accent1 4" xfId="167"/>
    <cellStyle name="20% - Accent1 5" xfId="168"/>
    <cellStyle name="20% - Accent1 6" xfId="169"/>
    <cellStyle name="20% - Accent1 7" xfId="170"/>
    <cellStyle name="20% - Accent1 8" xfId="171"/>
    <cellStyle name="20% - Accent1 9" xfId="172"/>
    <cellStyle name="20% - Accent2" xfId="173"/>
    <cellStyle name="20% - Accent2 10" xfId="174"/>
    <cellStyle name="20% - Accent2 11" xfId="175"/>
    <cellStyle name="20% - Accent2 12" xfId="176"/>
    <cellStyle name="20% - Accent2 13" xfId="177"/>
    <cellStyle name="20% - Accent2 14" xfId="1453"/>
    <cellStyle name="20% - Accent2 2" xfId="178"/>
    <cellStyle name="20% - Accent2 3" xfId="179"/>
    <cellStyle name="20% - Accent2 4" xfId="180"/>
    <cellStyle name="20% - Accent2 5" xfId="181"/>
    <cellStyle name="20% - Accent2 6" xfId="182"/>
    <cellStyle name="20% - Accent2 7" xfId="183"/>
    <cellStyle name="20% - Accent2 8" xfId="184"/>
    <cellStyle name="20% - Accent2 9" xfId="185"/>
    <cellStyle name="20% - Accent3" xfId="186"/>
    <cellStyle name="20% - Accent3 10" xfId="187"/>
    <cellStyle name="20% - Accent3 11" xfId="188"/>
    <cellStyle name="20% - Accent3 12" xfId="189"/>
    <cellStyle name="20% - Accent3 13" xfId="190"/>
    <cellStyle name="20% - Accent3 14" xfId="1454"/>
    <cellStyle name="20% - Accent3 2" xfId="191"/>
    <cellStyle name="20% - Accent3 3" xfId="192"/>
    <cellStyle name="20% - Accent3 4" xfId="193"/>
    <cellStyle name="20% - Accent3 5" xfId="194"/>
    <cellStyle name="20% - Accent3 6" xfId="195"/>
    <cellStyle name="20% - Accent3 7" xfId="196"/>
    <cellStyle name="20% - Accent3 8" xfId="197"/>
    <cellStyle name="20% - Accent3 9" xfId="198"/>
    <cellStyle name="20% - Accent4" xfId="199"/>
    <cellStyle name="20% - Accent4 10" xfId="200"/>
    <cellStyle name="20% - Accent4 11" xfId="201"/>
    <cellStyle name="20% - Accent4 12" xfId="202"/>
    <cellStyle name="20% - Accent4 13" xfId="203"/>
    <cellStyle name="20% - Accent4 14" xfId="1455"/>
    <cellStyle name="20% - Accent4 2" xfId="204"/>
    <cellStyle name="20% - Accent4 3" xfId="205"/>
    <cellStyle name="20% - Accent4 4" xfId="206"/>
    <cellStyle name="20% - Accent4 5" xfId="207"/>
    <cellStyle name="20% - Accent4 6" xfId="208"/>
    <cellStyle name="20% - Accent4 7" xfId="209"/>
    <cellStyle name="20% - Accent4 8" xfId="210"/>
    <cellStyle name="20% - Accent4 9" xfId="211"/>
    <cellStyle name="20% - Accent5" xfId="212"/>
    <cellStyle name="20% - Accent5 10" xfId="213"/>
    <cellStyle name="20% - Accent5 11" xfId="214"/>
    <cellStyle name="20% - Accent5 12" xfId="215"/>
    <cellStyle name="20% - Accent5 13" xfId="216"/>
    <cellStyle name="20% - Accent5 14" xfId="1456"/>
    <cellStyle name="20% - Accent5 2" xfId="217"/>
    <cellStyle name="20% - Accent5 3" xfId="218"/>
    <cellStyle name="20% - Accent5 4" xfId="219"/>
    <cellStyle name="20% - Accent5 5" xfId="220"/>
    <cellStyle name="20% - Accent5 6" xfId="221"/>
    <cellStyle name="20% - Accent5 7" xfId="222"/>
    <cellStyle name="20% - Accent5 8" xfId="223"/>
    <cellStyle name="20% - Accent5 9" xfId="224"/>
    <cellStyle name="20% - Accent6" xfId="225"/>
    <cellStyle name="20% - Accent6 10" xfId="226"/>
    <cellStyle name="20% - Accent6 11" xfId="227"/>
    <cellStyle name="20% - Accent6 12" xfId="228"/>
    <cellStyle name="20% - Accent6 13" xfId="229"/>
    <cellStyle name="20% - Accent6 14" xfId="1457"/>
    <cellStyle name="20% - Accent6 2" xfId="230"/>
    <cellStyle name="20% - Accent6 3" xfId="231"/>
    <cellStyle name="20% - Accent6 4" xfId="232"/>
    <cellStyle name="20% - Accent6 5" xfId="233"/>
    <cellStyle name="20% - Accent6 6" xfId="234"/>
    <cellStyle name="20% - Accent6 7" xfId="235"/>
    <cellStyle name="20% - Accent6 8" xfId="236"/>
    <cellStyle name="20% - Accent6 9" xfId="237"/>
    <cellStyle name="20% - Акцент1 2" xfId="238"/>
    <cellStyle name="20% - Акцент1 2 2" xfId="1458"/>
    <cellStyle name="20% - Акцент2 2" xfId="239"/>
    <cellStyle name="20% - Акцент2 2 2" xfId="1459"/>
    <cellStyle name="20% - Акцент3 2" xfId="240"/>
    <cellStyle name="20% - Акцент3 2 2" xfId="1460"/>
    <cellStyle name="20% - Акцент4 2" xfId="241"/>
    <cellStyle name="20% - Акцент4 2 2" xfId="1461"/>
    <cellStyle name="20% - Акцент5 2" xfId="242"/>
    <cellStyle name="20% - Акцент5 2 2" xfId="1462"/>
    <cellStyle name="20% - Акцент6 2" xfId="243"/>
    <cellStyle name="20% - Акцент6 2 2" xfId="1577"/>
    <cellStyle name="20% - Акцент6 2 2 2" xfId="1500"/>
    <cellStyle name="20% - Акцент6 3" xfId="1497"/>
    <cellStyle name="40% - Accent1" xfId="244"/>
    <cellStyle name="40% - Accent1 10" xfId="245"/>
    <cellStyle name="40% - Accent1 11" xfId="246"/>
    <cellStyle name="40% - Accent1 12" xfId="247"/>
    <cellStyle name="40% - Accent1 13" xfId="248"/>
    <cellStyle name="40% - Accent1 14" xfId="1434"/>
    <cellStyle name="40% - Accent1 2" xfId="249"/>
    <cellStyle name="40% - Accent1 3" xfId="250"/>
    <cellStyle name="40% - Accent1 4" xfId="251"/>
    <cellStyle name="40% - Accent1 5" xfId="252"/>
    <cellStyle name="40% - Accent1 6" xfId="253"/>
    <cellStyle name="40% - Accent1 7" xfId="254"/>
    <cellStyle name="40% - Accent1 8" xfId="255"/>
    <cellStyle name="40% - Accent1 9" xfId="256"/>
    <cellStyle name="40% - Accent2" xfId="257"/>
    <cellStyle name="40% - Accent2 10" xfId="258"/>
    <cellStyle name="40% - Accent2 11" xfId="259"/>
    <cellStyle name="40% - Accent2 12" xfId="260"/>
    <cellStyle name="40% - Accent2 13" xfId="261"/>
    <cellStyle name="40% - Accent2 14" xfId="1556"/>
    <cellStyle name="40% - Accent2 2" xfId="262"/>
    <cellStyle name="40% - Accent2 3" xfId="263"/>
    <cellStyle name="40% - Accent2 4" xfId="264"/>
    <cellStyle name="40% - Accent2 5" xfId="265"/>
    <cellStyle name="40% - Accent2 6" xfId="266"/>
    <cellStyle name="40% - Accent2 7" xfId="267"/>
    <cellStyle name="40% - Accent2 8" xfId="268"/>
    <cellStyle name="40% - Accent2 9" xfId="269"/>
    <cellStyle name="40% - Accent3" xfId="270"/>
    <cellStyle name="40% - Accent3 10" xfId="271"/>
    <cellStyle name="40% - Accent3 11" xfId="272"/>
    <cellStyle name="40% - Accent3 12" xfId="273"/>
    <cellStyle name="40% - Accent3 13" xfId="274"/>
    <cellStyle name="40% - Accent3 14" xfId="1557"/>
    <cellStyle name="40% - Accent3 2" xfId="275"/>
    <cellStyle name="40% - Accent3 3" xfId="276"/>
    <cellStyle name="40% - Accent3 4" xfId="277"/>
    <cellStyle name="40% - Accent3 5" xfId="278"/>
    <cellStyle name="40% - Accent3 6" xfId="279"/>
    <cellStyle name="40% - Accent3 7" xfId="280"/>
    <cellStyle name="40% - Accent3 8" xfId="281"/>
    <cellStyle name="40% - Accent3 9" xfId="282"/>
    <cellStyle name="40% - Accent4" xfId="283"/>
    <cellStyle name="40% - Accent4 10" xfId="284"/>
    <cellStyle name="40% - Accent4 11" xfId="285"/>
    <cellStyle name="40% - Accent4 12" xfId="286"/>
    <cellStyle name="40% - Accent4 13" xfId="287"/>
    <cellStyle name="40% - Accent4 14" xfId="1569"/>
    <cellStyle name="40% - Accent4 2" xfId="288"/>
    <cellStyle name="40% - Accent4 3" xfId="289"/>
    <cellStyle name="40% - Accent4 4" xfId="290"/>
    <cellStyle name="40% - Accent4 5" xfId="291"/>
    <cellStyle name="40% - Accent4 6" xfId="292"/>
    <cellStyle name="40% - Accent4 7" xfId="293"/>
    <cellStyle name="40% - Accent4 8" xfId="294"/>
    <cellStyle name="40% - Accent4 9" xfId="295"/>
    <cellStyle name="40% - Accent5" xfId="296"/>
    <cellStyle name="40% - Accent5 10" xfId="297"/>
    <cellStyle name="40% - Accent5 11" xfId="298"/>
    <cellStyle name="40% - Accent5 12" xfId="299"/>
    <cellStyle name="40% - Accent5 13" xfId="300"/>
    <cellStyle name="40% - Accent5 14" xfId="1435"/>
    <cellStyle name="40% - Accent5 2" xfId="301"/>
    <cellStyle name="40% - Accent5 3" xfId="302"/>
    <cellStyle name="40% - Accent5 4" xfId="303"/>
    <cellStyle name="40% - Accent5 5" xfId="304"/>
    <cellStyle name="40% - Accent5 6" xfId="305"/>
    <cellStyle name="40% - Accent5 7" xfId="306"/>
    <cellStyle name="40% - Accent5 8" xfId="307"/>
    <cellStyle name="40% - Accent5 9" xfId="308"/>
    <cellStyle name="40% - Accent6" xfId="309"/>
    <cellStyle name="40% - Accent6 10" xfId="310"/>
    <cellStyle name="40% - Accent6 11" xfId="311"/>
    <cellStyle name="40% - Accent6 12" xfId="312"/>
    <cellStyle name="40% - Accent6 13" xfId="313"/>
    <cellStyle name="40% - Accent6 14" xfId="1570"/>
    <cellStyle name="40% - Accent6 2" xfId="314"/>
    <cellStyle name="40% - Accent6 3" xfId="315"/>
    <cellStyle name="40% - Accent6 4" xfId="316"/>
    <cellStyle name="40% - Accent6 5" xfId="317"/>
    <cellStyle name="40% - Accent6 6" xfId="318"/>
    <cellStyle name="40% - Accent6 7" xfId="319"/>
    <cellStyle name="40% - Accent6 8" xfId="320"/>
    <cellStyle name="40% - Accent6 9" xfId="321"/>
    <cellStyle name="40% - Акцент1 2" xfId="322"/>
    <cellStyle name="40% - Акцент1 2 2" xfId="1571"/>
    <cellStyle name="40% - Акцент2 2" xfId="323"/>
    <cellStyle name="40% - Акцент2 2 2" xfId="1463"/>
    <cellStyle name="40% - Акцент3 2" xfId="324"/>
    <cellStyle name="40% - Акцент3 2 2" xfId="1464"/>
    <cellStyle name="40% - Акцент4 2" xfId="325"/>
    <cellStyle name="40% - Акцент4 2 2" xfId="1465"/>
    <cellStyle name="40% - Акцент5 2" xfId="326"/>
    <cellStyle name="40% - Акцент5 2 2" xfId="1466"/>
    <cellStyle name="40% - Акцент6 2" xfId="327"/>
    <cellStyle name="40% - Акцент6 2 2" xfId="1467"/>
    <cellStyle name="60% - Accent1" xfId="328"/>
    <cellStyle name="60% - Accent1 10" xfId="329"/>
    <cellStyle name="60% - Accent1 11" xfId="330"/>
    <cellStyle name="60% - Accent1 12" xfId="331"/>
    <cellStyle name="60% - Accent1 13" xfId="332"/>
    <cellStyle name="60% - Accent1 14" xfId="1468"/>
    <cellStyle name="60% - Accent1 2" xfId="333"/>
    <cellStyle name="60% - Accent1 3" xfId="334"/>
    <cellStyle name="60% - Accent1 4" xfId="335"/>
    <cellStyle name="60% - Accent1 5" xfId="336"/>
    <cellStyle name="60% - Accent1 6" xfId="337"/>
    <cellStyle name="60% - Accent1 7" xfId="338"/>
    <cellStyle name="60% - Accent1 8" xfId="339"/>
    <cellStyle name="60% - Accent1 9" xfId="340"/>
    <cellStyle name="60% - Accent2" xfId="341"/>
    <cellStyle name="60% - Accent2 10" xfId="342"/>
    <cellStyle name="60% - Accent2 11" xfId="343"/>
    <cellStyle name="60% - Accent2 12" xfId="344"/>
    <cellStyle name="60% - Accent2 13" xfId="345"/>
    <cellStyle name="60% - Accent2 14" xfId="1469"/>
    <cellStyle name="60% - Accent2 2" xfId="346"/>
    <cellStyle name="60% - Accent2 3" xfId="347"/>
    <cellStyle name="60% - Accent2 4" xfId="348"/>
    <cellStyle name="60% - Accent2 5" xfId="349"/>
    <cellStyle name="60% - Accent2 6" xfId="350"/>
    <cellStyle name="60% - Accent2 7" xfId="351"/>
    <cellStyle name="60% - Accent2 8" xfId="352"/>
    <cellStyle name="60% - Accent2 9" xfId="353"/>
    <cellStyle name="60% - Accent3" xfId="354"/>
    <cellStyle name="60% - Accent3 10" xfId="355"/>
    <cellStyle name="60% - Accent3 11" xfId="356"/>
    <cellStyle name="60% - Accent3 12" xfId="357"/>
    <cellStyle name="60% - Accent3 13" xfId="358"/>
    <cellStyle name="60% - Accent3 14" xfId="1470"/>
    <cellStyle name="60% - Accent3 2" xfId="359"/>
    <cellStyle name="60% - Accent3 3" xfId="360"/>
    <cellStyle name="60% - Accent3 4" xfId="361"/>
    <cellStyle name="60% - Accent3 5" xfId="362"/>
    <cellStyle name="60% - Accent3 6" xfId="363"/>
    <cellStyle name="60% - Accent3 7" xfId="364"/>
    <cellStyle name="60% - Accent3 8" xfId="365"/>
    <cellStyle name="60% - Accent3 9" xfId="366"/>
    <cellStyle name="60% - Accent4" xfId="367"/>
    <cellStyle name="60% - Accent4 10" xfId="368"/>
    <cellStyle name="60% - Accent4 11" xfId="369"/>
    <cellStyle name="60% - Accent4 12" xfId="370"/>
    <cellStyle name="60% - Accent4 13" xfId="371"/>
    <cellStyle name="60% - Accent4 14" xfId="1471"/>
    <cellStyle name="60% - Accent4 2" xfId="372"/>
    <cellStyle name="60% - Accent4 3" xfId="373"/>
    <cellStyle name="60% - Accent4 4" xfId="374"/>
    <cellStyle name="60% - Accent4 5" xfId="375"/>
    <cellStyle name="60% - Accent4 6" xfId="376"/>
    <cellStyle name="60% - Accent4 7" xfId="377"/>
    <cellStyle name="60% - Accent4 8" xfId="378"/>
    <cellStyle name="60% - Accent4 9" xfId="379"/>
    <cellStyle name="60% - Accent5" xfId="380"/>
    <cellStyle name="60% - Accent5 10" xfId="381"/>
    <cellStyle name="60% - Accent5 11" xfId="382"/>
    <cellStyle name="60% - Accent5 12" xfId="383"/>
    <cellStyle name="60% - Accent5 13" xfId="384"/>
    <cellStyle name="60% - Accent5 14" xfId="1472"/>
    <cellStyle name="60% - Accent5 2" xfId="385"/>
    <cellStyle name="60% - Accent5 3" xfId="386"/>
    <cellStyle name="60% - Accent5 4" xfId="387"/>
    <cellStyle name="60% - Accent5 5" xfId="388"/>
    <cellStyle name="60% - Accent5 6" xfId="389"/>
    <cellStyle name="60% - Accent5 7" xfId="390"/>
    <cellStyle name="60% - Accent5 8" xfId="391"/>
    <cellStyle name="60% - Accent5 9" xfId="392"/>
    <cellStyle name="60% - Accent6" xfId="393"/>
    <cellStyle name="60% - Accent6 10" xfId="394"/>
    <cellStyle name="60% - Accent6 11" xfId="395"/>
    <cellStyle name="60% - Accent6 12" xfId="396"/>
    <cellStyle name="60% - Accent6 13" xfId="397"/>
    <cellStyle name="60% - Accent6 14" xfId="1413"/>
    <cellStyle name="60% - Accent6 2" xfId="398"/>
    <cellStyle name="60% - Accent6 3" xfId="399"/>
    <cellStyle name="60% - Accent6 4" xfId="400"/>
    <cellStyle name="60% - Accent6 5" xfId="401"/>
    <cellStyle name="60% - Accent6 6" xfId="402"/>
    <cellStyle name="60% - Accent6 7" xfId="403"/>
    <cellStyle name="60% - Accent6 8" xfId="404"/>
    <cellStyle name="60% - Accent6 9" xfId="405"/>
    <cellStyle name="60% - Акцент1 2" xfId="406"/>
    <cellStyle name="60% - Акцент1 2 2" xfId="1414"/>
    <cellStyle name="60% - Акцент2 2" xfId="407"/>
    <cellStyle name="60% - Акцент2 2 2" xfId="1584"/>
    <cellStyle name="60% - Акцент3 2" xfId="408"/>
    <cellStyle name="60% - Акцент3 2 2" xfId="1572"/>
    <cellStyle name="60% - Акцент4 2" xfId="409"/>
    <cellStyle name="60% - Акцент4 2 2" xfId="1573"/>
    <cellStyle name="60% - Акцент5 2" xfId="410"/>
    <cellStyle name="60% - Акцент5 2 2" xfId="1574"/>
    <cellStyle name="60% - Акцент6 2" xfId="411"/>
    <cellStyle name="60% - Акцент6 2 2" xfId="1415"/>
    <cellStyle name="Accent1" xfId="412"/>
    <cellStyle name="Accent1 - 20%" xfId="1"/>
    <cellStyle name="Accent1 - 20% 2" xfId="1576"/>
    <cellStyle name="Accent1 - 40%" xfId="2"/>
    <cellStyle name="Accent1 - 40% 2" xfId="1620"/>
    <cellStyle name="Accent1 - 60%" xfId="3"/>
    <cellStyle name="Accent1 - 60% 2" xfId="1601"/>
    <cellStyle name="Accent1 10" xfId="413"/>
    <cellStyle name="Accent1 11" xfId="414"/>
    <cellStyle name="Accent1 12" xfId="415"/>
    <cellStyle name="Accent1 13" xfId="416"/>
    <cellStyle name="Accent1 14" xfId="1416"/>
    <cellStyle name="Accent1 15" xfId="1624"/>
    <cellStyle name="Accent1 16" xfId="1580"/>
    <cellStyle name="Accent1 17" xfId="1564"/>
    <cellStyle name="Accent1 18" xfId="1612"/>
    <cellStyle name="Accent1 19" xfId="1634"/>
    <cellStyle name="Accent1 2" xfId="417"/>
    <cellStyle name="Accent1 20" xfId="1672"/>
    <cellStyle name="Accent1 21" xfId="1643"/>
    <cellStyle name="Accent1 22" xfId="1677"/>
    <cellStyle name="Accent1 23" xfId="1636"/>
    <cellStyle name="Accent1 24" xfId="1684"/>
    <cellStyle name="Accent1 25" xfId="1658"/>
    <cellStyle name="Accent1 26" xfId="1646"/>
    <cellStyle name="Accent1 27" xfId="1715"/>
    <cellStyle name="Accent1 28" xfId="1768"/>
    <cellStyle name="Accent1 29" xfId="1733"/>
    <cellStyle name="Accent1 3" xfId="418"/>
    <cellStyle name="Accent1 30" xfId="1775"/>
    <cellStyle name="Accent1 31" xfId="1762"/>
    <cellStyle name="Accent1 32" xfId="1702"/>
    <cellStyle name="Accent1 4" xfId="419"/>
    <cellStyle name="Accent1 5" xfId="420"/>
    <cellStyle name="Accent1 6" xfId="421"/>
    <cellStyle name="Accent1 7" xfId="422"/>
    <cellStyle name="Accent1 8" xfId="423"/>
    <cellStyle name="Accent1 9" xfId="424"/>
    <cellStyle name="Accent2" xfId="425"/>
    <cellStyle name="Accent2 - 20%" xfId="4"/>
    <cellStyle name="Accent2 - 20% 2" xfId="1600"/>
    <cellStyle name="Accent2 - 40%" xfId="5"/>
    <cellStyle name="Accent2 - 40% 2" xfId="1599"/>
    <cellStyle name="Accent2 - 60%" xfId="6"/>
    <cellStyle name="Accent2 - 60% 2" xfId="1598"/>
    <cellStyle name="Accent2 10" xfId="426"/>
    <cellStyle name="Accent2 11" xfId="427"/>
    <cellStyle name="Accent2 12" xfId="428"/>
    <cellStyle name="Accent2 13" xfId="429"/>
    <cellStyle name="Accent2 14" xfId="1585"/>
    <cellStyle name="Accent2 15" xfId="1625"/>
    <cellStyle name="Accent2 16" xfId="1626"/>
    <cellStyle name="Accent2 17" xfId="1431"/>
    <cellStyle name="Accent2 18" xfId="1430"/>
    <cellStyle name="Accent2 19" xfId="1633"/>
    <cellStyle name="Accent2 2" xfId="430"/>
    <cellStyle name="Accent2 20" xfId="1644"/>
    <cellStyle name="Accent2 21" xfId="1663"/>
    <cellStyle name="Accent2 22" xfId="1667"/>
    <cellStyle name="Accent2 23" xfId="1664"/>
    <cellStyle name="Accent2 24" xfId="1683"/>
    <cellStyle name="Accent2 25" xfId="1657"/>
    <cellStyle name="Accent2 26" xfId="1650"/>
    <cellStyle name="Accent2 27" xfId="1717"/>
    <cellStyle name="Accent2 28" xfId="1748"/>
    <cellStyle name="Accent2 29" xfId="1765"/>
    <cellStyle name="Accent2 3" xfId="431"/>
    <cellStyle name="Accent2 30" xfId="1710"/>
    <cellStyle name="Accent2 31" xfId="1759"/>
    <cellStyle name="Accent2 32" xfId="1740"/>
    <cellStyle name="Accent2 4" xfId="432"/>
    <cellStyle name="Accent2 5" xfId="433"/>
    <cellStyle name="Accent2 6" xfId="434"/>
    <cellStyle name="Accent2 7" xfId="435"/>
    <cellStyle name="Accent2 8" xfId="436"/>
    <cellStyle name="Accent2 9" xfId="437"/>
    <cellStyle name="Accent3" xfId="438"/>
    <cellStyle name="Accent3 - 20%" xfId="7"/>
    <cellStyle name="Accent3 - 20% 2" xfId="1597"/>
    <cellStyle name="Accent3 - 40%" xfId="8"/>
    <cellStyle name="Accent3 - 40% 2" xfId="1596"/>
    <cellStyle name="Accent3 - 60%" xfId="9"/>
    <cellStyle name="Accent3 - 60% 2" xfId="1595"/>
    <cellStyle name="Accent3 10" xfId="439"/>
    <cellStyle name="Accent3 11" xfId="440"/>
    <cellStyle name="Accent3 12" xfId="441"/>
    <cellStyle name="Accent3 13" xfId="442"/>
    <cellStyle name="Accent3 14" xfId="1474"/>
    <cellStyle name="Accent3 15" xfId="1622"/>
    <cellStyle name="Accent3 16" xfId="1426"/>
    <cellStyle name="Accent3 17" xfId="1615"/>
    <cellStyle name="Accent3 18" xfId="1631"/>
    <cellStyle name="Accent3 19" xfId="1553"/>
    <cellStyle name="Accent3 2" xfId="443"/>
    <cellStyle name="Accent3 20" xfId="1674"/>
    <cellStyle name="Accent3 21" xfId="1665"/>
    <cellStyle name="Accent3 22" xfId="1671"/>
    <cellStyle name="Accent3 23" xfId="1661"/>
    <cellStyle name="Accent3 24" xfId="1682"/>
    <cellStyle name="Accent3 25" xfId="1670"/>
    <cellStyle name="Accent3 26" xfId="1675"/>
    <cellStyle name="Accent3 27" xfId="1720"/>
    <cellStyle name="Accent3 28" xfId="1747"/>
    <cellStyle name="Accent3 29" xfId="1722"/>
    <cellStyle name="Accent3 3" xfId="444"/>
    <cellStyle name="Accent3 30" xfId="1692"/>
    <cellStyle name="Accent3 31" xfId="1738"/>
    <cellStyle name="Accent3 32" xfId="1757"/>
    <cellStyle name="Accent3 4" xfId="445"/>
    <cellStyle name="Accent3 5" xfId="446"/>
    <cellStyle name="Accent3 6" xfId="447"/>
    <cellStyle name="Accent3 7" xfId="448"/>
    <cellStyle name="Accent3 8" xfId="449"/>
    <cellStyle name="Accent3 9" xfId="450"/>
    <cellStyle name="Accent4" xfId="451"/>
    <cellStyle name="Accent4 - 20%" xfId="10"/>
    <cellStyle name="Accent4 - 20% 2" xfId="1594"/>
    <cellStyle name="Accent4 - 40%" xfId="11"/>
    <cellStyle name="Accent4 - 40% 2" xfId="1593"/>
    <cellStyle name="Accent4 - 60%" xfId="12"/>
    <cellStyle name="Accent4 - 60% 2" xfId="1592"/>
    <cellStyle name="Accent4 10" xfId="452"/>
    <cellStyle name="Accent4 11" xfId="453"/>
    <cellStyle name="Accent4 12" xfId="454"/>
    <cellStyle name="Accent4 13" xfId="455"/>
    <cellStyle name="Accent4 14" xfId="1475"/>
    <cellStyle name="Accent4 15" xfId="1562"/>
    <cellStyle name="Accent4 16" xfId="1629"/>
    <cellStyle name="Accent4 17" xfId="1611"/>
    <cellStyle name="Accent4 18" xfId="1450"/>
    <cellStyle name="Accent4 19" xfId="1614"/>
    <cellStyle name="Accent4 2" xfId="456"/>
    <cellStyle name="Accent4 20" xfId="1662"/>
    <cellStyle name="Accent4 21" xfId="1655"/>
    <cellStyle name="Accent4 22" xfId="1668"/>
    <cellStyle name="Accent4 23" xfId="1635"/>
    <cellStyle name="Accent4 24" xfId="1680"/>
    <cellStyle name="Accent4 25" xfId="1685"/>
    <cellStyle name="Accent4 26" xfId="1651"/>
    <cellStyle name="Accent4 27" xfId="1723"/>
    <cellStyle name="Accent4 28" xfId="1744"/>
    <cellStyle name="Accent4 29" xfId="1721"/>
    <cellStyle name="Accent4 3" xfId="457"/>
    <cellStyle name="Accent4 30" xfId="1711"/>
    <cellStyle name="Accent4 31" xfId="1758"/>
    <cellStyle name="Accent4 32" xfId="1764"/>
    <cellStyle name="Accent4 4" xfId="458"/>
    <cellStyle name="Accent4 5" xfId="459"/>
    <cellStyle name="Accent4 6" xfId="460"/>
    <cellStyle name="Accent4 7" xfId="461"/>
    <cellStyle name="Accent4 8" xfId="462"/>
    <cellStyle name="Accent4 9" xfId="463"/>
    <cellStyle name="Accent5" xfId="464"/>
    <cellStyle name="Accent5 - 20%" xfId="13"/>
    <cellStyle name="Accent5 - 20% 2" xfId="1443"/>
    <cellStyle name="Accent5 - 40%" xfId="14"/>
    <cellStyle name="Accent5 - 60%" xfId="15"/>
    <cellStyle name="Accent5 - 60% 2" xfId="1555"/>
    <cellStyle name="Accent5 10" xfId="465"/>
    <cellStyle name="Accent5 11" xfId="466"/>
    <cellStyle name="Accent5 12" xfId="467"/>
    <cellStyle name="Accent5 13" xfId="468"/>
    <cellStyle name="Accent5 14" xfId="1445"/>
    <cellStyle name="Accent5 15" xfId="1627"/>
    <cellStyle name="Accent5 16" xfId="1425"/>
    <cellStyle name="Accent5 17" xfId="1613"/>
    <cellStyle name="Accent5 18" xfId="1632"/>
    <cellStyle name="Accent5 19" xfId="1429"/>
    <cellStyle name="Accent5 2" xfId="469"/>
    <cellStyle name="Accent5 20" xfId="1676"/>
    <cellStyle name="Accent5 21" xfId="1652"/>
    <cellStyle name="Accent5 22" xfId="1686"/>
    <cellStyle name="Accent5 23" xfId="1666"/>
    <cellStyle name="Accent5 24" xfId="1689"/>
    <cellStyle name="Accent5 25" xfId="1642"/>
    <cellStyle name="Accent5 26" xfId="1681"/>
    <cellStyle name="Accent5 27" xfId="1725"/>
    <cellStyle name="Accent5 28" xfId="1756"/>
    <cellStyle name="Accent5 29" xfId="1719"/>
    <cellStyle name="Accent5 3" xfId="470"/>
    <cellStyle name="Accent5 30" xfId="1752"/>
    <cellStyle name="Accent5 31" xfId="1736"/>
    <cellStyle name="Accent5 32" xfId="1732"/>
    <cellStyle name="Accent5 4" xfId="471"/>
    <cellStyle name="Accent5 5" xfId="472"/>
    <cellStyle name="Accent5 6" xfId="473"/>
    <cellStyle name="Accent5 7" xfId="474"/>
    <cellStyle name="Accent5 8" xfId="475"/>
    <cellStyle name="Accent5 9" xfId="476"/>
    <cellStyle name="Accent6" xfId="477"/>
    <cellStyle name="Accent6 - 20%" xfId="16"/>
    <cellStyle name="Accent6 - 40%" xfId="17"/>
    <cellStyle name="Accent6 - 40% 2" xfId="1442"/>
    <cellStyle name="Accent6 - 60%" xfId="18"/>
    <cellStyle name="Accent6 - 60% 2" xfId="1579"/>
    <cellStyle name="Accent6 10" xfId="478"/>
    <cellStyle name="Accent6 11" xfId="479"/>
    <cellStyle name="Accent6 12" xfId="480"/>
    <cellStyle name="Accent6 13" xfId="481"/>
    <cellStyle name="Accent6 14" xfId="1476"/>
    <cellStyle name="Accent6 15" xfId="1563"/>
    <cellStyle name="Accent6 16" xfId="1581"/>
    <cellStyle name="Accent6 17" xfId="1623"/>
    <cellStyle name="Accent6 18" xfId="1630"/>
    <cellStyle name="Accent6 19" xfId="1444"/>
    <cellStyle name="Accent6 2" xfId="482"/>
    <cellStyle name="Accent6 20" xfId="1673"/>
    <cellStyle name="Accent6 21" xfId="1639"/>
    <cellStyle name="Accent6 22" xfId="1669"/>
    <cellStyle name="Accent6 23" xfId="1660"/>
    <cellStyle name="Accent6 24" xfId="1679"/>
    <cellStyle name="Accent6 25" xfId="1654"/>
    <cellStyle name="Accent6 26" xfId="1641"/>
    <cellStyle name="Accent6 27" xfId="1726"/>
    <cellStyle name="Accent6 28" xfId="1743"/>
    <cellStyle name="Accent6 29" xfId="1718"/>
    <cellStyle name="Accent6 3" xfId="483"/>
    <cellStyle name="Accent6 30" xfId="1742"/>
    <cellStyle name="Accent6 31" xfId="1739"/>
    <cellStyle name="Accent6 32" xfId="1724"/>
    <cellStyle name="Accent6 4" xfId="484"/>
    <cellStyle name="Accent6 5" xfId="485"/>
    <cellStyle name="Accent6 6" xfId="486"/>
    <cellStyle name="Accent6 7" xfId="487"/>
    <cellStyle name="Accent6 8" xfId="488"/>
    <cellStyle name="Accent6 9" xfId="489"/>
    <cellStyle name="account" xfId="1803"/>
    <cellStyle name="Accounting" xfId="1804"/>
    <cellStyle name="Anna" xfId="1805"/>
    <cellStyle name="AP_AR_UPS" xfId="1806"/>
    <cellStyle name="BackGround_General" xfId="1807"/>
    <cellStyle name="Bad" xfId="490"/>
    <cellStyle name="Bad 10" xfId="491"/>
    <cellStyle name="Bad 11" xfId="492"/>
    <cellStyle name="Bad 12" xfId="493"/>
    <cellStyle name="Bad 13" xfId="494"/>
    <cellStyle name="Bad 14" xfId="1586"/>
    <cellStyle name="Bad 2" xfId="495"/>
    <cellStyle name="Bad 3" xfId="496"/>
    <cellStyle name="Bad 4" xfId="497"/>
    <cellStyle name="Bad 5" xfId="498"/>
    <cellStyle name="Bad 6" xfId="499"/>
    <cellStyle name="Bad 7" xfId="500"/>
    <cellStyle name="Bad 8" xfId="501"/>
    <cellStyle name="Bad 9" xfId="502"/>
    <cellStyle name="blank" xfId="1808"/>
    <cellStyle name="Blue_Calculation" xfId="1809"/>
    <cellStyle name="Calculation" xfId="503"/>
    <cellStyle name="Calculation 10" xfId="504"/>
    <cellStyle name="Calculation 11" xfId="505"/>
    <cellStyle name="Calculation 12" xfId="506"/>
    <cellStyle name="Calculation 13" xfId="507"/>
    <cellStyle name="Calculation 14" xfId="1587"/>
    <cellStyle name="Calculation 15" xfId="1810"/>
    <cellStyle name="Calculation 2" xfId="508"/>
    <cellStyle name="Calculation 3" xfId="509"/>
    <cellStyle name="Calculation 4" xfId="510"/>
    <cellStyle name="Calculation 5" xfId="511"/>
    <cellStyle name="Calculation 6" xfId="512"/>
    <cellStyle name="Calculation 7" xfId="513"/>
    <cellStyle name="Calculation 8" xfId="514"/>
    <cellStyle name="Calculation 9" xfId="515"/>
    <cellStyle name="Calculation_Xl0000026" xfId="516"/>
    <cellStyle name="Check" xfId="1811"/>
    <cellStyle name="Check Cell" xfId="517"/>
    <cellStyle name="Check Cell 10" xfId="518"/>
    <cellStyle name="Check Cell 11" xfId="519"/>
    <cellStyle name="Check Cell 12" xfId="520"/>
    <cellStyle name="Check Cell 13" xfId="521"/>
    <cellStyle name="Check Cell 14" xfId="1588"/>
    <cellStyle name="Check Cell 2" xfId="522"/>
    <cellStyle name="Check Cell 3" xfId="523"/>
    <cellStyle name="Check Cell 4" xfId="524"/>
    <cellStyle name="Check Cell 5" xfId="525"/>
    <cellStyle name="Check Cell 6" xfId="526"/>
    <cellStyle name="Check Cell 7" xfId="527"/>
    <cellStyle name="Check Cell 8" xfId="528"/>
    <cellStyle name="Check Cell 9" xfId="529"/>
    <cellStyle name="Check Cell_Xl0000026" xfId="530"/>
    <cellStyle name="Comma [0]_laroux" xfId="531"/>
    <cellStyle name="Comma_laroux" xfId="532"/>
    <cellStyle name="Currency [0]" xfId="533"/>
    <cellStyle name="Currency_laroux" xfId="534"/>
    <cellStyle name="Dezimal [0]_Compiling Utility Macros" xfId="1812"/>
    <cellStyle name="Dezimal_Compiling Utility Macros" xfId="1813"/>
    <cellStyle name="Emphasis 1" xfId="19"/>
    <cellStyle name="Emphasis 1 2" xfId="1575"/>
    <cellStyle name="Emphasis 2" xfId="20"/>
    <cellStyle name="Emphasis 2 2" xfId="1561"/>
    <cellStyle name="Emphasis 3" xfId="21"/>
    <cellStyle name="Euro" xfId="1271"/>
    <cellStyle name="Explanatory Text" xfId="535"/>
    <cellStyle name="Explanatory Text 10" xfId="536"/>
    <cellStyle name="Explanatory Text 11" xfId="537"/>
    <cellStyle name="Explanatory Text 12" xfId="538"/>
    <cellStyle name="Explanatory Text 13" xfId="539"/>
    <cellStyle name="Explanatory Text 14" xfId="1621"/>
    <cellStyle name="Explanatory Text 2" xfId="540"/>
    <cellStyle name="Explanatory Text 3" xfId="541"/>
    <cellStyle name="Explanatory Text 4" xfId="542"/>
    <cellStyle name="Explanatory Text 5" xfId="543"/>
    <cellStyle name="Explanatory Text 6" xfId="544"/>
    <cellStyle name="Explanatory Text 7" xfId="545"/>
    <cellStyle name="Explanatory Text 8" xfId="546"/>
    <cellStyle name="Explanatory Text 9" xfId="547"/>
    <cellStyle name="Followed Hyperlink" xfId="1272"/>
    <cellStyle name="Footnotes" xfId="1814"/>
    <cellStyle name="General_Ledger" xfId="1815"/>
    <cellStyle name="Good" xfId="548"/>
    <cellStyle name="Good 10" xfId="549"/>
    <cellStyle name="Good 11" xfId="550"/>
    <cellStyle name="Good 12" xfId="551"/>
    <cellStyle name="Good 13" xfId="552"/>
    <cellStyle name="Good 14" xfId="1583"/>
    <cellStyle name="Good 2" xfId="553"/>
    <cellStyle name="Good 3" xfId="554"/>
    <cellStyle name="Good 4" xfId="555"/>
    <cellStyle name="Good 5" xfId="556"/>
    <cellStyle name="Good 6" xfId="557"/>
    <cellStyle name="Good 7" xfId="558"/>
    <cellStyle name="Good 8" xfId="559"/>
    <cellStyle name="Good 9" xfId="560"/>
    <cellStyle name="Heading 1" xfId="561"/>
    <cellStyle name="Heading 1 10" xfId="562"/>
    <cellStyle name="Heading 1 11" xfId="563"/>
    <cellStyle name="Heading 1 12" xfId="564"/>
    <cellStyle name="Heading 1 13" xfId="565"/>
    <cellStyle name="Heading 1 14" xfId="1528"/>
    <cellStyle name="Heading 1 2" xfId="566"/>
    <cellStyle name="Heading 1 3" xfId="567"/>
    <cellStyle name="Heading 1 4" xfId="568"/>
    <cellStyle name="Heading 1 5" xfId="569"/>
    <cellStyle name="Heading 1 6" xfId="570"/>
    <cellStyle name="Heading 1 7" xfId="571"/>
    <cellStyle name="Heading 1 8" xfId="572"/>
    <cellStyle name="Heading 1 9" xfId="573"/>
    <cellStyle name="Heading 1_Xl0000026" xfId="574"/>
    <cellStyle name="Heading 2" xfId="575"/>
    <cellStyle name="Heading 2 10" xfId="576"/>
    <cellStyle name="Heading 2 11" xfId="577"/>
    <cellStyle name="Heading 2 12" xfId="578"/>
    <cellStyle name="Heading 2 13" xfId="579"/>
    <cellStyle name="Heading 2 14" xfId="1529"/>
    <cellStyle name="Heading 2 2" xfId="580"/>
    <cellStyle name="Heading 2 3" xfId="581"/>
    <cellStyle name="Heading 2 4" xfId="582"/>
    <cellStyle name="Heading 2 5" xfId="583"/>
    <cellStyle name="Heading 2 6" xfId="584"/>
    <cellStyle name="Heading 2 7" xfId="585"/>
    <cellStyle name="Heading 2 8" xfId="586"/>
    <cellStyle name="Heading 2 9" xfId="587"/>
    <cellStyle name="Heading 2_Xl0000026" xfId="588"/>
    <cellStyle name="Heading 3" xfId="589"/>
    <cellStyle name="Heading 3 10" xfId="590"/>
    <cellStyle name="Heading 3 11" xfId="591"/>
    <cellStyle name="Heading 3 12" xfId="592"/>
    <cellStyle name="Heading 3 13" xfId="593"/>
    <cellStyle name="Heading 3 14" xfId="1530"/>
    <cellStyle name="Heading 3 2" xfId="594"/>
    <cellStyle name="Heading 3 3" xfId="595"/>
    <cellStyle name="Heading 3 4" xfId="596"/>
    <cellStyle name="Heading 3 5" xfId="597"/>
    <cellStyle name="Heading 3 6" xfId="598"/>
    <cellStyle name="Heading 3 7" xfId="599"/>
    <cellStyle name="Heading 3 8" xfId="600"/>
    <cellStyle name="Heading 3 9" xfId="601"/>
    <cellStyle name="Heading 3_Xl0000026" xfId="602"/>
    <cellStyle name="Heading 4" xfId="603"/>
    <cellStyle name="Heading 4 10" xfId="604"/>
    <cellStyle name="Heading 4 11" xfId="605"/>
    <cellStyle name="Heading 4 12" xfId="606"/>
    <cellStyle name="Heading 4 13" xfId="607"/>
    <cellStyle name="Heading 4 14" xfId="1531"/>
    <cellStyle name="Heading 4 2" xfId="608"/>
    <cellStyle name="Heading 4 3" xfId="609"/>
    <cellStyle name="Heading 4 4" xfId="610"/>
    <cellStyle name="Heading 4 5" xfId="611"/>
    <cellStyle name="Heading 4 6" xfId="612"/>
    <cellStyle name="Heading 4 7" xfId="613"/>
    <cellStyle name="Heading 4 8" xfId="614"/>
    <cellStyle name="Heading 4 9" xfId="615"/>
    <cellStyle name="Hidden" xfId="1816"/>
    <cellStyle name="Hyperlink" xfId="1273"/>
    <cellStyle name="Iau?iue_Cia-l ccaldcec" xfId="1274"/>
    <cellStyle name="Îáű÷íűé_Ńĺáĺńňîčěîńňü" xfId="1275"/>
    <cellStyle name="Input" xfId="616"/>
    <cellStyle name="Input 10" xfId="617"/>
    <cellStyle name="Input 11" xfId="618"/>
    <cellStyle name="Input 12" xfId="619"/>
    <cellStyle name="Input 13" xfId="620"/>
    <cellStyle name="Input 14" xfId="1532"/>
    <cellStyle name="Input 2" xfId="621"/>
    <cellStyle name="Input 3" xfId="622"/>
    <cellStyle name="Input 4" xfId="623"/>
    <cellStyle name="Input 5" xfId="624"/>
    <cellStyle name="Input 6" xfId="625"/>
    <cellStyle name="Input 7" xfId="626"/>
    <cellStyle name="Input 8" xfId="627"/>
    <cellStyle name="Input 9" xfId="628"/>
    <cellStyle name="Input_Cell" xfId="1817"/>
    <cellStyle name="Just_Table" xfId="1818"/>
    <cellStyle name="LeftTitle" xfId="1819"/>
    <cellStyle name="Linked Cell" xfId="629"/>
    <cellStyle name="Linked Cell 10" xfId="630"/>
    <cellStyle name="Linked Cell 11" xfId="631"/>
    <cellStyle name="Linked Cell 12" xfId="632"/>
    <cellStyle name="Linked Cell 13" xfId="633"/>
    <cellStyle name="Linked Cell 14" xfId="1533"/>
    <cellStyle name="Linked Cell 2" xfId="634"/>
    <cellStyle name="Linked Cell 3" xfId="635"/>
    <cellStyle name="Linked Cell 4" xfId="636"/>
    <cellStyle name="Linked Cell 5" xfId="637"/>
    <cellStyle name="Linked Cell 6" xfId="638"/>
    <cellStyle name="Linked Cell 7" xfId="639"/>
    <cellStyle name="Linked Cell 8" xfId="640"/>
    <cellStyle name="Linked Cell 9" xfId="641"/>
    <cellStyle name="Linked Cell_Xl0000026" xfId="642"/>
    <cellStyle name="Neutral" xfId="643"/>
    <cellStyle name="Neutral 10" xfId="644"/>
    <cellStyle name="Neutral 11" xfId="645"/>
    <cellStyle name="Neutral 12" xfId="646"/>
    <cellStyle name="Neutral 13" xfId="647"/>
    <cellStyle name="Neutral 14" xfId="1589"/>
    <cellStyle name="Neutral 2" xfId="648"/>
    <cellStyle name="Neutral 3" xfId="649"/>
    <cellStyle name="Neutral 4" xfId="650"/>
    <cellStyle name="Neutral 5" xfId="651"/>
    <cellStyle name="Neutral 6" xfId="652"/>
    <cellStyle name="Neutral 7" xfId="653"/>
    <cellStyle name="Neutral 8" xfId="654"/>
    <cellStyle name="Neutral 9" xfId="655"/>
    <cellStyle name="No_Input" xfId="1820"/>
    <cellStyle name="Norma11l" xfId="656"/>
    <cellStyle name="Normal 10" xfId="657"/>
    <cellStyle name="Normal 11" xfId="658"/>
    <cellStyle name="Normal 12" xfId="659"/>
    <cellStyle name="Normal 13" xfId="660"/>
    <cellStyle name="Normal 2" xfId="661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ASUS" xfId="669"/>
    <cellStyle name="Normal1" xfId="670"/>
    <cellStyle name="Note" xfId="671"/>
    <cellStyle name="Note 10" xfId="672"/>
    <cellStyle name="Note 11" xfId="673"/>
    <cellStyle name="Note 12" xfId="674"/>
    <cellStyle name="Note 13" xfId="675"/>
    <cellStyle name="Note 14" xfId="1590"/>
    <cellStyle name="Note 2" xfId="676"/>
    <cellStyle name="Note 3" xfId="677"/>
    <cellStyle name="Note 4" xfId="678"/>
    <cellStyle name="Note 5" xfId="679"/>
    <cellStyle name="Note 6" xfId="680"/>
    <cellStyle name="Note 7" xfId="681"/>
    <cellStyle name="Note 8" xfId="682"/>
    <cellStyle name="Note 9" xfId="683"/>
    <cellStyle name="Note_Xl0000026" xfId="684"/>
    <cellStyle name="Nun??c [0]_Cia-l ccaldcec" xfId="1276"/>
    <cellStyle name="Nun??c_Cia-l ccaldcec" xfId="1277"/>
    <cellStyle name="Ňűń˙÷č [0]_Ńĺáĺńňîčěîńňü" xfId="1278"/>
    <cellStyle name="Ňűń˙÷č_Ńĺáĺńňîčěîńňü" xfId="1279"/>
    <cellStyle name="Output" xfId="685"/>
    <cellStyle name="Output 10" xfId="686"/>
    <cellStyle name="Output 11" xfId="687"/>
    <cellStyle name="Output 12" xfId="688"/>
    <cellStyle name="Output 13" xfId="689"/>
    <cellStyle name="Output 14" xfId="1591"/>
    <cellStyle name="Output 2" xfId="690"/>
    <cellStyle name="Output 3" xfId="691"/>
    <cellStyle name="Output 4" xfId="692"/>
    <cellStyle name="Output 5" xfId="693"/>
    <cellStyle name="Output 6" xfId="694"/>
    <cellStyle name="Output 7" xfId="695"/>
    <cellStyle name="Output 8" xfId="696"/>
    <cellStyle name="Output 9" xfId="697"/>
    <cellStyle name="Output_Xl0000026" xfId="698"/>
    <cellStyle name="PageHeading" xfId="1821"/>
    <cellStyle name="PillarText" xfId="1280"/>
    <cellStyle name="Price_Body" xfId="699"/>
    <cellStyle name="QTitle" xfId="1822"/>
    <cellStyle name="range" xfId="1823"/>
    <cellStyle name="S0" xfId="22"/>
    <cellStyle name="S3_Лист4 (2)" xfId="23"/>
    <cellStyle name="SAPBEXaggData" xfId="24"/>
    <cellStyle name="SAPBEXaggData 2" xfId="1436"/>
    <cellStyle name="SAPBEXaggDataEmph" xfId="25"/>
    <cellStyle name="SAPBEXaggDataEmph 2" xfId="1526"/>
    <cellStyle name="SAPBEXaggItem" xfId="26"/>
    <cellStyle name="SAPBEXaggItem 2" xfId="1525"/>
    <cellStyle name="SAPBEXaggItemX" xfId="27"/>
    <cellStyle name="SAPBEXaggItemX 2" xfId="1524"/>
    <cellStyle name="SAPBEXchaText" xfId="28"/>
    <cellStyle name="SAPBEXchaText 2" xfId="1523"/>
    <cellStyle name="SAPBEXexcBad7" xfId="29"/>
    <cellStyle name="SAPBEXexcBad7 2" xfId="1522"/>
    <cellStyle name="SAPBEXexcBad8" xfId="30"/>
    <cellStyle name="SAPBEXexcBad8 2" xfId="1521"/>
    <cellStyle name="SAPBEXexcBad9" xfId="31"/>
    <cellStyle name="SAPBEXexcBad9 2" xfId="1520"/>
    <cellStyle name="SAPBEXexcCritical4" xfId="32"/>
    <cellStyle name="SAPBEXexcCritical4 2" xfId="1519"/>
    <cellStyle name="SAPBEXexcCritical5" xfId="33"/>
    <cellStyle name="SAPBEXexcCritical5 2" xfId="1518"/>
    <cellStyle name="SAPBEXexcCritical6" xfId="34"/>
    <cellStyle name="SAPBEXexcCritical6 2" xfId="1554"/>
    <cellStyle name="SAPBEXexcGood1" xfId="35"/>
    <cellStyle name="SAPBEXexcGood1 2" xfId="1441"/>
    <cellStyle name="SAPBEXexcGood2" xfId="36"/>
    <cellStyle name="SAPBEXexcGood2 2" xfId="1493"/>
    <cellStyle name="SAPBEXexcGood3" xfId="37"/>
    <cellStyle name="SAPBEXexcGood3 2" xfId="1440"/>
    <cellStyle name="SAPBEXfilterDrill" xfId="38"/>
    <cellStyle name="SAPBEXfilterDrill 2" xfId="1517"/>
    <cellStyle name="SAPBEXfilterItem" xfId="39"/>
    <cellStyle name="SAPBEXfilterItem 2" xfId="1516"/>
    <cellStyle name="SAPBEXfilterText" xfId="40"/>
    <cellStyle name="SAPBEXfilterText 2" xfId="1560"/>
    <cellStyle name="SAPBEXformats" xfId="41"/>
    <cellStyle name="SAPBEXformats 2" xfId="1515"/>
    <cellStyle name="SAPBEXheaderItem" xfId="42"/>
    <cellStyle name="SAPBEXheaderItem 2" xfId="1514"/>
    <cellStyle name="SAPBEXheaderText" xfId="43"/>
    <cellStyle name="SAPBEXheaderText 2" xfId="1513"/>
    <cellStyle name="SAPBEXHLevel0" xfId="44"/>
    <cellStyle name="SAPBEXHLevel0 2" xfId="1512"/>
    <cellStyle name="SAPBEXHLevel0X" xfId="45"/>
    <cellStyle name="SAPBEXHLevel0X 2" xfId="1552"/>
    <cellStyle name="SAPBEXHLevel1" xfId="46"/>
    <cellStyle name="SAPBEXHLevel1 2" xfId="1511"/>
    <cellStyle name="SAPBEXHLevel1X" xfId="47"/>
    <cellStyle name="SAPBEXHLevel1X 2" xfId="1510"/>
    <cellStyle name="SAPBEXHLevel2" xfId="48"/>
    <cellStyle name="SAPBEXHLevel2 2" xfId="1509"/>
    <cellStyle name="SAPBEXHLevel2X" xfId="49"/>
    <cellStyle name="SAPBEXHLevel2X 2" xfId="1508"/>
    <cellStyle name="SAPBEXHLevel3" xfId="50"/>
    <cellStyle name="SAPBEXHLevel3 2" xfId="1539"/>
    <cellStyle name="SAPBEXHLevel3 3" xfId="1616"/>
    <cellStyle name="SAPBEXHLevel3X" xfId="51"/>
    <cellStyle name="SAPBEXHLevel3X 2" xfId="1447"/>
    <cellStyle name="SAPBEXinputData" xfId="52"/>
    <cellStyle name="SAPBEXinputData 2" xfId="1446"/>
    <cellStyle name="SAPBEXItemHeader" xfId="1541"/>
    <cellStyle name="SAPBEXresData" xfId="53"/>
    <cellStyle name="SAPBEXresData 2" xfId="1540"/>
    <cellStyle name="SAPBEXresDataEmph" xfId="54"/>
    <cellStyle name="SAPBEXresDataEmph 2" xfId="1507"/>
    <cellStyle name="SAPBEXresItem" xfId="55"/>
    <cellStyle name="SAPBEXresItem 2" xfId="1506"/>
    <cellStyle name="SAPBEXresItemX" xfId="56"/>
    <cellStyle name="SAPBEXresItemX 2" xfId="1566"/>
    <cellStyle name="SAPBEXstdData" xfId="57"/>
    <cellStyle name="SAPBEXstdData 2" xfId="1477"/>
    <cellStyle name="SAPBEXstdData 3" xfId="1617"/>
    <cellStyle name="SAPBEXstdDataEmph" xfId="58"/>
    <cellStyle name="SAPBEXstdDataEmph 2" xfId="1609"/>
    <cellStyle name="SAPBEXstdDataEmph 3" xfId="1618"/>
    <cellStyle name="SAPBEXstdItem" xfId="59"/>
    <cellStyle name="SAPBEXstdItem 2" xfId="1610"/>
    <cellStyle name="SAPBEXstdItem 3" xfId="1619"/>
    <cellStyle name="SAPBEXstdItemX" xfId="60"/>
    <cellStyle name="SAPBEXstdItemX 2" xfId="1505"/>
    <cellStyle name="SAPBEXtitle" xfId="61"/>
    <cellStyle name="SAPBEXtitle 2" xfId="1504"/>
    <cellStyle name="SAPBEXunassignedItem" xfId="1503"/>
    <cellStyle name="SAPBEXundefined" xfId="62"/>
    <cellStyle name="SAPBEXundefined 2" xfId="1551"/>
    <cellStyle name="SEM-BPS-data" xfId="700"/>
    <cellStyle name="SEM-BPS-head" xfId="701"/>
    <cellStyle name="SEM-BPS-headdata" xfId="702"/>
    <cellStyle name="SEM-BPS-headkey" xfId="703"/>
    <cellStyle name="SEM-BPS-input-on" xfId="704"/>
    <cellStyle name="SEM-BPS-key" xfId="705"/>
    <cellStyle name="SEM-BPS-sub1" xfId="706"/>
    <cellStyle name="SEM-BPS-sub2" xfId="707"/>
    <cellStyle name="SEM-BPS-total" xfId="708"/>
    <cellStyle name="Sheet Title" xfId="63"/>
    <cellStyle name="Show_Sell" xfId="1824"/>
    <cellStyle name="Standard_Anpassen der Amortisation" xfId="1825"/>
    <cellStyle name="Table" xfId="1826"/>
    <cellStyle name="Title" xfId="709"/>
    <cellStyle name="Title 10" xfId="710"/>
    <cellStyle name="Title 11" xfId="711"/>
    <cellStyle name="Title 12" xfId="712"/>
    <cellStyle name="Title 13" xfId="713"/>
    <cellStyle name="Title 14" xfId="1478"/>
    <cellStyle name="Title 2" xfId="714"/>
    <cellStyle name="Title 3" xfId="715"/>
    <cellStyle name="Title 4" xfId="716"/>
    <cellStyle name="Title 5" xfId="717"/>
    <cellStyle name="Title 6" xfId="718"/>
    <cellStyle name="Title 7" xfId="719"/>
    <cellStyle name="Title 8" xfId="720"/>
    <cellStyle name="Title 9" xfId="721"/>
    <cellStyle name="Title_1" xfId="1827"/>
    <cellStyle name="Total" xfId="722"/>
    <cellStyle name="Total 10" xfId="723"/>
    <cellStyle name="Total 11" xfId="724"/>
    <cellStyle name="Total 12" xfId="725"/>
    <cellStyle name="Total 13" xfId="726"/>
    <cellStyle name="Total 14" xfId="1479"/>
    <cellStyle name="Total 2" xfId="727"/>
    <cellStyle name="Total 3" xfId="728"/>
    <cellStyle name="Total 4" xfId="729"/>
    <cellStyle name="Total 5" xfId="730"/>
    <cellStyle name="Total 6" xfId="731"/>
    <cellStyle name="Total 7" xfId="732"/>
    <cellStyle name="Total 8" xfId="733"/>
    <cellStyle name="Total 9" xfId="734"/>
    <cellStyle name="Total_Xl0000026" xfId="735"/>
    <cellStyle name="Undefiniert" xfId="1281"/>
    <cellStyle name="Validation" xfId="1828"/>
    <cellStyle name="Warning Text" xfId="736"/>
    <cellStyle name="Warning Text 10" xfId="737"/>
    <cellStyle name="Warning Text 11" xfId="738"/>
    <cellStyle name="Warning Text 12" xfId="739"/>
    <cellStyle name="Warning Text 13" xfId="740"/>
    <cellStyle name="Warning Text 14" xfId="1480"/>
    <cellStyle name="Warning Text 2" xfId="741"/>
    <cellStyle name="Warning Text 3" xfId="742"/>
    <cellStyle name="Warning Text 4" xfId="743"/>
    <cellStyle name="Warning Text 5" xfId="744"/>
    <cellStyle name="Warning Text 6" xfId="745"/>
    <cellStyle name="Warning Text 7" xfId="746"/>
    <cellStyle name="Warning Text 8" xfId="747"/>
    <cellStyle name="Warning Text 9" xfId="748"/>
    <cellStyle name="white" xfId="1829"/>
    <cellStyle name="Wдhrung [0]_Compiling Utility Macros" xfId="1830"/>
    <cellStyle name="Wдhrung_Compiling Utility Macros" xfId="1831"/>
    <cellStyle name="YelNumbersCurr" xfId="1832"/>
    <cellStyle name="Акт" xfId="1282"/>
    <cellStyle name="АктМТСН" xfId="1283"/>
    <cellStyle name="АктМТСН 2" xfId="1284"/>
    <cellStyle name="Акцент1 2" xfId="749"/>
    <cellStyle name="Акцент1 2 2" xfId="1481"/>
    <cellStyle name="Акцент2 2" xfId="750"/>
    <cellStyle name="Акцент2 2 2" xfId="1482"/>
    <cellStyle name="Акцент3 2" xfId="751"/>
    <cellStyle name="Акцент3 2 2" xfId="1483"/>
    <cellStyle name="Акцент4 2" xfId="752"/>
    <cellStyle name="Акцент4 2 2" xfId="1484"/>
    <cellStyle name="Акцент5 2" xfId="753"/>
    <cellStyle name="Акцент5 2 2" xfId="1485"/>
    <cellStyle name="Акцент6 2" xfId="754"/>
    <cellStyle name="Акцент6 2 2" xfId="1486"/>
    <cellStyle name="Беззащитный" xfId="755"/>
    <cellStyle name="Ввод  2" xfId="756"/>
    <cellStyle name="Ввод  2 2" xfId="1559"/>
    <cellStyle name="Ввод  3" xfId="1433"/>
    <cellStyle name="ВедРесурсов" xfId="1285"/>
    <cellStyle name="ВедРесурсовАкт" xfId="1286"/>
    <cellStyle name="Вывод 2" xfId="757"/>
    <cellStyle name="Вывод 2 2" xfId="1487"/>
    <cellStyle name="Вычисление 2" xfId="758"/>
    <cellStyle name="Вычисление 2 2" xfId="1488"/>
    <cellStyle name="Заголовок" xfId="759"/>
    <cellStyle name="Заголовок 1 2" xfId="760"/>
    <cellStyle name="Заголовок 2 2" xfId="761"/>
    <cellStyle name="Заголовок 3 2" xfId="762"/>
    <cellStyle name="Заголовок 4 2" xfId="763"/>
    <cellStyle name="Заголовок таблицы" xfId="764"/>
    <cellStyle name="ЗаголовокСтолбца" xfId="64"/>
    <cellStyle name="Защитный" xfId="765"/>
    <cellStyle name="Значение" xfId="65"/>
    <cellStyle name="зфпуруфвштп" xfId="1833"/>
    <cellStyle name="Итог 2" xfId="766"/>
    <cellStyle name="Итоги" xfId="1287"/>
    <cellStyle name="ИтогоАктБазЦ" xfId="1288"/>
    <cellStyle name="ИтогоАктТекЦ" xfId="1289"/>
    <cellStyle name="ИтогоБазЦ" xfId="1290"/>
    <cellStyle name="ИтогоТекЦ" xfId="1291"/>
    <cellStyle name="йешеду" xfId="1834"/>
    <cellStyle name="Контрольная ячейка 2" xfId="767"/>
    <cellStyle name="Контрольная ячейка 2 2" xfId="1489"/>
    <cellStyle name="ЛокСмета" xfId="1292"/>
    <cellStyle name="ЛокСмМТСН" xfId="1293"/>
    <cellStyle name="ЛокСмМТСН 2" xfId="1294"/>
    <cellStyle name="Мои наименования показателей" xfId="1295"/>
    <cellStyle name="Мой заголовок" xfId="1296"/>
    <cellStyle name="Мой заголовок листа" xfId="1297"/>
    <cellStyle name="Название 2" xfId="768"/>
    <cellStyle name="Нейтральный 2" xfId="769"/>
    <cellStyle name="Нейтральный 2 2" xfId="1490"/>
    <cellStyle name="Обычный" xfId="0" builtinId="0"/>
    <cellStyle name="Обычный 10" xfId="111"/>
    <cellStyle name="Обычный 10 2" xfId="112"/>
    <cellStyle name="Обычный 10 2 2" xfId="1578"/>
    <cellStyle name="Обычный 10 2 3" xfId="1298"/>
    <cellStyle name="Обычный 10 3" xfId="1299"/>
    <cellStyle name="Обычный 10 4" xfId="1300"/>
    <cellStyle name="Обычный 11" xfId="113"/>
    <cellStyle name="Обычный 11 2" xfId="1301"/>
    <cellStyle name="Обычный 11 3" xfId="1302"/>
    <cellStyle name="Обычный 11 4" xfId="1303"/>
    <cellStyle name="Обычный 11 5" xfId="1304"/>
    <cellStyle name="Обычный 12" xfId="114"/>
    <cellStyle name="Обычный 12 2" xfId="1305"/>
    <cellStyle name="Обычный 12 3" xfId="1306"/>
    <cellStyle name="Обычный 12 4" xfId="1307"/>
    <cellStyle name="Обычный 12 5" xfId="1308"/>
    <cellStyle name="Обычный 13" xfId="115"/>
    <cellStyle name="Обычный 13 2" xfId="1309"/>
    <cellStyle name="Обычный 13 3" xfId="1310"/>
    <cellStyle name="Обычный 13 4" xfId="1311"/>
    <cellStyle name="Обычный 13 5" xfId="1312"/>
    <cellStyle name="Обычный 14" xfId="1313"/>
    <cellStyle name="Обычный 14 2" xfId="1314"/>
    <cellStyle name="Обычный 14 2 2" xfId="1417"/>
    <cellStyle name="Обычный 14 3" xfId="1315"/>
    <cellStyle name="Обычный 14 4" xfId="1316"/>
    <cellStyle name="Обычный 14 5" xfId="1410"/>
    <cellStyle name="Обычный 15" xfId="116"/>
    <cellStyle name="Обычный 15 2" xfId="1317"/>
    <cellStyle name="Обычный 15 3" xfId="1318"/>
    <cellStyle name="Обычный 15 4" xfId="1319"/>
    <cellStyle name="Обычный 15 5" xfId="1320"/>
    <cellStyle name="Обычный 16" xfId="1321"/>
    <cellStyle name="Обычный 16 2" xfId="1322"/>
    <cellStyle name="Обычный 16 2 2" xfId="1418"/>
    <cellStyle name="Обычный 16 3" xfId="1323"/>
    <cellStyle name="Обычный 16 4" xfId="1324"/>
    <cellStyle name="Обычный 16 5" xfId="1412"/>
    <cellStyle name="Обычный 17" xfId="1325"/>
    <cellStyle name="Обычный 17 2" xfId="1326"/>
    <cellStyle name="Обычный 17 3" xfId="1327"/>
    <cellStyle name="Обычный 17 4" xfId="1328"/>
    <cellStyle name="Обычный 17 5" xfId="1602"/>
    <cellStyle name="Обычный 18" xfId="1329"/>
    <cellStyle name="Обычный 18 2" xfId="1330"/>
    <cellStyle name="Обычный 18 3" xfId="1331"/>
    <cellStyle name="Обычный 18 4" xfId="1332"/>
    <cellStyle name="Обычный 18 5" xfId="1603"/>
    <cellStyle name="Обычный 19" xfId="1333"/>
    <cellStyle name="Обычный 19 2" xfId="1334"/>
    <cellStyle name="Обычный 19 3" xfId="1335"/>
    <cellStyle name="Обычный 19 4" xfId="1336"/>
    <cellStyle name="Обычный 2" xfId="66"/>
    <cellStyle name="Обычный 2 10" xfId="770"/>
    <cellStyle name="Обычный 2 11" xfId="771"/>
    <cellStyle name="Обычный 2 12" xfId="772"/>
    <cellStyle name="Обычный 2 13" xfId="773"/>
    <cellStyle name="Обычный 2 14" xfId="774"/>
    <cellStyle name="Обычный 2 15" xfId="775"/>
    <cellStyle name="Обычный 2 16" xfId="776"/>
    <cellStyle name="Обычный 2 17" xfId="777"/>
    <cellStyle name="Обычный 2 18" xfId="778"/>
    <cellStyle name="Обычный 2 19" xfId="779"/>
    <cellStyle name="Обычный 2 2" xfId="780"/>
    <cellStyle name="Обычный 2 2 19" xfId="1839"/>
    <cellStyle name="Обычный 2 2 2" xfId="781"/>
    <cellStyle name="Обычный 2 2 2 2" xfId="782"/>
    <cellStyle name="Обычный 2 2 3" xfId="783"/>
    <cellStyle name="Обычный 2 2 3 2" xfId="1499"/>
    <cellStyle name="Обычный 2 2 4" xfId="784"/>
    <cellStyle name="Обычный 2 2 4 2" xfId="1604"/>
    <cellStyle name="Обычный 2 2 5" xfId="785"/>
    <cellStyle name="Обычный 2 2 6" xfId="786"/>
    <cellStyle name="Обычный 2 2 7" xfId="787"/>
    <cellStyle name="Обычный 2 2 8" xfId="788"/>
    <cellStyle name="Обычный 2 2 9" xfId="1491"/>
    <cellStyle name="Обычный 2 20" xfId="789"/>
    <cellStyle name="Обычный 2 21" xfId="790"/>
    <cellStyle name="Обычный 2 22" xfId="791"/>
    <cellStyle name="Обычный 2 23" xfId="792"/>
    <cellStyle name="Обычный 2 24" xfId="793"/>
    <cellStyle name="Обычный 2 25" xfId="794"/>
    <cellStyle name="Обычный 2 26" xfId="795"/>
    <cellStyle name="Обычный 2 27" xfId="796"/>
    <cellStyle name="Обычный 2 28" xfId="797"/>
    <cellStyle name="Обычный 2 29" xfId="798"/>
    <cellStyle name="Обычный 2 3" xfId="799"/>
    <cellStyle name="Обычный 2 3 2" xfId="1498"/>
    <cellStyle name="Обычный 2 30" xfId="800"/>
    <cellStyle name="Обычный 2 31" xfId="801"/>
    <cellStyle name="Обычный 2 32" xfId="802"/>
    <cellStyle name="Обычный 2 33" xfId="803"/>
    <cellStyle name="Обычный 2 34" xfId="804"/>
    <cellStyle name="Обычный 2 35" xfId="805"/>
    <cellStyle name="Обычный 2 36" xfId="806"/>
    <cellStyle name="Обычный 2 37" xfId="807"/>
    <cellStyle name="Обычный 2 38" xfId="808"/>
    <cellStyle name="Обычный 2 39" xfId="809"/>
    <cellStyle name="Обычный 2 4" xfId="810"/>
    <cellStyle name="Обычный 2 40" xfId="811"/>
    <cellStyle name="Обычный 2 41" xfId="812"/>
    <cellStyle name="Обычный 2 42" xfId="813"/>
    <cellStyle name="Обычный 2 43" xfId="814"/>
    <cellStyle name="Обычный 2 44" xfId="815"/>
    <cellStyle name="Обычный 2 45" xfId="816"/>
    <cellStyle name="Обычный 2 46" xfId="817"/>
    <cellStyle name="Обычный 2 47" xfId="818"/>
    <cellStyle name="Обычный 2 48" xfId="819"/>
    <cellStyle name="Обычный 2 49" xfId="820"/>
    <cellStyle name="Обычный 2 5" xfId="821"/>
    <cellStyle name="Обычный 2 50" xfId="822"/>
    <cellStyle name="Обычный 2 51" xfId="823"/>
    <cellStyle name="Обычный 2 52" xfId="824"/>
    <cellStyle name="Обычный 2 53" xfId="825"/>
    <cellStyle name="Обычный 2 54" xfId="826"/>
    <cellStyle name="Обычный 2 55" xfId="827"/>
    <cellStyle name="Обычный 2 56" xfId="828"/>
    <cellStyle name="Обычный 2 57" xfId="829"/>
    <cellStyle name="Обычный 2 58" xfId="830"/>
    <cellStyle name="Обычный 2 59" xfId="831"/>
    <cellStyle name="Обычный 2 6" xfId="832"/>
    <cellStyle name="Обычный 2 7" xfId="833"/>
    <cellStyle name="Обычный 2 8" xfId="834"/>
    <cellStyle name="Обычный 2 9" xfId="835"/>
    <cellStyle name="Обычный 2_Копия Копия Форматы представления ИПР субъектами электроэнергетики (по письму Минэнерго) 15 09 10" xfId="1337"/>
    <cellStyle name="Обычный 20" xfId="1338"/>
    <cellStyle name="Обычный 20 2" xfId="1339"/>
    <cellStyle name="Обычный 20 3" xfId="1340"/>
    <cellStyle name="Обычный 20 4" xfId="1341"/>
    <cellStyle name="Обычный 21" xfId="1342"/>
    <cellStyle name="Обычный 21 2" xfId="1343"/>
    <cellStyle name="Обычный 21 3" xfId="1344"/>
    <cellStyle name="Обычный 21 4" xfId="1345"/>
    <cellStyle name="Обычный 22" xfId="1346"/>
    <cellStyle name="Обычный 22 2" xfId="1347"/>
    <cellStyle name="Обычный 22 3" xfId="1348"/>
    <cellStyle name="Обычный 22 4" xfId="1349"/>
    <cellStyle name="Обычный 23" xfId="1350"/>
    <cellStyle name="Обычный 24" xfId="1351"/>
    <cellStyle name="Обычный 24 2" xfId="1352"/>
    <cellStyle name="Обычный 24 3" xfId="1353"/>
    <cellStyle name="Обычный 24 3 2" xfId="1354"/>
    <cellStyle name="Обычный 24 4" xfId="1355"/>
    <cellStyle name="Обычный 25" xfId="1356"/>
    <cellStyle name="Обычный 26" xfId="1534"/>
    <cellStyle name="Обычный 27" xfId="1357"/>
    <cellStyle name="Обычный 28" xfId="1473"/>
    <cellStyle name="Обычный 29" xfId="1438"/>
    <cellStyle name="Обычный 3" xfId="67"/>
    <cellStyle name="Обычный 3 10" xfId="836"/>
    <cellStyle name="Обычный 3 11" xfId="837"/>
    <cellStyle name="Обычный 3 12" xfId="838"/>
    <cellStyle name="Обычный 3 13" xfId="839"/>
    <cellStyle name="Обычный 3 14" xfId="840"/>
    <cellStyle name="Обычный 3 15" xfId="841"/>
    <cellStyle name="Обычный 3 16" xfId="842"/>
    <cellStyle name="Обычный 3 17" xfId="843"/>
    <cellStyle name="Обычный 3 18" xfId="844"/>
    <cellStyle name="Обычный 3 19" xfId="845"/>
    <cellStyle name="Обычный 3 2" xfId="117"/>
    <cellStyle name="Обычный 3 2 2" xfId="1358"/>
    <cellStyle name="Обычный 3 2 2 2" xfId="1359"/>
    <cellStyle name="Обычный 3 2 2 3" xfId="1360"/>
    <cellStyle name="Обычный 3 2 2 3 2" xfId="1361"/>
    <cellStyle name="Обычный 3 2 2 4" xfId="1362"/>
    <cellStyle name="Обычный 3 2 3" xfId="1363"/>
    <cellStyle name="Обычный 3 2 4" xfId="1364"/>
    <cellStyle name="Обычный 3 2 5" xfId="1365"/>
    <cellStyle name="Обычный 3 20" xfId="846"/>
    <cellStyle name="Обычный 3 21" xfId="847"/>
    <cellStyle name="Обычный 3 22" xfId="848"/>
    <cellStyle name="Обычный 3 23" xfId="849"/>
    <cellStyle name="Обычный 3 24" xfId="850"/>
    <cellStyle name="Обычный 3 25" xfId="851"/>
    <cellStyle name="Обычный 3 26" xfId="852"/>
    <cellStyle name="Обычный 3 27" xfId="853"/>
    <cellStyle name="Обычный 3 28" xfId="854"/>
    <cellStyle name="Обычный 3 29" xfId="855"/>
    <cellStyle name="Обычный 3 3" xfId="856"/>
    <cellStyle name="Обычный 3 3 2" xfId="1794"/>
    <cellStyle name="Обычный 3 30" xfId="857"/>
    <cellStyle name="Обычный 3 31" xfId="858"/>
    <cellStyle name="Обычный 3 32" xfId="859"/>
    <cellStyle name="Обычный 3 33" xfId="860"/>
    <cellStyle name="Обычный 3 34" xfId="861"/>
    <cellStyle name="Обычный 3 35" xfId="862"/>
    <cellStyle name="Обычный 3 36" xfId="863"/>
    <cellStyle name="Обычный 3 37" xfId="864"/>
    <cellStyle name="Обычный 3 38" xfId="865"/>
    <cellStyle name="Обычный 3 39" xfId="866"/>
    <cellStyle name="Обычный 3 4" xfId="867"/>
    <cellStyle name="Обычный 3 4 2" xfId="1366"/>
    <cellStyle name="Обычный 3 4 2 2" xfId="1367"/>
    <cellStyle name="Обычный 3 4 2 2 2" xfId="1368"/>
    <cellStyle name="Обычный 3 4 2 3" xfId="1369"/>
    <cellStyle name="Обычный 3 40" xfId="868"/>
    <cellStyle name="Обычный 3 41" xfId="869"/>
    <cellStyle name="Обычный 3 42" xfId="870"/>
    <cellStyle name="Обычный 3 43" xfId="871"/>
    <cellStyle name="Обычный 3 44" xfId="872"/>
    <cellStyle name="Обычный 3 45" xfId="873"/>
    <cellStyle name="Обычный 3 46" xfId="874"/>
    <cellStyle name="Обычный 3 47" xfId="875"/>
    <cellStyle name="Обычный 3 48" xfId="876"/>
    <cellStyle name="Обычный 3 49" xfId="877"/>
    <cellStyle name="Обычный 3 5" xfId="878"/>
    <cellStyle name="Обычный 3 5 2" xfId="1370"/>
    <cellStyle name="Обычный 3 5 2 2" xfId="1371"/>
    <cellStyle name="Обычный 3 5 3" xfId="1372"/>
    <cellStyle name="Обычный 3 50" xfId="879"/>
    <cellStyle name="Обычный 3 51" xfId="880"/>
    <cellStyle name="Обычный 3 52" xfId="881"/>
    <cellStyle name="Обычный 3 53" xfId="882"/>
    <cellStyle name="Обычный 3 54" xfId="883"/>
    <cellStyle name="Обычный 3 55" xfId="884"/>
    <cellStyle name="Обычный 3 56" xfId="885"/>
    <cellStyle name="Обычный 3 57" xfId="886"/>
    <cellStyle name="Обычный 3 58" xfId="887"/>
    <cellStyle name="Обычный 3 59" xfId="888"/>
    <cellStyle name="Обычный 3 6" xfId="889"/>
    <cellStyle name="Обычный 3 6 2" xfId="1373"/>
    <cellStyle name="Обычный 3 60" xfId="1567"/>
    <cellStyle name="Обычный 3 7" xfId="890"/>
    <cellStyle name="Обычный 3 8" xfId="891"/>
    <cellStyle name="Обычный 3 9" xfId="892"/>
    <cellStyle name="Обычный 3_Балансы по потребителям за 2010г" xfId="893"/>
    <cellStyle name="Обычный 30" xfId="1432"/>
    <cellStyle name="Обычный 31" xfId="1439"/>
    <cellStyle name="Обычный 32" xfId="1544"/>
    <cellStyle name="Обычный 33" xfId="1653"/>
    <cellStyle name="Обычный 34" xfId="1645"/>
    <cellStyle name="Обычный 35" xfId="1688"/>
    <cellStyle name="Обычный 36" xfId="1648"/>
    <cellStyle name="Обычный 37" xfId="1690"/>
    <cellStyle name="Обычный 38" xfId="1687"/>
    <cellStyle name="Обычный 39" xfId="1678"/>
    <cellStyle name="Обычный 4" xfId="68"/>
    <cellStyle name="Обычный 4 10" xfId="894"/>
    <cellStyle name="Обычный 4 11" xfId="895"/>
    <cellStyle name="Обычный 4 12" xfId="896"/>
    <cellStyle name="Обычный 4 13" xfId="897"/>
    <cellStyle name="Обычный 4 14" xfId="898"/>
    <cellStyle name="Обычный 4 15" xfId="899"/>
    <cellStyle name="Обычный 4 16" xfId="900"/>
    <cellStyle name="Обычный 4 17" xfId="901"/>
    <cellStyle name="Обычный 4 18" xfId="902"/>
    <cellStyle name="Обычный 4 19" xfId="903"/>
    <cellStyle name="Обычный 4 2" xfId="69"/>
    <cellStyle name="Обычный 4 2 2" xfId="1374"/>
    <cellStyle name="Обычный 4 2 3" xfId="1788"/>
    <cellStyle name="Обычный 4 2_Программа по годам РСК" xfId="1375"/>
    <cellStyle name="Обычный 4 20" xfId="904"/>
    <cellStyle name="Обычный 4 21" xfId="905"/>
    <cellStyle name="Обычный 4 22" xfId="906"/>
    <cellStyle name="Обычный 4 23" xfId="907"/>
    <cellStyle name="Обычный 4 24" xfId="908"/>
    <cellStyle name="Обычный 4 25" xfId="909"/>
    <cellStyle name="Обычный 4 26" xfId="910"/>
    <cellStyle name="Обычный 4 27" xfId="911"/>
    <cellStyle name="Обычный 4 28" xfId="912"/>
    <cellStyle name="Обычный 4 29" xfId="913"/>
    <cellStyle name="Обычный 4 3" xfId="914"/>
    <cellStyle name="Обычный 4 30" xfId="915"/>
    <cellStyle name="Обычный 4 31" xfId="916"/>
    <cellStyle name="Обычный 4 32" xfId="917"/>
    <cellStyle name="Обычный 4 33" xfId="918"/>
    <cellStyle name="Обычный 4 34" xfId="919"/>
    <cellStyle name="Обычный 4 35" xfId="920"/>
    <cellStyle name="Обычный 4 36" xfId="921"/>
    <cellStyle name="Обычный 4 37" xfId="922"/>
    <cellStyle name="Обычный 4 38" xfId="923"/>
    <cellStyle name="Обычный 4 39" xfId="924"/>
    <cellStyle name="Обычный 4 4" xfId="925"/>
    <cellStyle name="Обычный 4 40" xfId="926"/>
    <cellStyle name="Обычный 4 41" xfId="927"/>
    <cellStyle name="Обычный 4 42" xfId="928"/>
    <cellStyle name="Обычный 4 43" xfId="929"/>
    <cellStyle name="Обычный 4 44" xfId="930"/>
    <cellStyle name="Обычный 4 45" xfId="931"/>
    <cellStyle name="Обычный 4 46" xfId="932"/>
    <cellStyle name="Обычный 4 47" xfId="933"/>
    <cellStyle name="Обычный 4 48" xfId="934"/>
    <cellStyle name="Обычный 4 49" xfId="935"/>
    <cellStyle name="Обычный 4 5" xfId="936"/>
    <cellStyle name="Обычный 4 50" xfId="937"/>
    <cellStyle name="Обычный 4 51" xfId="938"/>
    <cellStyle name="Обычный 4 52" xfId="939"/>
    <cellStyle name="Обычный 4 53" xfId="940"/>
    <cellStyle name="Обычный 4 54" xfId="941"/>
    <cellStyle name="Обычный 4 55" xfId="942"/>
    <cellStyle name="Обычный 4 56" xfId="943"/>
    <cellStyle name="Обычный 4 57" xfId="944"/>
    <cellStyle name="Обычный 4 58" xfId="945"/>
    <cellStyle name="Обычный 4 59" xfId="946"/>
    <cellStyle name="Обычный 4 6" xfId="947"/>
    <cellStyle name="Обычный 4 60" xfId="1568"/>
    <cellStyle name="Обычный 4 61" xfId="1437"/>
    <cellStyle name="Обычный 4 62" xfId="1428"/>
    <cellStyle name="Обычный 4 63" xfId="1409"/>
    <cellStyle name="Обычный 4 64" xfId="1527"/>
    <cellStyle name="Обычный 4 65" xfId="1628"/>
    <cellStyle name="Обычный 4 66" xfId="1647"/>
    <cellStyle name="Обычный 4 67" xfId="1659"/>
    <cellStyle name="Обычный 4 68" xfId="1637"/>
    <cellStyle name="Обычный 4 69" xfId="1649"/>
    <cellStyle name="Обычный 4 7" xfId="948"/>
    <cellStyle name="Обычный 4 70" xfId="1640"/>
    <cellStyle name="Обычный 4 71" xfId="1638"/>
    <cellStyle name="Обычный 4 72" xfId="1656"/>
    <cellStyle name="Обычный 4 73" xfId="1695"/>
    <cellStyle name="Обычный 4 74" xfId="1772"/>
    <cellStyle name="Обычный 4 75" xfId="1701"/>
    <cellStyle name="Обычный 4 76" xfId="1778"/>
    <cellStyle name="Обычный 4 77" xfId="1751"/>
    <cellStyle name="Обычный 4 78" xfId="1774"/>
    <cellStyle name="Обычный 4 8" xfId="949"/>
    <cellStyle name="Обычный 4 9" xfId="950"/>
    <cellStyle name="Обычный 4_Программа по годам РСК" xfId="1376"/>
    <cellStyle name="Обычный 40" xfId="1691"/>
    <cellStyle name="Обычный 41" xfId="1753"/>
    <cellStyle name="Обычный 42" xfId="1696"/>
    <cellStyle name="Обычный 43" xfId="1749"/>
    <cellStyle name="Обычный 44" xfId="1761"/>
    <cellStyle name="Обычный 45" xfId="1770"/>
    <cellStyle name="Обычный 5" xfId="70"/>
    <cellStyle name="Обычный 5 10" xfId="951"/>
    <cellStyle name="Обычный 5 11" xfId="952"/>
    <cellStyle name="Обычный 5 12" xfId="953"/>
    <cellStyle name="Обычный 5 13" xfId="954"/>
    <cellStyle name="Обычный 5 14" xfId="955"/>
    <cellStyle name="Обычный 5 15" xfId="956"/>
    <cellStyle name="Обычный 5 16" xfId="957"/>
    <cellStyle name="Обычный 5 17" xfId="958"/>
    <cellStyle name="Обычный 5 18" xfId="959"/>
    <cellStyle name="Обычный 5 19" xfId="960"/>
    <cellStyle name="Обычный 5 2" xfId="961"/>
    <cellStyle name="Обычный 5 2 2" xfId="1496"/>
    <cellStyle name="Обычный 5 20" xfId="962"/>
    <cellStyle name="Обычный 5 21" xfId="963"/>
    <cellStyle name="Обычный 5 22" xfId="964"/>
    <cellStyle name="Обычный 5 23" xfId="965"/>
    <cellStyle name="Обычный 5 24" xfId="966"/>
    <cellStyle name="Обычный 5 25" xfId="967"/>
    <cellStyle name="Обычный 5 26" xfId="968"/>
    <cellStyle name="Обычный 5 27" xfId="969"/>
    <cellStyle name="Обычный 5 28" xfId="970"/>
    <cellStyle name="Обычный 5 29" xfId="971"/>
    <cellStyle name="Обычный 5 3" xfId="972"/>
    <cellStyle name="Обычный 5 30" xfId="973"/>
    <cellStyle name="Обычный 5 31" xfId="974"/>
    <cellStyle name="Обычный 5 32" xfId="975"/>
    <cellStyle name="Обычный 5 33" xfId="976"/>
    <cellStyle name="Обычный 5 34" xfId="977"/>
    <cellStyle name="Обычный 5 35" xfId="978"/>
    <cellStyle name="Обычный 5 36" xfId="979"/>
    <cellStyle name="Обычный 5 37" xfId="980"/>
    <cellStyle name="Обычный 5 38" xfId="981"/>
    <cellStyle name="Обычный 5 39" xfId="982"/>
    <cellStyle name="Обычный 5 4" xfId="983"/>
    <cellStyle name="Обычный 5 40" xfId="984"/>
    <cellStyle name="Обычный 5 41" xfId="985"/>
    <cellStyle name="Обычный 5 42" xfId="986"/>
    <cellStyle name="Обычный 5 43" xfId="987"/>
    <cellStyle name="Обычный 5 44" xfId="988"/>
    <cellStyle name="Обычный 5 45" xfId="989"/>
    <cellStyle name="Обычный 5 46" xfId="990"/>
    <cellStyle name="Обычный 5 47" xfId="991"/>
    <cellStyle name="Обычный 5 48" xfId="992"/>
    <cellStyle name="Обычный 5 49" xfId="993"/>
    <cellStyle name="Обычный 5 5" xfId="994"/>
    <cellStyle name="Обычный 5 50" xfId="995"/>
    <cellStyle name="Обычный 5 51" xfId="996"/>
    <cellStyle name="Обычный 5 52" xfId="997"/>
    <cellStyle name="Обычный 5 53" xfId="998"/>
    <cellStyle name="Обычный 5 54" xfId="999"/>
    <cellStyle name="Обычный 5 55" xfId="1000"/>
    <cellStyle name="Обычный 5 56" xfId="1001"/>
    <cellStyle name="Обычный 5 57" xfId="1002"/>
    <cellStyle name="Обычный 5 58" xfId="1003"/>
    <cellStyle name="Обычный 5 59" xfId="1004"/>
    <cellStyle name="Обычный 5 6" xfId="1005"/>
    <cellStyle name="Обычный 5 7" xfId="1006"/>
    <cellStyle name="Обычный 5 8" xfId="1007"/>
    <cellStyle name="Обычный 5 9" xfId="1008"/>
    <cellStyle name="Обычный 5_Программа по годам РСК" xfId="1377"/>
    <cellStyle name="Обычный 6" xfId="1009"/>
    <cellStyle name="Обычный 6 2" xfId="1378"/>
    <cellStyle name="Обычный 6 2 2" xfId="1495"/>
    <cellStyle name="Обычный 6 3" xfId="1379"/>
    <cellStyle name="Обычный 6 3 2" xfId="1605"/>
    <cellStyle name="Обычный 6 4" xfId="1380"/>
    <cellStyle name="Обычный 6 5" xfId="1535"/>
    <cellStyle name="Обычный 6 6" xfId="1793"/>
    <cellStyle name="Обычный 7" xfId="118"/>
    <cellStyle name="Обычный 7 10" xfId="1010"/>
    <cellStyle name="Обычный 7 11" xfId="1011"/>
    <cellStyle name="Обычный 7 12" xfId="1012"/>
    <cellStyle name="Обычный 7 13" xfId="1013"/>
    <cellStyle name="Обычный 7 14" xfId="1014"/>
    <cellStyle name="Обычный 7 15" xfId="1015"/>
    <cellStyle name="Обычный 7 16" xfId="1016"/>
    <cellStyle name="Обычный 7 17" xfId="1017"/>
    <cellStyle name="Обычный 7 18" xfId="1018"/>
    <cellStyle name="Обычный 7 19" xfId="1019"/>
    <cellStyle name="Обычный 7 2" xfId="1020"/>
    <cellStyle name="Обычный 7 20" xfId="1021"/>
    <cellStyle name="Обычный 7 21" xfId="1022"/>
    <cellStyle name="Обычный 7 22" xfId="1023"/>
    <cellStyle name="Обычный 7 23" xfId="1024"/>
    <cellStyle name="Обычный 7 24" xfId="1025"/>
    <cellStyle name="Обычный 7 25" xfId="1026"/>
    <cellStyle name="Обычный 7 26" xfId="1027"/>
    <cellStyle name="Обычный 7 27" xfId="1028"/>
    <cellStyle name="Обычный 7 28" xfId="1029"/>
    <cellStyle name="Обычный 7 29" xfId="1030"/>
    <cellStyle name="Обычный 7 3" xfId="1031"/>
    <cellStyle name="Обычный 7 30" xfId="1032"/>
    <cellStyle name="Обычный 7 31" xfId="1033"/>
    <cellStyle name="Обычный 7 32" xfId="1034"/>
    <cellStyle name="Обычный 7 33" xfId="1035"/>
    <cellStyle name="Обычный 7 34" xfId="1036"/>
    <cellStyle name="Обычный 7 35" xfId="1037"/>
    <cellStyle name="Обычный 7 36" xfId="1038"/>
    <cellStyle name="Обычный 7 37" xfId="1039"/>
    <cellStyle name="Обычный 7 38" xfId="1040"/>
    <cellStyle name="Обычный 7 39" xfId="1041"/>
    <cellStyle name="Обычный 7 4" xfId="1042"/>
    <cellStyle name="Обычный 7 40" xfId="1043"/>
    <cellStyle name="Обычный 7 41" xfId="1044"/>
    <cellStyle name="Обычный 7 42" xfId="1045"/>
    <cellStyle name="Обычный 7 43" xfId="1046"/>
    <cellStyle name="Обычный 7 44" xfId="1047"/>
    <cellStyle name="Обычный 7 45" xfId="1048"/>
    <cellStyle name="Обычный 7 46" xfId="1049"/>
    <cellStyle name="Обычный 7 47" xfId="1050"/>
    <cellStyle name="Обычный 7 48" xfId="1051"/>
    <cellStyle name="Обычный 7 49" xfId="1052"/>
    <cellStyle name="Обычный 7 5" xfId="1053"/>
    <cellStyle name="Обычный 7 50" xfId="1054"/>
    <cellStyle name="Обычный 7 51" xfId="1055"/>
    <cellStyle name="Обычный 7 52" xfId="1056"/>
    <cellStyle name="Обычный 7 53" xfId="1057"/>
    <cellStyle name="Обычный 7 54" xfId="1058"/>
    <cellStyle name="Обычный 7 55" xfId="1059"/>
    <cellStyle name="Обычный 7 56" xfId="1060"/>
    <cellStyle name="Обычный 7 57" xfId="1061"/>
    <cellStyle name="Обычный 7 58" xfId="1062"/>
    <cellStyle name="Обычный 7 59" xfId="1063"/>
    <cellStyle name="Обычный 7 6" xfId="1064"/>
    <cellStyle name="Обычный 7 60" xfId="1769"/>
    <cellStyle name="Обычный 7 7" xfId="1065"/>
    <cellStyle name="Обычный 7 8" xfId="1066"/>
    <cellStyle name="Обычный 7 9" xfId="1067"/>
    <cellStyle name="Обычный 8" xfId="119"/>
    <cellStyle name="Обычный 8 2" xfId="1381"/>
    <cellStyle name="Обычный 8 3" xfId="1382"/>
    <cellStyle name="Обычный 8 4" xfId="1383"/>
    <cellStyle name="Обычный 8 5" xfId="1384"/>
    <cellStyle name="Обычный 9" xfId="120"/>
    <cellStyle name="Обычный 9 10" xfId="1068"/>
    <cellStyle name="Обычный 9 11" xfId="1069"/>
    <cellStyle name="Обычный 9 12" xfId="1070"/>
    <cellStyle name="Обычный 9 13" xfId="1071"/>
    <cellStyle name="Обычный 9 14" xfId="1072"/>
    <cellStyle name="Обычный 9 15" xfId="1073"/>
    <cellStyle name="Обычный 9 16" xfId="1074"/>
    <cellStyle name="Обычный 9 17" xfId="1075"/>
    <cellStyle name="Обычный 9 18" xfId="1076"/>
    <cellStyle name="Обычный 9 19" xfId="1077"/>
    <cellStyle name="Обычный 9 2" xfId="1078"/>
    <cellStyle name="Обычный 9 20" xfId="1079"/>
    <cellStyle name="Обычный 9 21" xfId="1080"/>
    <cellStyle name="Обычный 9 22" xfId="1081"/>
    <cellStyle name="Обычный 9 23" xfId="1082"/>
    <cellStyle name="Обычный 9 24" xfId="1083"/>
    <cellStyle name="Обычный 9 25" xfId="1084"/>
    <cellStyle name="Обычный 9 26" xfId="1085"/>
    <cellStyle name="Обычный 9 27" xfId="1086"/>
    <cellStyle name="Обычный 9 28" xfId="1087"/>
    <cellStyle name="Обычный 9 29" xfId="1088"/>
    <cellStyle name="Обычный 9 3" xfId="1089"/>
    <cellStyle name="Обычный 9 30" xfId="1090"/>
    <cellStyle name="Обычный 9 31" xfId="1091"/>
    <cellStyle name="Обычный 9 32" xfId="1092"/>
    <cellStyle name="Обычный 9 33" xfId="1093"/>
    <cellStyle name="Обычный 9 34" xfId="1094"/>
    <cellStyle name="Обычный 9 35" xfId="1095"/>
    <cellStyle name="Обычный 9 36" xfId="1096"/>
    <cellStyle name="Обычный 9 37" xfId="1097"/>
    <cellStyle name="Обычный 9 38" xfId="1098"/>
    <cellStyle name="Обычный 9 39" xfId="1099"/>
    <cellStyle name="Обычный 9 4" xfId="1100"/>
    <cellStyle name="Обычный 9 40" xfId="1101"/>
    <cellStyle name="Обычный 9 41" xfId="1102"/>
    <cellStyle name="Обычный 9 42" xfId="1103"/>
    <cellStyle name="Обычный 9 43" xfId="1104"/>
    <cellStyle name="Обычный 9 44" xfId="1105"/>
    <cellStyle name="Обычный 9 45" xfId="1106"/>
    <cellStyle name="Обычный 9 46" xfId="1107"/>
    <cellStyle name="Обычный 9 47" xfId="1108"/>
    <cellStyle name="Обычный 9 48" xfId="1109"/>
    <cellStyle name="Обычный 9 49" xfId="1110"/>
    <cellStyle name="Обычный 9 5" xfId="1111"/>
    <cellStyle name="Обычный 9 50" xfId="1112"/>
    <cellStyle name="Обычный 9 51" xfId="1113"/>
    <cellStyle name="Обычный 9 52" xfId="1114"/>
    <cellStyle name="Обычный 9 53" xfId="1115"/>
    <cellStyle name="Обычный 9 54" xfId="1116"/>
    <cellStyle name="Обычный 9 55" xfId="1117"/>
    <cellStyle name="Обычный 9 56" xfId="1118"/>
    <cellStyle name="Обычный 9 57" xfId="1119"/>
    <cellStyle name="Обычный 9 58" xfId="1120"/>
    <cellStyle name="Обычный 9 59" xfId="1121"/>
    <cellStyle name="Обычный 9 6" xfId="1122"/>
    <cellStyle name="Обычный 9 60" xfId="1838"/>
    <cellStyle name="Обычный 9 7" xfId="1123"/>
    <cellStyle name="Обычный 9 8" xfId="1124"/>
    <cellStyle name="Обычный 9 9" xfId="1125"/>
    <cellStyle name="Параметр" xfId="1385"/>
    <cellStyle name="ПеременныеСметы" xfId="1386"/>
    <cellStyle name="Плохой 2" xfId="1126"/>
    <cellStyle name="Плохой 2 2" xfId="1492"/>
    <cellStyle name="Поле ввода" xfId="1387"/>
    <cellStyle name="Пояснение 2" xfId="1127"/>
    <cellStyle name="Примечание 2" xfId="1128"/>
    <cellStyle name="Примечание 2 2" xfId="1606"/>
    <cellStyle name="Примечание 3" xfId="1419"/>
    <cellStyle name="Процентный" xfId="1837" builtinId="5"/>
    <cellStyle name="Процентный 10" xfId="71"/>
    <cellStyle name="Процентный 10 10" xfId="1129"/>
    <cellStyle name="Процентный 10 10 2" xfId="1782"/>
    <cellStyle name="Процентный 10 2" xfId="1784"/>
    <cellStyle name="Процентный 10 2 2" xfId="1694"/>
    <cellStyle name="Процентный 11" xfId="72"/>
    <cellStyle name="Процентный 11 2" xfId="1746"/>
    <cellStyle name="Процентный 11 3" xfId="1698"/>
    <cellStyle name="Процентный 12" xfId="1388"/>
    <cellStyle name="Процентный 12 2" xfId="1781"/>
    <cellStyle name="Процентный 2" xfId="73"/>
    <cellStyle name="Процентный 2 10" xfId="74"/>
    <cellStyle name="Процентный 2 10 2" xfId="1697"/>
    <cellStyle name="Процентный 2 11" xfId="1389"/>
    <cellStyle name="Процентный 2 11 2" xfId="1728"/>
    <cellStyle name="Процентный 2 2" xfId="75"/>
    <cellStyle name="Процентный 2 2 2" xfId="1130"/>
    <cellStyle name="Процентный 2 2 2 2" xfId="1420"/>
    <cellStyle name="Процентный 2 2 3" xfId="1411"/>
    <cellStyle name="Процентный 2 2 4" xfId="1795"/>
    <cellStyle name="Процентный 2 3" xfId="76"/>
    <cellStyle name="Процентный 2 3 2" xfId="1607"/>
    <cellStyle name="Процентный 2 3 2 2" xfId="1780"/>
    <cellStyle name="Процентный 2 4" xfId="77"/>
    <cellStyle name="Процентный 2 4 2" xfId="1699"/>
    <cellStyle name="Процентный 2 5" xfId="78"/>
    <cellStyle name="Процентный 2 5 2" xfId="1766"/>
    <cellStyle name="Процентный 2 6" xfId="79"/>
    <cellStyle name="Процентный 2 6 2" xfId="1731"/>
    <cellStyle name="Процентный 2 7" xfId="80"/>
    <cellStyle name="Процентный 2 7 2" xfId="1750"/>
    <cellStyle name="Процентный 2 8" xfId="81"/>
    <cellStyle name="Процентный 2 8 2" xfId="1713"/>
    <cellStyle name="Процентный 2 9" xfId="82"/>
    <cellStyle name="Процентный 2 9 2" xfId="1776"/>
    <cellStyle name="Процентный 3" xfId="83"/>
    <cellStyle name="Процентный 3 2" xfId="1131"/>
    <cellStyle name="Процентный 3 2 2" xfId="1730"/>
    <cellStyle name="Процентный 3 3" xfId="1132"/>
    <cellStyle name="Процентный 3 4" xfId="1133"/>
    <cellStyle name="Процентный 3 5" xfId="1134"/>
    <cellStyle name="Процентный 3 6" xfId="1135"/>
    <cellStyle name="Процентный 3 7" xfId="1136"/>
    <cellStyle name="Процентный 3 8" xfId="1137"/>
    <cellStyle name="Процентный 4" xfId="84"/>
    <cellStyle name="Процентный 4 2" xfId="1608"/>
    <cellStyle name="Процентный 4 2 2" xfId="1700"/>
    <cellStyle name="Процентный 4 3" xfId="1550"/>
    <cellStyle name="Процентный 5" xfId="85"/>
    <cellStyle name="Процентный 5 2" xfId="1448"/>
    <cellStyle name="Процентный 5 2 2" xfId="1767"/>
    <cellStyle name="Процентный 6" xfId="86"/>
    <cellStyle name="Процентный 6 2" xfId="1754"/>
    <cellStyle name="Процентный 7" xfId="87"/>
    <cellStyle name="Процентный 7 2" xfId="1693"/>
    <cellStyle name="Процентный 8" xfId="88"/>
    <cellStyle name="Процентный 8 2" xfId="1737"/>
    <cellStyle name="Процентный 9" xfId="89"/>
    <cellStyle name="Процентный 9 2" xfId="1763"/>
    <cellStyle name="РесСмета" xfId="1390"/>
    <cellStyle name="СводкаСтоимРаб" xfId="1391"/>
    <cellStyle name="Связанная ячейка 2" xfId="1138"/>
    <cellStyle name="Стиль 1" xfId="90"/>
    <cellStyle name="Стиль 1 10" xfId="1139"/>
    <cellStyle name="Стиль 1 11" xfId="1140"/>
    <cellStyle name="Стиль 1 12" xfId="1141"/>
    <cellStyle name="Стиль 1 13" xfId="1142"/>
    <cellStyle name="Стиль 1 14" xfId="1143"/>
    <cellStyle name="Стиль 1 15" xfId="1144"/>
    <cellStyle name="Стиль 1 16" xfId="1145"/>
    <cellStyle name="Стиль 1 17" xfId="1146"/>
    <cellStyle name="Стиль 1 18" xfId="1147"/>
    <cellStyle name="Стиль 1 19" xfId="1148"/>
    <cellStyle name="Стиль 1 2" xfId="1149"/>
    <cellStyle name="Стиль 1 2 2" xfId="1392"/>
    <cellStyle name="Стиль 1 2 2 2" xfId="1542"/>
    <cellStyle name="Стиль 1 2_Приложение 4" xfId="1393"/>
    <cellStyle name="Стиль 1 20" xfId="1150"/>
    <cellStyle name="Стиль 1 21" xfId="1151"/>
    <cellStyle name="Стиль 1 22" xfId="1152"/>
    <cellStyle name="Стиль 1 23" xfId="1153"/>
    <cellStyle name="Стиль 1 24" xfId="1154"/>
    <cellStyle name="Стиль 1 25" xfId="1155"/>
    <cellStyle name="Стиль 1 26" xfId="1156"/>
    <cellStyle name="Стиль 1 27" xfId="1157"/>
    <cellStyle name="Стиль 1 28" xfId="1158"/>
    <cellStyle name="Стиль 1 29" xfId="1159"/>
    <cellStyle name="Стиль 1 3" xfId="1160"/>
    <cellStyle name="Стиль 1 3 2" xfId="1394"/>
    <cellStyle name="Стиль 1 30" xfId="1161"/>
    <cellStyle name="Стиль 1 31" xfId="1162"/>
    <cellStyle name="Стиль 1 32" xfId="1163"/>
    <cellStyle name="Стиль 1 33" xfId="1164"/>
    <cellStyle name="Стиль 1 34" xfId="1165"/>
    <cellStyle name="Стиль 1 35" xfId="1166"/>
    <cellStyle name="Стиль 1 36" xfId="1167"/>
    <cellStyle name="Стиль 1 37" xfId="1168"/>
    <cellStyle name="Стиль 1 38" xfId="1169"/>
    <cellStyle name="Стиль 1 39" xfId="1170"/>
    <cellStyle name="Стиль 1 4" xfId="1171"/>
    <cellStyle name="Стиль 1 4 2" xfId="1543"/>
    <cellStyle name="Стиль 1 40" xfId="1172"/>
    <cellStyle name="Стиль 1 41" xfId="1173"/>
    <cellStyle name="Стиль 1 42" xfId="1174"/>
    <cellStyle name="Стиль 1 43" xfId="1175"/>
    <cellStyle name="Стиль 1 44" xfId="1176"/>
    <cellStyle name="Стиль 1 45" xfId="1177"/>
    <cellStyle name="Стиль 1 46" xfId="1178"/>
    <cellStyle name="Стиль 1 47" xfId="1179"/>
    <cellStyle name="Стиль 1 48" xfId="1180"/>
    <cellStyle name="Стиль 1 49" xfId="1181"/>
    <cellStyle name="Стиль 1 5" xfId="1182"/>
    <cellStyle name="Стиль 1 50" xfId="1183"/>
    <cellStyle name="Стиль 1 51" xfId="1184"/>
    <cellStyle name="Стиль 1 52" xfId="1185"/>
    <cellStyle name="Стиль 1 53" xfId="1186"/>
    <cellStyle name="Стиль 1 54" xfId="1187"/>
    <cellStyle name="Стиль 1 55" xfId="1188"/>
    <cellStyle name="Стиль 1 56" xfId="1189"/>
    <cellStyle name="Стиль 1 57" xfId="1190"/>
    <cellStyle name="Стиль 1 58" xfId="1191"/>
    <cellStyle name="Стиль 1 59" xfId="1192"/>
    <cellStyle name="Стиль 1 6" xfId="1193"/>
    <cellStyle name="Стиль 1 60" xfId="1787"/>
    <cellStyle name="Стиль 1 61" xfId="1789"/>
    <cellStyle name="Стиль 1 62" xfId="1800"/>
    <cellStyle name="Стиль 1 63" xfId="1790"/>
    <cellStyle name="Стиль 1 64" xfId="1785"/>
    <cellStyle name="Стиль 1 65" xfId="1801"/>
    <cellStyle name="Стиль 1 66" xfId="1786"/>
    <cellStyle name="Стиль 1 67" xfId="1799"/>
    <cellStyle name="Стиль 1 7" xfId="1194"/>
    <cellStyle name="Стиль 1 8" xfId="1195"/>
    <cellStyle name="Стиль 1 9" xfId="1196"/>
    <cellStyle name="Стиль 1_6 Смета затрат" xfId="1835"/>
    <cellStyle name="Стиль_названий" xfId="1395"/>
    <cellStyle name="Строка нечётная" xfId="1396"/>
    <cellStyle name="Строка чётная" xfId="1397"/>
    <cellStyle name="Текст предупреждения 2" xfId="1197"/>
    <cellStyle name="Текстовый" xfId="1398"/>
    <cellStyle name="Титул" xfId="1399"/>
    <cellStyle name="Тысячи [0]_1 год" xfId="1400"/>
    <cellStyle name="Тысячи_1 год" xfId="1401"/>
    <cellStyle name="Финансовый" xfId="1836" builtinId="3"/>
    <cellStyle name="Финансовый 10" xfId="91"/>
    <cellStyle name="Финансовый 10 10" xfId="1760"/>
    <cellStyle name="Финансовый 10 10 2" xfId="1729"/>
    <cellStyle name="Финансовый 10 2" xfId="1741"/>
    <cellStyle name="Финансовый 10 2 2" xfId="1704"/>
    <cellStyle name="Финансовый 10 3" xfId="1716"/>
    <cellStyle name="Финансовый 11" xfId="1402"/>
    <cellStyle name="Финансовый 11 2" xfId="1735"/>
    <cellStyle name="Финансовый 11 3" xfId="1773"/>
    <cellStyle name="Финансовый 11 4" xfId="1712"/>
    <cellStyle name="Финансовый 12" xfId="1451"/>
    <cellStyle name="Финансовый 12 2" xfId="1771"/>
    <cellStyle name="Финансовый 2" xfId="92"/>
    <cellStyle name="Финансовый 2 10" xfId="93"/>
    <cellStyle name="Финансовый 2 10 2" xfId="1546"/>
    <cellStyle name="Финансовый 2 10 2 2" xfId="1779"/>
    <cellStyle name="Финансовый 2 11" xfId="1403"/>
    <cellStyle name="Финансовый 2 12" xfId="1404"/>
    <cellStyle name="Финансовый 2 13" xfId="1405"/>
    <cellStyle name="Финансовый 2 14" xfId="1537"/>
    <cellStyle name="Финансовый 2 2" xfId="94"/>
    <cellStyle name="Финансовый 2 2 2" xfId="1198"/>
    <cellStyle name="Финансовый 2 2 3" xfId="1199"/>
    <cellStyle name="Финансовый 2 2 4" xfId="1200"/>
    <cellStyle name="Финансовый 2 2 5" xfId="1201"/>
    <cellStyle name="Финансовый 2 2 6" xfId="1202"/>
    <cellStyle name="Финансовый 2 2 7" xfId="1203"/>
    <cellStyle name="Финансовый 2 2 8" xfId="1204"/>
    <cellStyle name="Финансовый 2 2 9" xfId="1791"/>
    <cellStyle name="Финансовый 2 3" xfId="95"/>
    <cellStyle name="Финансовый 2 3 2" xfId="1547"/>
    <cellStyle name="Финансовый 2 3 2 2" xfId="1727"/>
    <cellStyle name="Финансовый 2 4" xfId="96"/>
    <cellStyle name="Финансовый 2 4 2" xfId="1705"/>
    <cellStyle name="Финансовый 2 5" xfId="97"/>
    <cellStyle name="Финансовый 2 5 2" xfId="1745"/>
    <cellStyle name="Финансовый 2 6" xfId="98"/>
    <cellStyle name="Финансовый 2 6 2" xfId="1706"/>
    <cellStyle name="Финансовый 2 7" xfId="99"/>
    <cellStyle name="Финансовый 2 7 2" xfId="1755"/>
    <cellStyle name="Финансовый 2 8" xfId="100"/>
    <cellStyle name="Финансовый 2 8 2" xfId="1707"/>
    <cellStyle name="Финансовый 2 9" xfId="101"/>
    <cellStyle name="Финансовый 2 9 2" xfId="1714"/>
    <cellStyle name="Финансовый 3" xfId="102"/>
    <cellStyle name="Финансовый 3 2" xfId="1427"/>
    <cellStyle name="Финансовый 3 2 2" xfId="1548"/>
    <cellStyle name="Финансовый 3 2 2 2" xfId="1798"/>
    <cellStyle name="Финансовый 3 2 2 3" xfId="1797"/>
    <cellStyle name="Финансовый 3 2 3" xfId="1449"/>
    <cellStyle name="Финансовый 3 2 4" xfId="1796"/>
    <cellStyle name="Финансовый 3 3" xfId="1549"/>
    <cellStyle name="Финансовый 3 4" xfId="1421"/>
    <cellStyle name="Финансовый 3 5" xfId="1536"/>
    <cellStyle name="Финансовый 4" xfId="103"/>
    <cellStyle name="Финансовый 4 2" xfId="1422"/>
    <cellStyle name="Финансовый 4 2 2" xfId="1734"/>
    <cellStyle name="Финансовый 4 3" xfId="1538"/>
    <cellStyle name="Финансовый 4 3 2" xfId="1802"/>
    <cellStyle name="Финансовый 5" xfId="104"/>
    <cellStyle name="Финансовый 5 12" xfId="1423"/>
    <cellStyle name="Финансовый 5 17" xfId="1565"/>
    <cellStyle name="Финансовый 5 2" xfId="1424"/>
    <cellStyle name="Финансовый 5 2 2" xfId="1708"/>
    <cellStyle name="Финансовый 5 3" xfId="1452"/>
    <cellStyle name="Финансовый 5 4" xfId="1792"/>
    <cellStyle name="Финансовый 6" xfId="105"/>
    <cellStyle name="Финансовый 6 2" xfId="1777"/>
    <cellStyle name="Финансовый 7" xfId="106"/>
    <cellStyle name="Финансовый 7 2" xfId="1703"/>
    <cellStyle name="Финансовый 8" xfId="107"/>
    <cellStyle name="Финансовый 8 2" xfId="1783"/>
    <cellStyle name="Финансовый 9" xfId="108"/>
    <cellStyle name="Финансовый 9 2" xfId="1709"/>
    <cellStyle name="Формула" xfId="1205"/>
    <cellStyle name="ФормулаВБ" xfId="1406"/>
    <cellStyle name="ФормулаНаКонтроль" xfId="1206"/>
    <cellStyle name="Хвост" xfId="1407"/>
    <cellStyle name="Хороший 2" xfId="1207"/>
    <cellStyle name="Хороший 2 2" xfId="1494"/>
    <cellStyle name="Џђћ–…ќ’ќ›‰" xfId="1208"/>
    <cellStyle name="Экспертиза" xfId="1408"/>
  </cellStyles>
  <dxfs count="0"/>
  <tableStyles count="0" defaultTableStyle="TableStyleMedium2" defaultPivotStyle="PivotStyleLight16"/>
  <colors>
    <mruColors>
      <color rgb="FFCCFFCC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Users\&#1062;&#1080;&#1092;&#1088;&#1086;&#1074;&#1086;&#1081;\Desktop\&#1055;&#1088;&#1086;&#1075;&#1088;&#1072;&#1084;&#1084;&#1072;%20%20&#1069;&#1085;&#1077;&#1088;&#1075;&#1086;&#1089;&#1073;&#1077;&#1088;&#1077;&#1078;&#1077;&#1085;&#1080;&#1103;%20%20&#1085;&#1072;%202012%20&#1075;\&#1087;&#1088;&#1086;&#1075;&#1088;&#1072;&#1084;&#1084;&#1072;_&#1101;&#1085;&#1077;&#1088;&#1075;&#1086;&#1089;&#1073;&#1077;&#1088;&#1077;&#1078;&#1077;&#1085;&#1080;&#1103;_2013-2017\&#1048;&#1089;&#1093;&#1086;&#1076;&#1085;&#1080;&#1082;&#1080;\&#1055;&#1088;&#1086;&#1075;&#1088;&#1072;&#1084;&#1084;&#1072;_&#1101;&#1085;&#1077;&#1088;&#1075;&#1086;&#1089;&#1073;&#1077;&#1088;&#1077;&#1078;&#1077;&#1085;&#1080;&#1103;_2013-2018&#1075;._27.09.12_13-5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DTUE\&#1059;&#1087;&#1088;&#1072;&#1074;&#1083;&#1077;&#1085;&#1080;&#1077;%20&#1101;&#1085;&#1077;&#1088;&#1075;&#1086;&#1089;&#1073;&#1077;&#1088;&#1077;&#1078;&#1077;&#1085;&#1080;&#1077;&#1084;\&#1055;&#1083;&#1072;&#1085;&#1080;&#1088;&#1086;&#1074;&#1072;&#1085;&#1080;&#1077;%202023\&#1055;&#1088;&#1069;&#1057;&#1041;%20&#1085;&#1072;%202023\&#1052;&#1072;&#1090;&#1077;&#1088;&#1080;&#1072;&#1083;&#1099;%20&#1087;&#1088;&#1072;&#1074;&#1083;&#1077;&#1085;&#1080;&#1103;\&#1054;&#1090;&#1087;&#1088;&#1072;&#1074;&#1082;&#1072;%2022.09.2023\&#1055;&#1088;&#1080;&#1083;_&#1055;&#1088;&#1069;&#1057;&#1041;%202021-2025%20&#1051;&#1069;%20(&#1074;&#1077;&#1088;&#1089;&#1080;&#1103;%2030.01.23)_22.09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Users\Chuchalov.AN\AppData\Local\Microsoft\Windows\Temporary%20Internet%20Files\Content.Outlook\NEDHU3OW\!&#1055;&#1088;&#1086;&#1075;&#1088;&#1072;&#1084;&#1084;&#1072;_&#1101;&#1085;&#1077;&#1088;&#1075;&#1086;&#1089;&#1073;&#1077;&#1088;&#1077;&#1078;&#1077;&#1085;&#1080;&#1103;_&#1080;&#1089;&#1093;&#1086;&#1076;&#1085;&#1080;&#1082;&#108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Energo\Users\user\AppData\Local\Microsoft\Windows\Temporary%20Internet%20Files\Content.Outlook\1YFXQ1AU\&#1055;&#1088;&#1080;&#1083;&#1086;&#1078;&#1077;&#1085;&#1080;&#1077;%204%20&#1056;&#1057;&#1050;%20v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5;&#1088;&#1086;&#1075;&#1088;&#1072;&#1084;&#1084;&#1072;%20&#1089;&#1085;&#1080;&#1078;&#1077;&#1085;&#1080;&#1103;%20&#1087;&#1086;&#1090;&#1077;&#1088;&#1100;\&#1044;&#1069;&#1057;\&#1055;&#1088;&#1086;&#1075;&#1088;&#1072;&#1084;&#1084;&#1072;%20&#1101;&#1085;&#1077;&#1088;&#1075;&#1086;&#1089;&#1073;&#1077;&#1088;&#1077;&#1078;&#1077;&#1085;&#1080;&#1103;%20&#1054;&#1040;&#1054;%20&#1044;&#1072;&#1075;&#1101;&#1085;&#1077;&#1088;&#1075;&#1086;&#1089;&#1077;&#1090;&#1100;%20&#1085;&#1072;%202014-2018&#1075;&#1075;%20(&#1082;&#1086;&#1088;.%2005.11.20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Sna\C\Akt_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Energo\Users\Public\Documents\&#1061;&#1086;&#1083;&#1076;&#1080;&#1085;&#1075;%20&#1052;&#1056;&#1057;&#1050;\&#1069;&#1085;&#1077;&#1088;&#1075;&#1086;&#1089;&#1073;&#1077;&#1088;&#1077;&#1078;&#1077;&#1085;&#1080;&#1077;\&#1069;&#1085;&#1077;&#1088;&#1075;&#1086;&#1089;&#1077;&#1088;&#1074;&#1080;&#1089;&#1085;&#1072;&#1103;%20&#1076;&#1077;&#1103;&#1090;&#1077;&#1083;&#1100;&#1085;&#1086;&#1089;&#1090;&#1100;\&#1052;&#1086;&#1076;&#1077;&#1083;&#1080;%20&#1101;&#1085;&#1077;&#1088;&#1075;&#1086;&#1089;&#1077;&#1088;&#1074;&#1080;&#1089;\Smart%20metering_model_&#1063;&#106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Energo\Program%20Files\Tec1\&#1055;&#1058;&#1054;\&#1040;&#1082;&#1090;%20&#1041;&#1072;&#1083;&#1072;&#1085;&#1089;&#1072;%20&#1069;&#1069;\&#1041;&#1072;&#1083;&#1072;&#1085;&#1089;%20&#1069;&#1069;%20&#1058;&#1069;&#1062;-1%20(v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Energo\common\&#1041;&#1072;&#1083;&#1072;&#1085;&#1089;&#1099;\&#1057;&#1088;&#1072;&#1074;&#1085;&#1077;&#1085;&#1080;&#1077;%20&#1073;&#1072;&#1083;&#1072;&#1085;&#1089;&#1086;&#1074;%202006-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Energo\common\&#1089;&#1077;&#1083;&#1077;&#1082;&#1090;&#1086;&#1088;%20&#1076;&#1080;&#1088;&#1077;&#1082;&#1094;&#1080;&#1080;%20&#1087;&#1086;%20&#1088;&#1072;&#1079;&#1074;&#1080;&#1090;&#1080;&#1102;%20&#1080;%20&#1088;&#1077;&#1072;&#1083;.&#1091;&#1089;&#1083;&#1091;&#1075;\2012\&#1076;&#1077;&#1082;&#1072;&#1073;&#1088;&#1100;%202012\&#1080;&#1102;&#1083;&#1100;%202012\&#1057;&#1074;&#1086;&#1076;%20&#1089;&#1077;&#1083;&#1077;&#1082;&#1090;&#1086;&#1088;_&#1088;&#1072;&#1089;&#1089;&#1099;&#1083;&#1082;&#1072;_&#1103;&#1085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Проверка"/>
      <sheetName val="Лист1"/>
    </sheetNames>
    <sheetDataSet>
      <sheetData sheetId="0"/>
      <sheetData sheetId="1"/>
      <sheetData sheetId="2">
        <row r="13">
          <cell r="B13" t="str">
            <v>т у.т.</v>
          </cell>
        </row>
        <row r="14">
          <cell r="B14" t="str">
            <v>млн.руб</v>
          </cell>
        </row>
        <row r="15">
          <cell r="B15" t="str">
            <v>млн. кВтч</v>
          </cell>
        </row>
        <row r="16">
          <cell r="B16" t="str">
            <v>тыс. м3</v>
          </cell>
        </row>
        <row r="17">
          <cell r="B17" t="str">
            <v>Гкал</v>
          </cell>
        </row>
        <row r="22">
          <cell r="B22" t="str">
            <v>ЗАО "Курортэнерго"</v>
          </cell>
        </row>
        <row r="23">
          <cell r="B23" t="str">
            <v>РСК 2</v>
          </cell>
        </row>
        <row r="24">
          <cell r="B24" t="str">
            <v>РСК 3</v>
          </cell>
        </row>
        <row r="25">
          <cell r="B25" t="str">
            <v>РСК 4</v>
          </cell>
        </row>
        <row r="26">
          <cell r="B26" t="str">
            <v>РСК 5</v>
          </cell>
        </row>
        <row r="27">
          <cell r="B27" t="str">
            <v>РСК 6</v>
          </cell>
        </row>
        <row r="28">
          <cell r="B28" t="str">
            <v>РСК 7</v>
          </cell>
        </row>
        <row r="29">
          <cell r="B29" t="str">
            <v>РСК 8</v>
          </cell>
        </row>
        <row r="30">
          <cell r="B30" t="str">
            <v>РСК 9</v>
          </cell>
        </row>
        <row r="31">
          <cell r="B31" t="str">
            <v>РСК 10</v>
          </cell>
        </row>
        <row r="32">
          <cell r="B32" t="str">
            <v>РСК 11</v>
          </cell>
        </row>
        <row r="35">
          <cell r="B35" t="str">
            <v>Потери электроэнергии</v>
          </cell>
        </row>
        <row r="36">
          <cell r="B36" t="str">
            <v>Расход на собственные нужды</v>
          </cell>
        </row>
        <row r="37">
          <cell r="B37" t="str">
            <v>Хоз. нужды (электроэнергия)</v>
          </cell>
        </row>
        <row r="38">
          <cell r="B38" t="str">
            <v>Хоз. нужды (тепловая энергия)</v>
          </cell>
        </row>
        <row r="39">
          <cell r="B39" t="str">
            <v>Хоз. нужды (газ)</v>
          </cell>
        </row>
        <row r="40">
          <cell r="B40" t="str">
            <v>Хоз. нужды (иное)</v>
          </cell>
        </row>
        <row r="41">
          <cell r="B41" t="str">
            <v>Хоз. нужды (горячая вода)</v>
          </cell>
        </row>
        <row r="42">
          <cell r="B42" t="str">
            <v>Хоз. нужды (холодная вода)</v>
          </cell>
        </row>
        <row r="43">
          <cell r="B43" t="str">
            <v>Коммерческий учет в границах балансовой принадлежности</v>
          </cell>
        </row>
        <row r="44">
          <cell r="B44" t="str">
            <v xml:space="preserve">Коммерческий учет у потребителей </v>
          </cell>
        </row>
        <row r="45">
          <cell r="B45" t="str">
            <v xml:space="preserve">Технический учет в электроустановках РСК </v>
          </cell>
        </row>
        <row r="46">
          <cell r="B46" t="str">
            <v>снижение расхода ГСМ</v>
          </cell>
        </row>
        <row r="47">
          <cell r="B47" t="str">
            <v>Оснащенность средствами учета</v>
          </cell>
        </row>
        <row r="48">
          <cell r="B48" t="str">
            <v>Энергоаудит</v>
          </cell>
        </row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  <row r="58">
          <cell r="B58" t="str">
            <v>да</v>
          </cell>
        </row>
        <row r="59">
          <cell r="B59" t="str">
            <v>нет</v>
          </cell>
        </row>
        <row r="62">
          <cell r="B62" t="str">
            <v>Целевые организационные потери</v>
          </cell>
        </row>
        <row r="63">
          <cell r="B63" t="str">
            <v>Целевые технические потери</v>
          </cell>
        </row>
        <row r="64">
          <cell r="B64" t="str">
            <v>Целевые организационные хознужды</v>
          </cell>
        </row>
        <row r="65">
          <cell r="B65" t="str">
            <v>Целевые технические хознужды</v>
          </cell>
        </row>
        <row r="66">
          <cell r="B66" t="str">
            <v>Целевые иные</v>
          </cell>
        </row>
        <row r="67">
          <cell r="B67" t="str">
            <v>Программа учета</v>
          </cell>
        </row>
        <row r="68">
          <cell r="B68" t="str">
            <v>Программа ТПиР</v>
          </cell>
        </row>
        <row r="69">
          <cell r="B69" t="str">
            <v>Ремонтная программа</v>
          </cell>
        </row>
        <row r="70">
          <cell r="B70" t="str">
            <v>Программа НИОКР</v>
          </cell>
        </row>
        <row r="71">
          <cell r="B71" t="str">
            <v>Программа развития сети</v>
          </cell>
        </row>
        <row r="72">
          <cell r="B72" t="str">
            <v>Нецелевые хознужды</v>
          </cell>
        </row>
        <row r="73">
          <cell r="B73" t="str">
            <v>Нецелевые иные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б+ЛО (21-25)"/>
      <sheetName val="Паспорт программы"/>
      <sheetName val="Ф1-Целевые показатели программ"/>
      <sheetName val="Ф2-Перечень меропр с прям зат "/>
      <sheetName val="Ф3-Перечень меропр с сопут эф"/>
      <sheetName val="Ф4-Показатели баланса"/>
      <sheetName val="Ф5-Справочно Показатели работы"/>
      <sheetName val="Тариф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I5">
            <v>3.7764575681379773</v>
          </cell>
          <cell r="J5">
            <v>3.9655023710027244</v>
          </cell>
          <cell r="K5">
            <v>4.1652679928428613</v>
          </cell>
          <cell r="L5">
            <v>4.3763617091967255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план+выполнение_1_подугодие"/>
      <sheetName val="Лист1"/>
      <sheetName val="Проверка"/>
    </sheetNames>
    <sheetDataSet>
      <sheetData sheetId="0"/>
      <sheetData sheetId="1"/>
      <sheetData sheetId="2">
        <row r="13">
          <cell r="B13" t="str">
            <v>т у.т.</v>
          </cell>
        </row>
        <row r="14">
          <cell r="B14" t="str">
            <v>млн.руб</v>
          </cell>
        </row>
        <row r="15">
          <cell r="B15" t="str">
            <v>млн. кВтч</v>
          </cell>
        </row>
        <row r="16">
          <cell r="B16" t="str">
            <v>тыс. м3</v>
          </cell>
        </row>
        <row r="17">
          <cell r="B17" t="str">
            <v>Гкал</v>
          </cell>
        </row>
        <row r="22">
          <cell r="B22" t="str">
            <v>РСК 1</v>
          </cell>
        </row>
        <row r="23">
          <cell r="B23" t="str">
            <v>РСК 2</v>
          </cell>
        </row>
        <row r="24">
          <cell r="B24" t="str">
            <v>РСК 3</v>
          </cell>
        </row>
        <row r="25">
          <cell r="B25" t="str">
            <v>РСК 4</v>
          </cell>
        </row>
        <row r="26">
          <cell r="B26" t="str">
            <v>РСК 5</v>
          </cell>
        </row>
        <row r="27">
          <cell r="B27" t="str">
            <v>РСК 6</v>
          </cell>
        </row>
        <row r="28">
          <cell r="B28" t="str">
            <v>РСК 7</v>
          </cell>
        </row>
        <row r="29">
          <cell r="B29" t="str">
            <v>РСК 8</v>
          </cell>
        </row>
        <row r="30">
          <cell r="B30" t="str">
            <v>РСК 9</v>
          </cell>
        </row>
        <row r="31">
          <cell r="B31" t="str">
            <v>РСК 10</v>
          </cell>
        </row>
        <row r="32">
          <cell r="B32" t="str">
            <v>РСК 11</v>
          </cell>
        </row>
        <row r="35">
          <cell r="B35" t="str">
            <v>Потери электроэнергии</v>
          </cell>
        </row>
        <row r="36">
          <cell r="B36" t="str">
            <v>Расход на собственные нужды</v>
          </cell>
        </row>
        <row r="37">
          <cell r="B37" t="str">
            <v>Хоз. нужды (электроэнергия)</v>
          </cell>
        </row>
        <row r="38">
          <cell r="B38" t="str">
            <v>Хоз. нужды (тепловая энергия)</v>
          </cell>
        </row>
        <row r="39">
          <cell r="B39" t="str">
            <v>Хоз. нужды (газ)</v>
          </cell>
        </row>
        <row r="40">
          <cell r="B40" t="str">
            <v>Хоз. нужды (иное)</v>
          </cell>
        </row>
        <row r="41">
          <cell r="B41" t="str">
            <v>Хоз. нужды (горячая вода)</v>
          </cell>
        </row>
        <row r="42">
          <cell r="B42" t="str">
            <v>Хоз. нужды (холодная вода)</v>
          </cell>
        </row>
        <row r="43">
          <cell r="B43" t="str">
            <v>Коммерческий учет в границах балансовой принадлежности</v>
          </cell>
        </row>
        <row r="44">
          <cell r="B44" t="str">
            <v xml:space="preserve">Коммерческий учет у потребителей </v>
          </cell>
        </row>
        <row r="45">
          <cell r="B45" t="str">
            <v xml:space="preserve">Технический учет в электроустановках РСК </v>
          </cell>
        </row>
        <row r="46">
          <cell r="B46" t="str">
            <v>снижение расхода ГСМ</v>
          </cell>
        </row>
        <row r="47">
          <cell r="B47" t="str">
            <v>Оснащенность средствами учета</v>
          </cell>
        </row>
        <row r="48">
          <cell r="B48" t="str">
            <v>Энергоаудит</v>
          </cell>
        </row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  <row r="58">
          <cell r="B58" t="str">
            <v>да</v>
          </cell>
        </row>
        <row r="59">
          <cell r="B59" t="str">
            <v>нет</v>
          </cell>
        </row>
        <row r="62">
          <cell r="B62" t="str">
            <v>Целевые организационные потери</v>
          </cell>
        </row>
        <row r="63">
          <cell r="B63" t="str">
            <v>Целевые технические потери</v>
          </cell>
        </row>
        <row r="64">
          <cell r="B64" t="str">
            <v>Целевые организационные хознужды</v>
          </cell>
        </row>
        <row r="65">
          <cell r="B65" t="str">
            <v>Целевые технические хознужды</v>
          </cell>
        </row>
        <row r="66">
          <cell r="B66" t="str">
            <v>Целевые иные</v>
          </cell>
        </row>
        <row r="67">
          <cell r="B67" t="str">
            <v>Программа учета</v>
          </cell>
        </row>
        <row r="68">
          <cell r="B68" t="str">
            <v>Программа ТПиР</v>
          </cell>
        </row>
        <row r="69">
          <cell r="B69" t="str">
            <v>Ремонтная программа</v>
          </cell>
        </row>
        <row r="70">
          <cell r="B70" t="str">
            <v>Программа НИОКР</v>
          </cell>
        </row>
        <row r="71">
          <cell r="B71" t="str">
            <v>Программа развития сети</v>
          </cell>
        </row>
        <row r="72">
          <cell r="B72" t="str">
            <v>Нецелевые хознужды</v>
          </cell>
        </row>
        <row r="73">
          <cell r="B73" t="str">
            <v>Нецелевые иные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 по заполнению"/>
      <sheetName val="Служебный лист"/>
      <sheetName val="Паспорт РСК"/>
      <sheetName val="Программа РСК год"/>
      <sheetName val="Программа по годам РСК"/>
      <sheetName val="Показатели РСК"/>
      <sheetName val="Программа свод"/>
      <sheetName val="Программа по годам РСК (2)"/>
      <sheetName val="Целевые показатели контроль"/>
      <sheetName val="Свод РСК"/>
      <sheetName val="Лист замечаний"/>
      <sheetName val="Тарифы"/>
      <sheetName val="Проверка"/>
      <sheetName val="Факт_эффект"/>
    </sheetNames>
    <sheetDataSet>
      <sheetData sheetId="0" refreshError="1"/>
      <sheetData sheetId="1">
        <row r="13">
          <cell r="B13" t="str">
            <v>т у.т.</v>
          </cell>
          <cell r="F13" t="str">
            <v>CAPEX</v>
          </cell>
        </row>
        <row r="14">
          <cell r="F14" t="str">
            <v>OPEX</v>
          </cell>
        </row>
        <row r="22">
          <cell r="F22" t="str">
            <v>ТПиР ПС 35-330 кВ</v>
          </cell>
        </row>
        <row r="23">
          <cell r="F23" t="str">
            <v>ТПиР ЛЭП 35-330 кВ</v>
          </cell>
        </row>
        <row r="24">
          <cell r="F24" t="str">
            <v xml:space="preserve">Новое строительство ПС 35-330 кВ </v>
          </cell>
        </row>
        <row r="25">
          <cell r="F25" t="str">
            <v xml:space="preserve">Новое строительство ЛЭП 35-330 кВ </v>
          </cell>
        </row>
        <row r="26">
          <cell r="F26" t="str">
            <v>Программы особой важности (федеральные и др.)</v>
          </cell>
        </row>
        <row r="27">
          <cell r="F27" t="str">
            <v>Новое строительство объектов 35-330 кВ</v>
          </cell>
        </row>
        <row r="28">
          <cell r="F28" t="str">
            <v>ТПиР объектов 35-330 кВ</v>
          </cell>
        </row>
        <row r="29">
          <cell r="F29" t="str">
            <v>Технологическое присоединение</v>
          </cell>
        </row>
        <row r="30">
          <cell r="F30" t="str">
            <v>Автоматизация технологического управления (кроме АСКУЭ)</v>
          </cell>
        </row>
        <row r="31">
          <cell r="F31" t="str">
            <v>Средства учета, контроля Э/Э</v>
          </cell>
        </row>
        <row r="32">
          <cell r="F32" t="str">
            <v>Программы по обеспечению безопасности</v>
          </cell>
        </row>
        <row r="33">
          <cell r="F33" t="str">
            <v>Приобретение электросетевых активов, земельных участков и пр. объектов</v>
          </cell>
        </row>
        <row r="34">
          <cell r="F34" t="str">
            <v>Прочие программы и мероприятия</v>
          </cell>
        </row>
        <row r="35">
          <cell r="F35" t="str">
            <v xml:space="preserve">Энергосбережение и повышение энергетической эффективности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Программа по годам РСК"/>
      <sheetName val="Целевые показатели"/>
      <sheetName val="Программа свод"/>
      <sheetName val="Лист замечаний"/>
      <sheetName val="Проверка"/>
      <sheetName val="Лист1"/>
    </sheetNames>
    <sheetDataSet>
      <sheetData sheetId="0"/>
      <sheetData sheetId="1"/>
      <sheetData sheetId="2">
        <row r="22">
          <cell r="B22" t="str">
            <v>ОАО "Дагэнергосеть"</v>
          </cell>
        </row>
        <row r="23">
          <cell r="B23" t="str">
            <v>РСК 2</v>
          </cell>
        </row>
        <row r="24">
          <cell r="B24" t="str">
            <v>РСК 3</v>
          </cell>
        </row>
        <row r="25">
          <cell r="B25" t="str">
            <v>РСК 4</v>
          </cell>
        </row>
        <row r="26">
          <cell r="B26" t="str">
            <v>РСК 5</v>
          </cell>
        </row>
        <row r="27">
          <cell r="B27" t="str">
            <v>РСК 6</v>
          </cell>
        </row>
        <row r="28">
          <cell r="B28" t="str">
            <v>РСК 7</v>
          </cell>
        </row>
        <row r="29">
          <cell r="B29" t="str">
            <v>РСК 8</v>
          </cell>
        </row>
        <row r="30">
          <cell r="B30" t="str">
            <v>РСК 9</v>
          </cell>
        </row>
        <row r="31">
          <cell r="B31" t="str">
            <v>РСК 10</v>
          </cell>
        </row>
        <row r="32">
          <cell r="B32" t="str">
            <v>РСК 11</v>
          </cell>
        </row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  <row r="62">
          <cell r="B62" t="str">
            <v>Целевые организационные потери</v>
          </cell>
        </row>
        <row r="63">
          <cell r="B63" t="str">
            <v>Целевые технические потери</v>
          </cell>
        </row>
        <row r="64">
          <cell r="B64" t="str">
            <v>Целевые организационные хознужды</v>
          </cell>
        </row>
        <row r="65">
          <cell r="B65" t="str">
            <v>Целевые технические хознужды</v>
          </cell>
        </row>
        <row r="66">
          <cell r="B66" t="str">
            <v>Целевые иные</v>
          </cell>
        </row>
        <row r="67">
          <cell r="B67" t="str">
            <v>Программа учета</v>
          </cell>
        </row>
        <row r="68">
          <cell r="B68" t="str">
            <v>Программа ТПиР</v>
          </cell>
        </row>
        <row r="69">
          <cell r="B69" t="str">
            <v>Ремонтная программа</v>
          </cell>
        </row>
        <row r="70">
          <cell r="B70" t="str">
            <v>Программа НИОКР</v>
          </cell>
        </row>
        <row r="71">
          <cell r="B71" t="str">
            <v>Программа развития сети</v>
          </cell>
        </row>
        <row r="72">
          <cell r="B72" t="str">
            <v>Нецелевые хознужды</v>
          </cell>
        </row>
        <row r="73">
          <cell r="B73" t="str">
            <v>Нецелевые иные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врическая"/>
      <sheetName val="иртышская"/>
      <sheetName val="сибирь"/>
      <sheetName val="заря"/>
      <sheetName val="Межгосударственные"/>
      <sheetName val="СН"/>
      <sheetName val="Вспомогательный"/>
      <sheetName val="Баланс_по_ТЭЦ-1"/>
      <sheetName val="Настройки"/>
      <sheetName val="жилой фонд"/>
      <sheetName val="2002(v1)"/>
      <sheetName val="Расчеты с потребителями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ИТОГИ  по Н,Р,Э,Q"/>
      <sheetName val="Заголовок"/>
      <sheetName val="Служебный лист"/>
      <sheetName val="Лист1"/>
      <sheetName val="Приложение 22"/>
      <sheetName val="08.14"/>
      <sheetName val="жилой_фонд"/>
      <sheetName val="Расчеты_с_потребителями"/>
      <sheetName val="ИТОГИ__по_Н,Р,Э,Q"/>
      <sheetName val="Служебный_лист"/>
      <sheetName val="Akt_12"/>
      <sheetName val="СПР"/>
      <sheetName val="Проверки и бу бд"/>
      <sheetName val="списки"/>
      <sheetName val="11.09-15.09"/>
      <sheetName val="Лист2"/>
      <sheetName val="жилой_фонд1"/>
      <sheetName val="Расчеты_с_потребителями1"/>
      <sheetName val="ИТОГИ__по_Н,Р,Э,Q1"/>
      <sheetName val="Служебный_лист1"/>
      <sheetName val="Приложение_22"/>
      <sheetName val="08_14"/>
      <sheetName val="Проверки_и_бу_бд"/>
      <sheetName val="11_09-15_09"/>
    </sheetNames>
    <sheetDataSet>
      <sheetData sheetId="0" refreshError="1">
        <row r="4">
          <cell r="A4" t="str">
            <v>ВЛ-555_к_шинам</v>
          </cell>
          <cell r="B4">
            <v>1045351</v>
          </cell>
          <cell r="C4">
            <v>3498263.6</v>
          </cell>
          <cell r="D4">
            <v>3643306.8</v>
          </cell>
          <cell r="E4">
            <v>3644062.8</v>
          </cell>
          <cell r="F4">
            <v>1</v>
          </cell>
          <cell r="G4">
            <v>145043.19999999972</v>
          </cell>
        </row>
        <row r="5">
          <cell r="A5" t="str">
            <v>ВЛ-555_от_шин</v>
          </cell>
          <cell r="B5">
            <v>1045351</v>
          </cell>
          <cell r="C5">
            <v>92864</v>
          </cell>
          <cell r="D5">
            <v>96160.8</v>
          </cell>
          <cell r="E5">
            <v>96160.8</v>
          </cell>
          <cell r="F5">
            <v>1</v>
          </cell>
          <cell r="G5">
            <v>3296.8000000000029</v>
          </cell>
        </row>
        <row r="6">
          <cell r="A6" t="str">
            <v>ВЛ-556_к_шинам</v>
          </cell>
          <cell r="B6">
            <v>1045348</v>
          </cell>
          <cell r="C6">
            <v>484358</v>
          </cell>
          <cell r="D6">
            <v>491984</v>
          </cell>
          <cell r="E6">
            <v>491984</v>
          </cell>
          <cell r="F6">
            <v>1</v>
          </cell>
          <cell r="G6">
            <v>7626</v>
          </cell>
        </row>
        <row r="7">
          <cell r="A7" t="str">
            <v>ВЛ-556_от_шин</v>
          </cell>
          <cell r="B7">
            <v>1045348</v>
          </cell>
          <cell r="C7">
            <v>2351347.2000000002</v>
          </cell>
          <cell r="D7">
            <v>2488028</v>
          </cell>
          <cell r="E7">
            <v>2489116.7999999998</v>
          </cell>
          <cell r="F7">
            <v>1</v>
          </cell>
          <cell r="G7">
            <v>136680.79999999981</v>
          </cell>
        </row>
        <row r="8">
          <cell r="A8" t="str">
            <v>ВЛ-557_к_шинам</v>
          </cell>
          <cell r="B8">
            <v>1045355</v>
          </cell>
          <cell r="C8">
            <v>2705150.4</v>
          </cell>
          <cell r="D8">
            <v>2852926.8</v>
          </cell>
          <cell r="E8">
            <v>2853486</v>
          </cell>
          <cell r="F8">
            <v>1</v>
          </cell>
          <cell r="G8">
            <v>147776.39999999991</v>
          </cell>
        </row>
        <row r="9">
          <cell r="A9" t="str">
            <v>ВЛ-557_от_шин</v>
          </cell>
          <cell r="B9">
            <v>1045355</v>
          </cell>
          <cell r="C9">
            <v>10024</v>
          </cell>
          <cell r="D9">
            <v>10024</v>
          </cell>
          <cell r="E9">
            <v>10024</v>
          </cell>
          <cell r="F9">
            <v>1</v>
          </cell>
          <cell r="G9">
            <v>0</v>
          </cell>
        </row>
        <row r="10">
          <cell r="A10" t="str">
            <v>Д-11_к_шинам</v>
          </cell>
          <cell r="B10">
            <v>1045338</v>
          </cell>
          <cell r="C10">
            <v>1248.7</v>
          </cell>
          <cell r="D10">
            <v>1303.0999999999999</v>
          </cell>
          <cell r="E10">
            <v>1303.0999999999999</v>
          </cell>
          <cell r="F10">
            <v>1</v>
          </cell>
          <cell r="G10">
            <v>54.399999999999864</v>
          </cell>
        </row>
        <row r="11">
          <cell r="A11" t="str">
            <v>Д-11_от_шин</v>
          </cell>
          <cell r="B11">
            <v>1045338</v>
          </cell>
          <cell r="C11">
            <v>1010613.2</v>
          </cell>
          <cell r="D11">
            <v>1051197.8999999999</v>
          </cell>
          <cell r="E11">
            <v>1051265.8</v>
          </cell>
          <cell r="F11">
            <v>1</v>
          </cell>
          <cell r="G11">
            <v>40584.699999999953</v>
          </cell>
        </row>
        <row r="12">
          <cell r="A12" t="str">
            <v>Д-12_к_шинам</v>
          </cell>
          <cell r="B12">
            <v>1045341</v>
          </cell>
          <cell r="C12">
            <v>1327.8</v>
          </cell>
          <cell r="D12">
            <v>1386.2</v>
          </cell>
          <cell r="E12">
            <v>1386.2</v>
          </cell>
          <cell r="F12">
            <v>1</v>
          </cell>
          <cell r="G12">
            <v>58.400000000000091</v>
          </cell>
        </row>
        <row r="13">
          <cell r="A13" t="str">
            <v>Д-12_от_шин</v>
          </cell>
          <cell r="B13">
            <v>1045341</v>
          </cell>
          <cell r="C13">
            <v>1079770.5</v>
          </cell>
          <cell r="D13">
            <v>1120265.3</v>
          </cell>
          <cell r="E13">
            <v>1120332.5</v>
          </cell>
          <cell r="F13">
            <v>1</v>
          </cell>
          <cell r="G13">
            <v>40494.800000000047</v>
          </cell>
        </row>
        <row r="14">
          <cell r="A14" t="str">
            <v>Д-13_к_шинам</v>
          </cell>
          <cell r="B14">
            <v>1045339</v>
          </cell>
          <cell r="C14">
            <v>6246.4</v>
          </cell>
          <cell r="D14">
            <v>6419.8</v>
          </cell>
          <cell r="E14">
            <v>6420</v>
          </cell>
          <cell r="F14">
            <v>1</v>
          </cell>
          <cell r="G14">
            <v>173.40000000000055</v>
          </cell>
        </row>
        <row r="15">
          <cell r="A15" t="str">
            <v>Д-13_от_шин</v>
          </cell>
          <cell r="B15">
            <v>1045339</v>
          </cell>
          <cell r="C15">
            <v>633991.4</v>
          </cell>
          <cell r="D15">
            <v>659412.1</v>
          </cell>
          <cell r="E15">
            <v>659436</v>
          </cell>
          <cell r="F15">
            <v>1</v>
          </cell>
          <cell r="G15">
            <v>25420.699999999953</v>
          </cell>
        </row>
        <row r="16">
          <cell r="A16" t="str">
            <v>Д-14_к_шинам</v>
          </cell>
          <cell r="B16">
            <v>1045340</v>
          </cell>
          <cell r="C16">
            <v>6262.9</v>
          </cell>
          <cell r="D16">
            <v>6437.1</v>
          </cell>
          <cell r="E16">
            <v>6437.4</v>
          </cell>
          <cell r="F16">
            <v>1</v>
          </cell>
          <cell r="G16">
            <v>174.20000000000073</v>
          </cell>
        </row>
        <row r="17">
          <cell r="A17" t="str">
            <v>Д-14_от_шин</v>
          </cell>
          <cell r="B17">
            <v>1045340</v>
          </cell>
          <cell r="C17">
            <v>674349</v>
          </cell>
          <cell r="D17">
            <v>699658.9</v>
          </cell>
          <cell r="E17">
            <v>699682.5</v>
          </cell>
          <cell r="F17">
            <v>1</v>
          </cell>
          <cell r="G17">
            <v>25309.900000000023</v>
          </cell>
        </row>
        <row r="18">
          <cell r="A18" t="str">
            <v>Д-16_к_шинам</v>
          </cell>
          <cell r="B18">
            <v>1045337</v>
          </cell>
          <cell r="C18">
            <v>6278.8</v>
          </cell>
          <cell r="D18">
            <v>6455.4</v>
          </cell>
          <cell r="E18">
            <v>6455.7</v>
          </cell>
          <cell r="F18">
            <v>1</v>
          </cell>
          <cell r="G18">
            <v>176.59999999999945</v>
          </cell>
        </row>
        <row r="19">
          <cell r="A19" t="str">
            <v>Д-16_от_шин</v>
          </cell>
          <cell r="B19">
            <v>1045337</v>
          </cell>
          <cell r="C19">
            <v>671463.7</v>
          </cell>
          <cell r="D19">
            <v>696812.6</v>
          </cell>
          <cell r="E19">
            <v>696836.4</v>
          </cell>
          <cell r="F19">
            <v>1</v>
          </cell>
          <cell r="G19">
            <v>25348.900000000023</v>
          </cell>
        </row>
        <row r="20">
          <cell r="A20" t="str">
            <v>ОВВ-220_к_шинам</v>
          </cell>
          <cell r="B20">
            <v>1045350</v>
          </cell>
          <cell r="C20">
            <v>60492.9</v>
          </cell>
          <cell r="D20">
            <v>60492.9</v>
          </cell>
          <cell r="E20">
            <v>60492.9</v>
          </cell>
          <cell r="F20">
            <v>1</v>
          </cell>
          <cell r="G20">
            <v>0</v>
          </cell>
        </row>
        <row r="21">
          <cell r="A21" t="str">
            <v>ОВВ-220_от_шин</v>
          </cell>
          <cell r="B21">
            <v>1045350</v>
          </cell>
          <cell r="C21">
            <v>85504.1</v>
          </cell>
          <cell r="D21">
            <v>85504.1</v>
          </cell>
          <cell r="E21">
            <v>85504.1</v>
          </cell>
          <cell r="F21">
            <v>1</v>
          </cell>
          <cell r="G21">
            <v>0</v>
          </cell>
        </row>
        <row r="22">
          <cell r="A22" t="str">
            <v>ВВ-220-АТ1_от_шин</v>
          </cell>
          <cell r="B22">
            <v>1045349</v>
          </cell>
          <cell r="C22">
            <v>7784.3</v>
          </cell>
          <cell r="D22">
            <v>8061.8</v>
          </cell>
          <cell r="E22">
            <v>8061.8</v>
          </cell>
          <cell r="F22">
            <v>1</v>
          </cell>
          <cell r="G22">
            <v>277.5</v>
          </cell>
        </row>
        <row r="23">
          <cell r="A23" t="str">
            <v>ВВ-220-АТ1_к_шинам</v>
          </cell>
          <cell r="B23">
            <v>1045349</v>
          </cell>
          <cell r="C23">
            <v>2104638.9</v>
          </cell>
          <cell r="D23">
            <v>2188326.7999999998</v>
          </cell>
          <cell r="E23">
            <v>2188437.5</v>
          </cell>
          <cell r="F23">
            <v>1</v>
          </cell>
          <cell r="G23">
            <v>83687.899999999907</v>
          </cell>
        </row>
        <row r="24">
          <cell r="A24" t="str">
            <v>ВВ-220-АТ2_от_шин</v>
          </cell>
          <cell r="B24">
            <v>1045352</v>
          </cell>
          <cell r="C24">
            <v>7422.8</v>
          </cell>
          <cell r="D24">
            <v>7673.7</v>
          </cell>
          <cell r="E24">
            <v>7673.7</v>
          </cell>
          <cell r="F24">
            <v>1</v>
          </cell>
          <cell r="G24">
            <v>250.89999999999964</v>
          </cell>
        </row>
        <row r="25">
          <cell r="A25" t="str">
            <v>ВВ-220-АТ2_к_шинам</v>
          </cell>
          <cell r="B25">
            <v>1045352</v>
          </cell>
          <cell r="C25">
            <v>1954066.5</v>
          </cell>
          <cell r="D25">
            <v>2027192.9</v>
          </cell>
          <cell r="E25">
            <v>2027288.5</v>
          </cell>
          <cell r="F25">
            <v>1</v>
          </cell>
          <cell r="G25">
            <v>73126.399999999907</v>
          </cell>
        </row>
        <row r="26">
          <cell r="A26" t="str">
            <v>МВ-10-АТ1_от_шин</v>
          </cell>
          <cell r="B26">
            <v>69384</v>
          </cell>
          <cell r="C26">
            <v>9.43</v>
          </cell>
          <cell r="D26">
            <v>9.43</v>
          </cell>
          <cell r="E26">
            <v>9.43</v>
          </cell>
          <cell r="F26">
            <v>4000</v>
          </cell>
          <cell r="G26">
            <v>0</v>
          </cell>
        </row>
        <row r="27">
          <cell r="A27" t="str">
            <v>МВ-10-АТ1_к_шинам</v>
          </cell>
          <cell r="B27">
            <v>69384</v>
          </cell>
          <cell r="C27">
            <v>1093.93</v>
          </cell>
          <cell r="D27">
            <v>1140.6099999999999</v>
          </cell>
          <cell r="E27">
            <v>1143.81</v>
          </cell>
          <cell r="F27">
            <v>4000</v>
          </cell>
          <cell r="G27">
            <v>186.71999999999937</v>
          </cell>
        </row>
        <row r="28">
          <cell r="A28" t="str">
            <v>МВ-10-АТ2_от_шин</v>
          </cell>
          <cell r="B28">
            <v>69383</v>
          </cell>
          <cell r="C28">
            <v>12.47</v>
          </cell>
          <cell r="D28">
            <v>12.47</v>
          </cell>
          <cell r="E28">
            <v>12.47</v>
          </cell>
          <cell r="F28">
            <v>4000</v>
          </cell>
          <cell r="G28">
            <v>0</v>
          </cell>
        </row>
        <row r="29">
          <cell r="A29" t="str">
            <v>МВ-10-АТ2_к_шинам</v>
          </cell>
          <cell r="B29">
            <v>69383</v>
          </cell>
          <cell r="C29">
            <v>844.28</v>
          </cell>
          <cell r="D29">
            <v>893.58</v>
          </cell>
          <cell r="E29">
            <v>893.75</v>
          </cell>
          <cell r="F29">
            <v>4000</v>
          </cell>
          <cell r="G29">
            <v>197.20000000000027</v>
          </cell>
        </row>
        <row r="30">
          <cell r="A30" t="str">
            <v>МВ-10-СТ-7_к_шинам</v>
          </cell>
          <cell r="B30">
            <v>69385</v>
          </cell>
          <cell r="C30">
            <v>6.89</v>
          </cell>
          <cell r="D30">
            <v>7.5</v>
          </cell>
          <cell r="E30">
            <v>7.5</v>
          </cell>
          <cell r="F30">
            <v>4000</v>
          </cell>
          <cell r="G30">
            <v>2.4400000000000013</v>
          </cell>
        </row>
        <row r="31">
          <cell r="A31" t="str">
            <v>МВ-10-СТ-7_от_шин</v>
          </cell>
          <cell r="B31" t="str">
            <v>69385</v>
          </cell>
          <cell r="C31">
            <v>1.86</v>
          </cell>
          <cell r="D31">
            <v>1.86</v>
          </cell>
          <cell r="E31">
            <v>1.86</v>
          </cell>
          <cell r="F31">
            <v>4000</v>
          </cell>
          <cell r="G31">
            <v>0</v>
          </cell>
        </row>
      </sheetData>
      <sheetData sheetId="1" refreshError="1">
        <row r="5">
          <cell r="A5" t="str">
            <v>ВЛ-555_к_шинам</v>
          </cell>
          <cell r="B5">
            <v>1045353</v>
          </cell>
          <cell r="C5">
            <v>93418.4</v>
          </cell>
          <cell r="D5">
            <v>96709.6</v>
          </cell>
          <cell r="E5">
            <v>96709.6</v>
          </cell>
          <cell r="F5">
            <v>1</v>
          </cell>
          <cell r="G5">
            <v>3291.2000000000116</v>
          </cell>
        </row>
        <row r="6">
          <cell r="A6" t="str">
            <v>ВЛ-555_от_шин</v>
          </cell>
          <cell r="B6">
            <v>1045353</v>
          </cell>
          <cell r="C6">
            <v>3540783.6</v>
          </cell>
          <cell r="D6">
            <v>3686912.8</v>
          </cell>
          <cell r="E6">
            <v>3687604.4</v>
          </cell>
          <cell r="F6">
            <v>1</v>
          </cell>
          <cell r="G6">
            <v>146129.19999999972</v>
          </cell>
        </row>
        <row r="7">
          <cell r="A7" t="str">
            <v>ВЛ-553_к_шинам</v>
          </cell>
          <cell r="B7">
            <v>1045354</v>
          </cell>
          <cell r="C7">
            <v>4951414.4000000004</v>
          </cell>
          <cell r="D7">
            <v>5202095.2</v>
          </cell>
          <cell r="E7">
            <v>5203039.2</v>
          </cell>
          <cell r="F7">
            <v>1</v>
          </cell>
          <cell r="G7">
            <v>250680.79999999981</v>
          </cell>
        </row>
        <row r="8">
          <cell r="A8" t="str">
            <v>ВЛ-553_от_шин</v>
          </cell>
          <cell r="B8">
            <v>1045354</v>
          </cell>
          <cell r="C8">
            <v>252.8</v>
          </cell>
          <cell r="D8">
            <v>254</v>
          </cell>
          <cell r="E8">
            <v>254</v>
          </cell>
          <cell r="F8">
            <v>1</v>
          </cell>
          <cell r="G8">
            <v>1.1999999999999886</v>
          </cell>
        </row>
        <row r="9">
          <cell r="A9" t="str">
            <v>ВЛ-224_к_шинам</v>
          </cell>
          <cell r="B9">
            <v>1050907</v>
          </cell>
          <cell r="C9">
            <v>162661.5</v>
          </cell>
          <cell r="D9">
            <v>162793.5</v>
          </cell>
          <cell r="E9">
            <v>162793.5</v>
          </cell>
          <cell r="F9">
            <v>1</v>
          </cell>
          <cell r="G9">
            <v>132</v>
          </cell>
        </row>
        <row r="10">
          <cell r="A10" t="str">
            <v>ВЛ-224_от_шин</v>
          </cell>
          <cell r="B10">
            <v>1050907</v>
          </cell>
          <cell r="C10">
            <v>263915.59999999998</v>
          </cell>
          <cell r="D10">
            <v>290090.5</v>
          </cell>
          <cell r="E10">
            <v>290118.90000000002</v>
          </cell>
          <cell r="F10">
            <v>1</v>
          </cell>
          <cell r="G10">
            <v>26174.900000000023</v>
          </cell>
        </row>
        <row r="11">
          <cell r="A11" t="str">
            <v>ВЛ-225_к_шинам</v>
          </cell>
          <cell r="B11">
            <v>1050875</v>
          </cell>
          <cell r="C11">
            <v>149415.4</v>
          </cell>
          <cell r="D11">
            <v>149489.9</v>
          </cell>
          <cell r="E11">
            <v>149489.9</v>
          </cell>
          <cell r="F11">
            <v>1</v>
          </cell>
          <cell r="G11">
            <v>74.5</v>
          </cell>
        </row>
        <row r="12">
          <cell r="A12" t="str">
            <v>ВЛ-225_от_шин</v>
          </cell>
          <cell r="B12">
            <v>1050875</v>
          </cell>
          <cell r="C12">
            <v>292458.2</v>
          </cell>
          <cell r="D12">
            <v>320513.5</v>
          </cell>
          <cell r="E12">
            <v>320552</v>
          </cell>
          <cell r="F12">
            <v>1</v>
          </cell>
          <cell r="G12">
            <v>28055.299999999988</v>
          </cell>
        </row>
        <row r="13">
          <cell r="A13" t="str">
            <v>В3-220АТ3_от_шин</v>
          </cell>
          <cell r="B13">
            <v>4405800</v>
          </cell>
          <cell r="C13">
            <v>5.74</v>
          </cell>
          <cell r="D13">
            <v>5.74</v>
          </cell>
          <cell r="E13">
            <v>5.74</v>
          </cell>
          <cell r="F13">
            <v>4400000</v>
          </cell>
          <cell r="G13">
            <v>0</v>
          </cell>
        </row>
        <row r="14">
          <cell r="A14" t="str">
            <v>В3-220АТ3_к_шинам</v>
          </cell>
          <cell r="B14">
            <v>190324</v>
          </cell>
          <cell r="C14">
            <v>205.28</v>
          </cell>
          <cell r="D14">
            <v>217.12</v>
          </cell>
          <cell r="E14">
            <v>217.15</v>
          </cell>
          <cell r="F14">
            <v>4400000</v>
          </cell>
          <cell r="G14">
            <v>52096.000000000015</v>
          </cell>
        </row>
        <row r="15">
          <cell r="A15" t="str">
            <v>В4-220АТ3_от_шин</v>
          </cell>
          <cell r="B15">
            <v>19144</v>
          </cell>
          <cell r="C15">
            <v>9.1</v>
          </cell>
          <cell r="D15">
            <v>9.1</v>
          </cell>
          <cell r="E15">
            <v>9.1</v>
          </cell>
          <cell r="F15">
            <v>4400000</v>
          </cell>
          <cell r="G15">
            <v>0</v>
          </cell>
        </row>
        <row r="16">
          <cell r="A16" t="str">
            <v>В4-220АТ3_к_шинам</v>
          </cell>
          <cell r="B16">
            <v>777412</v>
          </cell>
          <cell r="C16">
            <v>187.36</v>
          </cell>
          <cell r="D16">
            <v>199.6</v>
          </cell>
          <cell r="E16">
            <v>199.63</v>
          </cell>
          <cell r="F16">
            <v>4400000</v>
          </cell>
          <cell r="G16">
            <v>53855.99999999992</v>
          </cell>
        </row>
        <row r="17">
          <cell r="A17" t="str">
            <v>ШСОВ-220_к_шинам</v>
          </cell>
          <cell r="B17">
            <v>1050887</v>
          </cell>
          <cell r="C17">
            <v>1706.8</v>
          </cell>
          <cell r="D17">
            <v>1706.8</v>
          </cell>
          <cell r="E17">
            <v>1706.8</v>
          </cell>
          <cell r="F17">
            <v>1</v>
          </cell>
          <cell r="G17">
            <v>0</v>
          </cell>
        </row>
        <row r="18">
          <cell r="A18" t="str">
            <v>ШСОВ-220_от_шин</v>
          </cell>
          <cell r="B18">
            <v>1050887</v>
          </cell>
          <cell r="C18">
            <v>13540.3</v>
          </cell>
          <cell r="D18">
            <v>13540.3</v>
          </cell>
          <cell r="E18">
            <v>13540.3</v>
          </cell>
          <cell r="F18">
            <v>1</v>
          </cell>
          <cell r="G18">
            <v>0</v>
          </cell>
        </row>
        <row r="19">
          <cell r="A19" t="str">
            <v>ВВ-110АТ1_от_шин</v>
          </cell>
          <cell r="B19">
            <v>1050909</v>
          </cell>
          <cell r="C19">
            <v>3168.6</v>
          </cell>
          <cell r="D19">
            <v>3168.6</v>
          </cell>
          <cell r="E19">
            <v>3168.6</v>
          </cell>
          <cell r="F19">
            <v>1</v>
          </cell>
          <cell r="G19">
            <v>0</v>
          </cell>
        </row>
        <row r="20">
          <cell r="A20" t="str">
            <v>ВВ-110АТ1_к_шинам</v>
          </cell>
          <cell r="B20">
            <v>1050909</v>
          </cell>
          <cell r="C20">
            <v>521687.8</v>
          </cell>
          <cell r="D20">
            <v>548845.9</v>
          </cell>
          <cell r="E20">
            <v>548943.69999999995</v>
          </cell>
          <cell r="F20">
            <v>1</v>
          </cell>
          <cell r="G20">
            <v>27158.100000000035</v>
          </cell>
        </row>
        <row r="21">
          <cell r="A21" t="str">
            <v>ВВ-110АТ2_от_шин</v>
          </cell>
          <cell r="B21">
            <v>1050881</v>
          </cell>
          <cell r="C21">
            <v>3413.2</v>
          </cell>
          <cell r="D21">
            <v>3413.2</v>
          </cell>
          <cell r="E21">
            <v>3413.2</v>
          </cell>
          <cell r="F21">
            <v>1</v>
          </cell>
          <cell r="G21">
            <v>0</v>
          </cell>
        </row>
        <row r="22">
          <cell r="A22" t="str">
            <v>ВВ-110АТ2_к_шинам</v>
          </cell>
          <cell r="B22">
            <v>1050881</v>
          </cell>
          <cell r="C22">
            <v>470261.8</v>
          </cell>
          <cell r="D22">
            <v>494781.8</v>
          </cell>
          <cell r="E22">
            <v>494870.6</v>
          </cell>
          <cell r="F22">
            <v>1</v>
          </cell>
          <cell r="G22">
            <v>24520</v>
          </cell>
        </row>
        <row r="23">
          <cell r="A23" t="str">
            <v>С-165_к_шинам</v>
          </cell>
          <cell r="B23">
            <v>1045356</v>
          </cell>
          <cell r="C23">
            <v>538.29999999999995</v>
          </cell>
          <cell r="D23">
            <v>539.79999999999995</v>
          </cell>
          <cell r="E23">
            <v>540.1</v>
          </cell>
          <cell r="F23">
            <v>1</v>
          </cell>
          <cell r="G23">
            <v>1.5</v>
          </cell>
        </row>
        <row r="24">
          <cell r="A24" t="str">
            <v>С-165_от_шин</v>
          </cell>
          <cell r="B24">
            <v>1045356</v>
          </cell>
          <cell r="C24">
            <v>43593.5</v>
          </cell>
          <cell r="D24">
            <v>46170.9</v>
          </cell>
          <cell r="E24">
            <v>46182</v>
          </cell>
          <cell r="F24">
            <v>1</v>
          </cell>
          <cell r="G24">
            <v>2577.4000000000015</v>
          </cell>
        </row>
        <row r="25">
          <cell r="A25" t="str">
            <v>С-166_к_шинам</v>
          </cell>
          <cell r="B25">
            <v>1046897</v>
          </cell>
          <cell r="C25">
            <v>57</v>
          </cell>
          <cell r="D25">
            <v>57</v>
          </cell>
          <cell r="E25">
            <v>57</v>
          </cell>
          <cell r="F25">
            <v>1</v>
          </cell>
          <cell r="G25">
            <v>0</v>
          </cell>
        </row>
        <row r="26">
          <cell r="A26" t="str">
            <v>С-166_от_шин</v>
          </cell>
          <cell r="B26">
            <v>1046897</v>
          </cell>
          <cell r="C26">
            <v>46773.3</v>
          </cell>
          <cell r="D26">
            <v>49356.9</v>
          </cell>
          <cell r="E26">
            <v>49368</v>
          </cell>
          <cell r="F26">
            <v>1</v>
          </cell>
          <cell r="G26">
            <v>2583.5999999999985</v>
          </cell>
        </row>
        <row r="27">
          <cell r="A27" t="str">
            <v>С-167_к_шинам</v>
          </cell>
          <cell r="B27">
            <v>1045343</v>
          </cell>
          <cell r="C27">
            <v>5085.6000000000004</v>
          </cell>
          <cell r="D27">
            <v>5088.1000000000004</v>
          </cell>
          <cell r="E27">
            <v>5088.1000000000004</v>
          </cell>
          <cell r="F27">
            <v>1</v>
          </cell>
          <cell r="G27">
            <v>2.5</v>
          </cell>
        </row>
        <row r="28">
          <cell r="A28" t="str">
            <v>С-167_от_шин</v>
          </cell>
          <cell r="B28">
            <v>1045343</v>
          </cell>
          <cell r="C28">
            <v>214150.6</v>
          </cell>
          <cell r="D28">
            <v>223214.5</v>
          </cell>
          <cell r="E28">
            <v>223243.8</v>
          </cell>
          <cell r="F28">
            <v>1</v>
          </cell>
          <cell r="G28">
            <v>9063.8999999999942</v>
          </cell>
        </row>
        <row r="29">
          <cell r="A29" t="str">
            <v>С-168_к_шинам</v>
          </cell>
          <cell r="B29">
            <v>1045342</v>
          </cell>
          <cell r="C29">
            <v>7845.8</v>
          </cell>
          <cell r="D29">
            <v>7848.5</v>
          </cell>
          <cell r="E29">
            <v>7848.5</v>
          </cell>
          <cell r="F29">
            <v>1</v>
          </cell>
          <cell r="G29">
            <v>2.6999999999998181</v>
          </cell>
        </row>
        <row r="30">
          <cell r="A30" t="str">
            <v>С-168_от_шин</v>
          </cell>
          <cell r="B30">
            <v>1045342</v>
          </cell>
          <cell r="C30">
            <v>218853.5</v>
          </cell>
          <cell r="D30">
            <v>227723.4</v>
          </cell>
          <cell r="E30">
            <v>227751.4</v>
          </cell>
          <cell r="F30">
            <v>1</v>
          </cell>
          <cell r="G30">
            <v>8869.8999999999942</v>
          </cell>
        </row>
        <row r="31">
          <cell r="A31" t="str">
            <v>С-170_к_шинам</v>
          </cell>
          <cell r="B31">
            <v>1045335</v>
          </cell>
          <cell r="C31">
            <v>3.2</v>
          </cell>
          <cell r="D31">
            <v>3.2</v>
          </cell>
          <cell r="E31">
            <v>3.2</v>
          </cell>
          <cell r="F31">
            <v>1</v>
          </cell>
          <cell r="G31">
            <v>0</v>
          </cell>
        </row>
        <row r="32">
          <cell r="A32" t="str">
            <v>С-170_от_шин</v>
          </cell>
          <cell r="B32">
            <v>1045335</v>
          </cell>
          <cell r="C32">
            <v>158983.79999999999</v>
          </cell>
          <cell r="D32">
            <v>167846.8</v>
          </cell>
          <cell r="E32">
            <v>167881.9</v>
          </cell>
          <cell r="F32">
            <v>1</v>
          </cell>
          <cell r="G32">
            <v>8863</v>
          </cell>
        </row>
        <row r="33">
          <cell r="A33" t="str">
            <v>С-171_к_шинам</v>
          </cell>
          <cell r="B33">
            <v>1045336</v>
          </cell>
          <cell r="C33">
            <v>3897.7</v>
          </cell>
          <cell r="D33">
            <v>3898</v>
          </cell>
          <cell r="E33">
            <v>3898</v>
          </cell>
          <cell r="F33">
            <v>1</v>
          </cell>
          <cell r="G33">
            <v>0.3000000000001819</v>
          </cell>
        </row>
        <row r="34">
          <cell r="A34" t="str">
            <v>С-171_от_шин</v>
          </cell>
          <cell r="B34">
            <v>1045336</v>
          </cell>
          <cell r="C34">
            <v>404377.59999999998</v>
          </cell>
          <cell r="D34">
            <v>424060.9</v>
          </cell>
          <cell r="E34">
            <v>424133.7</v>
          </cell>
          <cell r="F34">
            <v>1</v>
          </cell>
          <cell r="G34">
            <v>19683.300000000047</v>
          </cell>
        </row>
        <row r="35">
          <cell r="A35" t="str">
            <v>ОВВ-110_к_шинам</v>
          </cell>
          <cell r="B35">
            <v>1050894</v>
          </cell>
          <cell r="C35">
            <v>1537.6</v>
          </cell>
          <cell r="D35">
            <v>1537.6</v>
          </cell>
          <cell r="E35">
            <v>1537.6</v>
          </cell>
          <cell r="F35">
            <v>1</v>
          </cell>
          <cell r="G35">
            <v>0</v>
          </cell>
        </row>
        <row r="36">
          <cell r="A36" t="str">
            <v>ОВВ-110_от_шин</v>
          </cell>
          <cell r="B36">
            <v>1050894</v>
          </cell>
          <cell r="C36">
            <v>12260.7</v>
          </cell>
          <cell r="D36">
            <v>12260.7</v>
          </cell>
          <cell r="E36">
            <v>12260.7</v>
          </cell>
          <cell r="F36">
            <v>1</v>
          </cell>
          <cell r="G36">
            <v>0</v>
          </cell>
        </row>
        <row r="37">
          <cell r="A37" t="str">
            <v>МВ-10-АТ1_от_шин</v>
          </cell>
          <cell r="B37">
            <v>69341</v>
          </cell>
          <cell r="C37">
            <v>0</v>
          </cell>
          <cell r="D37">
            <v>0</v>
          </cell>
          <cell r="E37">
            <v>0</v>
          </cell>
          <cell r="F37">
            <v>60000</v>
          </cell>
          <cell r="G37">
            <v>0</v>
          </cell>
        </row>
        <row r="38">
          <cell r="A38" t="str">
            <v>МВ-10-АТ1_к_шинам</v>
          </cell>
          <cell r="B38">
            <v>69341</v>
          </cell>
          <cell r="C38">
            <v>67.52</v>
          </cell>
          <cell r="D38">
            <v>70.11</v>
          </cell>
          <cell r="E38">
            <v>70.12</v>
          </cell>
          <cell r="F38">
            <v>60000</v>
          </cell>
          <cell r="G38">
            <v>155.4000000000002</v>
          </cell>
        </row>
        <row r="39">
          <cell r="A39" t="str">
            <v>МВ-10-АТ2_от_шин</v>
          </cell>
          <cell r="B39">
            <v>69390</v>
          </cell>
          <cell r="C39">
            <v>1.79</v>
          </cell>
          <cell r="D39">
            <v>1.79</v>
          </cell>
          <cell r="E39">
            <v>1.79</v>
          </cell>
          <cell r="F39">
            <v>60000</v>
          </cell>
          <cell r="G39">
            <v>0</v>
          </cell>
        </row>
        <row r="40">
          <cell r="A40" t="str">
            <v>МВ-10-АТ2_к_шинам</v>
          </cell>
          <cell r="B40">
            <v>69390</v>
          </cell>
          <cell r="C40">
            <v>29</v>
          </cell>
          <cell r="D40">
            <v>30.54</v>
          </cell>
          <cell r="E40">
            <v>30.55</v>
          </cell>
          <cell r="F40">
            <v>60000</v>
          </cell>
          <cell r="G40">
            <v>92.399999999999949</v>
          </cell>
        </row>
        <row r="41">
          <cell r="A41" t="str">
            <v>ф.9_к_шинам_0.4</v>
          </cell>
          <cell r="C41">
            <v>19.100000000000001</v>
          </cell>
          <cell r="D41">
            <v>19.100000000000001</v>
          </cell>
          <cell r="E41">
            <v>19.100000000000001</v>
          </cell>
          <cell r="G41">
            <v>0</v>
          </cell>
        </row>
        <row r="42">
          <cell r="A42" t="str">
            <v>ф.6_к_шинам_10</v>
          </cell>
          <cell r="C42">
            <v>6708.2</v>
          </cell>
          <cell r="D42">
            <v>6708.2</v>
          </cell>
          <cell r="E42">
            <v>6708.2</v>
          </cell>
          <cell r="G42">
            <v>0</v>
          </cell>
        </row>
      </sheetData>
      <sheetData sheetId="2" refreshError="1">
        <row r="16">
          <cell r="H16">
            <v>69.756399999999999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Фин_модель"/>
    </sheetNames>
    <sheetDataSet>
      <sheetData sheetId="0" refreshError="1">
        <row r="21">
          <cell r="J21">
            <v>4.7000000000000028E-2</v>
          </cell>
        </row>
        <row r="23">
          <cell r="E23">
            <v>0.18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Баланс по ТЭЦ-1"/>
      <sheetName val="Баланс по ТЭЦ-1(строгий)"/>
      <sheetName val="Сводный баланс"/>
      <sheetName val="Последний лист"/>
      <sheetName val="Краткая форма"/>
      <sheetName val="Справка в ОПЭ"/>
      <sheetName val="Пути"/>
      <sheetName val="Настройки"/>
      <sheetName val="баланс квадраты ПЭС"/>
      <sheetName val="5"/>
      <sheetName val="расшифровка"/>
      <sheetName val=""/>
      <sheetName val="Справочники"/>
      <sheetName val="Производство электроэнергии"/>
      <sheetName val="Баланс по ТЭЦ_1"/>
      <sheetName val="Баланс ЭЭ ТЭЦ-1 (v1)"/>
      <sheetName val="16а Сводный анализ"/>
    </sheetNames>
    <sheetDataSet>
      <sheetData sheetId="0"/>
      <sheetData sheetId="1">
        <row r="6">
          <cell r="J6">
            <v>142347756</v>
          </cell>
        </row>
        <row r="24">
          <cell r="J24">
            <v>18411270</v>
          </cell>
        </row>
        <row r="58">
          <cell r="J58">
            <v>20153766</v>
          </cell>
        </row>
        <row r="68">
          <cell r="J68">
            <v>193490</v>
          </cell>
        </row>
        <row r="86">
          <cell r="J86">
            <v>11542024</v>
          </cell>
        </row>
        <row r="87">
          <cell r="J87">
            <v>11037400</v>
          </cell>
        </row>
        <row r="99">
          <cell r="J99">
            <v>133562128</v>
          </cell>
        </row>
        <row r="100">
          <cell r="J100">
            <v>126457980</v>
          </cell>
        </row>
        <row r="120">
          <cell r="J120">
            <v>7030902</v>
          </cell>
        </row>
        <row r="152">
          <cell r="J152">
            <v>0</v>
          </cell>
        </row>
        <row r="153">
          <cell r="J153">
            <v>0</v>
          </cell>
        </row>
        <row r="186">
          <cell r="J186">
            <v>153889780</v>
          </cell>
        </row>
        <row r="194">
          <cell r="J194">
            <v>10687</v>
          </cell>
        </row>
        <row r="198">
          <cell r="J198">
            <v>1988568</v>
          </cell>
        </row>
        <row r="381">
          <cell r="N381">
            <v>8.0141407317218701E-3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8">
          <cell r="B8">
            <v>38596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2007-2011 (корр. БП)"/>
      <sheetName val="Сравнение 2010-2011"/>
      <sheetName val="Сравнение 2010-2011 (new)"/>
      <sheetName val="Сравнение 2007-2011+в баз 2009"/>
      <sheetName val="2012"/>
      <sheetName val="2011"/>
      <sheetName val="2010"/>
      <sheetName val="2009"/>
      <sheetName val="2008"/>
      <sheetName val="2007"/>
      <sheetName val="9 мес"/>
      <sheetName val="10 мес"/>
      <sheetName val="11 мес"/>
      <sheetName val="12 мес 2010 год прив"/>
      <sheetName val="12 мес 2010 для БГФ"/>
      <sheetName val="12 мес 2009 год прив"/>
      <sheetName val="12 мес 2010 испр.Центр+СК"/>
      <sheetName val="2009-2010"/>
      <sheetName val="2008-2009"/>
      <sheetName val="2007-2008"/>
      <sheetName val="2006-2007"/>
      <sheetName val="Лист1"/>
      <sheetName val="КПЭ 2011"/>
      <sheetName val="Сравнение 2007-2011"/>
      <sheetName val="Сравнение 2011-2012 (new)"/>
      <sheetName val="Титульный лист С-П"/>
      <sheetName val="Сравнение балансов 2006-2011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ОАО "МРСК Центра" без учета ДЗО</v>
          </cell>
          <cell r="FH7">
            <v>56667424.736394003</v>
          </cell>
        </row>
        <row r="8">
          <cell r="A8" t="str">
            <v>ОАО "МРСК Центра" с учетом ДЗО</v>
          </cell>
          <cell r="FH8">
            <v>57742522.447393999</v>
          </cell>
        </row>
        <row r="9">
          <cell r="A9" t="str">
            <v>Белгородэнерго</v>
          </cell>
          <cell r="FH9">
            <v>10828511.534</v>
          </cell>
        </row>
        <row r="10">
          <cell r="A10" t="str">
            <v>Брянскэнерго</v>
          </cell>
          <cell r="FH10">
            <v>3685585.1999999997</v>
          </cell>
        </row>
        <row r="11">
          <cell r="A11" t="str">
            <v>Воронежэнерго</v>
          </cell>
          <cell r="FH11">
            <v>7719037.3210000005</v>
          </cell>
        </row>
        <row r="12">
          <cell r="A12" t="str">
            <v>Костромаэнерго</v>
          </cell>
          <cell r="FH12">
            <v>2431346.6509999996</v>
          </cell>
        </row>
        <row r="13">
          <cell r="A13" t="str">
            <v>Курскэнерго</v>
          </cell>
          <cell r="FH13">
            <v>5291417.2213939996</v>
          </cell>
        </row>
        <row r="14">
          <cell r="A14" t="str">
            <v>Липецкэнерго</v>
          </cell>
          <cell r="FH14">
            <v>6923210.1950000003</v>
          </cell>
        </row>
        <row r="15">
          <cell r="A15" t="str">
            <v>Орелэнерго</v>
          </cell>
          <cell r="FH15">
            <v>2075672.709</v>
          </cell>
        </row>
        <row r="16">
          <cell r="A16" t="str">
            <v>Смоленскэнерго</v>
          </cell>
          <cell r="FH16">
            <v>3385257.9819999998</v>
          </cell>
        </row>
        <row r="17">
          <cell r="A17" t="str">
            <v>Тамбовэнерго</v>
          </cell>
          <cell r="FH17">
            <v>2851412.2940000002</v>
          </cell>
        </row>
        <row r="18">
          <cell r="A18" t="str">
            <v>Тверьэнерго</v>
          </cell>
          <cell r="FH18">
            <v>4567190.4969999995</v>
          </cell>
        </row>
        <row r="19">
          <cell r="A19" t="str">
            <v>Ярэнерго</v>
          </cell>
          <cell r="FH19">
            <v>6908783.1320000002</v>
          </cell>
        </row>
        <row r="20">
          <cell r="A20" t="str">
            <v>ОАО "ЯГЭСК" (100%)</v>
          </cell>
          <cell r="FH20">
            <v>1075097.7110000001</v>
          </cell>
        </row>
        <row r="21">
          <cell r="A21" t="str">
            <v>ОАО "МРСК Центра и Приволжья" без учета ДЗО</v>
          </cell>
          <cell r="FH21">
            <v>54301390.260056198</v>
          </cell>
        </row>
        <row r="22">
          <cell r="A22" t="str">
            <v>ОАО "МРСК Центра и Приволжья" с учетом ДЗО</v>
          </cell>
          <cell r="FH22">
            <v>54340428.667056188</v>
          </cell>
        </row>
        <row r="23">
          <cell r="A23" t="str">
            <v>Владимирэнерго</v>
          </cell>
          <cell r="FH23">
            <v>5788474.5129999993</v>
          </cell>
        </row>
        <row r="24">
          <cell r="A24" t="str">
            <v>Ивэнерго</v>
          </cell>
          <cell r="FH24">
            <v>3220052.0830000001</v>
          </cell>
        </row>
        <row r="25">
          <cell r="A25" t="str">
            <v>Калугаэнерго</v>
          </cell>
          <cell r="FH25">
            <v>3771308.6469999994</v>
          </cell>
        </row>
        <row r="26">
          <cell r="A26" t="str">
            <v>Кировэнерго</v>
          </cell>
          <cell r="FH26">
            <v>5116927.756000001</v>
          </cell>
        </row>
        <row r="27">
          <cell r="A27" t="str">
            <v>Мариэнерго</v>
          </cell>
          <cell r="FH27">
            <v>2535424.0939999996</v>
          </cell>
        </row>
        <row r="28">
          <cell r="A28" t="str">
            <v>Нижновэнерго</v>
          </cell>
          <cell r="FH28">
            <v>16606352.305262186</v>
          </cell>
        </row>
        <row r="29">
          <cell r="A29" t="str">
            <v>Рязаньэнерго</v>
          </cell>
          <cell r="FH29">
            <v>4234654.726999999</v>
          </cell>
        </row>
        <row r="30">
          <cell r="A30" t="str">
            <v>Тулэнерго</v>
          </cell>
          <cell r="FH30">
            <v>5577159.1667940002</v>
          </cell>
        </row>
        <row r="31">
          <cell r="A31" t="str">
            <v>Удмуртэнерго</v>
          </cell>
          <cell r="FH31">
            <v>7451036.9680000003</v>
          </cell>
        </row>
        <row r="32">
          <cell r="A32" t="str">
            <v>ЗАО "СВЕТ" (100%)</v>
          </cell>
          <cell r="FH32">
            <v>39038.406999999999</v>
          </cell>
        </row>
        <row r="33">
          <cell r="A33" t="str">
            <v>ОАО "МРСК Волги"</v>
          </cell>
          <cell r="FH33">
            <v>57622797.807998657</v>
          </cell>
        </row>
        <row r="34">
          <cell r="A34" t="str">
            <v>Мордовэнерго</v>
          </cell>
          <cell r="FH34">
            <v>2332899.6769986576</v>
          </cell>
        </row>
        <row r="35">
          <cell r="A35" t="str">
            <v>Оренбургэнерго</v>
          </cell>
          <cell r="FH35">
            <v>12782616.220000001</v>
          </cell>
        </row>
        <row r="36">
          <cell r="A36" t="str">
            <v>Пензаэнерго</v>
          </cell>
          <cell r="FH36">
            <v>3774966.6620000005</v>
          </cell>
        </row>
        <row r="37">
          <cell r="A37" t="str">
            <v>Самарские РС</v>
          </cell>
          <cell r="FH37">
            <v>20199991.587000001</v>
          </cell>
        </row>
        <row r="38">
          <cell r="A38" t="str">
            <v>Саратовские РС</v>
          </cell>
          <cell r="FH38">
            <v>9425612.2710000016</v>
          </cell>
        </row>
        <row r="39">
          <cell r="A39" t="str">
            <v>Ульяновские РС</v>
          </cell>
          <cell r="FH39">
            <v>4609122.0480000004</v>
          </cell>
        </row>
        <row r="40">
          <cell r="A40" t="str">
            <v>Чувашэнерго</v>
          </cell>
          <cell r="FH40">
            <v>4497589.3430000003</v>
          </cell>
        </row>
        <row r="41">
          <cell r="A41" t="str">
            <v>ОАО "МРСК  Северо-Запада"</v>
          </cell>
          <cell r="FH41">
            <v>40244196.678454496</v>
          </cell>
        </row>
        <row r="42">
          <cell r="A42" t="str">
            <v>Архэнерго</v>
          </cell>
          <cell r="FH42">
            <v>3452224.426</v>
          </cell>
        </row>
        <row r="43">
          <cell r="A43" t="str">
            <v>Вологдаэнерго</v>
          </cell>
          <cell r="FH43">
            <v>8619314.898</v>
          </cell>
        </row>
        <row r="44">
          <cell r="A44" t="str">
            <v>Карелэнерго</v>
          </cell>
          <cell r="FH44">
            <v>7271574.3302422995</v>
          </cell>
        </row>
        <row r="45">
          <cell r="A45" t="str">
            <v>Колэнерго</v>
          </cell>
          <cell r="FH45">
            <v>10670694.304</v>
          </cell>
        </row>
        <row r="46">
          <cell r="A46" t="str">
            <v>Комиэнерго</v>
          </cell>
          <cell r="FH46">
            <v>5170151.4072122006</v>
          </cell>
        </row>
        <row r="47">
          <cell r="A47" t="str">
            <v>Новгородэнерго</v>
          </cell>
          <cell r="FH47">
            <v>3401214.4910000004</v>
          </cell>
        </row>
        <row r="48">
          <cell r="A48" t="str">
            <v>Псковэнерго</v>
          </cell>
          <cell r="FH48">
            <v>1659022.8220000002</v>
          </cell>
        </row>
        <row r="49">
          <cell r="A49" t="str">
            <v>ОАО "МРСК Сибири" без учета ДЗО и ТРК</v>
          </cell>
          <cell r="FH49">
            <v>72079232.927091271</v>
          </cell>
        </row>
        <row r="50">
          <cell r="A50" t="str">
            <v>ОАО "МРСК Сибири" с учетом ДЗО и ТРК</v>
          </cell>
          <cell r="FH50">
            <v>78571620.955091268</v>
          </cell>
        </row>
        <row r="51">
          <cell r="A51" t="str">
            <v>Алтайэнерго</v>
          </cell>
          <cell r="FH51">
            <v>7199055.7542650001</v>
          </cell>
        </row>
        <row r="52">
          <cell r="A52" t="str">
            <v>Бурятэнерго</v>
          </cell>
          <cell r="FH52">
            <v>2978215.4399194</v>
          </cell>
        </row>
        <row r="53">
          <cell r="A53" t="str">
            <v>ГАЭС</v>
          </cell>
          <cell r="FH53">
            <v>438130.67535999999</v>
          </cell>
        </row>
        <row r="54">
          <cell r="A54" t="str">
            <v>Красноярскэнерго</v>
          </cell>
          <cell r="FH54">
            <v>16225747.934637502</v>
          </cell>
        </row>
        <row r="55">
          <cell r="A55" t="str">
            <v>Кузбассэнерго - РЭС</v>
          </cell>
          <cell r="FH55">
            <v>23183057.822000001</v>
          </cell>
        </row>
        <row r="56">
          <cell r="A56" t="str">
            <v>Омскэнерго</v>
          </cell>
          <cell r="FH56">
            <v>7981394.3339999998</v>
          </cell>
        </row>
        <row r="57">
          <cell r="A57" t="str">
            <v>Хакасэнерго</v>
          </cell>
          <cell r="FH57">
            <v>11204132.631999999</v>
          </cell>
        </row>
        <row r="58">
          <cell r="A58" t="str">
            <v>Читаэнерго</v>
          </cell>
          <cell r="FH58">
            <v>2869498.3349093758</v>
          </cell>
        </row>
        <row r="59">
          <cell r="A59" t="str">
            <v>ОАО "ТРК"</v>
          </cell>
          <cell r="FH59">
            <v>6074541.868999999</v>
          </cell>
        </row>
        <row r="60">
          <cell r="A60" t="str">
            <v>ОАО "Тываэнерго"</v>
          </cell>
          <cell r="FH60">
            <v>417846.15900000004</v>
          </cell>
        </row>
        <row r="61">
          <cell r="A61" t="str">
            <v>ОАО "Улан-Удэ Энерго"</v>
          </cell>
          <cell r="FH61">
            <v>0</v>
          </cell>
        </row>
        <row r="62">
          <cell r="A62" t="str">
            <v>ОАО "МРСК "Урала" без учета ДЗО</v>
          </cell>
          <cell r="FH62">
            <v>71576958.16933617</v>
          </cell>
        </row>
        <row r="63">
          <cell r="A63" t="str">
            <v>ОАО "МРСК "Урала" с учетом ДЗО</v>
          </cell>
          <cell r="FH63">
            <v>75485203.223223522</v>
          </cell>
        </row>
        <row r="64">
          <cell r="A64" t="str">
            <v>Пермэнерго</v>
          </cell>
          <cell r="FH64">
            <v>17671983.708999999</v>
          </cell>
        </row>
        <row r="65">
          <cell r="A65" t="str">
            <v>Свердловэнерго</v>
          </cell>
          <cell r="FH65">
            <v>33667706.288033664</v>
          </cell>
        </row>
        <row r="66">
          <cell r="A66" t="str">
            <v>Челябэнерго</v>
          </cell>
          <cell r="FH66">
            <v>20237268.172302499</v>
          </cell>
        </row>
        <row r="67">
          <cell r="A67" t="str">
            <v>ОАО "ЕСК" (91,04%)</v>
          </cell>
          <cell r="FH67">
            <v>3908245.0538873519</v>
          </cell>
        </row>
        <row r="68">
          <cell r="A68" t="str">
            <v>ОАО "МРСК Юга"</v>
          </cell>
          <cell r="FH68">
            <v>27172384.410000004</v>
          </cell>
        </row>
        <row r="69">
          <cell r="A69" t="str">
            <v>Астраханьэнерго</v>
          </cell>
          <cell r="FH69">
            <v>3208843.648</v>
          </cell>
        </row>
        <row r="70">
          <cell r="A70" t="str">
            <v>Волгоградэнерго</v>
          </cell>
          <cell r="FH70">
            <v>11043525.738</v>
          </cell>
        </row>
        <row r="71">
          <cell r="A71" t="str">
            <v>Калмэнерго</v>
          </cell>
          <cell r="FH71">
            <v>376048.23300000001</v>
          </cell>
        </row>
        <row r="72">
          <cell r="A72" t="str">
            <v>Ростовэнерго</v>
          </cell>
          <cell r="FH72">
            <v>12543966.790999999</v>
          </cell>
        </row>
        <row r="73">
          <cell r="A73" t="str">
            <v>ОАО "МРСК Северного Кавказа" без учета ДЗО</v>
          </cell>
          <cell r="FH73">
            <v>9477770.2251223996</v>
          </cell>
        </row>
        <row r="74">
          <cell r="A74" t="str">
            <v>ОАО "МРСК Северного Кавказа" с учетом ДЗО</v>
          </cell>
          <cell r="FH74">
            <v>14565048.788039399</v>
          </cell>
        </row>
        <row r="75">
          <cell r="A75" t="str">
            <v xml:space="preserve">Кабардино-Балкарский филиал  </v>
          </cell>
          <cell r="FH75">
            <v>1200510.6513224</v>
          </cell>
        </row>
        <row r="76">
          <cell r="A76" t="str">
            <v xml:space="preserve">Карачаево-Черкесский филиал </v>
          </cell>
          <cell r="FH76">
            <v>1030460.6358</v>
          </cell>
        </row>
        <row r="77">
          <cell r="A77" t="str">
            <v xml:space="preserve">Северо-Осетинский филиал </v>
          </cell>
          <cell r="FH77">
            <v>1527374.7819999999</v>
          </cell>
        </row>
        <row r="78">
          <cell r="A78" t="str">
            <v>Ставропольэнерго</v>
          </cell>
          <cell r="FH78">
            <v>5719424.1559999995</v>
          </cell>
        </row>
        <row r="79">
          <cell r="A79" t="str">
            <v>ОАО "Дагэнергосеть"</v>
          </cell>
          <cell r="FH79">
            <v>3197675.8209170001</v>
          </cell>
        </row>
        <row r="80">
          <cell r="A80" t="str">
            <v>ОАО "Ингушэнергосеть"</v>
          </cell>
          <cell r="FH80">
            <v>366908.89900000003</v>
          </cell>
        </row>
        <row r="81">
          <cell r="A81" t="str">
            <v>ОАО "Нурэнерго"</v>
          </cell>
          <cell r="FH81">
            <v>1522693.8430000003</v>
          </cell>
        </row>
        <row r="82">
          <cell r="A82" t="str">
            <v>ОАО "Кубаньэнерго"</v>
          </cell>
          <cell r="FH82">
            <v>17197978.199000001</v>
          </cell>
        </row>
        <row r="83">
          <cell r="A83" t="str">
            <v>ОАО "МОЭСК"</v>
          </cell>
          <cell r="FH83">
            <v>75469666.194999993</v>
          </cell>
        </row>
        <row r="84">
          <cell r="A84" t="str">
            <v>г.Москва</v>
          </cell>
          <cell r="FH84">
            <v>38416607.511</v>
          </cell>
        </row>
        <row r="85">
          <cell r="A85" t="str">
            <v>Московская область</v>
          </cell>
          <cell r="FH85">
            <v>37053058.684</v>
          </cell>
        </row>
        <row r="86">
          <cell r="A86" t="str">
            <v>ОАО "Ленэнерго" без учета ДЗО</v>
          </cell>
          <cell r="FH86">
            <v>29913931.770300001</v>
          </cell>
        </row>
        <row r="87">
          <cell r="A87" t="str">
            <v>ОАО "Ленэнерго" c учетом ДЗО</v>
          </cell>
          <cell r="FH87">
            <v>30709290.521994587</v>
          </cell>
        </row>
        <row r="88">
          <cell r="A88" t="str">
            <v>г.Санкт-Петербург</v>
          </cell>
          <cell r="FH88">
            <v>18961960.316</v>
          </cell>
        </row>
        <row r="89">
          <cell r="A89" t="str">
            <v>Ленинградская область</v>
          </cell>
          <cell r="FH89">
            <v>10951971.454299999</v>
          </cell>
        </row>
        <row r="90">
          <cell r="A90" t="str">
            <v>ЗАО "Курортэнерго" (98,13%)</v>
          </cell>
          <cell r="FH90">
            <v>451539.19635459408</v>
          </cell>
        </row>
        <row r="91">
          <cell r="A91" t="str">
            <v>ЗАО "ЦЭК" (96,95%)</v>
          </cell>
          <cell r="FH91">
            <v>343819.55534000002</v>
          </cell>
        </row>
        <row r="92">
          <cell r="A92" t="str">
            <v>ОАО "Тюменьэнерго"</v>
          </cell>
          <cell r="FH92">
            <v>68881617.061999902</v>
          </cell>
        </row>
        <row r="93">
          <cell r="A93" t="str">
            <v>ОАО "Янтарьэнерго"</v>
          </cell>
          <cell r="FH93">
            <v>3194067.821</v>
          </cell>
        </row>
        <row r="94">
          <cell r="A94" t="str">
            <v>Итого по ОАО "Холдинг МРСК" без учета ВЗО</v>
          </cell>
          <cell r="FH94">
            <v>589873958.13075304</v>
          </cell>
        </row>
        <row r="95">
          <cell r="A95" t="str">
            <v>Итого по ОАО "Холдинг МРСК"с учетом ВЗО</v>
          </cell>
          <cell r="FH95">
            <v>595379082.85267007</v>
          </cell>
        </row>
      </sheetData>
      <sheetData sheetId="6">
        <row r="7">
          <cell r="A7" t="str">
            <v>ОАО "МРСК Центра" без учета ДЗО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ядок филиалов"/>
      <sheetName val="сводная"/>
      <sheetName val="баланс"/>
      <sheetName val="Расчеты с потребителями"/>
      <sheetName val="Выручка"/>
      <sheetName val="Покупка потерь ээ "/>
      <sheetName val="зад-ть за потери"/>
      <sheetName val="расчеты с подрядн.орг-ми"/>
      <sheetName val="Расчеты с ФСК"/>
      <sheetName val="Ограничения"/>
      <sheetName val="Разногласия"/>
      <sheetName val="Инструкция"/>
      <sheetName val="Приложение 9"/>
      <sheetName val="6 баланс"/>
      <sheetName val="21 РЭР УКС СО"/>
      <sheetName val="2011"/>
    </sheetNames>
    <sheetDataSet>
      <sheetData sheetId="0"/>
      <sheetData sheetId="1"/>
      <sheetData sheetId="2"/>
      <sheetData sheetId="3">
        <row r="10">
          <cell r="AM10" t="str">
            <v>ГП</v>
          </cell>
        </row>
        <row r="11">
          <cell r="AM11" t="str">
            <v>ЭСК</v>
          </cell>
        </row>
        <row r="12">
          <cell r="AM12" t="str">
            <v>ТСО</v>
          </cell>
        </row>
        <row r="13">
          <cell r="AM13" t="str">
            <v>Прямой</v>
          </cell>
        </row>
      </sheetData>
      <sheetData sheetId="4">
        <row r="10">
          <cell r="AM10" t="str">
            <v>ГП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A56"/>
  <sheetViews>
    <sheetView tabSelected="1" view="pageBreakPreview" zoomScale="70" zoomScaleNormal="100" zoomScaleSheetLayoutView="70" workbookViewId="0">
      <selection activeCell="M3" sqref="M3:P3"/>
    </sheetView>
  </sheetViews>
  <sheetFormatPr defaultRowHeight="15"/>
  <cols>
    <col min="1" max="1" width="36.5703125" customWidth="1"/>
    <col min="2" max="2" width="18.85546875" customWidth="1"/>
    <col min="3" max="3" width="53.42578125" customWidth="1"/>
    <col min="4" max="4" width="17.5703125" style="5" customWidth="1"/>
    <col min="5" max="5" width="15" style="5" customWidth="1"/>
    <col min="6" max="6" width="12.7109375" customWidth="1"/>
    <col min="7" max="7" width="15" style="5" customWidth="1"/>
    <col min="8" max="8" width="24.28515625" style="5" customWidth="1"/>
    <col min="9" max="9" width="14.28515625" style="5" customWidth="1"/>
    <col min="10" max="10" width="12.5703125" style="5" customWidth="1"/>
    <col min="11" max="11" width="12.7109375" style="5" customWidth="1"/>
    <col min="12" max="12" width="16" customWidth="1"/>
    <col min="13" max="13" width="17.42578125" style="5" customWidth="1"/>
    <col min="14" max="16" width="15.42578125" style="5" customWidth="1"/>
    <col min="17" max="18" width="9.140625" hidden="1" customWidth="1"/>
    <col min="19" max="19" width="9.140625" customWidth="1"/>
    <col min="21" max="21" width="12.28515625" hidden="1" customWidth="1"/>
    <col min="22" max="22" width="14.5703125" hidden="1" customWidth="1"/>
    <col min="25" max="25" width="14.28515625" bestFit="1" customWidth="1"/>
  </cols>
  <sheetData>
    <row r="1" spans="1:16">
      <c r="P1" s="149" t="s">
        <v>307</v>
      </c>
    </row>
    <row r="2" spans="1:16" s="28" customFormat="1" ht="70.5" customHeight="1">
      <c r="A2" s="732"/>
      <c r="B2" s="732"/>
      <c r="G2" s="26"/>
      <c r="M2" s="959" t="s">
        <v>472</v>
      </c>
      <c r="N2" s="959"/>
      <c r="O2" s="959"/>
      <c r="P2" s="959"/>
    </row>
    <row r="3" spans="1:16" s="28" customFormat="1" ht="15.75">
      <c r="A3" s="717"/>
      <c r="B3" s="717"/>
      <c r="G3" s="26"/>
      <c r="M3" s="717"/>
      <c r="N3" s="717"/>
      <c r="O3" s="717"/>
      <c r="P3" s="717"/>
    </row>
    <row r="4" spans="1:16" s="28" customFormat="1" ht="31.5" customHeight="1">
      <c r="A4" s="733"/>
      <c r="B4" s="733"/>
      <c r="G4" s="26"/>
      <c r="M4" s="733"/>
      <c r="N4" s="733"/>
      <c r="O4" s="733"/>
      <c r="P4" s="733"/>
    </row>
    <row r="5" spans="1:16" s="28" customFormat="1" ht="15.75" customHeight="1">
      <c r="A5" s="734"/>
      <c r="B5" s="734"/>
      <c r="G5" s="31"/>
      <c r="M5" s="734"/>
      <c r="N5" s="734"/>
      <c r="O5" s="734"/>
      <c r="P5" s="734"/>
    </row>
    <row r="6" spans="1:16" s="28" customFormat="1" ht="15.75">
      <c r="A6" s="718"/>
      <c r="B6" s="718"/>
      <c r="G6" s="27"/>
      <c r="M6" s="718"/>
      <c r="N6" s="718"/>
      <c r="O6" s="718"/>
      <c r="P6" s="718"/>
    </row>
    <row r="7" spans="1:16" ht="15.75">
      <c r="H7" s="733"/>
      <c r="I7" s="733"/>
      <c r="J7" s="733"/>
      <c r="K7" s="733"/>
      <c r="L7" s="733"/>
      <c r="M7" s="733"/>
      <c r="N7" s="733"/>
      <c r="O7" s="733"/>
      <c r="P7" s="733"/>
    </row>
    <row r="8" spans="1:16">
      <c r="H8" s="734"/>
      <c r="I8" s="734"/>
      <c r="J8" s="734"/>
      <c r="K8" s="734"/>
      <c r="L8" s="734"/>
      <c r="M8" s="734"/>
      <c r="N8" s="734"/>
      <c r="O8" s="734"/>
      <c r="P8" s="734"/>
    </row>
    <row r="9" spans="1:16" ht="15.75">
      <c r="H9" s="718"/>
      <c r="I9" s="718"/>
      <c r="J9" s="718"/>
      <c r="K9" s="718"/>
      <c r="L9" s="718"/>
      <c r="M9" s="718"/>
      <c r="N9" s="718"/>
      <c r="O9" s="718"/>
      <c r="P9" s="718"/>
    </row>
    <row r="12" spans="1:16">
      <c r="A12" s="735" t="s">
        <v>2</v>
      </c>
      <c r="B12" s="735"/>
      <c r="C12" s="735"/>
      <c r="D12" s="735"/>
      <c r="E12" s="735"/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5"/>
    </row>
    <row r="13" spans="1:16">
      <c r="C13" s="1"/>
      <c r="F13" s="1"/>
      <c r="L13" s="1"/>
    </row>
    <row r="14" spans="1:16">
      <c r="A14" s="735" t="s">
        <v>3</v>
      </c>
      <c r="B14" s="735"/>
      <c r="C14" s="735"/>
      <c r="D14" s="735"/>
      <c r="E14" s="735"/>
      <c r="F14" s="735"/>
      <c r="G14" s="735"/>
      <c r="H14" s="735"/>
      <c r="I14" s="735"/>
      <c r="J14" s="735"/>
      <c r="K14" s="735"/>
      <c r="L14" s="735"/>
      <c r="M14" s="735"/>
      <c r="N14" s="735"/>
      <c r="O14" s="735"/>
      <c r="P14" s="735"/>
    </row>
    <row r="15" spans="1:16">
      <c r="A15" s="735" t="s">
        <v>4</v>
      </c>
      <c r="B15" s="735"/>
      <c r="C15" s="735"/>
      <c r="D15" s="735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</row>
    <row r="16" spans="1:16">
      <c r="A16" s="735" t="s">
        <v>339</v>
      </c>
      <c r="B16" s="735"/>
      <c r="C16" s="735"/>
      <c r="D16" s="735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</row>
    <row r="17" spans="1:27">
      <c r="A17" s="735" t="s">
        <v>352</v>
      </c>
      <c r="B17" s="735"/>
      <c r="C17" s="735"/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  <c r="O17" s="735"/>
      <c r="P17" s="735"/>
    </row>
    <row r="19" spans="1:27" ht="33" customHeight="1">
      <c r="A19" s="3" t="s">
        <v>5</v>
      </c>
      <c r="B19" s="742" t="s">
        <v>460</v>
      </c>
      <c r="C19" s="743"/>
      <c r="D19" s="743"/>
      <c r="E19" s="743"/>
      <c r="F19" s="743"/>
      <c r="G19" s="743"/>
      <c r="H19" s="743"/>
      <c r="I19" s="743"/>
      <c r="J19" s="743"/>
      <c r="K19" s="743"/>
      <c r="L19" s="743"/>
      <c r="M19" s="743"/>
      <c r="N19" s="743"/>
      <c r="O19" s="743"/>
      <c r="P19" s="744"/>
    </row>
    <row r="20" spans="1:27" ht="37.5" customHeight="1">
      <c r="A20" s="736" t="s">
        <v>6</v>
      </c>
      <c r="B20" s="745" t="s">
        <v>7</v>
      </c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O20" s="745"/>
      <c r="P20" s="745"/>
    </row>
    <row r="21" spans="1:27" ht="15.75" customHeight="1">
      <c r="A21" s="737"/>
      <c r="B21" s="726" t="s">
        <v>302</v>
      </c>
      <c r="C21" s="726"/>
      <c r="D21" s="726"/>
      <c r="E21" s="726"/>
      <c r="F21" s="726"/>
      <c r="G21" s="726"/>
      <c r="H21" s="726"/>
      <c r="I21" s="726"/>
      <c r="J21" s="726"/>
      <c r="K21" s="726"/>
      <c r="L21" s="726"/>
      <c r="M21" s="726"/>
      <c r="N21" s="726"/>
      <c r="O21" s="726"/>
      <c r="P21" s="726"/>
    </row>
    <row r="22" spans="1:27" s="2" customFormat="1" ht="15.75">
      <c r="A22" s="737"/>
      <c r="B22" s="727"/>
      <c r="C22" s="728"/>
      <c r="D22" s="728"/>
      <c r="E22" s="728"/>
      <c r="F22" s="728"/>
      <c r="G22" s="728"/>
      <c r="H22" s="728"/>
      <c r="I22" s="728"/>
      <c r="J22" s="728"/>
      <c r="K22" s="728"/>
      <c r="L22" s="728"/>
      <c r="M22" s="728"/>
      <c r="N22" s="728"/>
      <c r="O22" s="728"/>
      <c r="P22" s="728"/>
    </row>
    <row r="23" spans="1:27" s="2" customFormat="1" ht="15.75">
      <c r="A23" s="738"/>
      <c r="B23" s="727"/>
      <c r="C23" s="728"/>
      <c r="D23" s="728"/>
      <c r="E23" s="728"/>
      <c r="F23" s="728"/>
      <c r="G23" s="728"/>
      <c r="H23" s="728"/>
      <c r="I23" s="728"/>
      <c r="J23" s="728"/>
      <c r="K23" s="728"/>
      <c r="L23" s="728"/>
      <c r="M23" s="728"/>
      <c r="N23" s="728"/>
      <c r="O23" s="728"/>
      <c r="P23" s="728"/>
    </row>
    <row r="24" spans="1:27" ht="15.75">
      <c r="A24" s="3" t="s">
        <v>8</v>
      </c>
      <c r="B24" s="729" t="s">
        <v>435</v>
      </c>
      <c r="C24" s="730"/>
      <c r="D24" s="730"/>
      <c r="E24" s="730"/>
      <c r="F24" s="730"/>
      <c r="G24" s="730"/>
      <c r="H24" s="730"/>
      <c r="I24" s="730"/>
      <c r="J24" s="730"/>
      <c r="K24" s="730"/>
      <c r="L24" s="730"/>
      <c r="M24" s="730"/>
      <c r="N24" s="730"/>
      <c r="O24" s="730"/>
      <c r="P24" s="730"/>
    </row>
    <row r="25" spans="1:27" ht="51.75" customHeight="1">
      <c r="A25" s="3" t="s">
        <v>9</v>
      </c>
      <c r="B25" s="731" t="s">
        <v>344</v>
      </c>
      <c r="C25" s="731"/>
      <c r="D25" s="731"/>
      <c r="E25" s="731"/>
      <c r="F25" s="731"/>
      <c r="G25" s="731"/>
      <c r="H25" s="731"/>
      <c r="I25" s="731"/>
      <c r="J25" s="731"/>
      <c r="K25" s="731"/>
      <c r="L25" s="731"/>
      <c r="M25" s="731"/>
      <c r="N25" s="731"/>
      <c r="O25" s="731"/>
      <c r="P25" s="731"/>
    </row>
    <row r="26" spans="1:27" ht="15.75">
      <c r="A26" s="6" t="s">
        <v>10</v>
      </c>
      <c r="B26" s="719">
        <v>2021</v>
      </c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T26" s="220"/>
      <c r="U26" s="220"/>
      <c r="V26" s="220"/>
      <c r="W26" s="220"/>
      <c r="X26" s="220"/>
      <c r="Y26" s="220"/>
      <c r="Z26" s="220"/>
      <c r="AA26" s="220"/>
    </row>
    <row r="27" spans="1:27" ht="15.75">
      <c r="A27" s="6" t="s">
        <v>11</v>
      </c>
      <c r="B27" s="719">
        <v>2025</v>
      </c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T27" s="220"/>
      <c r="U27" s="220"/>
      <c r="V27" s="220"/>
      <c r="W27" s="220"/>
      <c r="X27" s="220"/>
      <c r="Y27" s="220"/>
      <c r="Z27" s="220"/>
      <c r="AA27" s="220"/>
    </row>
    <row r="28" spans="1:27" s="5" customFormat="1" ht="15.75" customHeight="1">
      <c r="A28" s="739" t="s">
        <v>115</v>
      </c>
      <c r="B28" s="720" t="s">
        <v>116</v>
      </c>
      <c r="C28" s="722" t="s">
        <v>263</v>
      </c>
      <c r="D28" s="722"/>
      <c r="E28" s="722"/>
      <c r="F28" s="722" t="s">
        <v>264</v>
      </c>
      <c r="G28" s="722"/>
      <c r="H28" s="722" t="s">
        <v>138</v>
      </c>
      <c r="I28" s="719" t="s">
        <v>121</v>
      </c>
      <c r="J28" s="719"/>
      <c r="K28" s="719"/>
      <c r="L28" s="719"/>
      <c r="M28" s="719"/>
      <c r="N28" s="719"/>
      <c r="O28" s="719"/>
      <c r="P28" s="719"/>
      <c r="T28" s="220"/>
      <c r="U28" s="220"/>
      <c r="V28" s="220"/>
      <c r="W28" s="220"/>
      <c r="X28" s="220"/>
      <c r="Y28" s="220"/>
      <c r="Z28" s="220"/>
      <c r="AA28" s="220"/>
    </row>
    <row r="29" spans="1:27" ht="151.5" customHeight="1">
      <c r="A29" s="740"/>
      <c r="B29" s="720"/>
      <c r="C29" s="722"/>
      <c r="D29" s="722"/>
      <c r="E29" s="722"/>
      <c r="F29" s="722"/>
      <c r="G29" s="722"/>
      <c r="H29" s="722"/>
      <c r="I29" s="722" t="s">
        <v>77</v>
      </c>
      <c r="J29" s="722"/>
      <c r="K29" s="722"/>
      <c r="L29" s="722" t="s">
        <v>183</v>
      </c>
      <c r="M29" s="722"/>
      <c r="N29" s="725" t="s">
        <v>265</v>
      </c>
      <c r="O29" s="725"/>
      <c r="P29" s="722" t="s">
        <v>13</v>
      </c>
      <c r="T29" s="220"/>
      <c r="U29" s="220"/>
      <c r="V29" s="220"/>
      <c r="W29" s="220"/>
      <c r="X29" s="220"/>
      <c r="Y29" s="220"/>
      <c r="Z29" s="220"/>
      <c r="AA29" s="220"/>
    </row>
    <row r="30" spans="1:27" s="5" customFormat="1" ht="19.5" customHeight="1">
      <c r="A30" s="740"/>
      <c r="B30" s="720"/>
      <c r="C30" s="720" t="s">
        <v>13</v>
      </c>
      <c r="D30" s="722" t="s">
        <v>180</v>
      </c>
      <c r="E30" s="722"/>
      <c r="F30" s="723" t="s">
        <v>13</v>
      </c>
      <c r="G30" s="125" t="s">
        <v>180</v>
      </c>
      <c r="H30" s="722"/>
      <c r="I30" s="722"/>
      <c r="J30" s="722"/>
      <c r="K30" s="722"/>
      <c r="L30" s="722"/>
      <c r="M30" s="722"/>
      <c r="N30" s="725"/>
      <c r="O30" s="725"/>
      <c r="P30" s="722"/>
      <c r="T30" s="220"/>
      <c r="U30" s="220"/>
      <c r="V30" s="220"/>
      <c r="W30" s="220"/>
      <c r="X30" s="220"/>
      <c r="Y30" s="220"/>
      <c r="Z30" s="220"/>
      <c r="AA30" s="220"/>
    </row>
    <row r="31" spans="1:27" s="5" customFormat="1" ht="82.5" customHeight="1">
      <c r="A31" s="740"/>
      <c r="B31" s="721"/>
      <c r="C31" s="721"/>
      <c r="D31" s="141" t="s">
        <v>179</v>
      </c>
      <c r="E31" s="141" t="s">
        <v>178</v>
      </c>
      <c r="F31" s="724"/>
      <c r="G31" s="142" t="s">
        <v>181</v>
      </c>
      <c r="H31" s="143" t="s">
        <v>120</v>
      </c>
      <c r="I31" s="143" t="s">
        <v>117</v>
      </c>
      <c r="J31" s="143" t="s">
        <v>118</v>
      </c>
      <c r="K31" s="143" t="s">
        <v>55</v>
      </c>
      <c r="L31" s="143" t="s">
        <v>182</v>
      </c>
      <c r="M31" s="143" t="s">
        <v>356</v>
      </c>
      <c r="N31" s="142" t="s">
        <v>266</v>
      </c>
      <c r="O31" s="142" t="s">
        <v>267</v>
      </c>
      <c r="P31" s="143" t="s">
        <v>55</v>
      </c>
      <c r="T31" s="220"/>
      <c r="U31" s="220"/>
      <c r="V31" s="220"/>
      <c r="W31" s="220"/>
      <c r="X31" s="220"/>
      <c r="Y31" s="220"/>
      <c r="Z31" s="220"/>
      <c r="AA31" s="220"/>
    </row>
    <row r="32" spans="1:27" s="220" customFormat="1" ht="21.75" customHeight="1">
      <c r="A32" s="740"/>
      <c r="B32" s="228" t="s">
        <v>459</v>
      </c>
      <c r="C32" s="614">
        <f>D32+E32+F32</f>
        <v>2627.5619999999999</v>
      </c>
      <c r="D32" s="697">
        <v>1532.922</v>
      </c>
      <c r="E32" s="615">
        <f>430+3</f>
        <v>433</v>
      </c>
      <c r="F32" s="410">
        <f>G32</f>
        <v>661.64</v>
      </c>
      <c r="G32" s="411">
        <v>661.64</v>
      </c>
      <c r="H32" s="707">
        <v>5.376099839630278E-2</v>
      </c>
      <c r="I32" s="421">
        <v>3847.3993019999989</v>
      </c>
      <c r="J32" s="421">
        <v>11.246382896498721</v>
      </c>
      <c r="K32" s="421">
        <v>10712.969543727268</v>
      </c>
      <c r="L32" s="421">
        <v>4.2889658863880005</v>
      </c>
      <c r="M32" s="421">
        <v>175.95247478994997</v>
      </c>
      <c r="N32" s="421">
        <v>5.5200267846962845</v>
      </c>
      <c r="O32" s="421">
        <v>190.20750388570963</v>
      </c>
      <c r="P32" s="421">
        <v>11079.129522402927</v>
      </c>
      <c r="X32" s="240"/>
      <c r="Y32" s="240"/>
    </row>
    <row r="33" spans="1:27" s="220" customFormat="1" ht="15.75" customHeight="1">
      <c r="A33" s="740"/>
      <c r="B33" s="228" t="s">
        <v>458</v>
      </c>
      <c r="C33" s="408">
        <f>D33+E33+F33</f>
        <v>3367.4221800356659</v>
      </c>
      <c r="D33" s="697">
        <v>2132.3003854599997</v>
      </c>
      <c r="E33" s="409">
        <v>457.24539443566619</v>
      </c>
      <c r="F33" s="410">
        <f>G33</f>
        <v>777.87640013999999</v>
      </c>
      <c r="G33" s="411">
        <v>777.87640013999999</v>
      </c>
      <c r="H33" s="707">
        <v>7.7658646032219683E-2</v>
      </c>
      <c r="I33" s="421">
        <f>'Ф1-Целевые показатели программ'!E19</f>
        <v>4110.7068691476607</v>
      </c>
      <c r="J33" s="421">
        <f>'Ф1-Целевые показатели программ'!E21</f>
        <v>11.048663006796508</v>
      </c>
      <c r="K33" s="421">
        <f>'Ф1-Целевые показатели программ'!E20</f>
        <v>12436.107706089999</v>
      </c>
      <c r="L33" s="421">
        <f>'Ф1-Целевые показатели программ'!E48</f>
        <v>5.0054311477680002</v>
      </c>
      <c r="M33" s="421">
        <f>'Ф1-Целевые показатели программ'!E47+'Ф1-Целевые показатели программ'!E65</f>
        <v>215.50657707535998</v>
      </c>
      <c r="N33" s="421">
        <f>'Ф1-Целевые показатели программ'!E76</f>
        <v>6.0800165705586</v>
      </c>
      <c r="O33" s="421">
        <f>'Ф1-Целевые показатели программ'!E77</f>
        <v>210.52568510835923</v>
      </c>
      <c r="P33" s="421">
        <f t="shared" ref="P33:P39" si="0">M33+O33+K33</f>
        <v>12862.139968273717</v>
      </c>
      <c r="R33" s="145"/>
      <c r="S33" s="382"/>
      <c r="T33" s="145"/>
      <c r="U33" s="145">
        <f>12436107.70609/1000</f>
        <v>12436.107706089999</v>
      </c>
      <c r="V33" s="240">
        <f>U33-K33</f>
        <v>0</v>
      </c>
      <c r="X33" s="240"/>
      <c r="Y33" s="240"/>
    </row>
    <row r="34" spans="1:27" ht="15" customHeight="1">
      <c r="A34" s="740"/>
      <c r="B34" s="214" t="s">
        <v>441</v>
      </c>
      <c r="C34" s="640">
        <f t="shared" ref="C34:C39" si="1">D34+E34+F34</f>
        <v>2275.6783888490827</v>
      </c>
      <c r="D34" s="697">
        <v>1261.78866692</v>
      </c>
      <c r="E34" s="618">
        <f>515.852695049083+4.03419893</f>
        <v>519.88689397908297</v>
      </c>
      <c r="F34" s="616">
        <f>G34</f>
        <v>494.00282794999993</v>
      </c>
      <c r="G34" s="617">
        <v>494.00282794999993</v>
      </c>
      <c r="H34" s="708">
        <v>5.5373564136387013E-2</v>
      </c>
      <c r="I34" s="421">
        <f>'Ф1-Целевые показатели программ'!F19</f>
        <v>4149.5882200000005</v>
      </c>
      <c r="J34" s="421">
        <f>'Ф4-Показатели баланса'!E24</f>
        <v>11.195433704956562</v>
      </c>
      <c r="K34" s="421">
        <f>'Ф1-Целевые показатели программ'!F20</f>
        <v>12112.557202579999</v>
      </c>
      <c r="L34" s="421">
        <f>'Ф1-Целевые показатели программ'!F48</f>
        <v>5.1419288956279994</v>
      </c>
      <c r="M34" s="421">
        <f>'Ф1-Целевые показатели программ'!F47+'Ф1-Целевые показатели программ'!F65</f>
        <v>218.95268627719997</v>
      </c>
      <c r="N34" s="421">
        <f>'Ф1-Целевые показатели программ'!F76</f>
        <v>6.0674826480533017</v>
      </c>
      <c r="O34" s="642">
        <f>'Ф1-Целевые показатели программ'!F77</f>
        <v>227.19869861303721</v>
      </c>
      <c r="P34" s="421">
        <f t="shared" si="0"/>
        <v>12558.708587470237</v>
      </c>
      <c r="S34" s="382"/>
      <c r="T34" s="220"/>
      <c r="U34" s="145">
        <v>12308.728560460002</v>
      </c>
      <c r="V34" s="240">
        <f>U34-K34</f>
        <v>196.17135788000269</v>
      </c>
      <c r="W34" s="423"/>
      <c r="X34" s="240"/>
      <c r="Y34" s="240"/>
      <c r="Z34" s="220"/>
      <c r="AA34" s="220"/>
    </row>
    <row r="35" spans="1:27" ht="15" customHeight="1">
      <c r="A35" s="740"/>
      <c r="B35" s="214">
        <v>2023</v>
      </c>
      <c r="C35" s="408">
        <f>D35+E35+F35</f>
        <v>2420.9209895702816</v>
      </c>
      <c r="D35" s="697">
        <v>820.0498330093335</v>
      </c>
      <c r="E35" s="409">
        <f>'Ф2-Перечень меропр с прям зат '!BU8+'Ф2-Перечень меропр с прям зат '!BU14</f>
        <v>566.55923398640971</v>
      </c>
      <c r="F35" s="412">
        <f>G35</f>
        <v>1034.3119225745384</v>
      </c>
      <c r="G35" s="617">
        <v>1034.3119225745384</v>
      </c>
      <c r="H35" s="708">
        <v>5.0186281639030168E-2</v>
      </c>
      <c r="I35" s="107">
        <f>'Ф1-Целевые показатели программ'!K19</f>
        <v>4121.6918254152333</v>
      </c>
      <c r="J35" s="107">
        <f>'Ф4-Показатели баланса'!F24</f>
        <v>11.268123390695417</v>
      </c>
      <c r="K35" s="107">
        <f>'Ф1-Целевые показатели программ'!K20</f>
        <v>13855.798491419428</v>
      </c>
      <c r="L35" s="107">
        <f>'Ф1-Целевые показатели программ'!K48</f>
        <v>21.640029517488998</v>
      </c>
      <c r="M35" s="107">
        <f>'Ф1-Целевые показатели программ'!K47+'Ф1-Целевые показатели программ'!K65</f>
        <v>291.16150902367201</v>
      </c>
      <c r="N35" s="107">
        <f>'Ф1-Целевые показатели программ'!K76</f>
        <v>6.7673022072147901</v>
      </c>
      <c r="O35" s="376">
        <f>'Ф1-Целевые показатели программ'!K77</f>
        <v>275.61790951517901</v>
      </c>
      <c r="P35" s="244">
        <f t="shared" si="0"/>
        <v>14422.577909958278</v>
      </c>
      <c r="S35" s="382"/>
      <c r="T35" s="220"/>
      <c r="U35" s="145">
        <v>13855.798485249999</v>
      </c>
      <c r="V35" s="240">
        <f t="shared" ref="V35:V39" si="2">U35-K35</f>
        <v>-6.1694281612290069E-6</v>
      </c>
      <c r="W35" s="423"/>
      <c r="X35" s="710"/>
      <c r="Y35" s="710"/>
      <c r="Z35" s="220"/>
      <c r="AA35" s="220"/>
    </row>
    <row r="36" spans="1:27" ht="15" customHeight="1">
      <c r="A36" s="740"/>
      <c r="B36" s="214">
        <f t="shared" ref="B36:B37" si="3">B35+1</f>
        <v>2024</v>
      </c>
      <c r="C36" s="408">
        <f t="shared" si="1"/>
        <v>2827.4390813384471</v>
      </c>
      <c r="D36" s="697">
        <v>697.624494605</v>
      </c>
      <c r="E36" s="409">
        <f>'Ф2-Перечень меропр с прям зат '!BV8+'Ф2-Перечень меропр с прям зат '!BV14</f>
        <v>613.10884571354654</v>
      </c>
      <c r="F36" s="412">
        <f t="shared" ref="F36:F39" si="4">G36</f>
        <v>1516.7057410199002</v>
      </c>
      <c r="G36" s="617">
        <v>1516.7057410199002</v>
      </c>
      <c r="H36" s="708">
        <v>5.3212465661248029E-2</v>
      </c>
      <c r="I36" s="107">
        <f>'Ф1-Целевые показатели программ'!L19</f>
        <v>4131.3445315905938</v>
      </c>
      <c r="J36" s="107">
        <f>'Ф4-Показатели баланса'!G24</f>
        <v>11.238252510411519</v>
      </c>
      <c r="K36" s="107">
        <f>'Ф1-Целевые показатели программ'!L20</f>
        <v>14650.101424224333</v>
      </c>
      <c r="L36" s="107">
        <f>'Ф1-Целевые показатели программ'!L48</f>
        <v>20.990807515382407</v>
      </c>
      <c r="M36" s="107">
        <f>'Ф1-Целевые показатели программ'!L47+'Ф1-Целевые показатели программ'!L65</f>
        <v>296.03994972524026</v>
      </c>
      <c r="N36" s="107">
        <f>'Ф1-Целевые показатели программ'!L76</f>
        <v>6.7673022072147901</v>
      </c>
      <c r="O36" s="107">
        <f>'Ф1-Целевые показатели программ'!L77</f>
        <v>292.14559282999994</v>
      </c>
      <c r="P36" s="244">
        <f t="shared" si="0"/>
        <v>15238.286966779573</v>
      </c>
      <c r="R36" s="145"/>
      <c r="S36" s="383"/>
      <c r="T36" s="220"/>
      <c r="U36" s="145">
        <v>14650.101425622483</v>
      </c>
      <c r="V36" s="240">
        <f t="shared" si="2"/>
        <v>1.3981498341308907E-6</v>
      </c>
      <c r="W36" s="423"/>
      <c r="X36" s="240"/>
      <c r="Y36" s="240"/>
      <c r="Z36" s="220"/>
      <c r="AA36" s="220"/>
    </row>
    <row r="37" spans="1:27" s="116" customFormat="1" ht="15" customHeight="1">
      <c r="A37" s="740"/>
      <c r="B37" s="214">
        <f t="shared" si="3"/>
        <v>2025</v>
      </c>
      <c r="C37" s="408">
        <f t="shared" si="1"/>
        <v>2365.0136479686316</v>
      </c>
      <c r="D37" s="697">
        <v>470.64686116799999</v>
      </c>
      <c r="E37" s="409">
        <f>'Ф2-Перечень меропр с прям зат '!BW8+'Ф2-Перечень меропр с прям зат '!BW14</f>
        <v>599.73621571063188</v>
      </c>
      <c r="F37" s="412">
        <f t="shared" si="4"/>
        <v>1294.6305710899999</v>
      </c>
      <c r="G37" s="617">
        <v>1294.6305710899999</v>
      </c>
      <c r="H37" s="708">
        <v>4.1757883131021419E-2</v>
      </c>
      <c r="I37" s="107">
        <f>'Ф1-Целевые показатели программ'!M19</f>
        <v>4063.9397539999954</v>
      </c>
      <c r="J37" s="107">
        <f>'Ф4-Показатели баланса'!H24</f>
        <v>11.013764760222722</v>
      </c>
      <c r="K37" s="107">
        <f>'Ф1-Целевые показатели программ'!M20</f>
        <v>15139.601396550555</v>
      </c>
      <c r="L37" s="107">
        <f>'Ф1-Целевые показатели программ'!M48</f>
        <v>20.361114489920936</v>
      </c>
      <c r="M37" s="107">
        <f>'Ф1-Целевые показатели программ'!M47+'Ф1-Целевые показатели программ'!M65</f>
        <v>299.00128588562097</v>
      </c>
      <c r="N37" s="107">
        <f>'Ф1-Целевые показатели программ'!M76</f>
        <v>6.7673022072147901</v>
      </c>
      <c r="O37" s="107">
        <f>'Ф1-Целевые показатели программ'!M77</f>
        <v>301.41920612000001</v>
      </c>
      <c r="P37" s="244">
        <f t="shared" si="0"/>
        <v>15740.021888556177</v>
      </c>
      <c r="R37" s="145"/>
      <c r="S37" s="383"/>
      <c r="T37" s="220"/>
      <c r="U37" s="145">
        <v>15139.601396550572</v>
      </c>
      <c r="V37" s="240">
        <f t="shared" si="2"/>
        <v>1.6370904631912708E-11</v>
      </c>
      <c r="W37" s="423"/>
      <c r="X37" s="240"/>
      <c r="Y37" s="240"/>
      <c r="Z37" s="220"/>
      <c r="AA37" s="220"/>
    </row>
    <row r="38" spans="1:27" s="220" customFormat="1" ht="15" customHeight="1">
      <c r="A38" s="740"/>
      <c r="B38" s="214" t="s">
        <v>350</v>
      </c>
      <c r="C38" s="408">
        <f t="shared" si="1"/>
        <v>2811.6701172797439</v>
      </c>
      <c r="D38" s="697">
        <v>489.47273561472002</v>
      </c>
      <c r="E38" s="409">
        <f>'Ф2-Перечень меропр с прям зат '!BX8+'Ф2-Перечень меропр с прям зат '!BX14</f>
        <v>611.9444239825242</v>
      </c>
      <c r="F38" s="412">
        <f t="shared" si="4"/>
        <v>1710.2529576824995</v>
      </c>
      <c r="G38" s="617">
        <v>1710.2529576824995</v>
      </c>
      <c r="H38" s="708">
        <v>5.0033478036713631E-2</v>
      </c>
      <c r="I38" s="215">
        <f>'Ф1-Целевые показатели программ'!N19</f>
        <v>3836.7199519999995</v>
      </c>
      <c r="J38" s="215">
        <f>'Ф4-Показатели баланса'!I24</f>
        <v>10.409323655863137</v>
      </c>
      <c r="K38" s="215">
        <f>'Ф1-Целевые показатели программ'!N20</f>
        <v>15019.094109657759</v>
      </c>
      <c r="L38" s="215">
        <f>'Ф1-Целевые показатели программ'!N48</f>
        <v>19.750270255223306</v>
      </c>
      <c r="M38" s="215">
        <f>'Ф1-Целевые показатели программ'!N47+'Ф1-Целевые показатели программ'!N65</f>
        <v>302.000127948623</v>
      </c>
      <c r="N38" s="215">
        <f>'Ф1-Целевые показатели программ'!N76</f>
        <v>6.5642831409983469</v>
      </c>
      <c r="O38" s="215">
        <f>'Ф1-Целевые показатели программ'!N77</f>
        <v>312.95739908999997</v>
      </c>
      <c r="P38" s="244">
        <f t="shared" si="0"/>
        <v>15634.051636696382</v>
      </c>
      <c r="R38" s="145"/>
      <c r="S38" s="383"/>
      <c r="U38" s="145">
        <v>15019.094109657759</v>
      </c>
      <c r="V38" s="240">
        <f t="shared" si="2"/>
        <v>0</v>
      </c>
      <c r="W38" s="423"/>
      <c r="X38" s="240"/>
      <c r="Y38" s="240"/>
    </row>
    <row r="39" spans="1:27" s="220" customFormat="1" ht="15" customHeight="1">
      <c r="A39" s="740"/>
      <c r="B39" s="214" t="s">
        <v>361</v>
      </c>
      <c r="C39" s="408">
        <f t="shared" si="1"/>
        <v>3577.4252247286859</v>
      </c>
      <c r="D39" s="697">
        <v>509.05164503930882</v>
      </c>
      <c r="E39" s="409">
        <f>'Ф2-Перечень меропр с прям зат '!BY8+'Ф2-Перечень меропр с прям зат '!BY14</f>
        <v>655.99042474977693</v>
      </c>
      <c r="F39" s="412">
        <f t="shared" si="4"/>
        <v>2412.3831549396</v>
      </c>
      <c r="G39" s="617">
        <v>2412.3831549396</v>
      </c>
      <c r="H39" s="708">
        <v>6.3893256688352523E-2</v>
      </c>
      <c r="I39" s="215">
        <f>'Ф1-Целевые показатели программ'!O19</f>
        <v>3521.0712775724023</v>
      </c>
      <c r="J39" s="215">
        <f>'Ф4-Показатели баланса'!J24</f>
        <v>9.5687717809710353</v>
      </c>
      <c r="K39" s="215">
        <f>'Ф1-Целевые показатели программ'!O20</f>
        <v>14484.371305912189</v>
      </c>
      <c r="L39" s="215">
        <f>'Ф1-Целевые показатели программ'!O48</f>
        <v>19.157820947566609</v>
      </c>
      <c r="M39" s="215">
        <f>'Ф1-Целевые показатели программ'!O47+'Ф1-Целевые показатели программ'!O65</f>
        <v>305.04460476218321</v>
      </c>
      <c r="N39" s="215">
        <f>'Ф1-Целевые показатели программ'!O76</f>
        <v>6.3673546467683959</v>
      </c>
      <c r="O39" s="215">
        <f>'Ф1-Целевые показатели программ'!O77</f>
        <v>325.53492306999999</v>
      </c>
      <c r="P39" s="244">
        <f t="shared" si="0"/>
        <v>15114.950833744373</v>
      </c>
      <c r="R39" s="145"/>
      <c r="S39" s="383"/>
      <c r="U39" s="145">
        <v>14484.371307792762</v>
      </c>
      <c r="V39" s="240">
        <f t="shared" si="2"/>
        <v>1.880573108792305E-6</v>
      </c>
      <c r="W39" s="423"/>
      <c r="X39" s="240"/>
      <c r="Y39" s="240"/>
    </row>
    <row r="40" spans="1:27" ht="27.75" customHeight="1">
      <c r="A40" s="741"/>
      <c r="B40" s="698" t="s">
        <v>471</v>
      </c>
      <c r="C40" s="640">
        <f>SUM(C33:C37)</f>
        <v>13256.474287762108</v>
      </c>
      <c r="D40" s="699">
        <f t="shared" ref="D40:F40" si="5">SUM(D33:D37)</f>
        <v>5382.4102411623335</v>
      </c>
      <c r="E40" s="699">
        <f t="shared" si="5"/>
        <v>2756.5365838253374</v>
      </c>
      <c r="F40" s="699">
        <f t="shared" si="5"/>
        <v>5117.5274627744384</v>
      </c>
      <c r="G40" s="699">
        <f>SUM(G33:G37)</f>
        <v>5117.5274627744384</v>
      </c>
      <c r="H40" s="709">
        <v>5.5257374103888604E-2</v>
      </c>
      <c r="I40" s="444">
        <f>SUM(I33:I37)</f>
        <v>20577.271200153486</v>
      </c>
      <c r="J40" s="700"/>
      <c r="K40" s="444">
        <f t="shared" ref="K40:P40" si="6">SUM(K33:K37)</f>
        <v>68194.16622086431</v>
      </c>
      <c r="L40" s="444">
        <f t="shared" si="6"/>
        <v>73.13931156618834</v>
      </c>
      <c r="M40" s="444">
        <f t="shared" si="6"/>
        <v>1320.6620079870931</v>
      </c>
      <c r="N40" s="444">
        <f t="shared" si="6"/>
        <v>32.449405840256276</v>
      </c>
      <c r="O40" s="444">
        <f t="shared" si="6"/>
        <v>1306.9070921865755</v>
      </c>
      <c r="P40" s="444">
        <f t="shared" si="6"/>
        <v>70821.735321037995</v>
      </c>
      <c r="T40" s="220"/>
      <c r="U40" s="220"/>
      <c r="V40" s="422"/>
      <c r="W40" s="423"/>
      <c r="X40" s="240"/>
      <c r="Y40" s="240"/>
      <c r="Z40" s="220"/>
      <c r="AA40" s="220"/>
    </row>
    <row r="41" spans="1:27" ht="18" customHeight="1">
      <c r="A41" s="372" t="s">
        <v>351</v>
      </c>
      <c r="T41" s="220"/>
      <c r="U41" s="220"/>
      <c r="V41" s="220"/>
      <c r="W41" s="220"/>
      <c r="X41" s="220"/>
      <c r="Y41" s="240"/>
      <c r="Z41" s="220"/>
      <c r="AA41" s="220"/>
    </row>
    <row r="42" spans="1:27" s="28" customFormat="1" ht="15.75">
      <c r="A42" s="26" t="s">
        <v>119</v>
      </c>
      <c r="B42" s="27"/>
      <c r="C42" s="370"/>
      <c r="D42" s="136"/>
      <c r="E42" s="136"/>
      <c r="F42" s="136"/>
      <c r="G42" s="136"/>
      <c r="T42" s="220"/>
      <c r="U42" s="220"/>
      <c r="V42" s="220"/>
      <c r="W42" s="220"/>
      <c r="X42" s="220"/>
      <c r="Y42" s="220"/>
      <c r="Z42" s="220"/>
      <c r="AA42" s="220"/>
    </row>
    <row r="43" spans="1:27" s="28" customFormat="1" ht="15.75">
      <c r="A43" s="26"/>
      <c r="B43" s="27"/>
      <c r="C43" s="260"/>
      <c r="D43" s="136"/>
      <c r="E43" s="370"/>
      <c r="G43" s="619"/>
      <c r="T43" s="220"/>
      <c r="U43" s="220"/>
      <c r="V43" s="220"/>
      <c r="W43" s="220"/>
      <c r="X43" s="220"/>
      <c r="Y43" s="220"/>
      <c r="Z43" s="220"/>
      <c r="AA43" s="220"/>
    </row>
    <row r="44" spans="1:27" s="28" customFormat="1" ht="42" customHeight="1">
      <c r="A44" s="716"/>
      <c r="B44" s="716"/>
      <c r="C44" s="716"/>
      <c r="D44" s="136"/>
      <c r="E44" s="136"/>
      <c r="F44" s="136"/>
      <c r="G44" s="136"/>
      <c r="H44" s="29"/>
      <c r="I44" s="30"/>
      <c r="J44" s="30"/>
      <c r="K44" s="30"/>
      <c r="L44" s="30"/>
      <c r="M44" s="34"/>
      <c r="N44" s="34"/>
      <c r="O44" s="34"/>
    </row>
    <row r="45" spans="1:27" s="28" customFormat="1">
      <c r="A45" s="717" t="s">
        <v>0</v>
      </c>
      <c r="B45" s="717"/>
      <c r="C45" s="717"/>
      <c r="D45" s="136"/>
      <c r="E45" s="41"/>
      <c r="I45" s="31" t="s">
        <v>1</v>
      </c>
      <c r="J45" s="31"/>
      <c r="K45" s="31"/>
    </row>
    <row r="46" spans="1:27" s="28" customFormat="1" ht="15.75" customHeight="1">
      <c r="B46" s="27"/>
      <c r="D46" s="136"/>
      <c r="H46" s="718"/>
      <c r="I46" s="718"/>
      <c r="J46" s="718"/>
      <c r="K46" s="718"/>
      <c r="L46" s="718"/>
      <c r="M46" s="42"/>
      <c r="N46" s="61"/>
      <c r="O46" s="61"/>
    </row>
    <row r="47" spans="1:27" s="28" customFormat="1">
      <c r="B47" s="31"/>
      <c r="D47" s="136"/>
    </row>
    <row r="48" spans="1:27" s="28" customFormat="1" ht="15.75">
      <c r="A48" s="716"/>
      <c r="B48" s="716"/>
      <c r="C48" s="716"/>
      <c r="D48" s="40"/>
      <c r="E48" s="40"/>
      <c r="H48" s="29"/>
      <c r="I48" s="30"/>
      <c r="J48" s="30"/>
      <c r="K48" s="30"/>
      <c r="L48" s="30"/>
      <c r="M48" s="34"/>
      <c r="N48" s="34"/>
      <c r="O48" s="34"/>
    </row>
    <row r="49" spans="1:15" s="28" customFormat="1">
      <c r="A49" s="717" t="s">
        <v>0</v>
      </c>
      <c r="B49" s="717"/>
      <c r="C49" s="717"/>
      <c r="D49" s="41"/>
      <c r="E49" s="41"/>
      <c r="I49" s="31" t="s">
        <v>1</v>
      </c>
      <c r="J49" s="31"/>
      <c r="K49" s="31"/>
    </row>
    <row r="50" spans="1:15" s="28" customFormat="1" ht="15.75" customHeight="1">
      <c r="A50" s="32"/>
      <c r="B50" s="27"/>
      <c r="H50" s="718"/>
      <c r="I50" s="718"/>
      <c r="J50" s="718"/>
      <c r="K50" s="718"/>
      <c r="L50" s="718"/>
      <c r="M50" s="42"/>
      <c r="N50" s="61"/>
      <c r="O50" s="61"/>
    </row>
    <row r="51" spans="1:15" s="28" customFormat="1">
      <c r="A51" s="33"/>
      <c r="B51" s="31"/>
      <c r="D51" s="371"/>
      <c r="E51" s="371"/>
      <c r="F51" s="371"/>
      <c r="G51" s="371"/>
      <c r="H51" s="371"/>
    </row>
    <row r="52" spans="1:15" s="28" customFormat="1" ht="15.75">
      <c r="A52" s="716"/>
      <c r="B52" s="716"/>
      <c r="C52" s="716"/>
      <c r="D52" s="40"/>
      <c r="E52" s="40"/>
      <c r="H52" s="29"/>
      <c r="I52" s="30"/>
      <c r="J52" s="30"/>
      <c r="K52" s="30"/>
      <c r="L52" s="30"/>
      <c r="M52" s="34"/>
      <c r="N52" s="34"/>
      <c r="O52" s="34"/>
    </row>
    <row r="53" spans="1:15" s="28" customFormat="1">
      <c r="A53" s="717" t="s">
        <v>0</v>
      </c>
      <c r="B53" s="717"/>
      <c r="C53" s="717"/>
      <c r="D53" s="41"/>
      <c r="E53" s="41"/>
      <c r="I53" s="31" t="s">
        <v>1</v>
      </c>
      <c r="J53" s="31"/>
      <c r="K53" s="31"/>
    </row>
    <row r="54" spans="1:15" s="28" customFormat="1" ht="15.75">
      <c r="A54" s="34"/>
      <c r="B54" s="35"/>
      <c r="H54" s="718"/>
      <c r="I54" s="718"/>
      <c r="J54" s="718"/>
      <c r="K54" s="718"/>
      <c r="L54" s="718"/>
      <c r="M54" s="42"/>
      <c r="N54" s="61"/>
      <c r="O54" s="61"/>
    </row>
    <row r="56" spans="1:15">
      <c r="E56" s="405"/>
    </row>
  </sheetData>
  <sheetProtection insertRows="0"/>
  <mergeCells count="50">
    <mergeCell ref="H8:P8"/>
    <mergeCell ref="H9:P9"/>
    <mergeCell ref="A12:P12"/>
    <mergeCell ref="C28:E29"/>
    <mergeCell ref="H28:H30"/>
    <mergeCell ref="I29:K30"/>
    <mergeCell ref="P29:P30"/>
    <mergeCell ref="L29:M30"/>
    <mergeCell ref="A14:P14"/>
    <mergeCell ref="A15:P15"/>
    <mergeCell ref="A16:P16"/>
    <mergeCell ref="A17:P17"/>
    <mergeCell ref="A20:A23"/>
    <mergeCell ref="A28:A40"/>
    <mergeCell ref="B19:P19"/>
    <mergeCell ref="B20:P20"/>
    <mergeCell ref="A5:B5"/>
    <mergeCell ref="M5:P5"/>
    <mergeCell ref="A6:B6"/>
    <mergeCell ref="M6:P6"/>
    <mergeCell ref="H7:P7"/>
    <mergeCell ref="A2:B2"/>
    <mergeCell ref="M2:P2"/>
    <mergeCell ref="A3:B3"/>
    <mergeCell ref="M3:P3"/>
    <mergeCell ref="A4:B4"/>
    <mergeCell ref="M4:P4"/>
    <mergeCell ref="B21:P21"/>
    <mergeCell ref="B23:P23"/>
    <mergeCell ref="B22:P22"/>
    <mergeCell ref="B24:P24"/>
    <mergeCell ref="B25:P25"/>
    <mergeCell ref="B26:P26"/>
    <mergeCell ref="B27:P27"/>
    <mergeCell ref="I28:P28"/>
    <mergeCell ref="B28:B31"/>
    <mergeCell ref="H50:L50"/>
    <mergeCell ref="D30:E30"/>
    <mergeCell ref="F28:G29"/>
    <mergeCell ref="F30:F31"/>
    <mergeCell ref="C30:C31"/>
    <mergeCell ref="N29:O30"/>
    <mergeCell ref="A52:C52"/>
    <mergeCell ref="A53:C53"/>
    <mergeCell ref="H54:L54"/>
    <mergeCell ref="A44:C44"/>
    <mergeCell ref="A45:C45"/>
    <mergeCell ref="H46:L46"/>
    <mergeCell ref="A48:C48"/>
    <mergeCell ref="A49:C49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O2200"/>
  <sheetViews>
    <sheetView showZeros="0" zoomScale="70" zoomScaleNormal="70" zoomScaleSheetLayoutView="85" workbookViewId="0">
      <pane xSplit="3" ySplit="7" topLeftCell="E8" activePane="bottomRight" state="frozenSplit"/>
      <selection pane="topRight" activeCell="C1" sqref="C1"/>
      <selection pane="bottomLeft"/>
      <selection pane="bottomRight" activeCell="V13" sqref="V13"/>
    </sheetView>
  </sheetViews>
  <sheetFormatPr defaultRowHeight="15" outlineLevelRow="1" outlineLevelCol="1"/>
  <cols>
    <col min="1" max="1" width="6.42578125" customWidth="1"/>
    <col min="2" max="2" width="34.7109375" customWidth="1"/>
    <col min="3" max="3" width="10.5703125" style="208" customWidth="1"/>
    <col min="4" max="4" width="15.42578125" style="5" hidden="1" customWidth="1"/>
    <col min="5" max="5" width="15.7109375" style="220" customWidth="1"/>
    <col min="6" max="6" width="15.7109375" customWidth="1"/>
    <col min="7" max="7" width="14.7109375" style="5" customWidth="1" outlineLevel="1"/>
    <col min="8" max="8" width="15.28515625" style="5" customWidth="1" outlineLevel="1"/>
    <col min="9" max="10" width="15.7109375" style="5" customWidth="1" outlineLevel="1"/>
    <col min="11" max="11" width="16" customWidth="1"/>
    <col min="12" max="12" width="16.140625" customWidth="1"/>
    <col min="13" max="13" width="15.85546875" customWidth="1"/>
    <col min="14" max="14" width="14.42578125" customWidth="1"/>
    <col min="15" max="15" width="14.42578125" style="220" customWidth="1"/>
  </cols>
  <sheetData>
    <row r="1" spans="1:15"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</row>
    <row r="2" spans="1:15" s="5" customFormat="1">
      <c r="A2" s="20" t="s">
        <v>262</v>
      </c>
      <c r="C2" s="208"/>
      <c r="E2" s="220"/>
      <c r="F2" s="240"/>
      <c r="G2" s="240"/>
      <c r="H2" s="240"/>
      <c r="I2" s="240"/>
      <c r="J2" s="240"/>
      <c r="K2" s="710"/>
      <c r="L2" s="710"/>
      <c r="M2" s="710"/>
      <c r="N2" s="710"/>
      <c r="O2" s="710"/>
    </row>
    <row r="3" spans="1:15" ht="15.75" thickBot="1">
      <c r="F3" s="401"/>
      <c r="G3" s="240"/>
      <c r="H3" s="240"/>
      <c r="I3" s="240"/>
      <c r="J3" s="240"/>
      <c r="K3" s="359"/>
      <c r="L3" s="240"/>
      <c r="M3" s="240"/>
      <c r="N3" s="240"/>
      <c r="O3" s="240"/>
    </row>
    <row r="4" spans="1:15" ht="29.25" customHeight="1">
      <c r="A4" s="813" t="s">
        <v>26</v>
      </c>
      <c r="B4" s="815" t="s">
        <v>70</v>
      </c>
      <c r="C4" s="817" t="s">
        <v>27</v>
      </c>
      <c r="D4" s="819" t="s">
        <v>259</v>
      </c>
      <c r="E4" s="815" t="s">
        <v>347</v>
      </c>
      <c r="F4" s="821" t="s">
        <v>88</v>
      </c>
      <c r="G4" s="822"/>
      <c r="H4" s="822"/>
      <c r="I4" s="822"/>
      <c r="J4" s="822"/>
      <c r="K4" s="822"/>
      <c r="L4" s="822"/>
      <c r="M4" s="822"/>
      <c r="N4" s="822"/>
      <c r="O4" s="823"/>
    </row>
    <row r="5" spans="1:15">
      <c r="A5" s="814"/>
      <c r="B5" s="816"/>
      <c r="C5" s="818"/>
      <c r="D5" s="820"/>
      <c r="E5" s="816"/>
      <c r="F5" s="138" t="s">
        <v>441</v>
      </c>
      <c r="G5" s="139" t="s">
        <v>357</v>
      </c>
      <c r="H5" s="139" t="s">
        <v>358</v>
      </c>
      <c r="I5" s="139" t="s">
        <v>359</v>
      </c>
      <c r="J5" s="139" t="s">
        <v>360</v>
      </c>
      <c r="K5" s="138">
        <v>2023</v>
      </c>
      <c r="L5" s="138">
        <v>2024</v>
      </c>
      <c r="M5" s="138">
        <v>2025</v>
      </c>
      <c r="N5" s="138" t="s">
        <v>350</v>
      </c>
      <c r="O5" s="241" t="s">
        <v>361</v>
      </c>
    </row>
    <row r="6" spans="1:15" s="116" customFormat="1" ht="15.75" customHeight="1" thickBot="1">
      <c r="A6" s="824" t="s">
        <v>339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</row>
    <row r="7" spans="1:15" s="5" customFormat="1" ht="15.75" thickBot="1">
      <c r="A7" s="137">
        <v>1</v>
      </c>
      <c r="B7" s="140">
        <v>2</v>
      </c>
      <c r="C7" s="140">
        <v>3</v>
      </c>
      <c r="D7" s="140">
        <v>4</v>
      </c>
      <c r="E7" s="140">
        <v>5</v>
      </c>
      <c r="F7" s="140">
        <v>6</v>
      </c>
      <c r="G7" s="140">
        <v>7</v>
      </c>
      <c r="H7" s="140">
        <v>8</v>
      </c>
      <c r="I7" s="140">
        <v>9</v>
      </c>
      <c r="J7" s="140">
        <v>10</v>
      </c>
      <c r="K7" s="140">
        <v>11</v>
      </c>
      <c r="L7" s="140">
        <v>12</v>
      </c>
      <c r="M7" s="140">
        <v>13</v>
      </c>
      <c r="N7" s="140">
        <v>14</v>
      </c>
      <c r="O7" s="140">
        <v>15</v>
      </c>
    </row>
    <row r="8" spans="1:15" ht="47.25" customHeight="1">
      <c r="A8" s="63">
        <v>1</v>
      </c>
      <c r="B8" s="69" t="s">
        <v>76</v>
      </c>
      <c r="C8" s="83" t="s">
        <v>71</v>
      </c>
      <c r="D8" s="70"/>
      <c r="E8" s="108">
        <f>E226+E117</f>
        <v>37205.4688120996</v>
      </c>
      <c r="F8" s="108">
        <f t="shared" ref="F8:O8" si="0">F226+F117</f>
        <v>37065.006406699998</v>
      </c>
      <c r="G8" s="108">
        <f t="shared" si="0"/>
        <v>10280.139059999998</v>
      </c>
      <c r="H8" s="108">
        <f t="shared" si="0"/>
        <v>8275.3261589999984</v>
      </c>
      <c r="I8" s="108">
        <f t="shared" si="0"/>
        <v>7967.4268133000005</v>
      </c>
      <c r="J8" s="108">
        <f t="shared" si="0"/>
        <v>10055.44211</v>
      </c>
      <c r="K8" s="108">
        <f t="shared" si="0"/>
        <v>36578.334142299995</v>
      </c>
      <c r="L8" s="108">
        <f t="shared" si="0"/>
        <v>36761.449591590586</v>
      </c>
      <c r="M8" s="108">
        <f t="shared" si="0"/>
        <v>36898.733924999993</v>
      </c>
      <c r="N8" s="108">
        <f t="shared" si="0"/>
        <v>36858.494162000003</v>
      </c>
      <c r="O8" s="108">
        <f t="shared" si="0"/>
        <v>36797.525932999997</v>
      </c>
    </row>
    <row r="9" spans="1:15">
      <c r="A9" s="43" t="s">
        <v>44</v>
      </c>
      <c r="B9" s="22" t="s">
        <v>72</v>
      </c>
      <c r="C9" s="121" t="s">
        <v>71</v>
      </c>
      <c r="D9" s="8"/>
      <c r="E9" s="108">
        <f t="shared" ref="E9:O9" si="1">E227+E118</f>
        <v>31935.1223267514</v>
      </c>
      <c r="F9" s="108">
        <f t="shared" si="1"/>
        <v>31919.137153747055</v>
      </c>
      <c r="G9" s="87">
        <f t="shared" si="1"/>
        <v>8832.1305460000003</v>
      </c>
      <c r="H9" s="87">
        <f t="shared" si="1"/>
        <v>6991.0643476078449</v>
      </c>
      <c r="I9" s="87">
        <f t="shared" si="1"/>
        <v>6963.6300783000006</v>
      </c>
      <c r="J9" s="87">
        <f t="shared" si="1"/>
        <v>8658.7234319999989</v>
      </c>
      <c r="K9" s="87">
        <f t="shared" si="1"/>
        <v>31445.548403907844</v>
      </c>
      <c r="L9" s="87">
        <f t="shared" si="1"/>
        <v>31698.086400824883</v>
      </c>
      <c r="M9" s="87">
        <f t="shared" si="1"/>
        <v>31935.202981185357</v>
      </c>
      <c r="N9" s="87">
        <f t="shared" si="1"/>
        <v>32000.312901508831</v>
      </c>
      <c r="O9" s="222">
        <f t="shared" si="1"/>
        <v>31947.617422785836</v>
      </c>
    </row>
    <row r="10" spans="1:15">
      <c r="A10" s="43" t="s">
        <v>45</v>
      </c>
      <c r="B10" s="22" t="s">
        <v>73</v>
      </c>
      <c r="C10" s="121" t="s">
        <v>71</v>
      </c>
      <c r="D10" s="8"/>
      <c r="E10" s="108">
        <f t="shared" ref="E10:O10" si="2">E228+E119</f>
        <v>6635.0680029808664</v>
      </c>
      <c r="F10" s="108">
        <f t="shared" si="2"/>
        <v>5858.295242799999</v>
      </c>
      <c r="G10" s="87">
        <f t="shared" si="2"/>
        <v>1867.8450459999999</v>
      </c>
      <c r="H10" s="87">
        <f t="shared" si="2"/>
        <v>1420.526513</v>
      </c>
      <c r="I10" s="87">
        <f t="shared" si="2"/>
        <v>1129.576397</v>
      </c>
      <c r="J10" s="87">
        <f t="shared" si="2"/>
        <v>1776.4598349999999</v>
      </c>
      <c r="K10" s="87">
        <f t="shared" si="2"/>
        <v>6194.4077909999996</v>
      </c>
      <c r="L10" s="87">
        <f t="shared" si="2"/>
        <v>6275.5331453142926</v>
      </c>
      <c r="M10" s="87">
        <f t="shared" si="2"/>
        <v>6328.8691428116581</v>
      </c>
      <c r="N10" s="87">
        <f t="shared" si="2"/>
        <v>6341.9630109135815</v>
      </c>
      <c r="O10" s="222">
        <f t="shared" si="2"/>
        <v>6331.4888471966733</v>
      </c>
    </row>
    <row r="11" spans="1:15">
      <c r="A11" s="43" t="s">
        <v>46</v>
      </c>
      <c r="B11" s="22" t="s">
        <v>74</v>
      </c>
      <c r="C11" s="121" t="s">
        <v>71</v>
      </c>
      <c r="D11" s="8"/>
      <c r="E11" s="108">
        <f t="shared" ref="E11:O11" si="3">E229+E120</f>
        <v>30913.6688363904</v>
      </c>
      <c r="F11" s="108">
        <f t="shared" si="3"/>
        <v>31324.239380199997</v>
      </c>
      <c r="G11" s="87">
        <f t="shared" si="3"/>
        <v>8756.9074569999993</v>
      </c>
      <c r="H11" s="87">
        <f t="shared" si="3"/>
        <v>7004.5055143921536</v>
      </c>
      <c r="I11" s="87">
        <f t="shared" si="3"/>
        <v>6722.8071339999997</v>
      </c>
      <c r="J11" s="87">
        <f t="shared" si="3"/>
        <v>8388.7259920000015</v>
      </c>
      <c r="K11" s="87">
        <f t="shared" si="3"/>
        <v>30872.946097392152</v>
      </c>
      <c r="L11" s="87">
        <f t="shared" si="3"/>
        <v>31165.21915379406</v>
      </c>
      <c r="M11" s="87">
        <f t="shared" si="3"/>
        <v>31412.557843591283</v>
      </c>
      <c r="N11" s="87">
        <f t="shared" si="3"/>
        <v>31455.253618734667</v>
      </c>
      <c r="O11" s="222">
        <f t="shared" si="3"/>
        <v>31402.850497188545</v>
      </c>
    </row>
    <row r="12" spans="1:15">
      <c r="A12" s="43" t="s">
        <v>47</v>
      </c>
      <c r="B12" s="22" t="s">
        <v>75</v>
      </c>
      <c r="C12" s="121" t="s">
        <v>71</v>
      </c>
      <c r="D12" s="8"/>
      <c r="E12" s="108">
        <f t="shared" ref="E12:O12" si="4">E230+E121</f>
        <v>12963.981652999999</v>
      </c>
      <c r="F12" s="108">
        <f t="shared" si="4"/>
        <v>14557.441699399998</v>
      </c>
      <c r="G12" s="87">
        <f t="shared" si="4"/>
        <v>4234.3771550000001</v>
      </c>
      <c r="H12" s="87">
        <f t="shared" si="4"/>
        <v>3381.2342610000001</v>
      </c>
      <c r="I12" s="87">
        <f t="shared" si="4"/>
        <v>3099.9278450000002</v>
      </c>
      <c r="J12" s="87">
        <f t="shared" si="4"/>
        <v>3742.6071910000001</v>
      </c>
      <c r="K12" s="87">
        <f t="shared" si="4"/>
        <v>14458.146452000001</v>
      </c>
      <c r="L12" s="87">
        <f t="shared" si="4"/>
        <v>14542.946180982475</v>
      </c>
      <c r="M12" s="87">
        <f t="shared" si="4"/>
        <v>14578.80704633917</v>
      </c>
      <c r="N12" s="87">
        <f t="shared" si="4"/>
        <v>14607.787800851465</v>
      </c>
      <c r="O12" s="222">
        <f t="shared" si="4"/>
        <v>14583.238662492251</v>
      </c>
    </row>
    <row r="13" spans="1:15" ht="60">
      <c r="A13" s="43">
        <v>2</v>
      </c>
      <c r="B13" s="48" t="s">
        <v>298</v>
      </c>
      <c r="C13" s="121" t="s">
        <v>71</v>
      </c>
      <c r="D13" s="8"/>
      <c r="E13" s="108">
        <f t="shared" ref="E13:O13" si="5">E231+E122</f>
        <v>37205.4688120996</v>
      </c>
      <c r="F13" s="108">
        <f t="shared" si="5"/>
        <v>37065.006406699998</v>
      </c>
      <c r="G13" s="108">
        <f t="shared" si="5"/>
        <v>10280.139059999998</v>
      </c>
      <c r="H13" s="108">
        <f t="shared" si="5"/>
        <v>8275.3261589999984</v>
      </c>
      <c r="I13" s="108">
        <f t="shared" si="5"/>
        <v>7967.4268133000005</v>
      </c>
      <c r="J13" s="108">
        <f t="shared" si="5"/>
        <v>10055.44211</v>
      </c>
      <c r="K13" s="108">
        <f t="shared" si="5"/>
        <v>36578.334142299995</v>
      </c>
      <c r="L13" s="108">
        <f t="shared" si="5"/>
        <v>36761.449591590586</v>
      </c>
      <c r="M13" s="108">
        <f t="shared" si="5"/>
        <v>36898.733924999993</v>
      </c>
      <c r="N13" s="108">
        <f t="shared" si="5"/>
        <v>36858.494162000003</v>
      </c>
      <c r="O13" s="108">
        <f t="shared" si="5"/>
        <v>36797.525932999997</v>
      </c>
    </row>
    <row r="14" spans="1:15" s="5" customFormat="1" ht="63" customHeight="1">
      <c r="A14" s="43">
        <v>3</v>
      </c>
      <c r="B14" s="48" t="s">
        <v>287</v>
      </c>
      <c r="C14" s="121" t="s">
        <v>71</v>
      </c>
      <c r="D14" s="8"/>
      <c r="E14" s="108">
        <f t="shared" ref="E14:O14" si="6">E232+E123</f>
        <v>37205.4688120996</v>
      </c>
      <c r="F14" s="108">
        <f t="shared" si="6"/>
        <v>37065.006406699998</v>
      </c>
      <c r="G14" s="108">
        <f t="shared" si="6"/>
        <v>10280.139059999998</v>
      </c>
      <c r="H14" s="108">
        <f t="shared" si="6"/>
        <v>8275.3261589999984</v>
      </c>
      <c r="I14" s="108">
        <f t="shared" si="6"/>
        <v>7967.4268133000005</v>
      </c>
      <c r="J14" s="108">
        <f t="shared" si="6"/>
        <v>10055.44211</v>
      </c>
      <c r="K14" s="108">
        <f t="shared" si="6"/>
        <v>36578.334142299995</v>
      </c>
      <c r="L14" s="108">
        <f t="shared" si="6"/>
        <v>36761.449591590586</v>
      </c>
      <c r="M14" s="108">
        <f t="shared" si="6"/>
        <v>36898.733924999993</v>
      </c>
      <c r="N14" s="108">
        <f t="shared" si="6"/>
        <v>36858.494162000003</v>
      </c>
      <c r="O14" s="108">
        <f t="shared" si="6"/>
        <v>36797.525932999997</v>
      </c>
    </row>
    <row r="15" spans="1:15">
      <c r="A15" s="43" t="s">
        <v>65</v>
      </c>
      <c r="B15" s="22" t="s">
        <v>72</v>
      </c>
      <c r="C15" s="121" t="s">
        <v>71</v>
      </c>
      <c r="D15" s="8"/>
      <c r="E15" s="108">
        <f t="shared" ref="E15:O15" si="7">E233+E124</f>
        <v>32377.604256899998</v>
      </c>
      <c r="F15" s="108">
        <f t="shared" si="7"/>
        <v>32300.813510100001</v>
      </c>
      <c r="G15" s="222">
        <f t="shared" si="7"/>
        <v>8832.1305460000003</v>
      </c>
      <c r="H15" s="222">
        <f t="shared" si="7"/>
        <v>6991.0643476078449</v>
      </c>
      <c r="I15" s="222">
        <f t="shared" si="7"/>
        <v>6963.6300783000006</v>
      </c>
      <c r="J15" s="222">
        <f t="shared" si="7"/>
        <v>8658.7234319999989</v>
      </c>
      <c r="K15" s="222">
        <f t="shared" si="7"/>
        <v>31445.548403907844</v>
      </c>
      <c r="L15" s="222">
        <f t="shared" si="7"/>
        <v>31698.086400824883</v>
      </c>
      <c r="M15" s="222">
        <f t="shared" si="7"/>
        <v>31935.202981185357</v>
      </c>
      <c r="N15" s="222">
        <f t="shared" si="7"/>
        <v>32000.312901508831</v>
      </c>
      <c r="O15" s="222">
        <f t="shared" si="7"/>
        <v>31947.617422785836</v>
      </c>
    </row>
    <row r="16" spans="1:15">
      <c r="A16" s="43" t="s">
        <v>87</v>
      </c>
      <c r="B16" s="22" t="s">
        <v>73</v>
      </c>
      <c r="C16" s="121" t="s">
        <v>71</v>
      </c>
      <c r="D16" s="8"/>
      <c r="E16" s="108">
        <f t="shared" ref="E16:O16" si="8">E234+E125</f>
        <v>6068.0071789119302</v>
      </c>
      <c r="F16" s="108">
        <f t="shared" si="8"/>
        <v>5250.9228376000001</v>
      </c>
      <c r="G16" s="222">
        <f t="shared" si="8"/>
        <v>1867.8450459999999</v>
      </c>
      <c r="H16" s="222">
        <f t="shared" si="8"/>
        <v>1420.526513</v>
      </c>
      <c r="I16" s="222">
        <f t="shared" si="8"/>
        <v>1129.576397</v>
      </c>
      <c r="J16" s="222">
        <f t="shared" si="8"/>
        <v>1776.4598349999999</v>
      </c>
      <c r="K16" s="222">
        <f t="shared" si="8"/>
        <v>6194.4077909999996</v>
      </c>
      <c r="L16" s="222">
        <f t="shared" si="8"/>
        <v>6275.5331453142926</v>
      </c>
      <c r="M16" s="222">
        <f t="shared" si="8"/>
        <v>6328.8691428116581</v>
      </c>
      <c r="N16" s="222">
        <f t="shared" si="8"/>
        <v>6341.9630109135815</v>
      </c>
      <c r="O16" s="222">
        <f t="shared" si="8"/>
        <v>6331.4888471966733</v>
      </c>
    </row>
    <row r="17" spans="1:15">
      <c r="A17" s="43" t="s">
        <v>85</v>
      </c>
      <c r="B17" s="22" t="s">
        <v>74</v>
      </c>
      <c r="C17" s="121" t="s">
        <v>71</v>
      </c>
      <c r="D17" s="8"/>
      <c r="E17" s="108">
        <f t="shared" ref="E17:O17" si="9">E235+E126</f>
        <v>27720.920583096675</v>
      </c>
      <c r="F17" s="108">
        <f t="shared" si="9"/>
        <v>28151.678005000005</v>
      </c>
      <c r="G17" s="222">
        <f t="shared" si="9"/>
        <v>8756.9074569999993</v>
      </c>
      <c r="H17" s="222">
        <f t="shared" si="9"/>
        <v>7004.5055143921536</v>
      </c>
      <c r="I17" s="222">
        <f t="shared" si="9"/>
        <v>6722.8071339999997</v>
      </c>
      <c r="J17" s="222">
        <f t="shared" si="9"/>
        <v>8388.7259920000015</v>
      </c>
      <c r="K17" s="222">
        <f t="shared" si="9"/>
        <v>30872.946097392152</v>
      </c>
      <c r="L17" s="222">
        <f t="shared" si="9"/>
        <v>31165.21915379406</v>
      </c>
      <c r="M17" s="222">
        <f t="shared" si="9"/>
        <v>31412.557843591283</v>
      </c>
      <c r="N17" s="222">
        <f t="shared" si="9"/>
        <v>31455.253618734667</v>
      </c>
      <c r="O17" s="222">
        <f t="shared" si="9"/>
        <v>31402.850497188545</v>
      </c>
    </row>
    <row r="18" spans="1:15">
      <c r="A18" s="43" t="s">
        <v>86</v>
      </c>
      <c r="B18" s="22" t="s">
        <v>75</v>
      </c>
      <c r="C18" s="121" t="s">
        <v>71</v>
      </c>
      <c r="D18" s="8"/>
      <c r="E18" s="108">
        <f t="shared" ref="E18:O18" si="10">E236+E127</f>
        <v>12318.645719203958</v>
      </c>
      <c r="F18" s="108">
        <f t="shared" si="10"/>
        <v>12810.01782112</v>
      </c>
      <c r="G18" s="222">
        <f t="shared" si="10"/>
        <v>4234.3771550000001</v>
      </c>
      <c r="H18" s="222">
        <f t="shared" si="10"/>
        <v>3381.2342610000001</v>
      </c>
      <c r="I18" s="222">
        <f t="shared" si="10"/>
        <v>3099.9278450000002</v>
      </c>
      <c r="J18" s="222">
        <f t="shared" si="10"/>
        <v>3742.6071910000001</v>
      </c>
      <c r="K18" s="222">
        <f t="shared" si="10"/>
        <v>14458.146452000001</v>
      </c>
      <c r="L18" s="222">
        <f t="shared" si="10"/>
        <v>14542.946180982475</v>
      </c>
      <c r="M18" s="222">
        <f t="shared" si="10"/>
        <v>14578.80704633917</v>
      </c>
      <c r="N18" s="222">
        <f t="shared" si="10"/>
        <v>14607.787800851465</v>
      </c>
      <c r="O18" s="222">
        <f t="shared" si="10"/>
        <v>14583.238662492251</v>
      </c>
    </row>
    <row r="19" spans="1:15" ht="12.75" customHeight="1">
      <c r="A19" s="720">
        <v>4</v>
      </c>
      <c r="B19" s="828" t="s">
        <v>78</v>
      </c>
      <c r="C19" s="121" t="s">
        <v>71</v>
      </c>
      <c r="D19" s="8"/>
      <c r="E19" s="108">
        <f>E237+E128</f>
        <v>4110.7068691476607</v>
      </c>
      <c r="F19" s="108">
        <f t="shared" ref="F19:O20" si="11">F237+F128</f>
        <v>4149.5882200000005</v>
      </c>
      <c r="G19" s="108">
        <f t="shared" si="11"/>
        <v>1358.8474878953366</v>
      </c>
      <c r="H19" s="108">
        <f t="shared" si="11"/>
        <v>720.95668521989546</v>
      </c>
      <c r="I19" s="108">
        <f t="shared" si="11"/>
        <v>714.90375230000086</v>
      </c>
      <c r="J19" s="108">
        <f t="shared" si="11"/>
        <v>1326.9839000000004</v>
      </c>
      <c r="K19" s="108">
        <f t="shared" si="11"/>
        <v>4121.6918254152333</v>
      </c>
      <c r="L19" s="108">
        <f t="shared" si="11"/>
        <v>4131.3445315905938</v>
      </c>
      <c r="M19" s="108">
        <f t="shared" si="11"/>
        <v>4063.9397539999954</v>
      </c>
      <c r="N19" s="108">
        <f t="shared" si="11"/>
        <v>3836.7199519999995</v>
      </c>
      <c r="O19" s="108">
        <f t="shared" si="11"/>
        <v>3521.0712775724023</v>
      </c>
    </row>
    <row r="20" spans="1:15" s="5" customFormat="1" ht="12.75" customHeight="1">
      <c r="A20" s="720"/>
      <c r="B20" s="829"/>
      <c r="C20" s="121" t="s">
        <v>55</v>
      </c>
      <c r="D20" s="8"/>
      <c r="E20" s="108">
        <f>E238+E129</f>
        <v>12436.107706089999</v>
      </c>
      <c r="F20" s="108">
        <f t="shared" si="11"/>
        <v>12112.557202579999</v>
      </c>
      <c r="G20" s="108">
        <f t="shared" si="11"/>
        <v>4607.0887173141928</v>
      </c>
      <c r="H20" s="108">
        <f t="shared" si="11"/>
        <v>2306.8514462592616</v>
      </c>
      <c r="I20" s="108">
        <f t="shared" si="11"/>
        <v>2417.4733977359706</v>
      </c>
      <c r="J20" s="108">
        <f t="shared" si="11"/>
        <v>4524.3849301100008</v>
      </c>
      <c r="K20" s="108">
        <f t="shared" si="11"/>
        <v>13855.798491419428</v>
      </c>
      <c r="L20" s="108">
        <f t="shared" si="11"/>
        <v>14650.101424224333</v>
      </c>
      <c r="M20" s="108">
        <f t="shared" si="11"/>
        <v>15139.601396550555</v>
      </c>
      <c r="N20" s="108">
        <f t="shared" si="11"/>
        <v>15019.094109657759</v>
      </c>
      <c r="O20" s="108">
        <f t="shared" si="11"/>
        <v>14484.371305912189</v>
      </c>
    </row>
    <row r="21" spans="1:15" s="20" customFormat="1">
      <c r="A21" s="720"/>
      <c r="B21" s="829"/>
      <c r="C21" s="86" t="s">
        <v>83</v>
      </c>
      <c r="D21" s="109"/>
      <c r="E21" s="146">
        <f>E19/E13*100</f>
        <v>11.048663006796508</v>
      </c>
      <c r="F21" s="146">
        <f t="shared" ref="F21:N21" si="12">IF(F8&gt;0,F19/F$8*100,)</f>
        <v>11.195433704956562</v>
      </c>
      <c r="G21" s="146">
        <f t="shared" si="12"/>
        <v>13.218181971707072</v>
      </c>
      <c r="H21" s="146">
        <f t="shared" si="12"/>
        <v>8.71212410686441</v>
      </c>
      <c r="I21" s="146">
        <f t="shared" si="12"/>
        <v>8.9728311166487806</v>
      </c>
      <c r="J21" s="146">
        <f t="shared" si="12"/>
        <v>13.196673855646118</v>
      </c>
      <c r="K21" s="146">
        <f t="shared" si="12"/>
        <v>11.268123390695417</v>
      </c>
      <c r="L21" s="146">
        <f t="shared" si="12"/>
        <v>11.238252510411519</v>
      </c>
      <c r="M21" s="146">
        <f t="shared" si="12"/>
        <v>11.013764760222722</v>
      </c>
      <c r="N21" s="146">
        <f t="shared" si="12"/>
        <v>10.409323655863137</v>
      </c>
      <c r="O21" s="146">
        <f>IF(O8&gt;0,O19/O$8*100,)</f>
        <v>9.5687717809710353</v>
      </c>
    </row>
    <row r="22" spans="1:15" s="20" customFormat="1">
      <c r="A22" s="720"/>
      <c r="B22" s="751"/>
      <c r="C22" s="86" t="s">
        <v>84</v>
      </c>
      <c r="D22" s="109"/>
      <c r="E22" s="146">
        <f>IF(E13&gt;0,E19/E$13*100,)</f>
        <v>11.048663006796508</v>
      </c>
      <c r="F22" s="146">
        <f t="shared" ref="F22:N22" si="13">IF(F13&gt;0,F19/F$13*100,)</f>
        <v>11.195433704956562</v>
      </c>
      <c r="G22" s="146">
        <f t="shared" si="13"/>
        <v>13.218181971707072</v>
      </c>
      <c r="H22" s="146">
        <f t="shared" si="13"/>
        <v>8.71212410686441</v>
      </c>
      <c r="I22" s="146">
        <f t="shared" si="13"/>
        <v>8.9728311166487806</v>
      </c>
      <c r="J22" s="146">
        <f t="shared" si="13"/>
        <v>13.196673855646118</v>
      </c>
      <c r="K22" s="146">
        <f t="shared" si="13"/>
        <v>11.268123390695417</v>
      </c>
      <c r="L22" s="146">
        <f t="shared" si="13"/>
        <v>11.238252510411519</v>
      </c>
      <c r="M22" s="146">
        <f t="shared" si="13"/>
        <v>11.013764760222722</v>
      </c>
      <c r="N22" s="146">
        <f t="shared" si="13"/>
        <v>10.409323655863137</v>
      </c>
      <c r="O22" s="146">
        <f>IF(O13&gt;0,O19/O$13*100,)</f>
        <v>9.5687717809710353</v>
      </c>
    </row>
    <row r="23" spans="1:15">
      <c r="A23" s="720" t="s">
        <v>64</v>
      </c>
      <c r="B23" s="826" t="s">
        <v>72</v>
      </c>
      <c r="C23" s="121" t="s">
        <v>71</v>
      </c>
      <c r="D23" s="8"/>
      <c r="E23" s="108">
        <f>E241+E132</f>
        <v>535.94598858301708</v>
      </c>
      <c r="F23" s="108">
        <f t="shared" ref="F23:O24" si="14">F241+F132</f>
        <v>509.52138000039804</v>
      </c>
      <c r="G23" s="108">
        <f t="shared" si="14"/>
        <v>147.03049832584657</v>
      </c>
      <c r="H23" s="108">
        <f t="shared" si="14"/>
        <v>103.57772460784486</v>
      </c>
      <c r="I23" s="108">
        <f t="shared" si="14"/>
        <v>91.568848300001036</v>
      </c>
      <c r="J23" s="108">
        <f t="shared" si="14"/>
        <v>133.20427999999947</v>
      </c>
      <c r="K23" s="108">
        <f t="shared" si="14"/>
        <v>475.38135123369193</v>
      </c>
      <c r="L23" s="108">
        <f t="shared" si="14"/>
        <v>480.11179716319799</v>
      </c>
      <c r="M23" s="108">
        <f t="shared" si="14"/>
        <v>483.70441396501508</v>
      </c>
      <c r="N23" s="108">
        <f t="shared" si="14"/>
        <v>482.64998549901293</v>
      </c>
      <c r="O23" s="108">
        <f t="shared" si="14"/>
        <v>454.44419611567298</v>
      </c>
    </row>
    <row r="24" spans="1:15" s="5" customFormat="1">
      <c r="A24" s="720"/>
      <c r="B24" s="826"/>
      <c r="C24" s="121" t="s">
        <v>55</v>
      </c>
      <c r="D24" s="8"/>
      <c r="E24" s="108">
        <f>E242+E133</f>
        <v>1638.2616223235455</v>
      </c>
      <c r="F24" s="108">
        <f t="shared" si="14"/>
        <v>1514.8019807644287</v>
      </c>
      <c r="G24" s="108">
        <f t="shared" si="14"/>
        <v>512.30525178638732</v>
      </c>
      <c r="H24" s="108">
        <f t="shared" si="14"/>
        <v>340.04575875055536</v>
      </c>
      <c r="I24" s="108">
        <f t="shared" si="14"/>
        <v>316.89560144052194</v>
      </c>
      <c r="J24" s="108">
        <f t="shared" si="14"/>
        <v>463.48840150040303</v>
      </c>
      <c r="K24" s="108">
        <f t="shared" si="14"/>
        <v>1632.7350134778676</v>
      </c>
      <c r="L24" s="108">
        <f t="shared" si="14"/>
        <v>1744.2410211809756</v>
      </c>
      <c r="M24" s="108">
        <f t="shared" si="14"/>
        <v>1845.2374911644956</v>
      </c>
      <c r="N24" s="108">
        <f t="shared" si="14"/>
        <v>1934.586911833766</v>
      </c>
      <c r="O24" s="108">
        <f t="shared" si="14"/>
        <v>1915.9288295693971</v>
      </c>
    </row>
    <row r="25" spans="1:15" s="20" customFormat="1">
      <c r="A25" s="720"/>
      <c r="B25" s="826"/>
      <c r="C25" s="86" t="s">
        <v>79</v>
      </c>
      <c r="D25" s="109"/>
      <c r="E25" s="147">
        <f>IF(E9&gt;0,E23/E$9*100,)</f>
        <v>1.6782337111452554</v>
      </c>
      <c r="F25" s="147">
        <f t="shared" ref="F25:N25" si="15">IF(F9&gt;0,F23/F$9*100,)</f>
        <v>1.5962880749130284</v>
      </c>
      <c r="G25" s="147">
        <f t="shared" si="15"/>
        <v>1.6647228837942785</v>
      </c>
      <c r="H25" s="147">
        <f t="shared" si="15"/>
        <v>1.4815730403523804</v>
      </c>
      <c r="I25" s="147">
        <f t="shared" si="15"/>
        <v>1.3149585384402747</v>
      </c>
      <c r="J25" s="147">
        <f t="shared" si="15"/>
        <v>1.5383824306908465</v>
      </c>
      <c r="K25" s="147">
        <f t="shared" si="15"/>
        <v>1.511760409224139</v>
      </c>
      <c r="L25" s="147">
        <f t="shared" si="15"/>
        <v>1.5146396886302385</v>
      </c>
      <c r="M25" s="147">
        <f t="shared" si="15"/>
        <v>1.5146433052264918</v>
      </c>
      <c r="N25" s="147">
        <f t="shared" si="15"/>
        <v>1.5082664565953534</v>
      </c>
      <c r="O25" s="147">
        <f>IF(O9&gt;0,O23/O$9*100,)</f>
        <v>1.4224666274848778</v>
      </c>
    </row>
    <row r="26" spans="1:15" s="20" customFormat="1">
      <c r="A26" s="720"/>
      <c r="B26" s="826"/>
      <c r="C26" s="86" t="s">
        <v>139</v>
      </c>
      <c r="D26" s="109"/>
      <c r="E26" s="147">
        <f>IF(E15&gt;0,E23/E$15*100,)</f>
        <v>1.6552984721493147</v>
      </c>
      <c r="F26" s="147">
        <f t="shared" ref="F26:N26" si="16">IF(F15&gt;0,F23/F$15*100,)</f>
        <v>1.577425843597029</v>
      </c>
      <c r="G26" s="147">
        <f t="shared" si="16"/>
        <v>1.6647228837942785</v>
      </c>
      <c r="H26" s="147">
        <f t="shared" si="16"/>
        <v>1.4815730403523804</v>
      </c>
      <c r="I26" s="147">
        <f t="shared" si="16"/>
        <v>1.3149585384402747</v>
      </c>
      <c r="J26" s="147">
        <f t="shared" si="16"/>
        <v>1.5383824306908465</v>
      </c>
      <c r="K26" s="147">
        <f t="shared" si="16"/>
        <v>1.511760409224139</v>
      </c>
      <c r="L26" s="147">
        <f t="shared" si="16"/>
        <v>1.5146396886302385</v>
      </c>
      <c r="M26" s="147">
        <f t="shared" si="16"/>
        <v>1.5146433052264918</v>
      </c>
      <c r="N26" s="147">
        <f t="shared" si="16"/>
        <v>1.5082664565953534</v>
      </c>
      <c r="O26" s="147">
        <f>IF(O15&gt;0,O23/O$15*100,)</f>
        <v>1.4224666274848778</v>
      </c>
    </row>
    <row r="27" spans="1:15">
      <c r="A27" s="720" t="s">
        <v>66</v>
      </c>
      <c r="B27" s="826" t="s">
        <v>73</v>
      </c>
      <c r="C27" s="121" t="s">
        <v>71</v>
      </c>
      <c r="D27" s="8"/>
      <c r="E27" s="108">
        <f>E245+E136</f>
        <v>194.01120103650331</v>
      </c>
      <c r="F27" s="148">
        <f t="shared" ref="F27:O28" si="17">F245+F136</f>
        <v>176.07105300000009</v>
      </c>
      <c r="G27" s="108">
        <f t="shared" si="17"/>
        <v>53.557093999999893</v>
      </c>
      <c r="H27" s="108">
        <f t="shared" si="17"/>
        <v>38.892510000000129</v>
      </c>
      <c r="I27" s="108">
        <f t="shared" si="17"/>
        <v>24.40969999999993</v>
      </c>
      <c r="J27" s="108">
        <f t="shared" si="17"/>
        <v>57.599927999999977</v>
      </c>
      <c r="K27" s="108">
        <f t="shared" si="17"/>
        <v>174.45923199999993</v>
      </c>
      <c r="L27" s="108">
        <f t="shared" si="17"/>
        <v>176.12413606174499</v>
      </c>
      <c r="M27" s="108">
        <f t="shared" si="17"/>
        <v>177.442051043546</v>
      </c>
      <c r="N27" s="108">
        <f t="shared" si="17"/>
        <v>177.05524467113301</v>
      </c>
      <c r="O27" s="108">
        <f t="shared" si="17"/>
        <v>166.70823733569</v>
      </c>
    </row>
    <row r="28" spans="1:15" s="5" customFormat="1">
      <c r="A28" s="720"/>
      <c r="B28" s="826"/>
      <c r="C28" s="121" t="s">
        <v>55</v>
      </c>
      <c r="D28" s="8"/>
      <c r="E28" s="108">
        <f>E246+E137</f>
        <v>599.09742165181149</v>
      </c>
      <c r="F28" s="148">
        <f t="shared" si="17"/>
        <v>526.50933191195054</v>
      </c>
      <c r="G28" s="108">
        <f t="shared" si="17"/>
        <v>188.13812939599023</v>
      </c>
      <c r="H28" s="108">
        <f t="shared" si="17"/>
        <v>128.42118631869894</v>
      </c>
      <c r="I28" s="108">
        <f t="shared" si="17"/>
        <v>85.472977781641816</v>
      </c>
      <c r="J28" s="108">
        <f t="shared" si="17"/>
        <v>200.42354162852575</v>
      </c>
      <c r="K28" s="108">
        <f t="shared" si="17"/>
        <v>602.45583512485678</v>
      </c>
      <c r="L28" s="108">
        <f t="shared" si="17"/>
        <v>643.00395885789726</v>
      </c>
      <c r="M28" s="108">
        <f t="shared" si="17"/>
        <v>680.2092839130637</v>
      </c>
      <c r="N28" s="108">
        <f t="shared" si="17"/>
        <v>713.20177609044367</v>
      </c>
      <c r="O28" s="108">
        <f t="shared" si="17"/>
        <v>706.2227828603593</v>
      </c>
    </row>
    <row r="29" spans="1:15" s="20" customFormat="1">
      <c r="A29" s="720"/>
      <c r="B29" s="826"/>
      <c r="C29" s="86" t="s">
        <v>80</v>
      </c>
      <c r="D29" s="109"/>
      <c r="E29" s="147">
        <f>IF(E10&gt;0,E27/E$10*100,)</f>
        <v>2.9240273189263766</v>
      </c>
      <c r="F29" s="147">
        <f t="shared" ref="F29:N29" si="18">IF(F10&gt;0,F27/F$10*100,)</f>
        <v>3.0054998203853946</v>
      </c>
      <c r="G29" s="147">
        <f t="shared" si="18"/>
        <v>2.8673199693246878</v>
      </c>
      <c r="H29" s="147">
        <f t="shared" si="18"/>
        <v>2.7378939881849376</v>
      </c>
      <c r="I29" s="147">
        <f t="shared" si="18"/>
        <v>2.1609605215573509</v>
      </c>
      <c r="J29" s="147">
        <f t="shared" si="18"/>
        <v>3.2423996796977952</v>
      </c>
      <c r="K29" s="147">
        <f t="shared" si="18"/>
        <v>2.8163988856767848</v>
      </c>
      <c r="L29" s="147">
        <f t="shared" si="18"/>
        <v>2.8065206888955774</v>
      </c>
      <c r="M29" s="147">
        <f t="shared" si="18"/>
        <v>2.803692840530366</v>
      </c>
      <c r="N29" s="147">
        <f t="shared" si="18"/>
        <v>2.7918050667663481</v>
      </c>
      <c r="O29" s="147">
        <f>IF(O10&gt;0,O27/O$10*100,)</f>
        <v>2.6330021478202816</v>
      </c>
    </row>
    <row r="30" spans="1:15" s="20" customFormat="1">
      <c r="A30" s="720"/>
      <c r="B30" s="826"/>
      <c r="C30" s="86" t="s">
        <v>140</v>
      </c>
      <c r="D30" s="109"/>
      <c r="E30" s="147">
        <f>IF(E16&gt;0,E27/E$16*100,)</f>
        <v>3.197280347833932</v>
      </c>
      <c r="F30" s="147">
        <f t="shared" ref="F30:N30" si="19">IF(F16&gt;0,F27/F$16*100,)</f>
        <v>3.353144931767376</v>
      </c>
      <c r="G30" s="147">
        <f t="shared" si="19"/>
        <v>2.8673199693246878</v>
      </c>
      <c r="H30" s="147">
        <f t="shared" si="19"/>
        <v>2.7378939881849376</v>
      </c>
      <c r="I30" s="147">
        <f t="shared" si="19"/>
        <v>2.1609605215573509</v>
      </c>
      <c r="J30" s="147">
        <f t="shared" si="19"/>
        <v>3.2423996796977952</v>
      </c>
      <c r="K30" s="147">
        <f t="shared" si="19"/>
        <v>2.8163988856767848</v>
      </c>
      <c r="L30" s="147">
        <f t="shared" si="19"/>
        <v>2.8065206888955774</v>
      </c>
      <c r="M30" s="147">
        <f t="shared" si="19"/>
        <v>2.803692840530366</v>
      </c>
      <c r="N30" s="147">
        <f t="shared" si="19"/>
        <v>2.7918050667663481</v>
      </c>
      <c r="O30" s="147">
        <f>IF(O16&gt;0,O27/O$16*100,)</f>
        <v>2.6330021478202816</v>
      </c>
    </row>
    <row r="31" spans="1:15">
      <c r="A31" s="720" t="s">
        <v>89</v>
      </c>
      <c r="B31" s="826" t="s">
        <v>74</v>
      </c>
      <c r="C31" s="121" t="s">
        <v>71</v>
      </c>
      <c r="D31" s="8"/>
      <c r="E31" s="108">
        <f>E249+E140</f>
        <v>2021.6333670576837</v>
      </c>
      <c r="F31" s="148">
        <f t="shared" ref="F31:O32" si="20">F249+F140</f>
        <v>2088.6068279995989</v>
      </c>
      <c r="G31" s="108">
        <f t="shared" si="20"/>
        <v>680.14269199999922</v>
      </c>
      <c r="H31" s="108">
        <f t="shared" si="20"/>
        <v>313.20690617791183</v>
      </c>
      <c r="I31" s="108">
        <f t="shared" si="20"/>
        <v>368.16338200000018</v>
      </c>
      <c r="J31" s="108">
        <f t="shared" si="20"/>
        <v>626.15402500000096</v>
      </c>
      <c r="K31" s="108">
        <f t="shared" si="20"/>
        <v>1987.6670051779122</v>
      </c>
      <c r="L31" s="108">
        <f t="shared" si="20"/>
        <v>2002.27153331925</v>
      </c>
      <c r="M31" s="108">
        <f t="shared" si="20"/>
        <v>2011.1144140789399</v>
      </c>
      <c r="N31" s="108">
        <f t="shared" si="20"/>
        <v>1858.5349359235599</v>
      </c>
      <c r="O31" s="108">
        <f t="shared" si="20"/>
        <v>1687.4146551961501</v>
      </c>
    </row>
    <row r="32" spans="1:15" s="5" customFormat="1">
      <c r="A32" s="720"/>
      <c r="B32" s="826"/>
      <c r="C32" s="121" t="s">
        <v>55</v>
      </c>
      <c r="D32" s="8"/>
      <c r="E32" s="108">
        <f>E250+E141</f>
        <v>6098.0172852407013</v>
      </c>
      <c r="F32" s="148">
        <f t="shared" si="20"/>
        <v>6080.5634300051925</v>
      </c>
      <c r="G32" s="108">
        <f t="shared" si="20"/>
        <v>2295.3030494530831</v>
      </c>
      <c r="H32" s="108">
        <f t="shared" si="20"/>
        <v>1004.6103508095252</v>
      </c>
      <c r="I32" s="108">
        <f t="shared" si="20"/>
        <v>1240.0445766439616</v>
      </c>
      <c r="J32" s="108">
        <f t="shared" si="20"/>
        <v>2111.2799899375091</v>
      </c>
      <c r="K32" s="108">
        <f t="shared" si="20"/>
        <v>6651.237966844079</v>
      </c>
      <c r="L32" s="108">
        <f t="shared" si="20"/>
        <v>7060.6494674132282</v>
      </c>
      <c r="M32" s="108">
        <f t="shared" si="20"/>
        <v>7448.824858516381</v>
      </c>
      <c r="N32" s="108">
        <f t="shared" si="20"/>
        <v>7225.7127164358189</v>
      </c>
      <c r="O32" s="108">
        <f t="shared" si="20"/>
        <v>6888.8589652431974</v>
      </c>
    </row>
    <row r="33" spans="1:15" s="20" customFormat="1">
      <c r="A33" s="720"/>
      <c r="B33" s="826"/>
      <c r="C33" s="86" t="s">
        <v>81</v>
      </c>
      <c r="D33" s="109"/>
      <c r="E33" s="147">
        <f>IF(E11&gt;0,E31/E$11*100,)</f>
        <v>6.539609962690335</v>
      </c>
      <c r="F33" s="147">
        <f t="shared" ref="F33:N33" si="21">IF(F11&gt;0,F31/F$11*100,)</f>
        <v>6.667701656372234</v>
      </c>
      <c r="G33" s="147">
        <f t="shared" si="21"/>
        <v>7.766927940483308</v>
      </c>
      <c r="H33" s="147">
        <f t="shared" si="21"/>
        <v>4.471506311678473</v>
      </c>
      <c r="I33" s="147">
        <f t="shared" si="21"/>
        <v>5.4763341363468037</v>
      </c>
      <c r="J33" s="147">
        <f t="shared" si="21"/>
        <v>7.4642326569867636</v>
      </c>
      <c r="K33" s="147">
        <f t="shared" si="21"/>
        <v>6.4382161615143403</v>
      </c>
      <c r="L33" s="147">
        <f t="shared" si="21"/>
        <v>6.4246990320794612</v>
      </c>
      <c r="M33" s="147">
        <f t="shared" si="21"/>
        <v>6.4022625094480894</v>
      </c>
      <c r="N33" s="147">
        <f t="shared" si="21"/>
        <v>5.9085040561129709</v>
      </c>
      <c r="O33" s="147">
        <f>IF(O11&gt;0,O31/O$11*100,)</f>
        <v>5.373444220763405</v>
      </c>
    </row>
    <row r="34" spans="1:15" s="20" customFormat="1">
      <c r="A34" s="720"/>
      <c r="B34" s="826"/>
      <c r="C34" s="86" t="s">
        <v>141</v>
      </c>
      <c r="D34" s="109"/>
      <c r="E34" s="147">
        <f>IF(E17&gt;0,E31/E$17*100,)</f>
        <v>7.2928074700751839</v>
      </c>
      <c r="F34" s="147">
        <f t="shared" ref="F34:N34" si="22">IF(F17&gt;0,F31/F$17*100,)</f>
        <v>7.4191201946421899</v>
      </c>
      <c r="G34" s="147">
        <f t="shared" si="22"/>
        <v>7.766927940483308</v>
      </c>
      <c r="H34" s="147">
        <f t="shared" si="22"/>
        <v>4.471506311678473</v>
      </c>
      <c r="I34" s="147">
        <f t="shared" si="22"/>
        <v>5.4763341363468037</v>
      </c>
      <c r="J34" s="147">
        <f t="shared" si="22"/>
        <v>7.4642326569867636</v>
      </c>
      <c r="K34" s="147">
        <f t="shared" si="22"/>
        <v>6.4382161615143403</v>
      </c>
      <c r="L34" s="147">
        <f t="shared" si="22"/>
        <v>6.4246990320794612</v>
      </c>
      <c r="M34" s="147">
        <f t="shared" si="22"/>
        <v>6.4022625094480894</v>
      </c>
      <c r="N34" s="147">
        <f t="shared" si="22"/>
        <v>5.9085040561129709</v>
      </c>
      <c r="O34" s="147">
        <f>IF(O17&gt;0,O31/O$17*100,)</f>
        <v>5.373444220763405</v>
      </c>
    </row>
    <row r="35" spans="1:15">
      <c r="A35" s="720" t="s">
        <v>90</v>
      </c>
      <c r="B35" s="826" t="s">
        <v>75</v>
      </c>
      <c r="C35" s="121" t="s">
        <v>71</v>
      </c>
      <c r="D35" s="8"/>
      <c r="E35" s="108">
        <f>E253+E144</f>
        <v>1359.1163137304559</v>
      </c>
      <c r="F35" s="148">
        <f t="shared" ref="F35:O36" si="23">F253+F144</f>
        <v>1375.3889588999991</v>
      </c>
      <c r="G35" s="108">
        <f t="shared" si="23"/>
        <v>478.11720356949081</v>
      </c>
      <c r="H35" s="108">
        <f t="shared" si="23"/>
        <v>265.27954443413864</v>
      </c>
      <c r="I35" s="108">
        <f t="shared" si="23"/>
        <v>230.76182331912889</v>
      </c>
      <c r="J35" s="108">
        <f t="shared" si="23"/>
        <v>510.025667</v>
      </c>
      <c r="K35" s="108">
        <f t="shared" si="23"/>
        <v>1484.1842383227583</v>
      </c>
      <c r="L35" s="108">
        <f t="shared" si="23"/>
        <v>1472.837065046401</v>
      </c>
      <c r="M35" s="108">
        <f t="shared" si="23"/>
        <v>1391.6788749124944</v>
      </c>
      <c r="N35" s="108">
        <f t="shared" si="23"/>
        <v>1318.4797859062937</v>
      </c>
      <c r="O35" s="108">
        <f t="shared" si="23"/>
        <v>1212.5041889248896</v>
      </c>
    </row>
    <row r="36" spans="1:15" s="5" customFormat="1">
      <c r="A36" s="720"/>
      <c r="B36" s="826"/>
      <c r="C36" s="121" t="s">
        <v>55</v>
      </c>
      <c r="D36" s="8"/>
      <c r="E36" s="108">
        <f>E254+E145</f>
        <v>4100.7313781087832</v>
      </c>
      <c r="F36" s="148">
        <f t="shared" si="23"/>
        <v>3990.6824595827561</v>
      </c>
      <c r="G36" s="108">
        <f t="shared" si="23"/>
        <v>1611.3422866787319</v>
      </c>
      <c r="H36" s="108">
        <f t="shared" si="23"/>
        <v>833.77415038048207</v>
      </c>
      <c r="I36" s="108">
        <f t="shared" si="23"/>
        <v>775.06024186984541</v>
      </c>
      <c r="J36" s="108">
        <f t="shared" si="23"/>
        <v>1749.1929970435633</v>
      </c>
      <c r="K36" s="108">
        <f t="shared" si="23"/>
        <v>4969.3696759726226</v>
      </c>
      <c r="L36" s="108">
        <f t="shared" si="23"/>
        <v>5202.2069767722323</v>
      </c>
      <c r="M36" s="108">
        <f t="shared" si="23"/>
        <v>5165.329762956615</v>
      </c>
      <c r="N36" s="108">
        <f t="shared" si="23"/>
        <v>5145.5927052977313</v>
      </c>
      <c r="O36" s="108">
        <f t="shared" si="23"/>
        <v>4973.3607282392368</v>
      </c>
    </row>
    <row r="37" spans="1:15" s="20" customFormat="1">
      <c r="A37" s="720"/>
      <c r="B37" s="826"/>
      <c r="C37" s="86" t="s">
        <v>82</v>
      </c>
      <c r="D37" s="109"/>
      <c r="E37" s="147">
        <f>IF(E12&gt;0,E35/E$12*100,)</f>
        <v>10.483787698171746</v>
      </c>
      <c r="F37" s="147">
        <f t="shared" ref="F37:N37" si="24">IF(F12&gt;0,F35/F$12*100,)</f>
        <v>9.4480128260220848</v>
      </c>
      <c r="G37" s="147">
        <f t="shared" si="24"/>
        <v>11.291323046293234</v>
      </c>
      <c r="H37" s="147">
        <f t="shared" si="24"/>
        <v>7.8456422701597193</v>
      </c>
      <c r="I37" s="147">
        <f t="shared" si="24"/>
        <v>7.444103051989873</v>
      </c>
      <c r="J37" s="147">
        <f t="shared" si="24"/>
        <v>13.627550019849252</v>
      </c>
      <c r="K37" s="147">
        <f t="shared" si="24"/>
        <v>10.265383901388345</v>
      </c>
      <c r="L37" s="147">
        <f t="shared" si="24"/>
        <v>10.127501310376855</v>
      </c>
      <c r="M37" s="147">
        <f t="shared" si="24"/>
        <v>9.5459036565131967</v>
      </c>
      <c r="N37" s="147">
        <f t="shared" si="24"/>
        <v>9.0258689671644987</v>
      </c>
      <c r="O37" s="147">
        <f>IF(O12&gt;0,O35/O$12*100,)</f>
        <v>8.3143684128507207</v>
      </c>
    </row>
    <row r="38" spans="1:15" s="20" customFormat="1">
      <c r="A38" s="720"/>
      <c r="B38" s="826"/>
      <c r="C38" s="86" t="s">
        <v>142</v>
      </c>
      <c r="D38" s="109"/>
      <c r="E38" s="147">
        <f>IF(E18&gt;0,E35/E$18*100,)</f>
        <v>11.033001067736553</v>
      </c>
      <c r="F38" s="147">
        <f t="shared" ref="F38:N38" si="25">IF(F18&gt;0,F35/F$18*100,)</f>
        <v>10.736823149710082</v>
      </c>
      <c r="G38" s="147">
        <f t="shared" si="25"/>
        <v>11.291323046293234</v>
      </c>
      <c r="H38" s="147">
        <f t="shared" si="25"/>
        <v>7.8456422701597193</v>
      </c>
      <c r="I38" s="147">
        <f t="shared" si="25"/>
        <v>7.444103051989873</v>
      </c>
      <c r="J38" s="147">
        <f t="shared" si="25"/>
        <v>13.627550019849252</v>
      </c>
      <c r="K38" s="147">
        <f t="shared" si="25"/>
        <v>10.265383901388345</v>
      </c>
      <c r="L38" s="147">
        <f t="shared" si="25"/>
        <v>10.127501310376855</v>
      </c>
      <c r="M38" s="147">
        <f t="shared" si="25"/>
        <v>9.5459036565131967</v>
      </c>
      <c r="N38" s="147">
        <f t="shared" si="25"/>
        <v>9.0258689671644987</v>
      </c>
      <c r="O38" s="147">
        <f>IF(O18&gt;0,O35/O$18*100,)</f>
        <v>8.3143684128507207</v>
      </c>
    </row>
    <row r="39" spans="1:15" ht="45.75" customHeight="1">
      <c r="A39" s="721">
        <v>5</v>
      </c>
      <c r="B39" s="828" t="s">
        <v>123</v>
      </c>
      <c r="C39" s="205" t="s">
        <v>71</v>
      </c>
      <c r="D39" s="49"/>
      <c r="E39" s="108">
        <f>E257+E148</f>
        <v>58.554535999999999</v>
      </c>
      <c r="F39" s="108">
        <f t="shared" ref="F39:O45" si="26">F257+F148</f>
        <v>55.38639039931418</v>
      </c>
      <c r="G39" s="108">
        <f t="shared" si="26"/>
        <v>19.897935999999998</v>
      </c>
      <c r="H39" s="108">
        <f t="shared" si="26"/>
        <v>11.412571</v>
      </c>
      <c r="I39" s="108">
        <f t="shared" si="26"/>
        <v>6.8642712508800017</v>
      </c>
      <c r="J39" s="108">
        <f t="shared" si="26"/>
        <v>18.189721500000001</v>
      </c>
      <c r="K39" s="108">
        <f t="shared" si="26"/>
        <v>56.36449975088</v>
      </c>
      <c r="L39" s="108">
        <f t="shared" si="26"/>
        <v>55.068564673353599</v>
      </c>
      <c r="M39" s="108">
        <f t="shared" si="26"/>
        <v>53.81150778315299</v>
      </c>
      <c r="N39" s="108">
        <f t="shared" si="26"/>
        <v>52.592162849658401</v>
      </c>
      <c r="O39" s="108">
        <f t="shared" si="26"/>
        <v>51.40939705416865</v>
      </c>
    </row>
    <row r="40" spans="1:15" s="5" customFormat="1" ht="22.5" customHeight="1">
      <c r="A40" s="749"/>
      <c r="B40" s="751"/>
      <c r="C40" s="205" t="s">
        <v>143</v>
      </c>
      <c r="D40" s="49"/>
      <c r="E40" s="147">
        <f>IF(E19&gt;0,E39/E$19*100,)</f>
        <v>1.4244395882244227</v>
      </c>
      <c r="F40" s="147">
        <f t="shared" ref="F40:N40" si="27">IF(F19&gt;0,F39/F$19*100,)</f>
        <v>1.334744255643616</v>
      </c>
      <c r="G40" s="147">
        <f t="shared" si="27"/>
        <v>1.4643244497452099</v>
      </c>
      <c r="H40" s="147">
        <f t="shared" si="27"/>
        <v>1.5829759587455809</v>
      </c>
      <c r="I40" s="147">
        <f t="shared" si="27"/>
        <v>0.96016718737258666</v>
      </c>
      <c r="J40" s="147">
        <f t="shared" si="27"/>
        <v>1.3707567589930816</v>
      </c>
      <c r="K40" s="147">
        <f t="shared" si="27"/>
        <v>1.3675088322548627</v>
      </c>
      <c r="L40" s="147">
        <f t="shared" si="27"/>
        <v>1.3329453462975129</v>
      </c>
      <c r="M40" s="147">
        <f t="shared" si="27"/>
        <v>1.3241216907851103</v>
      </c>
      <c r="N40" s="147">
        <f t="shared" si="27"/>
        <v>1.3707584475182568</v>
      </c>
      <c r="O40" s="147">
        <f>IF(O19&gt;0,O39/O$19*100,)</f>
        <v>1.4600498825917771</v>
      </c>
    </row>
    <row r="41" spans="1:15">
      <c r="A41" s="721" t="s">
        <v>91</v>
      </c>
      <c r="B41" s="812" t="s">
        <v>72</v>
      </c>
      <c r="C41" s="121" t="s">
        <v>71</v>
      </c>
      <c r="D41" s="8"/>
      <c r="E41" s="108">
        <f>E259+E150</f>
        <v>47.750552999999996</v>
      </c>
      <c r="F41" s="148">
        <f t="shared" si="26"/>
        <v>43.724565390962411</v>
      </c>
      <c r="G41" s="108">
        <f t="shared" si="26"/>
        <v>15.983189999999999</v>
      </c>
      <c r="H41" s="108">
        <f t="shared" si="26"/>
        <v>9.5005190000000006</v>
      </c>
      <c r="I41" s="108">
        <f t="shared" si="26"/>
        <v>5.8640214999999998</v>
      </c>
      <c r="J41" s="108">
        <f t="shared" si="26"/>
        <v>14.874789</v>
      </c>
      <c r="K41" s="108">
        <f t="shared" si="26"/>
        <v>46.222519500000004</v>
      </c>
      <c r="L41" s="108">
        <f t="shared" si="26"/>
        <v>45.230843829999998</v>
      </c>
      <c r="M41" s="108">
        <f t="shared" si="26"/>
        <v>44.268918565099995</v>
      </c>
      <c r="N41" s="108">
        <f t="shared" si="26"/>
        <v>43.335851308146999</v>
      </c>
      <c r="O41" s="108">
        <f t="shared" si="26"/>
        <v>42.430774858902595</v>
      </c>
    </row>
    <row r="42" spans="1:15" s="20" customFormat="1">
      <c r="A42" s="749"/>
      <c r="B42" s="747"/>
      <c r="C42" s="86" t="s">
        <v>144</v>
      </c>
      <c r="D42" s="109"/>
      <c r="E42" s="147">
        <f>IF(E23&gt;0,E41/E$23*100,)</f>
        <v>8.9095830582195923</v>
      </c>
      <c r="F42" s="147">
        <f t="shared" ref="F42:N42" si="28">IF(F23&gt;0,F41/F$23*100,)</f>
        <v>8.5814976774729761</v>
      </c>
      <c r="G42" s="147">
        <f t="shared" si="28"/>
        <v>10.870663013450663</v>
      </c>
      <c r="H42" s="147">
        <f t="shared" si="28"/>
        <v>9.1723573152141267</v>
      </c>
      <c r="I42" s="147">
        <f t="shared" si="28"/>
        <v>6.4039480771758637</v>
      </c>
      <c r="J42" s="147">
        <f t="shared" si="28"/>
        <v>11.166900192696556</v>
      </c>
      <c r="K42" s="147">
        <f t="shared" si="28"/>
        <v>9.7232504767057115</v>
      </c>
      <c r="L42" s="147">
        <f t="shared" si="28"/>
        <v>9.4208982360467353</v>
      </c>
      <c r="M42" s="147">
        <f t="shared" si="28"/>
        <v>9.152060077810626</v>
      </c>
      <c r="N42" s="147">
        <f t="shared" si="28"/>
        <v>8.978732541210368</v>
      </c>
      <c r="O42" s="147">
        <f>IF(O23&gt;0,O41/O$23*100,)</f>
        <v>9.3368504255476026</v>
      </c>
    </row>
    <row r="43" spans="1:15">
      <c r="A43" s="721" t="s">
        <v>92</v>
      </c>
      <c r="B43" s="811" t="s">
        <v>73</v>
      </c>
      <c r="C43" s="121" t="s">
        <v>71</v>
      </c>
      <c r="D43" s="8"/>
      <c r="E43" s="108">
        <f>E261+E152</f>
        <v>10.803983000000002</v>
      </c>
      <c r="F43" s="148">
        <f t="shared" si="26"/>
        <v>11.61555957818755</v>
      </c>
      <c r="G43" s="108">
        <f t="shared" si="26"/>
        <v>3.8997460000000004</v>
      </c>
      <c r="H43" s="108">
        <f t="shared" si="26"/>
        <v>1.9020520000000001</v>
      </c>
      <c r="I43" s="108">
        <f t="shared" si="26"/>
        <v>0.97874975087999982</v>
      </c>
      <c r="J43" s="108">
        <f t="shared" si="26"/>
        <v>3.3063454999999999</v>
      </c>
      <c r="K43" s="108">
        <f t="shared" si="26"/>
        <v>10.086893250879999</v>
      </c>
      <c r="L43" s="108">
        <f t="shared" si="26"/>
        <v>9.7842864533535998</v>
      </c>
      <c r="M43" s="108">
        <f t="shared" si="26"/>
        <v>9.4907578597529909</v>
      </c>
      <c r="N43" s="108">
        <f t="shared" si="26"/>
        <v>9.206035123960401</v>
      </c>
      <c r="O43" s="108">
        <f t="shared" si="26"/>
        <v>8.9298540702415909</v>
      </c>
    </row>
    <row r="44" spans="1:15" s="20" customFormat="1">
      <c r="A44" s="749"/>
      <c r="B44" s="764"/>
      <c r="C44" s="86" t="s">
        <v>145</v>
      </c>
      <c r="D44" s="109"/>
      <c r="E44" s="147">
        <f>IF(E27&gt;0,E43/E$27*100,)</f>
        <v>5.5687418779327214</v>
      </c>
      <c r="F44" s="147">
        <f t="shared" ref="F44:N44" si="29">IF(F27&gt;0,F43/F$27*100,)</f>
        <v>6.5970864490641423</v>
      </c>
      <c r="G44" s="147">
        <f t="shared" si="29"/>
        <v>7.2814742338335385</v>
      </c>
      <c r="H44" s="147">
        <f t="shared" si="29"/>
        <v>4.890535478425007</v>
      </c>
      <c r="I44" s="147">
        <f t="shared" si="29"/>
        <v>4.0096754604931757</v>
      </c>
      <c r="J44" s="147">
        <f t="shared" si="29"/>
        <v>5.7401903349601424</v>
      </c>
      <c r="K44" s="147">
        <f t="shared" si="29"/>
        <v>5.7818053738079067</v>
      </c>
      <c r="L44" s="147">
        <f t="shared" si="29"/>
        <v>5.5553353856756225</v>
      </c>
      <c r="M44" s="147">
        <f t="shared" si="29"/>
        <v>5.3486520269222249</v>
      </c>
      <c r="N44" s="147">
        <f t="shared" si="29"/>
        <v>5.1995269279144649</v>
      </c>
      <c r="O44" s="147">
        <f>IF(O27&gt;0,O43/O$27*100,)</f>
        <v>5.3565763833613689</v>
      </c>
    </row>
    <row r="45" spans="1:15">
      <c r="A45" s="721" t="s">
        <v>93</v>
      </c>
      <c r="B45" s="811" t="s">
        <v>74</v>
      </c>
      <c r="C45" s="121" t="s">
        <v>71</v>
      </c>
      <c r="D45" s="8"/>
      <c r="E45" s="108">
        <f>E263+E154</f>
        <v>0</v>
      </c>
      <c r="F45" s="148">
        <f t="shared" si="26"/>
        <v>4.6265430164219204E-2</v>
      </c>
      <c r="G45" s="108">
        <f t="shared" si="26"/>
        <v>1.4999999999999999E-2</v>
      </c>
      <c r="H45" s="108">
        <f t="shared" si="26"/>
        <v>0.01</v>
      </c>
      <c r="I45" s="108">
        <f t="shared" si="26"/>
        <v>2.1500000000000002E-2</v>
      </c>
      <c r="J45" s="108">
        <f t="shared" si="26"/>
        <v>8.5870000000000009E-3</v>
      </c>
      <c r="K45" s="108">
        <f t="shared" si="26"/>
        <v>5.5087000000000004E-2</v>
      </c>
      <c r="L45" s="108">
        <f t="shared" si="26"/>
        <v>5.3434390000000005E-2</v>
      </c>
      <c r="M45" s="108">
        <f t="shared" si="26"/>
        <v>5.1831358300000005E-2</v>
      </c>
      <c r="N45" s="108">
        <f t="shared" si="26"/>
        <v>5.0276417551000006E-2</v>
      </c>
      <c r="O45" s="108">
        <f t="shared" si="26"/>
        <v>4.8768125024470005E-2</v>
      </c>
    </row>
    <row r="46" spans="1:15" s="20" customFormat="1">
      <c r="A46" s="749"/>
      <c r="B46" s="764"/>
      <c r="C46" s="86" t="s">
        <v>146</v>
      </c>
      <c r="D46" s="109"/>
      <c r="E46" s="147">
        <f>IF(E31&gt;0,E45/E$31*100,)</f>
        <v>0</v>
      </c>
      <c r="F46" s="147">
        <f t="shared" ref="F46:N46" si="30">IF(F31&gt;0,F45/F$31*100,)</f>
        <v>2.2151335303509834E-3</v>
      </c>
      <c r="G46" s="147">
        <f t="shared" si="30"/>
        <v>2.2054195651050263E-3</v>
      </c>
      <c r="H46" s="147">
        <f t="shared" si="30"/>
        <v>3.1927776184857404E-3</v>
      </c>
      <c r="I46" s="147">
        <f t="shared" si="30"/>
        <v>5.8397985924629487E-3</v>
      </c>
      <c r="J46" s="147">
        <f t="shared" si="30"/>
        <v>1.3713878146834539E-3</v>
      </c>
      <c r="K46" s="147">
        <f t="shared" si="30"/>
        <v>2.7714400780662592E-3</v>
      </c>
      <c r="L46" s="147">
        <f t="shared" si="30"/>
        <v>2.6686884925851972E-3</v>
      </c>
      <c r="M46" s="147">
        <f t="shared" si="30"/>
        <v>2.5772456274566549E-3</v>
      </c>
      <c r="N46" s="147">
        <f t="shared" si="30"/>
        <v>2.7051639750864404E-3</v>
      </c>
      <c r="O46" s="147">
        <f>IF(O31&gt;0,O45/O$31*100,)</f>
        <v>2.8901091308111849E-3</v>
      </c>
    </row>
    <row r="47" spans="1:15" s="5" customFormat="1" ht="36.75" customHeight="1">
      <c r="A47" s="792">
        <v>6</v>
      </c>
      <c r="B47" s="827" t="s">
        <v>229</v>
      </c>
      <c r="C47" s="206" t="s">
        <v>57</v>
      </c>
      <c r="D47" s="50"/>
      <c r="E47" s="108">
        <f>E51+E55+E59+E64</f>
        <v>199.76825312</v>
      </c>
      <c r="F47" s="108">
        <f t="shared" ref="F47:N47" si="31">F51+F55+F59+F64</f>
        <v>216.64322240099997</v>
      </c>
      <c r="G47" s="108">
        <f t="shared" si="31"/>
        <v>105.58732360899999</v>
      </c>
      <c r="H47" s="108">
        <f t="shared" si="31"/>
        <v>51.170254849999992</v>
      </c>
      <c r="I47" s="108">
        <f t="shared" si="31"/>
        <v>35.857213260999998</v>
      </c>
      <c r="J47" s="108">
        <f t="shared" si="31"/>
        <v>94.965923670000009</v>
      </c>
      <c r="K47" s="108">
        <f t="shared" si="31"/>
        <v>287.58071539000002</v>
      </c>
      <c r="L47" s="108">
        <f t="shared" si="31"/>
        <v>292.40333160604268</v>
      </c>
      <c r="M47" s="108">
        <f t="shared" si="31"/>
        <v>295.33266539921334</v>
      </c>
      <c r="N47" s="108">
        <f t="shared" si="31"/>
        <v>298.29922377086808</v>
      </c>
      <c r="O47" s="108">
        <f>O51+O55+O59+O64</f>
        <v>301.31113228921811</v>
      </c>
    </row>
    <row r="48" spans="1:15" s="5" customFormat="1" ht="38.25" customHeight="1">
      <c r="A48" s="757"/>
      <c r="B48" s="762"/>
      <c r="C48" s="206" t="s">
        <v>56</v>
      </c>
      <c r="D48" s="50"/>
      <c r="E48" s="108">
        <f>E50+E54+E58+E63</f>
        <v>5.0054311477680002</v>
      </c>
      <c r="F48" s="108">
        <f>F50+F54+F58+F63</f>
        <v>5.1419288956279994</v>
      </c>
      <c r="G48" s="108">
        <f>G50+G54+G58+G63</f>
        <v>8.4027486482580009</v>
      </c>
      <c r="H48" s="108">
        <f t="shared" ref="H48:J48" si="32">H50+H54+H58+H63</f>
        <v>3.6687376849049995</v>
      </c>
      <c r="I48" s="108">
        <f t="shared" si="32"/>
        <v>1.7840776982379998</v>
      </c>
      <c r="J48" s="108">
        <f t="shared" si="32"/>
        <v>7.7844654860879983</v>
      </c>
      <c r="K48" s="108">
        <f t="shared" ref="K48:N48" si="33">K50+K54+K58+K63</f>
        <v>21.640029517488998</v>
      </c>
      <c r="L48" s="108">
        <f t="shared" si="33"/>
        <v>20.990807515382407</v>
      </c>
      <c r="M48" s="108">
        <f t="shared" si="33"/>
        <v>20.361114489920936</v>
      </c>
      <c r="N48" s="108">
        <f t="shared" si="33"/>
        <v>19.750270255223306</v>
      </c>
      <c r="O48" s="108">
        <f>O50+O54+O58+O63</f>
        <v>19.157820947566609</v>
      </c>
    </row>
    <row r="49" spans="1:15">
      <c r="A49" s="798" t="s">
        <v>147</v>
      </c>
      <c r="B49" s="799" t="s">
        <v>246</v>
      </c>
      <c r="C49" s="207" t="s">
        <v>296</v>
      </c>
      <c r="D49" s="51"/>
      <c r="E49" s="108">
        <f>E267+E158</f>
        <v>28.304753000000002</v>
      </c>
      <c r="F49" s="323">
        <f t="shared" ref="F49:O51" si="34">F267+F158</f>
        <v>29.272203000000001</v>
      </c>
      <c r="G49" s="108">
        <f t="shared" si="34"/>
        <v>13.3921526138</v>
      </c>
      <c r="H49" s="108">
        <f t="shared" si="34"/>
        <v>6.6407463821999997</v>
      </c>
      <c r="I49" s="108">
        <f t="shared" si="34"/>
        <v>4.4630304823999998</v>
      </c>
      <c r="J49" s="108">
        <f t="shared" si="34"/>
        <v>11.423839564400001</v>
      </c>
      <c r="K49" s="375">
        <f t="shared" si="34"/>
        <v>35.919769042799999</v>
      </c>
      <c r="L49" s="108">
        <f t="shared" si="34"/>
        <v>34.841999999999999</v>
      </c>
      <c r="M49" s="108">
        <f t="shared" si="34"/>
        <v>33.796999999999997</v>
      </c>
      <c r="N49" s="108">
        <f t="shared" si="34"/>
        <v>32.783000000000001</v>
      </c>
      <c r="O49" s="108">
        <f t="shared" si="34"/>
        <v>31.799999999999997</v>
      </c>
    </row>
    <row r="50" spans="1:15" s="5" customFormat="1">
      <c r="A50" s="798"/>
      <c r="B50" s="799"/>
      <c r="C50" s="207" t="s">
        <v>56</v>
      </c>
      <c r="D50" s="51"/>
      <c r="E50" s="108">
        <f>E268+E159</f>
        <v>3.3965703600000001</v>
      </c>
      <c r="F50" s="323">
        <f t="shared" si="34"/>
        <v>3.5126643599999996</v>
      </c>
      <c r="G50" s="108">
        <f t="shared" si="34"/>
        <v>1.6070583136559997</v>
      </c>
      <c r="H50" s="108">
        <f t="shared" si="34"/>
        <v>0.79688956586399995</v>
      </c>
      <c r="I50" s="108">
        <f t="shared" si="34"/>
        <v>0.53556365788799987</v>
      </c>
      <c r="J50" s="108">
        <f t="shared" si="34"/>
        <v>1.3708607477279999</v>
      </c>
      <c r="K50" s="108">
        <f t="shared" si="34"/>
        <v>4.3103722851359993</v>
      </c>
      <c r="L50" s="108">
        <f t="shared" si="34"/>
        <v>4.1810399999999994</v>
      </c>
      <c r="M50" s="108">
        <f t="shared" si="34"/>
        <v>4.0556400000000004</v>
      </c>
      <c r="N50" s="108">
        <f t="shared" si="34"/>
        <v>3.9339599999999999</v>
      </c>
      <c r="O50" s="108">
        <f t="shared" si="34"/>
        <v>3.8159999999999998</v>
      </c>
    </row>
    <row r="51" spans="1:15" ht="30">
      <c r="A51" s="788"/>
      <c r="B51" s="799"/>
      <c r="C51" s="207" t="s">
        <v>57</v>
      </c>
      <c r="D51" s="51"/>
      <c r="E51" s="108">
        <f>E269+E160</f>
        <v>178.10032189</v>
      </c>
      <c r="F51" s="323">
        <f t="shared" si="34"/>
        <v>192.77121387099999</v>
      </c>
      <c r="G51" s="108">
        <f t="shared" si="34"/>
        <v>91.159205399000001</v>
      </c>
      <c r="H51" s="108">
        <f t="shared" si="34"/>
        <v>45.162747069999995</v>
      </c>
      <c r="I51" s="108">
        <f t="shared" si="34"/>
        <v>33.995663830999995</v>
      </c>
      <c r="J51" s="108">
        <f t="shared" si="34"/>
        <v>81.594870080000007</v>
      </c>
      <c r="K51" s="285">
        <f t="shared" si="34"/>
        <v>251.91248638000002</v>
      </c>
      <c r="L51" s="108">
        <f t="shared" si="34"/>
        <v>256.17903495503697</v>
      </c>
      <c r="M51" s="108">
        <f t="shared" si="34"/>
        <v>258.78959493043862</v>
      </c>
      <c r="N51" s="108">
        <f t="shared" si="34"/>
        <v>261.43457431245599</v>
      </c>
      <c r="O51" s="108">
        <f t="shared" si="34"/>
        <v>264.12207389175427</v>
      </c>
    </row>
    <row r="52" spans="1:15" ht="32.25">
      <c r="A52" s="788"/>
      <c r="B52" s="799"/>
      <c r="C52" s="207" t="s">
        <v>297</v>
      </c>
      <c r="D52" s="51"/>
      <c r="E52" s="286">
        <f t="shared" ref="E52:O52" si="35">E161+E270</f>
        <v>1.010836987971926E-3</v>
      </c>
      <c r="F52" s="286">
        <f t="shared" si="35"/>
        <v>1.0231691608514335E-3</v>
      </c>
      <c r="G52" s="286">
        <f t="shared" si="35"/>
        <v>2.2500543934471248E-4</v>
      </c>
      <c r="H52" s="286">
        <f t="shared" si="35"/>
        <v>1.0530155700953392E-4</v>
      </c>
      <c r="I52" s="286">
        <f t="shared" si="35"/>
        <v>6.3666223551337052E-5</v>
      </c>
      <c r="J52" s="286">
        <f t="shared" si="35"/>
        <v>1.877874254458006E-4</v>
      </c>
      <c r="K52" s="286">
        <f t="shared" si="35"/>
        <v>5.8176064535138395E-4</v>
      </c>
      <c r="L52" s="286">
        <f t="shared" si="35"/>
        <v>5.6430838542250047E-4</v>
      </c>
      <c r="M52" s="286">
        <f t="shared" si="35"/>
        <v>5.473869874949225E-4</v>
      </c>
      <c r="N52" s="286">
        <f t="shared" si="35"/>
        <v>5.3096066799781551E-4</v>
      </c>
      <c r="O52" s="286">
        <f t="shared" si="35"/>
        <v>5.1504108773362737E-4</v>
      </c>
    </row>
    <row r="53" spans="1:15">
      <c r="A53" s="788" t="s">
        <v>148</v>
      </c>
      <c r="B53" s="799" t="s">
        <v>255</v>
      </c>
      <c r="C53" s="207" t="s">
        <v>59</v>
      </c>
      <c r="D53" s="51"/>
      <c r="E53" s="108">
        <f>E271+E162</f>
        <v>11258.647919999999</v>
      </c>
      <c r="F53" s="323">
        <f t="shared" ref="F53:O53" si="36">F271+F162</f>
        <v>11401.43132</v>
      </c>
      <c r="G53" s="108">
        <f t="shared" si="36"/>
        <v>5161.2073799999989</v>
      </c>
      <c r="H53" s="108">
        <f t="shared" si="36"/>
        <v>2059.9442899999999</v>
      </c>
      <c r="I53" s="108">
        <f t="shared" si="36"/>
        <v>526.94150000000002</v>
      </c>
      <c r="J53" s="108">
        <f t="shared" si="36"/>
        <v>4502.4283999999998</v>
      </c>
      <c r="K53" s="108">
        <f t="shared" si="36"/>
        <v>12250.521570000001</v>
      </c>
      <c r="L53" s="108">
        <f t="shared" si="36"/>
        <v>11883.0059229</v>
      </c>
      <c r="M53" s="108">
        <f t="shared" si="36"/>
        <v>11526.515745213001</v>
      </c>
      <c r="N53" s="108">
        <f t="shared" si="36"/>
        <v>11180.72027285661</v>
      </c>
      <c r="O53" s="108">
        <f t="shared" si="36"/>
        <v>10845.298664670911</v>
      </c>
    </row>
    <row r="54" spans="1:15" s="5" customFormat="1">
      <c r="A54" s="788"/>
      <c r="B54" s="799"/>
      <c r="C54" s="207" t="s">
        <v>56</v>
      </c>
      <c r="D54" s="51"/>
      <c r="E54" s="108">
        <f>E272+E163</f>
        <v>1.6088607877679999</v>
      </c>
      <c r="F54" s="323">
        <f t="shared" ref="F54:O54" si="37">F272+F163</f>
        <v>1.6292645356279998</v>
      </c>
      <c r="G54" s="108">
        <f t="shared" si="37"/>
        <v>0.73753653460199986</v>
      </c>
      <c r="H54" s="108">
        <f t="shared" si="37"/>
        <v>0.294366039041</v>
      </c>
      <c r="I54" s="108">
        <f t="shared" si="37"/>
        <v>7.5299940349999997E-2</v>
      </c>
      <c r="J54" s="108">
        <f t="shared" si="37"/>
        <v>0.64339701835999996</v>
      </c>
      <c r="K54" s="108">
        <f t="shared" si="37"/>
        <v>1.7505995323530001</v>
      </c>
      <c r="L54" s="108">
        <f t="shared" si="37"/>
        <v>1.6980815463824102</v>
      </c>
      <c r="M54" s="108">
        <f t="shared" si="37"/>
        <v>1.6471390999909374</v>
      </c>
      <c r="N54" s="108">
        <f t="shared" si="37"/>
        <v>1.5977249269912095</v>
      </c>
      <c r="O54" s="108">
        <f t="shared" si="37"/>
        <v>1.5497931791814734</v>
      </c>
    </row>
    <row r="55" spans="1:15" ht="30">
      <c r="A55" s="788"/>
      <c r="B55" s="799"/>
      <c r="C55" s="207" t="s">
        <v>57</v>
      </c>
      <c r="D55" s="51"/>
      <c r="E55" s="108">
        <f>E273+E164</f>
        <v>21.667931230000001</v>
      </c>
      <c r="F55" s="406">
        <f t="shared" ref="F55:O55" si="38">F273+F164</f>
        <v>23.872008529999999</v>
      </c>
      <c r="G55" s="108">
        <f t="shared" si="38"/>
        <v>10.95425397</v>
      </c>
      <c r="H55" s="108">
        <f t="shared" si="38"/>
        <v>4.5267496500000002</v>
      </c>
      <c r="I55" s="108">
        <f t="shared" si="38"/>
        <v>1.1510839600000002</v>
      </c>
      <c r="J55" s="108">
        <f t="shared" si="38"/>
        <v>9.8688466699999999</v>
      </c>
      <c r="K55" s="375">
        <f t="shared" si="38"/>
        <v>26.50093425</v>
      </c>
      <c r="L55" s="108">
        <f t="shared" si="38"/>
        <v>26.91408376338849</v>
      </c>
      <c r="M55" s="108">
        <f t="shared" si="38"/>
        <v>27.150927710286901</v>
      </c>
      <c r="N55" s="108">
        <f t="shared" si="38"/>
        <v>27.38985584857798</v>
      </c>
      <c r="O55" s="108">
        <f t="shared" si="38"/>
        <v>27.630886601472902</v>
      </c>
    </row>
    <row r="56" spans="1:15" ht="17.25">
      <c r="A56" s="788"/>
      <c r="B56" s="799"/>
      <c r="C56" s="207" t="s">
        <v>288</v>
      </c>
      <c r="D56" s="51"/>
      <c r="E56" s="285">
        <f t="shared" ref="E56:O56" si="39">E274+E165</f>
        <v>8.5466577581825354E-2</v>
      </c>
      <c r="F56" s="285">
        <f t="shared" si="39"/>
        <v>8.4334888541519215E-2</v>
      </c>
      <c r="G56" s="285">
        <f t="shared" si="39"/>
        <v>4.2823308867190268E-2</v>
      </c>
      <c r="H56" s="285">
        <f t="shared" si="39"/>
        <v>1.6760813813044097E-2</v>
      </c>
      <c r="I56" s="285">
        <f t="shared" si="39"/>
        <v>5.5581284775315957E-3</v>
      </c>
      <c r="J56" s="285">
        <f t="shared" si="39"/>
        <v>4.0287368539290866E-2</v>
      </c>
      <c r="K56" s="285">
        <f t="shared" si="39"/>
        <v>0.10542961969705683</v>
      </c>
      <c r="L56" s="285">
        <f t="shared" si="39"/>
        <v>0.10226673110614512</v>
      </c>
      <c r="M56" s="285">
        <f t="shared" si="39"/>
        <v>9.9198729172960742E-2</v>
      </c>
      <c r="N56" s="285">
        <f t="shared" si="39"/>
        <v>9.6222767297771933E-2</v>
      </c>
      <c r="O56" s="285">
        <f t="shared" si="39"/>
        <v>9.3336084278838771E-2</v>
      </c>
    </row>
    <row r="57" spans="1:15" ht="17.25">
      <c r="A57" s="788" t="s">
        <v>149</v>
      </c>
      <c r="B57" s="799" t="s">
        <v>256</v>
      </c>
      <c r="C57" s="207" t="s">
        <v>309</v>
      </c>
      <c r="D57" s="51"/>
      <c r="E57" s="108">
        <f>E275+E166</f>
        <v>0</v>
      </c>
      <c r="F57" s="108">
        <f t="shared" ref="F57:O60" si="40">F275+F166</f>
        <v>0</v>
      </c>
      <c r="G57" s="108">
        <f t="shared" si="40"/>
        <v>5249.7000000000007</v>
      </c>
      <c r="H57" s="108">
        <f t="shared" si="40"/>
        <v>2233.52</v>
      </c>
      <c r="I57" s="108">
        <f t="shared" si="40"/>
        <v>1016.6500000000001</v>
      </c>
      <c r="J57" s="108">
        <f t="shared" si="40"/>
        <v>5000.1799999999994</v>
      </c>
      <c r="K57" s="108">
        <f t="shared" si="40"/>
        <v>13500.050000000001</v>
      </c>
      <c r="L57" s="108">
        <f t="shared" si="40"/>
        <v>13095.048500000001</v>
      </c>
      <c r="M57" s="108">
        <f t="shared" si="40"/>
        <v>12702.197045000001</v>
      </c>
      <c r="N57" s="108">
        <f t="shared" si="40"/>
        <v>12321.131133649998</v>
      </c>
      <c r="O57" s="108">
        <f t="shared" si="40"/>
        <v>11951.4971996405</v>
      </c>
    </row>
    <row r="58" spans="1:15" s="5" customFormat="1">
      <c r="A58" s="788"/>
      <c r="B58" s="799"/>
      <c r="C58" s="207" t="s">
        <v>56</v>
      </c>
      <c r="D58" s="51"/>
      <c r="E58" s="108">
        <f>E276+E167</f>
        <v>0</v>
      </c>
      <c r="F58" s="108">
        <f t="shared" si="40"/>
        <v>0</v>
      </c>
      <c r="G58" s="108">
        <f t="shared" si="40"/>
        <v>6.0581538000000004</v>
      </c>
      <c r="H58" s="108">
        <f t="shared" si="40"/>
        <v>2.5774820799999998</v>
      </c>
      <c r="I58" s="108">
        <f t="shared" si="40"/>
        <v>1.1732140999999998</v>
      </c>
      <c r="J58" s="108">
        <f t="shared" si="40"/>
        <v>5.7702077199999984</v>
      </c>
      <c r="K58" s="108">
        <f t="shared" si="40"/>
        <v>15.5790577</v>
      </c>
      <c r="L58" s="108">
        <f t="shared" si="40"/>
        <v>15.111685969</v>
      </c>
      <c r="M58" s="108">
        <f t="shared" si="40"/>
        <v>14.65833538993</v>
      </c>
      <c r="N58" s="108">
        <f t="shared" si="40"/>
        <v>14.218585328232097</v>
      </c>
      <c r="O58" s="108">
        <f t="shared" si="40"/>
        <v>13.792027768385136</v>
      </c>
    </row>
    <row r="59" spans="1:15" ht="30">
      <c r="A59" s="788"/>
      <c r="B59" s="799"/>
      <c r="C59" s="207" t="s">
        <v>57</v>
      </c>
      <c r="D59" s="51"/>
      <c r="E59" s="108">
        <f>E277+E168</f>
        <v>0</v>
      </c>
      <c r="F59" s="108">
        <f t="shared" si="40"/>
        <v>0</v>
      </c>
      <c r="G59" s="108">
        <f t="shared" si="40"/>
        <v>3.4738642399999997</v>
      </c>
      <c r="H59" s="108">
        <f t="shared" si="40"/>
        <v>1.4807581300000001</v>
      </c>
      <c r="I59" s="108">
        <f t="shared" si="40"/>
        <v>0.71046546999999993</v>
      </c>
      <c r="J59" s="108">
        <f t="shared" si="40"/>
        <v>3.5022069199999994</v>
      </c>
      <c r="K59" s="108">
        <f t="shared" si="40"/>
        <v>9.1672947599999972</v>
      </c>
      <c r="L59" s="108">
        <f t="shared" si="40"/>
        <v>9.3102128876172436</v>
      </c>
      <c r="M59" s="108">
        <f t="shared" si="40"/>
        <v>9.3921427584878341</v>
      </c>
      <c r="N59" s="108">
        <f t="shared" si="40"/>
        <v>9.4747936098340748</v>
      </c>
      <c r="O59" s="108">
        <f t="shared" si="40"/>
        <v>9.5581717959909138</v>
      </c>
    </row>
    <row r="60" spans="1:15" ht="17.25">
      <c r="A60" s="788" t="s">
        <v>150</v>
      </c>
      <c r="B60" s="799" t="s">
        <v>294</v>
      </c>
      <c r="C60" s="207" t="s">
        <v>257</v>
      </c>
      <c r="D60" s="51"/>
      <c r="E60" s="108">
        <f>E278+E169</f>
        <v>0</v>
      </c>
      <c r="F60" s="108">
        <f t="shared" si="40"/>
        <v>0</v>
      </c>
      <c r="G60" s="108">
        <f t="shared" si="40"/>
        <v>0</v>
      </c>
      <c r="H60" s="108">
        <f t="shared" si="40"/>
        <v>0</v>
      </c>
      <c r="I60" s="108">
        <f t="shared" si="40"/>
        <v>0</v>
      </c>
      <c r="J60" s="108">
        <f t="shared" si="40"/>
        <v>0</v>
      </c>
      <c r="K60" s="108">
        <f t="shared" si="40"/>
        <v>0</v>
      </c>
      <c r="L60" s="108">
        <f t="shared" si="40"/>
        <v>0</v>
      </c>
      <c r="M60" s="108">
        <f t="shared" si="40"/>
        <v>0</v>
      </c>
      <c r="N60" s="108">
        <f t="shared" si="40"/>
        <v>0</v>
      </c>
      <c r="O60" s="108">
        <f t="shared" si="40"/>
        <v>0</v>
      </c>
    </row>
    <row r="61" spans="1:15" s="116" customFormat="1">
      <c r="A61" s="788"/>
      <c r="B61" s="799"/>
      <c r="C61" s="207" t="s">
        <v>244</v>
      </c>
      <c r="D61" s="51"/>
      <c r="E61" s="108">
        <f t="shared" ref="E61:O61" si="41">E279+E170</f>
        <v>0</v>
      </c>
      <c r="F61" s="108">
        <f t="shared" si="41"/>
        <v>0</v>
      </c>
      <c r="G61" s="108">
        <f t="shared" si="41"/>
        <v>0</v>
      </c>
      <c r="H61" s="108">
        <f t="shared" si="41"/>
        <v>0</v>
      </c>
      <c r="I61" s="108">
        <f t="shared" si="41"/>
        <v>0</v>
      </c>
      <c r="J61" s="108">
        <f t="shared" si="41"/>
        <v>0</v>
      </c>
      <c r="K61" s="108">
        <f t="shared" si="41"/>
        <v>0</v>
      </c>
      <c r="L61" s="108">
        <f t="shared" si="41"/>
        <v>0</v>
      </c>
      <c r="M61" s="108">
        <f t="shared" si="41"/>
        <v>0</v>
      </c>
      <c r="N61" s="108">
        <f t="shared" si="41"/>
        <v>0</v>
      </c>
      <c r="O61" s="108">
        <f t="shared" si="41"/>
        <v>0</v>
      </c>
    </row>
    <row r="62" spans="1:15" s="116" customFormat="1">
      <c r="A62" s="788"/>
      <c r="B62" s="799"/>
      <c r="C62" s="207" t="s">
        <v>310</v>
      </c>
      <c r="D62" s="51"/>
      <c r="E62" s="108">
        <f t="shared" ref="E62:O62" si="42">E280+E171</f>
        <v>0</v>
      </c>
      <c r="F62" s="108">
        <f t="shared" si="42"/>
        <v>0</v>
      </c>
      <c r="G62" s="108">
        <f t="shared" si="42"/>
        <v>0</v>
      </c>
      <c r="H62" s="108">
        <f t="shared" si="42"/>
        <v>0</v>
      </c>
      <c r="I62" s="108">
        <f t="shared" si="42"/>
        <v>0</v>
      </c>
      <c r="J62" s="108">
        <f t="shared" si="42"/>
        <v>0</v>
      </c>
      <c r="K62" s="108">
        <f t="shared" si="42"/>
        <v>0</v>
      </c>
      <c r="L62" s="108">
        <f t="shared" si="42"/>
        <v>0</v>
      </c>
      <c r="M62" s="108">
        <f t="shared" si="42"/>
        <v>0</v>
      </c>
      <c r="N62" s="108">
        <f t="shared" si="42"/>
        <v>0</v>
      </c>
      <c r="O62" s="108">
        <f t="shared" si="42"/>
        <v>0</v>
      </c>
    </row>
    <row r="63" spans="1:15" s="5" customFormat="1">
      <c r="A63" s="788"/>
      <c r="B63" s="799"/>
      <c r="C63" s="207" t="s">
        <v>56</v>
      </c>
      <c r="D63" s="51"/>
      <c r="E63" s="108">
        <f t="shared" ref="E63:O63" si="43">E281+E172</f>
        <v>0</v>
      </c>
      <c r="F63" s="108">
        <f t="shared" si="43"/>
        <v>0</v>
      </c>
      <c r="G63" s="108">
        <f t="shared" si="43"/>
        <v>0</v>
      </c>
      <c r="H63" s="108">
        <f t="shared" si="43"/>
        <v>0</v>
      </c>
      <c r="I63" s="108">
        <f t="shared" si="43"/>
        <v>0</v>
      </c>
      <c r="J63" s="108">
        <f t="shared" si="43"/>
        <v>0</v>
      </c>
      <c r="K63" s="108">
        <f t="shared" si="43"/>
        <v>0</v>
      </c>
      <c r="L63" s="108">
        <f t="shared" si="43"/>
        <v>0</v>
      </c>
      <c r="M63" s="108">
        <f t="shared" si="43"/>
        <v>0</v>
      </c>
      <c r="N63" s="108">
        <f t="shared" si="43"/>
        <v>0</v>
      </c>
      <c r="O63" s="108">
        <f t="shared" si="43"/>
        <v>0</v>
      </c>
    </row>
    <row r="64" spans="1:15" ht="30">
      <c r="A64" s="788"/>
      <c r="B64" s="799"/>
      <c r="C64" s="207" t="s">
        <v>57</v>
      </c>
      <c r="D64" s="51"/>
      <c r="E64" s="108">
        <f t="shared" ref="E64:O64" si="44">E282+E173</f>
        <v>0</v>
      </c>
      <c r="F64" s="108">
        <f t="shared" si="44"/>
        <v>0</v>
      </c>
      <c r="G64" s="108">
        <f t="shared" si="44"/>
        <v>0</v>
      </c>
      <c r="H64" s="108">
        <f t="shared" si="44"/>
        <v>0</v>
      </c>
      <c r="I64" s="108">
        <f t="shared" si="44"/>
        <v>0</v>
      </c>
      <c r="J64" s="108">
        <f t="shared" si="44"/>
        <v>0</v>
      </c>
      <c r="K64" s="108">
        <f t="shared" si="44"/>
        <v>0</v>
      </c>
      <c r="L64" s="108">
        <f t="shared" si="44"/>
        <v>0</v>
      </c>
      <c r="M64" s="108">
        <f t="shared" si="44"/>
        <v>0</v>
      </c>
      <c r="N64" s="108">
        <f t="shared" si="44"/>
        <v>0</v>
      </c>
      <c r="O64" s="108">
        <f t="shared" si="44"/>
        <v>0</v>
      </c>
    </row>
    <row r="65" spans="1:15" s="5" customFormat="1" ht="60.75" customHeight="1">
      <c r="A65" s="792" t="s">
        <v>231</v>
      </c>
      <c r="B65" s="793" t="s">
        <v>230</v>
      </c>
      <c r="C65" s="206" t="s">
        <v>57</v>
      </c>
      <c r="D65" s="50"/>
      <c r="E65" s="108">
        <f>E68+E70+E74</f>
        <v>15.738323955359999</v>
      </c>
      <c r="F65" s="108">
        <f t="shared" ref="F65:N65" si="45">F68+F70+F74</f>
        <v>2.3094638762000002</v>
      </c>
      <c r="G65" s="108">
        <f t="shared" si="45"/>
        <v>0.86588102597200001</v>
      </c>
      <c r="H65" s="108">
        <f t="shared" si="45"/>
        <v>0.79497086770000003</v>
      </c>
      <c r="I65" s="108">
        <f t="shared" si="45"/>
        <v>0.85501026999999996</v>
      </c>
      <c r="J65" s="108">
        <f t="shared" si="45"/>
        <v>1.0649316400000002</v>
      </c>
      <c r="K65" s="108">
        <f t="shared" si="45"/>
        <v>3.5807936336720001</v>
      </c>
      <c r="L65" s="108">
        <f t="shared" si="45"/>
        <v>3.6366181191975677</v>
      </c>
      <c r="M65" s="108">
        <f t="shared" si="45"/>
        <v>3.6686204864076313</v>
      </c>
      <c r="N65" s="108">
        <f t="shared" si="45"/>
        <v>3.7009041777549312</v>
      </c>
      <c r="O65" s="108">
        <f>O68+O70+O74</f>
        <v>3.7334724729650839</v>
      </c>
    </row>
    <row r="66" spans="1:15" s="5" customFormat="1" ht="17.25">
      <c r="A66" s="757"/>
      <c r="B66" s="795"/>
      <c r="C66" s="206" t="s">
        <v>257</v>
      </c>
      <c r="D66" s="50"/>
      <c r="E66" s="108">
        <f t="shared" ref="E66:E74" si="46">E284+E175</f>
        <v>381.76301651102244</v>
      </c>
      <c r="F66" s="108">
        <f t="shared" ref="F66:O74" si="47">F284+F175</f>
        <v>57.769046877704</v>
      </c>
      <c r="G66" s="108">
        <f t="shared" si="47"/>
        <v>21.654606599999997</v>
      </c>
      <c r="H66" s="108">
        <f t="shared" si="47"/>
        <v>20.168801897703958</v>
      </c>
      <c r="I66" s="108">
        <f t="shared" si="47"/>
        <v>20.798560899999998</v>
      </c>
      <c r="J66" s="108">
        <f t="shared" si="47"/>
        <v>24.952777600000001</v>
      </c>
      <c r="K66" s="375">
        <f t="shared" si="47"/>
        <v>87.574746997703954</v>
      </c>
      <c r="L66" s="108">
        <f t="shared" si="47"/>
        <v>84.947504587772841</v>
      </c>
      <c r="M66" s="108">
        <f t="shared" si="47"/>
        <v>82.399079450139652</v>
      </c>
      <c r="N66" s="108">
        <f t="shared" si="47"/>
        <v>79.927107066635457</v>
      </c>
      <c r="O66" s="108">
        <f t="shared" si="47"/>
        <v>77.529300663791503</v>
      </c>
    </row>
    <row r="67" spans="1:15" ht="17.25">
      <c r="A67" s="798" t="s">
        <v>232</v>
      </c>
      <c r="B67" s="789" t="s">
        <v>22</v>
      </c>
      <c r="C67" s="207" t="s">
        <v>257</v>
      </c>
      <c r="D67" s="51"/>
      <c r="E67" s="108">
        <f t="shared" si="46"/>
        <v>0</v>
      </c>
      <c r="F67" s="108">
        <f t="shared" si="47"/>
        <v>0</v>
      </c>
      <c r="G67" s="108">
        <f t="shared" si="47"/>
        <v>0</v>
      </c>
      <c r="H67" s="108">
        <f t="shared" si="47"/>
        <v>0</v>
      </c>
      <c r="I67" s="108">
        <f t="shared" si="47"/>
        <v>0</v>
      </c>
      <c r="J67" s="108">
        <f t="shared" si="47"/>
        <v>0</v>
      </c>
      <c r="K67" s="108">
        <f t="shared" si="47"/>
        <v>0</v>
      </c>
      <c r="L67" s="108">
        <f t="shared" si="47"/>
        <v>0</v>
      </c>
      <c r="M67" s="108">
        <f t="shared" si="47"/>
        <v>0</v>
      </c>
      <c r="N67" s="108">
        <f t="shared" si="47"/>
        <v>0</v>
      </c>
      <c r="O67" s="108">
        <f t="shared" si="47"/>
        <v>0</v>
      </c>
    </row>
    <row r="68" spans="1:15" ht="30">
      <c r="A68" s="788"/>
      <c r="B68" s="791"/>
      <c r="C68" s="207" t="s">
        <v>57</v>
      </c>
      <c r="D68" s="51"/>
      <c r="E68" s="108">
        <f t="shared" si="46"/>
        <v>0</v>
      </c>
      <c r="F68" s="108">
        <f t="shared" si="47"/>
        <v>0</v>
      </c>
      <c r="G68" s="108">
        <f t="shared" si="47"/>
        <v>0</v>
      </c>
      <c r="H68" s="108">
        <f t="shared" si="47"/>
        <v>0</v>
      </c>
      <c r="I68" s="108">
        <f t="shared" si="47"/>
        <v>0</v>
      </c>
      <c r="J68" s="108">
        <f t="shared" si="47"/>
        <v>0</v>
      </c>
      <c r="K68" s="108">
        <f t="shared" si="47"/>
        <v>0</v>
      </c>
      <c r="L68" s="108">
        <f t="shared" si="47"/>
        <v>0</v>
      </c>
      <c r="M68" s="108">
        <f t="shared" si="47"/>
        <v>0</v>
      </c>
      <c r="N68" s="108">
        <f t="shared" si="47"/>
        <v>0</v>
      </c>
      <c r="O68" s="108">
        <f t="shared" si="47"/>
        <v>0</v>
      </c>
    </row>
    <row r="69" spans="1:15" ht="17.25">
      <c r="A69" s="788" t="s">
        <v>233</v>
      </c>
      <c r="B69" s="789" t="s">
        <v>23</v>
      </c>
      <c r="C69" s="207" t="s">
        <v>257</v>
      </c>
      <c r="D69" s="51"/>
      <c r="E69" s="108">
        <f t="shared" si="46"/>
        <v>381.76301651102244</v>
      </c>
      <c r="F69" s="108">
        <f t="shared" si="47"/>
        <v>57.769046877704</v>
      </c>
      <c r="G69" s="323">
        <f t="shared" si="47"/>
        <v>21.654606599999997</v>
      </c>
      <c r="H69" s="323">
        <f t="shared" si="47"/>
        <v>20.168801897703958</v>
      </c>
      <c r="I69" s="323">
        <f t="shared" si="47"/>
        <v>20.798560899999998</v>
      </c>
      <c r="J69" s="323">
        <f t="shared" si="47"/>
        <v>24.952777600000001</v>
      </c>
      <c r="K69" s="375">
        <f t="shared" si="47"/>
        <v>87.574746997703954</v>
      </c>
      <c r="L69" s="108">
        <f t="shared" si="47"/>
        <v>84.947504587772841</v>
      </c>
      <c r="M69" s="108">
        <f t="shared" si="47"/>
        <v>82.399079450139652</v>
      </c>
      <c r="N69" s="108">
        <f t="shared" si="47"/>
        <v>79.927107066635457</v>
      </c>
      <c r="O69" s="108">
        <f t="shared" si="47"/>
        <v>77.529300663791503</v>
      </c>
    </row>
    <row r="70" spans="1:15" ht="30">
      <c r="A70" s="788"/>
      <c r="B70" s="791"/>
      <c r="C70" s="207" t="s">
        <v>57</v>
      </c>
      <c r="D70" s="51"/>
      <c r="E70" s="108">
        <f t="shared" si="46"/>
        <v>15.738323955359999</v>
      </c>
      <c r="F70" s="108">
        <f t="shared" si="47"/>
        <v>2.3094638762000002</v>
      </c>
      <c r="G70" s="323">
        <f t="shared" si="47"/>
        <v>0.86588102597200001</v>
      </c>
      <c r="H70" s="323">
        <f t="shared" si="47"/>
        <v>0.79497086770000003</v>
      </c>
      <c r="I70" s="323">
        <f t="shared" si="47"/>
        <v>0.85501026999999996</v>
      </c>
      <c r="J70" s="323">
        <f t="shared" si="47"/>
        <v>1.0649316400000002</v>
      </c>
      <c r="K70" s="108">
        <f t="shared" si="47"/>
        <v>3.5807936336720001</v>
      </c>
      <c r="L70" s="108">
        <f t="shared" si="47"/>
        <v>3.6366181191975677</v>
      </c>
      <c r="M70" s="108">
        <f t="shared" si="47"/>
        <v>3.6686204864076313</v>
      </c>
      <c r="N70" s="108">
        <f t="shared" si="47"/>
        <v>3.7009041777549312</v>
      </c>
      <c r="O70" s="108">
        <f t="shared" si="47"/>
        <v>3.7334724729650839</v>
      </c>
    </row>
    <row r="71" spans="1:15" s="5" customFormat="1" ht="17.25">
      <c r="A71" s="792" t="s">
        <v>235</v>
      </c>
      <c r="B71" s="830" t="s">
        <v>234</v>
      </c>
      <c r="C71" s="207" t="s">
        <v>257</v>
      </c>
      <c r="D71" s="51"/>
      <c r="E71" s="108">
        <f t="shared" si="46"/>
        <v>0</v>
      </c>
      <c r="F71" s="108">
        <f t="shared" si="47"/>
        <v>0</v>
      </c>
      <c r="G71" s="108">
        <f t="shared" si="47"/>
        <v>0</v>
      </c>
      <c r="H71" s="108">
        <f t="shared" si="47"/>
        <v>0</v>
      </c>
      <c r="I71" s="108">
        <f t="shared" si="47"/>
        <v>0</v>
      </c>
      <c r="J71" s="108">
        <f t="shared" si="47"/>
        <v>0</v>
      </c>
      <c r="K71" s="108">
        <f t="shared" si="47"/>
        <v>0</v>
      </c>
      <c r="L71" s="108">
        <f t="shared" si="47"/>
        <v>0</v>
      </c>
      <c r="M71" s="108">
        <f t="shared" si="47"/>
        <v>0</v>
      </c>
      <c r="N71" s="108">
        <f t="shared" si="47"/>
        <v>0</v>
      </c>
      <c r="O71" s="108">
        <f t="shared" si="47"/>
        <v>0</v>
      </c>
    </row>
    <row r="72" spans="1:15" s="116" customFormat="1">
      <c r="A72" s="756"/>
      <c r="B72" s="768"/>
      <c r="C72" s="207" t="s">
        <v>244</v>
      </c>
      <c r="D72" s="51"/>
      <c r="E72" s="108">
        <f t="shared" si="46"/>
        <v>0</v>
      </c>
      <c r="F72" s="108">
        <f t="shared" si="47"/>
        <v>0</v>
      </c>
      <c r="G72" s="108">
        <f t="shared" si="47"/>
        <v>0</v>
      </c>
      <c r="H72" s="108">
        <f t="shared" si="47"/>
        <v>0</v>
      </c>
      <c r="I72" s="108">
        <f t="shared" si="47"/>
        <v>0</v>
      </c>
      <c r="J72" s="108">
        <f t="shared" si="47"/>
        <v>0</v>
      </c>
      <c r="K72" s="108">
        <f t="shared" si="47"/>
        <v>0</v>
      </c>
      <c r="L72" s="108">
        <f t="shared" si="47"/>
        <v>0</v>
      </c>
      <c r="M72" s="108">
        <f t="shared" si="47"/>
        <v>0</v>
      </c>
      <c r="N72" s="108">
        <f t="shared" si="47"/>
        <v>0</v>
      </c>
      <c r="O72" s="108">
        <f t="shared" si="47"/>
        <v>0</v>
      </c>
    </row>
    <row r="73" spans="1:15" s="116" customFormat="1">
      <c r="A73" s="756"/>
      <c r="B73" s="768"/>
      <c r="C73" s="207" t="s">
        <v>310</v>
      </c>
      <c r="D73" s="51"/>
      <c r="E73" s="108">
        <f t="shared" si="46"/>
        <v>0</v>
      </c>
      <c r="F73" s="108">
        <f t="shared" si="47"/>
        <v>0</v>
      </c>
      <c r="G73" s="108">
        <f t="shared" si="47"/>
        <v>0</v>
      </c>
      <c r="H73" s="108">
        <f t="shared" si="47"/>
        <v>0</v>
      </c>
      <c r="I73" s="108">
        <f t="shared" si="47"/>
        <v>0</v>
      </c>
      <c r="J73" s="108">
        <f t="shared" si="47"/>
        <v>0</v>
      </c>
      <c r="K73" s="108">
        <f t="shared" si="47"/>
        <v>0</v>
      </c>
      <c r="L73" s="108">
        <f t="shared" si="47"/>
        <v>0</v>
      </c>
      <c r="M73" s="108">
        <f t="shared" si="47"/>
        <v>0</v>
      </c>
      <c r="N73" s="108">
        <f t="shared" si="47"/>
        <v>0</v>
      </c>
      <c r="O73" s="108">
        <f t="shared" si="47"/>
        <v>0</v>
      </c>
    </row>
    <row r="74" spans="1:15" s="5" customFormat="1" ht="30">
      <c r="A74" s="757"/>
      <c r="B74" s="769"/>
      <c r="C74" s="207" t="s">
        <v>57</v>
      </c>
      <c r="D74" s="51"/>
      <c r="E74" s="108">
        <f t="shared" si="46"/>
        <v>0</v>
      </c>
      <c r="F74" s="108">
        <f t="shared" si="47"/>
        <v>0</v>
      </c>
      <c r="G74" s="108">
        <f t="shared" si="47"/>
        <v>0</v>
      </c>
      <c r="H74" s="108">
        <f t="shared" si="47"/>
        <v>0</v>
      </c>
      <c r="I74" s="108">
        <f t="shared" si="47"/>
        <v>0</v>
      </c>
      <c r="J74" s="108">
        <f t="shared" si="47"/>
        <v>0</v>
      </c>
      <c r="K74" s="108">
        <f t="shared" si="47"/>
        <v>0</v>
      </c>
      <c r="L74" s="108">
        <f t="shared" si="47"/>
        <v>0</v>
      </c>
      <c r="M74" s="108">
        <f t="shared" si="47"/>
        <v>0</v>
      </c>
      <c r="N74" s="108">
        <f t="shared" si="47"/>
        <v>0</v>
      </c>
      <c r="O74" s="108">
        <f t="shared" si="47"/>
        <v>0</v>
      </c>
    </row>
    <row r="75" spans="1:15" s="5" customFormat="1">
      <c r="A75" s="792">
        <v>8</v>
      </c>
      <c r="B75" s="831" t="s">
        <v>245</v>
      </c>
      <c r="C75" s="207" t="s">
        <v>242</v>
      </c>
      <c r="D75" s="51"/>
      <c r="E75" s="108">
        <f>E78+E91</f>
        <v>5115.8477060000005</v>
      </c>
      <c r="F75" s="402">
        <f>F78+F91</f>
        <v>5097.9506030000011</v>
      </c>
      <c r="G75" s="108">
        <f t="shared" ref="G75:N75" si="48">G78+G91</f>
        <v>1381.7884267700001</v>
      </c>
      <c r="H75" s="108">
        <f t="shared" si="48"/>
        <v>1444.5772126800002</v>
      </c>
      <c r="I75" s="108">
        <f t="shared" si="48"/>
        <v>1450.21310937</v>
      </c>
      <c r="J75" s="108">
        <f t="shared" si="48"/>
        <v>1415.1800701</v>
      </c>
      <c r="K75" s="375">
        <f t="shared" si="48"/>
        <v>5691.7588189199996</v>
      </c>
      <c r="L75" s="108">
        <f t="shared" si="48"/>
        <v>5691.7588189199996</v>
      </c>
      <c r="M75" s="108">
        <f t="shared" si="48"/>
        <v>5691.7588189199996</v>
      </c>
      <c r="N75" s="108">
        <f t="shared" si="48"/>
        <v>5521.0060543524005</v>
      </c>
      <c r="O75" s="108">
        <f>O78+O91</f>
        <v>5355.3758727218283</v>
      </c>
    </row>
    <row r="76" spans="1:15" s="5" customFormat="1">
      <c r="A76" s="756"/>
      <c r="B76" s="773"/>
      <c r="C76" s="207" t="s">
        <v>56</v>
      </c>
      <c r="D76" s="51"/>
      <c r="E76" s="108">
        <f t="shared" ref="E76:E77" si="49">E79+E92</f>
        <v>6.0800165705586</v>
      </c>
      <c r="F76" s="402">
        <f t="shared" ref="F76" si="50">F79+F92</f>
        <v>6.0674826480533017</v>
      </c>
      <c r="G76" s="108">
        <f t="shared" ref="G76:N76" si="51">G79+G92</f>
        <v>1.6438516688703251</v>
      </c>
      <c r="H76" s="108">
        <f t="shared" si="51"/>
        <v>1.7180035961951101</v>
      </c>
      <c r="I76" s="108">
        <f t="shared" si="51"/>
        <v>1.7240062990783449</v>
      </c>
      <c r="J76" s="108">
        <f t="shared" si="51"/>
        <v>1.68144064307101</v>
      </c>
      <c r="K76" s="108">
        <f t="shared" si="51"/>
        <v>6.7673022072147901</v>
      </c>
      <c r="L76" s="108">
        <f t="shared" si="51"/>
        <v>6.7673022072147901</v>
      </c>
      <c r="M76" s="108">
        <f t="shared" si="51"/>
        <v>6.7673022072147901</v>
      </c>
      <c r="N76" s="108">
        <f t="shared" si="51"/>
        <v>6.5642831409983469</v>
      </c>
      <c r="O76" s="108">
        <f>O79+O92</f>
        <v>6.3673546467683959</v>
      </c>
    </row>
    <row r="77" spans="1:15" s="5" customFormat="1" ht="19.5" customHeight="1">
      <c r="A77" s="757"/>
      <c r="B77" s="774"/>
      <c r="C77" s="209" t="s">
        <v>55</v>
      </c>
      <c r="D77" s="53"/>
      <c r="E77" s="108">
        <f t="shared" si="49"/>
        <v>210.52568510835923</v>
      </c>
      <c r="F77" s="404">
        <f t="shared" ref="F77" si="52">F80+F93</f>
        <v>227.19869861303721</v>
      </c>
      <c r="G77" s="108">
        <f t="shared" ref="G77:N77" si="53">G80+G93</f>
        <v>66.951622458375596</v>
      </c>
      <c r="H77" s="108">
        <f t="shared" si="53"/>
        <v>69.962760337472389</v>
      </c>
      <c r="I77" s="108">
        <f t="shared" si="53"/>
        <v>70.226022182079603</v>
      </c>
      <c r="J77" s="108">
        <f t="shared" si="53"/>
        <v>68.477504537251463</v>
      </c>
      <c r="K77" s="375">
        <f t="shared" si="53"/>
        <v>275.61790951517901</v>
      </c>
      <c r="L77" s="108">
        <f>L80+L93</f>
        <v>292.14559282999994</v>
      </c>
      <c r="M77" s="108">
        <f t="shared" si="53"/>
        <v>301.41920612000001</v>
      </c>
      <c r="N77" s="108">
        <f t="shared" si="53"/>
        <v>312.95739908999997</v>
      </c>
      <c r="O77" s="108">
        <f>O80+O93</f>
        <v>325.53492306999999</v>
      </c>
    </row>
    <row r="78" spans="1:15" s="5" customFormat="1">
      <c r="A78" s="54" t="s">
        <v>236</v>
      </c>
      <c r="B78" s="55" t="s">
        <v>250</v>
      </c>
      <c r="C78" s="207" t="s">
        <v>242</v>
      </c>
      <c r="D78" s="51"/>
      <c r="E78" s="108">
        <f>E82</f>
        <v>2250.406864</v>
      </c>
      <c r="F78" s="402">
        <f t="shared" ref="F78:J78" si="54">F82+F86</f>
        <v>2155.259442</v>
      </c>
      <c r="G78" s="108">
        <f t="shared" si="54"/>
        <v>591.43423700000005</v>
      </c>
      <c r="H78" s="108">
        <f t="shared" si="54"/>
        <v>623.75442989999999</v>
      </c>
      <c r="I78" s="108">
        <f t="shared" si="54"/>
        <v>633.18040180000003</v>
      </c>
      <c r="J78" s="108">
        <f t="shared" si="54"/>
        <v>627.06087239999999</v>
      </c>
      <c r="K78" s="108">
        <f>K82+K86</f>
        <v>2475.4299411000002</v>
      </c>
      <c r="L78" s="108">
        <f t="shared" ref="L78:N78" si="55">L82+L86</f>
        <v>2475.4299411000002</v>
      </c>
      <c r="M78" s="108">
        <f t="shared" si="55"/>
        <v>2475.4299411000002</v>
      </c>
      <c r="N78" s="108">
        <f t="shared" si="55"/>
        <v>2401.1670428670004</v>
      </c>
      <c r="O78" s="108">
        <f>O82+O86</f>
        <v>2329.1320315809899</v>
      </c>
    </row>
    <row r="79" spans="1:15" s="5" customFormat="1">
      <c r="A79" s="54"/>
      <c r="B79" s="56"/>
      <c r="C79" s="207" t="s">
        <v>56</v>
      </c>
      <c r="D79" s="51"/>
      <c r="E79" s="108">
        <f>E78*0.0011324</f>
        <v>2.5483607327936002</v>
      </c>
      <c r="F79" s="402">
        <f t="shared" ref="F79:N79" si="56">F83+F87</f>
        <v>2.4406157921208003</v>
      </c>
      <c r="G79" s="108">
        <f t="shared" si="56"/>
        <v>0.66974012997880006</v>
      </c>
      <c r="H79" s="108">
        <f t="shared" si="56"/>
        <v>0.70633951641876003</v>
      </c>
      <c r="I79" s="108">
        <f t="shared" si="56"/>
        <v>0.71701348699832002</v>
      </c>
      <c r="J79" s="108">
        <f t="shared" si="56"/>
        <v>0.71008373190576002</v>
      </c>
      <c r="K79" s="108">
        <f t="shared" si="56"/>
        <v>2.8031768653016402</v>
      </c>
      <c r="L79" s="108">
        <f t="shared" si="56"/>
        <v>2.8031768653016402</v>
      </c>
      <c r="M79" s="108">
        <f t="shared" si="56"/>
        <v>2.8031768653016402</v>
      </c>
      <c r="N79" s="108">
        <f t="shared" si="56"/>
        <v>2.7190815593425914</v>
      </c>
      <c r="O79" s="108">
        <f>O83+O87</f>
        <v>2.6375091125623129</v>
      </c>
    </row>
    <row r="80" spans="1:15" s="5" customFormat="1" ht="30">
      <c r="A80" s="54"/>
      <c r="B80" s="56"/>
      <c r="C80" s="207" t="s">
        <v>55</v>
      </c>
      <c r="D80" s="51"/>
      <c r="E80" s="108">
        <f t="shared" ref="E80:F80" si="57">E84+E88</f>
        <v>87.552734811141391</v>
      </c>
      <c r="F80" s="402">
        <f t="shared" si="57"/>
        <v>90.660114115119711</v>
      </c>
      <c r="G80" s="108">
        <f t="shared" ref="G80:N80" si="58">G84+G88</f>
        <v>27.212613796740001</v>
      </c>
      <c r="H80" s="108">
        <f t="shared" si="58"/>
        <v>28.691790819293999</v>
      </c>
      <c r="I80" s="108">
        <f t="shared" si="58"/>
        <v>29.145617645460003</v>
      </c>
      <c r="J80" s="108">
        <f t="shared" si="58"/>
        <v>28.850871276895454</v>
      </c>
      <c r="K80" s="108">
        <f t="shared" si="58"/>
        <v>113.90089353838945</v>
      </c>
      <c r="L80" s="108">
        <f t="shared" si="58"/>
        <v>120.73022818999999</v>
      </c>
      <c r="M80" s="108">
        <f t="shared" si="58"/>
        <v>124.6080235</v>
      </c>
      <c r="N80" s="108">
        <f t="shared" si="58"/>
        <v>130.16951118999998</v>
      </c>
      <c r="O80" s="108">
        <f>O84+O88</f>
        <v>136.25116826999999</v>
      </c>
    </row>
    <row r="81" spans="1:15" s="5" customFormat="1" ht="30">
      <c r="A81" s="54"/>
      <c r="B81" s="56"/>
      <c r="C81" s="207" t="s">
        <v>243</v>
      </c>
      <c r="D81" s="51"/>
      <c r="E81" s="223">
        <f>E78/100</f>
        <v>22.50406864</v>
      </c>
      <c r="F81" s="403">
        <f>F85</f>
        <v>21.552594419999998</v>
      </c>
      <c r="G81" s="222">
        <f t="shared" ref="G81:O81" si="59">G85</f>
        <v>5.9143423700000008</v>
      </c>
      <c r="H81" s="222">
        <f t="shared" si="59"/>
        <v>6.2375442989999996</v>
      </c>
      <c r="I81" s="222">
        <f t="shared" si="59"/>
        <v>6.3318040179999997</v>
      </c>
      <c r="J81" s="222">
        <f t="shared" si="59"/>
        <v>6.2706087240000006</v>
      </c>
      <c r="K81" s="222">
        <f t="shared" si="59"/>
        <v>24.754299411000002</v>
      </c>
      <c r="L81" s="222">
        <f t="shared" si="59"/>
        <v>24.754299411000002</v>
      </c>
      <c r="M81" s="222">
        <f t="shared" si="59"/>
        <v>24.754299411000002</v>
      </c>
      <c r="N81" s="222">
        <f t="shared" si="59"/>
        <v>24.011670428670001</v>
      </c>
      <c r="O81" s="222">
        <f t="shared" si="59"/>
        <v>23.291320315809898</v>
      </c>
    </row>
    <row r="82" spans="1:15" s="5" customFormat="1">
      <c r="A82" s="54" t="s">
        <v>237</v>
      </c>
      <c r="B82" s="52" t="s">
        <v>251</v>
      </c>
      <c r="C82" s="207" t="s">
        <v>242</v>
      </c>
      <c r="D82" s="51"/>
      <c r="E82" s="223">
        <f>E300+E191</f>
        <v>2250.406864</v>
      </c>
      <c r="F82" s="402">
        <f t="shared" ref="F82:O82" si="60">F300+F191</f>
        <v>2155.259442</v>
      </c>
      <c r="G82" s="108">
        <f t="shared" si="60"/>
        <v>591.43423700000005</v>
      </c>
      <c r="H82" s="108">
        <f t="shared" si="60"/>
        <v>623.75442989999999</v>
      </c>
      <c r="I82" s="108">
        <f t="shared" si="60"/>
        <v>633.18040180000003</v>
      </c>
      <c r="J82" s="108">
        <f t="shared" si="60"/>
        <v>627.06087239999999</v>
      </c>
      <c r="K82" s="108">
        <f t="shared" si="60"/>
        <v>2475.4299411000002</v>
      </c>
      <c r="L82" s="108">
        <f t="shared" si="60"/>
        <v>2475.4299411000002</v>
      </c>
      <c r="M82" s="108">
        <f t="shared" si="60"/>
        <v>2475.4299411000002</v>
      </c>
      <c r="N82" s="108">
        <f t="shared" si="60"/>
        <v>2401.1670428670004</v>
      </c>
      <c r="O82" s="108">
        <f t="shared" si="60"/>
        <v>2329.1320315809899</v>
      </c>
    </row>
    <row r="83" spans="1:15" s="5" customFormat="1">
      <c r="A83" s="54"/>
      <c r="B83" s="57"/>
      <c r="C83" s="207" t="s">
        <v>225</v>
      </c>
      <c r="D83" s="51"/>
      <c r="E83" s="223">
        <f>E82*0.76*1.49/1000</f>
        <v>2.5483607327936002</v>
      </c>
      <c r="F83" s="402">
        <f>F82*0.76*1.49/1000</f>
        <v>2.4406157921208003</v>
      </c>
      <c r="G83" s="108">
        <f t="shared" ref="G83:N83" si="61">G82*0.76*1.49/1000</f>
        <v>0.66974012997880006</v>
      </c>
      <c r="H83" s="108">
        <f t="shared" si="61"/>
        <v>0.70633951641876003</v>
      </c>
      <c r="I83" s="108">
        <f t="shared" si="61"/>
        <v>0.71701348699832002</v>
      </c>
      <c r="J83" s="108">
        <f t="shared" si="61"/>
        <v>0.71008373190576002</v>
      </c>
      <c r="K83" s="108">
        <f t="shared" si="61"/>
        <v>2.8031768653016402</v>
      </c>
      <c r="L83" s="108">
        <f t="shared" si="61"/>
        <v>2.8031768653016402</v>
      </c>
      <c r="M83" s="108">
        <f t="shared" si="61"/>
        <v>2.8031768653016402</v>
      </c>
      <c r="N83" s="108">
        <f t="shared" si="61"/>
        <v>2.7190815593425914</v>
      </c>
      <c r="O83" s="108">
        <f>O82*0.76*1.49/1000</f>
        <v>2.6375091125623129</v>
      </c>
    </row>
    <row r="84" spans="1:15" s="5" customFormat="1" ht="30">
      <c r="A84" s="54"/>
      <c r="B84" s="57"/>
      <c r="C84" s="207" t="s">
        <v>55</v>
      </c>
      <c r="D84" s="51"/>
      <c r="E84" s="223">
        <f>E302+E193</f>
        <v>87.552734811141391</v>
      </c>
      <c r="F84" s="402">
        <f t="shared" ref="F84:O86" si="62">F302+F193</f>
        <v>90.660114115119711</v>
      </c>
      <c r="G84" s="108">
        <f t="shared" si="62"/>
        <v>27.212613796740001</v>
      </c>
      <c r="H84" s="108">
        <f t="shared" si="62"/>
        <v>28.691790819293999</v>
      </c>
      <c r="I84" s="108">
        <f t="shared" si="62"/>
        <v>29.145617645460003</v>
      </c>
      <c r="J84" s="108">
        <f t="shared" si="62"/>
        <v>28.850871276895454</v>
      </c>
      <c r="K84" s="108">
        <f t="shared" si="62"/>
        <v>113.90089353838945</v>
      </c>
      <c r="L84" s="108">
        <f t="shared" si="62"/>
        <v>120.73022818999999</v>
      </c>
      <c r="M84" s="108">
        <f t="shared" si="62"/>
        <v>124.6080235</v>
      </c>
      <c r="N84" s="108">
        <f t="shared" si="62"/>
        <v>130.16951118999998</v>
      </c>
      <c r="O84" s="108">
        <f t="shared" si="62"/>
        <v>136.25116826999999</v>
      </c>
    </row>
    <row r="85" spans="1:15" s="5" customFormat="1" ht="30">
      <c r="A85" s="54"/>
      <c r="B85" s="57"/>
      <c r="C85" s="207" t="s">
        <v>243</v>
      </c>
      <c r="D85" s="51"/>
      <c r="E85" s="402">
        <f>E303+E194</f>
        <v>22.50406864</v>
      </c>
      <c r="F85" s="402">
        <f t="shared" si="62"/>
        <v>21.552594419999998</v>
      </c>
      <c r="G85" s="108">
        <f t="shared" si="62"/>
        <v>5.9143423700000008</v>
      </c>
      <c r="H85" s="108">
        <f t="shared" si="62"/>
        <v>6.2375442989999996</v>
      </c>
      <c r="I85" s="108">
        <f t="shared" si="62"/>
        <v>6.3318040179999997</v>
      </c>
      <c r="J85" s="108">
        <f t="shared" si="62"/>
        <v>6.2706087240000006</v>
      </c>
      <c r="K85" s="108">
        <f t="shared" si="62"/>
        <v>24.754299411000002</v>
      </c>
      <c r="L85" s="108">
        <f t="shared" si="62"/>
        <v>24.754299411000002</v>
      </c>
      <c r="M85" s="108">
        <f t="shared" si="62"/>
        <v>24.754299411000002</v>
      </c>
      <c r="N85" s="108">
        <f t="shared" si="62"/>
        <v>24.011670428670001</v>
      </c>
      <c r="O85" s="108">
        <f t="shared" si="62"/>
        <v>23.291320315809898</v>
      </c>
    </row>
    <row r="86" spans="1:15" s="5" customFormat="1">
      <c r="A86" s="54" t="s">
        <v>238</v>
      </c>
      <c r="B86" s="52" t="s">
        <v>252</v>
      </c>
      <c r="C86" s="207" t="s">
        <v>244</v>
      </c>
      <c r="D86" s="51"/>
      <c r="E86" s="108">
        <f>E304+E195</f>
        <v>0</v>
      </c>
      <c r="F86" s="108">
        <f t="shared" si="62"/>
        <v>0</v>
      </c>
      <c r="G86" s="108">
        <f t="shared" si="62"/>
        <v>0</v>
      </c>
      <c r="H86" s="108">
        <f t="shared" si="62"/>
        <v>0</v>
      </c>
      <c r="I86" s="108">
        <f t="shared" si="62"/>
        <v>0</v>
      </c>
      <c r="J86" s="108">
        <f t="shared" si="62"/>
        <v>0</v>
      </c>
      <c r="K86" s="108">
        <f t="shared" si="62"/>
        <v>0</v>
      </c>
      <c r="L86" s="108">
        <f t="shared" si="62"/>
        <v>0</v>
      </c>
      <c r="M86" s="108">
        <f t="shared" si="62"/>
        <v>0</v>
      </c>
      <c r="N86" s="108">
        <f t="shared" si="62"/>
        <v>0</v>
      </c>
      <c r="O86" s="108">
        <f t="shared" si="62"/>
        <v>0</v>
      </c>
    </row>
    <row r="87" spans="1:15" s="5" customFormat="1">
      <c r="A87" s="54"/>
      <c r="B87" s="56"/>
      <c r="C87" s="207" t="s">
        <v>225</v>
      </c>
      <c r="D87" s="51"/>
      <c r="E87" s="108">
        <f t="shared" ref="E87:O87" si="63">E305+E196</f>
        <v>0</v>
      </c>
      <c r="F87" s="108">
        <f t="shared" si="63"/>
        <v>0</v>
      </c>
      <c r="G87" s="108">
        <f t="shared" si="63"/>
        <v>0</v>
      </c>
      <c r="H87" s="108">
        <f t="shared" si="63"/>
        <v>0</v>
      </c>
      <c r="I87" s="108">
        <f t="shared" si="63"/>
        <v>0</v>
      </c>
      <c r="J87" s="108">
        <f t="shared" si="63"/>
        <v>0</v>
      </c>
      <c r="K87" s="108">
        <f t="shared" si="63"/>
        <v>0</v>
      </c>
      <c r="L87" s="108">
        <f t="shared" si="63"/>
        <v>0</v>
      </c>
      <c r="M87" s="108">
        <f t="shared" si="63"/>
        <v>0</v>
      </c>
      <c r="N87" s="108">
        <f t="shared" si="63"/>
        <v>0</v>
      </c>
      <c r="O87" s="108">
        <f t="shared" si="63"/>
        <v>0</v>
      </c>
    </row>
    <row r="88" spans="1:15" s="5" customFormat="1" ht="30">
      <c r="A88" s="54"/>
      <c r="B88" s="56"/>
      <c r="C88" s="207" t="s">
        <v>55</v>
      </c>
      <c r="D88" s="51"/>
      <c r="E88" s="108">
        <f t="shared" ref="E88:O88" si="64">E306+E197</f>
        <v>0</v>
      </c>
      <c r="F88" s="108">
        <f t="shared" si="64"/>
        <v>0</v>
      </c>
      <c r="G88" s="108">
        <f t="shared" si="64"/>
        <v>0</v>
      </c>
      <c r="H88" s="108">
        <f t="shared" si="64"/>
        <v>0</v>
      </c>
      <c r="I88" s="108">
        <f t="shared" si="64"/>
        <v>0</v>
      </c>
      <c r="J88" s="108">
        <f t="shared" si="64"/>
        <v>0</v>
      </c>
      <c r="K88" s="108">
        <f t="shared" si="64"/>
        <v>0</v>
      </c>
      <c r="L88" s="108">
        <f t="shared" si="64"/>
        <v>0</v>
      </c>
      <c r="M88" s="108">
        <f t="shared" si="64"/>
        <v>0</v>
      </c>
      <c r="N88" s="108">
        <f t="shared" si="64"/>
        <v>0</v>
      </c>
      <c r="O88" s="108">
        <f t="shared" si="64"/>
        <v>0</v>
      </c>
    </row>
    <row r="89" spans="1:15" s="5" customFormat="1" ht="30">
      <c r="A89" s="54"/>
      <c r="B89" s="56"/>
      <c r="C89" s="207" t="s">
        <v>243</v>
      </c>
      <c r="D89" s="51"/>
      <c r="E89" s="222"/>
      <c r="F89" s="222"/>
      <c r="G89" s="87"/>
      <c r="H89" s="87"/>
      <c r="I89" s="87"/>
      <c r="J89" s="87"/>
      <c r="K89" s="87"/>
      <c r="L89" s="87"/>
      <c r="M89" s="87"/>
      <c r="N89" s="87"/>
      <c r="O89" s="222"/>
    </row>
    <row r="90" spans="1:15" s="5" customFormat="1" ht="30">
      <c r="A90" s="54"/>
      <c r="B90" s="56"/>
      <c r="C90" s="207" t="s">
        <v>260</v>
      </c>
      <c r="D90" s="51"/>
      <c r="E90" s="222"/>
      <c r="F90" s="222"/>
      <c r="G90" s="87"/>
      <c r="H90" s="87"/>
      <c r="I90" s="87"/>
      <c r="J90" s="87"/>
      <c r="K90" s="87"/>
      <c r="L90" s="87"/>
      <c r="M90" s="87"/>
      <c r="N90" s="87"/>
      <c r="O90" s="222"/>
    </row>
    <row r="91" spans="1:15" s="5" customFormat="1">
      <c r="A91" s="54" t="s">
        <v>239</v>
      </c>
      <c r="B91" s="55" t="s">
        <v>226</v>
      </c>
      <c r="C91" s="207" t="s">
        <v>242</v>
      </c>
      <c r="D91" s="51"/>
      <c r="E91" s="108">
        <f t="shared" ref="E91:F91" si="65">E95+E99</f>
        <v>2865.440842</v>
      </c>
      <c r="F91" s="108">
        <f t="shared" si="65"/>
        <v>2942.6911610000006</v>
      </c>
      <c r="G91" s="108">
        <f t="shared" ref="G91:N91" si="66">G95+G99</f>
        <v>790.35418977000006</v>
      </c>
      <c r="H91" s="108">
        <f t="shared" si="66"/>
        <v>820.82278278000013</v>
      </c>
      <c r="I91" s="108">
        <f t="shared" si="66"/>
        <v>817.03270756999996</v>
      </c>
      <c r="J91" s="108">
        <f t="shared" si="66"/>
        <v>788.11919769999997</v>
      </c>
      <c r="K91" s="108">
        <f t="shared" si="66"/>
        <v>3216.3288778199999</v>
      </c>
      <c r="L91" s="108">
        <f t="shared" si="66"/>
        <v>3216.3288778199999</v>
      </c>
      <c r="M91" s="108">
        <f t="shared" si="66"/>
        <v>3216.3288778199999</v>
      </c>
      <c r="N91" s="108">
        <f t="shared" si="66"/>
        <v>3119.8390114854001</v>
      </c>
      <c r="O91" s="108">
        <f>O95+O99</f>
        <v>3026.243841140838</v>
      </c>
    </row>
    <row r="92" spans="1:15" s="5" customFormat="1">
      <c r="A92" s="54"/>
      <c r="B92" s="56"/>
      <c r="C92" s="207" t="s">
        <v>225</v>
      </c>
      <c r="D92" s="51"/>
      <c r="E92" s="108">
        <f>E91*0.0012325</f>
        <v>3.5316558377650002</v>
      </c>
      <c r="F92" s="108">
        <f>F91*0.0012325</f>
        <v>3.626866855932501</v>
      </c>
      <c r="G92" s="108">
        <f>G96+G100</f>
        <v>0.97411153889152491</v>
      </c>
      <c r="H92" s="108">
        <f t="shared" ref="H92:N92" si="67">H96+H100</f>
        <v>1.0116640797763501</v>
      </c>
      <c r="I92" s="108">
        <f t="shared" si="67"/>
        <v>1.0069928120800249</v>
      </c>
      <c r="J92" s="108">
        <f t="shared" si="67"/>
        <v>0.97135691116525003</v>
      </c>
      <c r="K92" s="108">
        <f t="shared" si="67"/>
        <v>3.9641253419131504</v>
      </c>
      <c r="L92" s="108">
        <f t="shared" si="67"/>
        <v>3.9641253419131504</v>
      </c>
      <c r="M92" s="108">
        <f t="shared" si="67"/>
        <v>3.9641253419131504</v>
      </c>
      <c r="N92" s="108">
        <f t="shared" si="67"/>
        <v>3.845201581655755</v>
      </c>
      <c r="O92" s="108">
        <f>O96+O100</f>
        <v>3.729845534206083</v>
      </c>
    </row>
    <row r="93" spans="1:15" s="5" customFormat="1" ht="30">
      <c r="A93" s="54"/>
      <c r="B93" s="56"/>
      <c r="C93" s="207" t="s">
        <v>55</v>
      </c>
      <c r="D93" s="51"/>
      <c r="E93" s="108">
        <f t="shared" ref="E93:F93" si="68">E97+E101</f>
        <v>122.97295029721784</v>
      </c>
      <c r="F93" s="108">
        <f t="shared" si="68"/>
        <v>136.5385844979175</v>
      </c>
      <c r="G93" s="108">
        <f t="shared" ref="G93:N93" si="69">G97+G101</f>
        <v>39.739008661635602</v>
      </c>
      <c r="H93" s="108">
        <f t="shared" si="69"/>
        <v>41.270969518178397</v>
      </c>
      <c r="I93" s="108">
        <f t="shared" si="69"/>
        <v>41.080404536619604</v>
      </c>
      <c r="J93" s="108">
        <f t="shared" si="69"/>
        <v>39.626633260356002</v>
      </c>
      <c r="K93" s="108">
        <f t="shared" si="69"/>
        <v>161.71701597678958</v>
      </c>
      <c r="L93" s="108">
        <f>L97+L101</f>
        <v>171.41536463999998</v>
      </c>
      <c r="M93" s="108">
        <f t="shared" si="69"/>
        <v>176.81118261999998</v>
      </c>
      <c r="N93" s="108">
        <f t="shared" si="69"/>
        <v>182.78788789999999</v>
      </c>
      <c r="O93" s="108">
        <f>O97+O101</f>
        <v>189.2837548</v>
      </c>
    </row>
    <row r="94" spans="1:15" s="5" customFormat="1" ht="30">
      <c r="A94" s="54"/>
      <c r="B94" s="56"/>
      <c r="C94" s="207" t="s">
        <v>243</v>
      </c>
      <c r="D94" s="51"/>
      <c r="E94" s="108">
        <f t="shared" ref="E94:F94" si="70">E91/100</f>
        <v>28.654408419999999</v>
      </c>
      <c r="F94" s="108">
        <f t="shared" si="70"/>
        <v>29.426911610000005</v>
      </c>
      <c r="G94" s="108">
        <f>G91/100</f>
        <v>7.9035418977000003</v>
      </c>
      <c r="H94" s="108">
        <f t="shared" ref="H94:K94" si="71">H91/100</f>
        <v>8.2082278278000018</v>
      </c>
      <c r="I94" s="108">
        <f t="shared" si="71"/>
        <v>8.1703270756999995</v>
      </c>
      <c r="J94" s="108">
        <f t="shared" si="71"/>
        <v>7.8811919769999994</v>
      </c>
      <c r="K94" s="108">
        <f t="shared" si="71"/>
        <v>32.163288778199998</v>
      </c>
      <c r="L94" s="108">
        <f t="shared" ref="L94:O94" si="72">L91/100</f>
        <v>32.163288778199998</v>
      </c>
      <c r="M94" s="108">
        <f t="shared" si="72"/>
        <v>32.163288778199998</v>
      </c>
      <c r="N94" s="108">
        <f t="shared" si="72"/>
        <v>31.198390114854</v>
      </c>
      <c r="O94" s="108">
        <f t="shared" si="72"/>
        <v>30.262438411408379</v>
      </c>
    </row>
    <row r="95" spans="1:15" s="5" customFormat="1">
      <c r="A95" s="54" t="s">
        <v>240</v>
      </c>
      <c r="B95" s="52" t="s">
        <v>251</v>
      </c>
      <c r="C95" s="207" t="s">
        <v>242</v>
      </c>
      <c r="D95" s="51"/>
      <c r="E95" s="108">
        <f t="shared" ref="E95:O95" si="73">E313+E204</f>
        <v>859.6322525999999</v>
      </c>
      <c r="F95" s="108">
        <f t="shared" si="73"/>
        <v>882.80735230000005</v>
      </c>
      <c r="G95" s="108">
        <f t="shared" si="73"/>
        <v>237.10625693100008</v>
      </c>
      <c r="H95" s="108">
        <f t="shared" si="73"/>
        <v>246.24683483400003</v>
      </c>
      <c r="I95" s="108">
        <f t="shared" si="73"/>
        <v>245.10981227100007</v>
      </c>
      <c r="J95" s="108">
        <f t="shared" si="73"/>
        <v>236.43575931000001</v>
      </c>
      <c r="K95" s="108">
        <f t="shared" si="73"/>
        <v>964.89866334600038</v>
      </c>
      <c r="L95" s="108">
        <f t="shared" si="73"/>
        <v>964.89866334600038</v>
      </c>
      <c r="M95" s="108">
        <f t="shared" si="73"/>
        <v>964.89866334600038</v>
      </c>
      <c r="N95" s="108">
        <f t="shared" si="73"/>
        <v>935.9517034456203</v>
      </c>
      <c r="O95" s="108">
        <f t="shared" si="73"/>
        <v>907.87315234225173</v>
      </c>
    </row>
    <row r="96" spans="1:15" s="5" customFormat="1">
      <c r="A96" s="54"/>
      <c r="B96" s="57"/>
      <c r="C96" s="207" t="s">
        <v>225</v>
      </c>
      <c r="D96" s="51"/>
      <c r="E96" s="108">
        <f>E95*0.85*1.45/1000</f>
        <v>1.0594967513294997</v>
      </c>
      <c r="F96" s="108">
        <f>F95*0.85*1.45/1000</f>
        <v>1.08806006170975</v>
      </c>
      <c r="G96" s="108">
        <f>G95*0.85*1.45/1000</f>
        <v>0.29223346166745762</v>
      </c>
      <c r="H96" s="108">
        <f t="shared" ref="H96:N96" si="74">H95*0.85*1.45/1000</f>
        <v>0.30349922393290502</v>
      </c>
      <c r="I96" s="108">
        <f t="shared" si="74"/>
        <v>0.30209784362400754</v>
      </c>
      <c r="J96" s="108">
        <f t="shared" si="74"/>
        <v>0.291407073349575</v>
      </c>
      <c r="K96" s="108">
        <f t="shared" si="74"/>
        <v>1.1892376025739455</v>
      </c>
      <c r="L96" s="108">
        <f t="shared" si="74"/>
        <v>1.1892376025739455</v>
      </c>
      <c r="M96" s="108">
        <f t="shared" si="74"/>
        <v>1.1892376025739455</v>
      </c>
      <c r="N96" s="108">
        <f t="shared" si="74"/>
        <v>1.1535604744967269</v>
      </c>
      <c r="O96" s="108">
        <f>O95*0.85*1.45/1000</f>
        <v>1.1189536602618253</v>
      </c>
    </row>
    <row r="97" spans="1:15" s="5" customFormat="1" ht="15.75" customHeight="1">
      <c r="A97" s="54"/>
      <c r="B97" s="57"/>
      <c r="C97" s="207" t="s">
        <v>55</v>
      </c>
      <c r="D97" s="51"/>
      <c r="E97" s="108">
        <f t="shared" ref="E97:O102" si="75">E315+E206</f>
        <v>36.891885089165349</v>
      </c>
      <c r="F97" s="108">
        <f t="shared" si="75"/>
        <v>40.961576095711202</v>
      </c>
      <c r="G97" s="108">
        <f t="shared" si="75"/>
        <v>11.921702598490688</v>
      </c>
      <c r="H97" s="108">
        <f t="shared" si="75"/>
        <v>12.381290855453518</v>
      </c>
      <c r="I97" s="108">
        <f t="shared" si="75"/>
        <v>12.324121360985883</v>
      </c>
      <c r="J97" s="108">
        <f t="shared" si="75"/>
        <v>11.887989978106802</v>
      </c>
      <c r="K97" s="108">
        <f t="shared" si="75"/>
        <v>48.515104793036897</v>
      </c>
      <c r="L97" s="108">
        <f t="shared" si="75"/>
        <v>51.426011079999995</v>
      </c>
      <c r="M97" s="108">
        <f t="shared" si="75"/>
        <v>52.968791410000001</v>
      </c>
      <c r="N97" s="108">
        <f t="shared" si="75"/>
        <v>53.434916770000001</v>
      </c>
      <c r="O97" s="108">
        <f t="shared" si="75"/>
        <v>53.905144039999996</v>
      </c>
    </row>
    <row r="98" spans="1:15" s="5" customFormat="1" ht="14.25" customHeight="1">
      <c r="A98" s="54"/>
      <c r="B98" s="57"/>
      <c r="C98" s="207" t="s">
        <v>243</v>
      </c>
      <c r="D98" s="51"/>
      <c r="E98" s="108">
        <f t="shared" si="75"/>
        <v>8.5963225259999998</v>
      </c>
      <c r="F98" s="108">
        <f t="shared" si="75"/>
        <v>8.8280735230000005</v>
      </c>
      <c r="G98" s="108">
        <f t="shared" si="75"/>
        <v>2.3710625693100011</v>
      </c>
      <c r="H98" s="108">
        <f t="shared" si="75"/>
        <v>2.4624683483400003</v>
      </c>
      <c r="I98" s="108">
        <f t="shared" si="75"/>
        <v>2.4510981227100004</v>
      </c>
      <c r="J98" s="108">
        <f t="shared" si="75"/>
        <v>2.3643575931000003</v>
      </c>
      <c r="K98" s="108">
        <f t="shared" si="75"/>
        <v>9.6489866334600034</v>
      </c>
      <c r="L98" s="108">
        <f t="shared" si="75"/>
        <v>9.6489866334600034</v>
      </c>
      <c r="M98" s="108">
        <f t="shared" si="75"/>
        <v>9.6489866334600034</v>
      </c>
      <c r="N98" s="108">
        <f t="shared" si="75"/>
        <v>9.3595170344562035</v>
      </c>
      <c r="O98" s="108">
        <f t="shared" si="75"/>
        <v>9.0787315234225172</v>
      </c>
    </row>
    <row r="99" spans="1:15" s="5" customFormat="1" ht="14.25" customHeight="1">
      <c r="A99" s="54" t="s">
        <v>241</v>
      </c>
      <c r="B99" s="52" t="s">
        <v>252</v>
      </c>
      <c r="C99" s="207" t="s">
        <v>244</v>
      </c>
      <c r="D99" s="51"/>
      <c r="E99" s="108">
        <f t="shared" si="75"/>
        <v>2005.8085893999998</v>
      </c>
      <c r="F99" s="108">
        <f t="shared" si="75"/>
        <v>2059.8838087000004</v>
      </c>
      <c r="G99" s="108">
        <f t="shared" si="75"/>
        <v>553.24793283899999</v>
      </c>
      <c r="H99" s="108">
        <f t="shared" si="75"/>
        <v>574.57594794600004</v>
      </c>
      <c r="I99" s="108">
        <f t="shared" si="75"/>
        <v>571.92289529899995</v>
      </c>
      <c r="J99" s="108">
        <f t="shared" si="75"/>
        <v>551.68343838999999</v>
      </c>
      <c r="K99" s="108">
        <f t="shared" si="75"/>
        <v>2251.4302144739995</v>
      </c>
      <c r="L99" s="108">
        <f t="shared" si="75"/>
        <v>2251.4302144739995</v>
      </c>
      <c r="M99" s="108">
        <f t="shared" si="75"/>
        <v>2251.4302144739995</v>
      </c>
      <c r="N99" s="108">
        <f t="shared" si="75"/>
        <v>2183.8873080397798</v>
      </c>
      <c r="O99" s="108">
        <f t="shared" si="75"/>
        <v>2118.3706887985863</v>
      </c>
    </row>
    <row r="100" spans="1:15" s="5" customFormat="1" ht="14.25" customHeight="1">
      <c r="A100" s="54"/>
      <c r="B100" s="57"/>
      <c r="C100" s="207" t="s">
        <v>225</v>
      </c>
      <c r="D100" s="51"/>
      <c r="E100" s="108">
        <f t="shared" si="75"/>
        <v>2.4721590864354996</v>
      </c>
      <c r="F100" s="108">
        <f t="shared" si="75"/>
        <v>2.5388067942227499</v>
      </c>
      <c r="G100" s="108">
        <f t="shared" si="75"/>
        <v>0.68187807722406735</v>
      </c>
      <c r="H100" s="108">
        <f t="shared" si="75"/>
        <v>0.70816485584344502</v>
      </c>
      <c r="I100" s="108">
        <f t="shared" si="75"/>
        <v>0.7048949684560174</v>
      </c>
      <c r="J100" s="108">
        <f t="shared" si="75"/>
        <v>0.67994983781567497</v>
      </c>
      <c r="K100" s="108">
        <f t="shared" si="75"/>
        <v>2.7748877393392046</v>
      </c>
      <c r="L100" s="108">
        <f t="shared" si="75"/>
        <v>2.7748877393392046</v>
      </c>
      <c r="M100" s="108">
        <f t="shared" si="75"/>
        <v>2.7748877393392046</v>
      </c>
      <c r="N100" s="108">
        <f t="shared" si="75"/>
        <v>2.691641107159028</v>
      </c>
      <c r="O100" s="108">
        <f t="shared" si="75"/>
        <v>2.6108918739442575</v>
      </c>
    </row>
    <row r="101" spans="1:15" s="5" customFormat="1" ht="14.25" customHeight="1">
      <c r="A101" s="54"/>
      <c r="B101" s="56"/>
      <c r="C101" s="207" t="s">
        <v>55</v>
      </c>
      <c r="D101" s="51"/>
      <c r="E101" s="108">
        <f t="shared" si="75"/>
        <v>86.081065208052493</v>
      </c>
      <c r="F101" s="108">
        <f t="shared" si="75"/>
        <v>95.577008402206303</v>
      </c>
      <c r="G101" s="108">
        <f t="shared" si="75"/>
        <v>27.817306063144912</v>
      </c>
      <c r="H101" s="108">
        <f t="shared" si="75"/>
        <v>28.889678662724879</v>
      </c>
      <c r="I101" s="108">
        <f t="shared" si="75"/>
        <v>28.756283175633719</v>
      </c>
      <c r="J101" s="108">
        <f t="shared" si="75"/>
        <v>27.738643282249196</v>
      </c>
      <c r="K101" s="108">
        <f t="shared" si="75"/>
        <v>113.2019111837527</v>
      </c>
      <c r="L101" s="108">
        <f t="shared" si="75"/>
        <v>119.98935355999998</v>
      </c>
      <c r="M101" s="108">
        <f t="shared" si="75"/>
        <v>123.84239120999999</v>
      </c>
      <c r="N101" s="108">
        <f t="shared" si="75"/>
        <v>129.35297112999999</v>
      </c>
      <c r="O101" s="108">
        <f t="shared" si="75"/>
        <v>135.37861076000002</v>
      </c>
    </row>
    <row r="102" spans="1:15" s="5" customFormat="1" ht="14.25" customHeight="1">
      <c r="A102" s="58"/>
      <c r="B102" s="59"/>
      <c r="C102" s="207" t="s">
        <v>243</v>
      </c>
      <c r="D102" s="51"/>
      <c r="E102" s="622">
        <f>E320+E211</f>
        <v>20.058085893999998</v>
      </c>
      <c r="F102" s="369">
        <f t="shared" si="75"/>
        <v>20.598838087000004</v>
      </c>
      <c r="G102" s="369">
        <f t="shared" si="75"/>
        <v>5.53247932839</v>
      </c>
      <c r="H102" s="369">
        <f t="shared" si="75"/>
        <v>5.7457594794600002</v>
      </c>
      <c r="I102" s="369">
        <f t="shared" si="75"/>
        <v>5.7192289529899991</v>
      </c>
      <c r="J102" s="369">
        <f t="shared" si="75"/>
        <v>5.5168343838999991</v>
      </c>
      <c r="K102" s="369">
        <f t="shared" si="75"/>
        <v>22.514302144739997</v>
      </c>
      <c r="L102" s="369">
        <f t="shared" si="75"/>
        <v>22.514302144739997</v>
      </c>
      <c r="M102" s="369">
        <f t="shared" si="75"/>
        <v>22.514302144739997</v>
      </c>
      <c r="N102" s="369">
        <f t="shared" si="75"/>
        <v>21.838873080397796</v>
      </c>
      <c r="O102" s="369">
        <f t="shared" si="75"/>
        <v>21.183706887985863</v>
      </c>
    </row>
    <row r="103" spans="1:15" s="5" customFormat="1" ht="14.25" customHeight="1">
      <c r="A103" s="58"/>
      <c r="B103" s="59"/>
      <c r="C103" s="207" t="s">
        <v>260</v>
      </c>
      <c r="D103" s="51"/>
      <c r="E103" s="369">
        <f t="shared" ref="E103:O103" si="76">E321+E212</f>
        <v>0</v>
      </c>
      <c r="F103" s="369">
        <f t="shared" si="76"/>
        <v>0</v>
      </c>
      <c r="G103" s="369">
        <f t="shared" si="76"/>
        <v>0</v>
      </c>
      <c r="H103" s="369">
        <f t="shared" si="76"/>
        <v>0</v>
      </c>
      <c r="I103" s="369">
        <f t="shared" si="76"/>
        <v>0</v>
      </c>
      <c r="J103" s="369">
        <f t="shared" si="76"/>
        <v>0</v>
      </c>
      <c r="K103" s="369">
        <f t="shared" si="76"/>
        <v>0</v>
      </c>
      <c r="L103" s="369">
        <f t="shared" si="76"/>
        <v>0</v>
      </c>
      <c r="M103" s="369">
        <f t="shared" si="76"/>
        <v>0</v>
      </c>
      <c r="N103" s="369">
        <f t="shared" si="76"/>
        <v>0</v>
      </c>
      <c r="O103" s="369">
        <f t="shared" si="76"/>
        <v>0</v>
      </c>
    </row>
    <row r="104" spans="1:15" s="5" customFormat="1" ht="14.25" customHeight="1">
      <c r="A104" s="788" t="s">
        <v>248</v>
      </c>
      <c r="B104" s="832" t="s">
        <v>253</v>
      </c>
      <c r="C104" s="207" t="s">
        <v>225</v>
      </c>
      <c r="D104" s="51"/>
      <c r="E104" s="108">
        <f t="shared" ref="E104:O104" si="77">E322+E213</f>
        <v>0</v>
      </c>
      <c r="F104" s="108">
        <f t="shared" si="77"/>
        <v>0</v>
      </c>
      <c r="G104" s="108">
        <f t="shared" si="77"/>
        <v>0</v>
      </c>
      <c r="H104" s="108">
        <f t="shared" si="77"/>
        <v>0</v>
      </c>
      <c r="I104" s="108">
        <f t="shared" si="77"/>
        <v>0</v>
      </c>
      <c r="J104" s="108">
        <f t="shared" si="77"/>
        <v>0</v>
      </c>
      <c r="K104" s="108">
        <f t="shared" si="77"/>
        <v>0</v>
      </c>
      <c r="L104" s="108">
        <f t="shared" si="77"/>
        <v>0</v>
      </c>
      <c r="M104" s="108">
        <f t="shared" si="77"/>
        <v>0</v>
      </c>
      <c r="N104" s="108">
        <f t="shared" si="77"/>
        <v>0</v>
      </c>
      <c r="O104" s="108">
        <f t="shared" si="77"/>
        <v>0</v>
      </c>
    </row>
    <row r="105" spans="1:15" s="5" customFormat="1" ht="14.25" customHeight="1">
      <c r="A105" s="788"/>
      <c r="B105" s="771"/>
      <c r="C105" s="207" t="s">
        <v>55</v>
      </c>
      <c r="D105" s="51"/>
      <c r="E105" s="108">
        <f t="shared" ref="E105:O105" si="78">E323+E214</f>
        <v>0</v>
      </c>
      <c r="F105" s="108">
        <f t="shared" si="78"/>
        <v>0</v>
      </c>
      <c r="G105" s="108">
        <f t="shared" si="78"/>
        <v>0</v>
      </c>
      <c r="H105" s="108">
        <f t="shared" si="78"/>
        <v>0</v>
      </c>
      <c r="I105" s="108">
        <f t="shared" si="78"/>
        <v>0</v>
      </c>
      <c r="J105" s="108">
        <f t="shared" si="78"/>
        <v>0</v>
      </c>
      <c r="K105" s="108">
        <f t="shared" si="78"/>
        <v>0</v>
      </c>
      <c r="L105" s="108">
        <f t="shared" si="78"/>
        <v>0</v>
      </c>
      <c r="M105" s="108">
        <f t="shared" si="78"/>
        <v>0</v>
      </c>
      <c r="N105" s="108">
        <f t="shared" si="78"/>
        <v>0</v>
      </c>
      <c r="O105" s="108">
        <f t="shared" si="78"/>
        <v>0</v>
      </c>
    </row>
    <row r="106" spans="1:15" s="5" customFormat="1" ht="14.25" customHeight="1">
      <c r="A106" s="788" t="s">
        <v>254</v>
      </c>
      <c r="B106" s="830" t="s">
        <v>247</v>
      </c>
      <c r="C106" s="207" t="s">
        <v>312</v>
      </c>
      <c r="D106" s="51"/>
      <c r="E106" s="108">
        <f t="shared" ref="E106:O106" si="79">E324+E215</f>
        <v>0</v>
      </c>
      <c r="F106" s="108">
        <f t="shared" si="79"/>
        <v>0</v>
      </c>
      <c r="G106" s="108">
        <f t="shared" si="79"/>
        <v>0</v>
      </c>
      <c r="H106" s="108">
        <f t="shared" si="79"/>
        <v>0</v>
      </c>
      <c r="I106" s="108">
        <f t="shared" si="79"/>
        <v>0</v>
      </c>
      <c r="J106" s="108">
        <f t="shared" si="79"/>
        <v>0</v>
      </c>
      <c r="K106" s="108">
        <f t="shared" si="79"/>
        <v>0</v>
      </c>
      <c r="L106" s="108">
        <f t="shared" si="79"/>
        <v>0</v>
      </c>
      <c r="M106" s="108">
        <f t="shared" si="79"/>
        <v>0</v>
      </c>
      <c r="N106" s="108">
        <f t="shared" si="79"/>
        <v>0</v>
      </c>
      <c r="O106" s="108">
        <f t="shared" si="79"/>
        <v>0</v>
      </c>
    </row>
    <row r="107" spans="1:15" s="5" customFormat="1" ht="14.25" customHeight="1">
      <c r="A107" s="788"/>
      <c r="B107" s="768"/>
      <c r="C107" s="207" t="s">
        <v>225</v>
      </c>
      <c r="D107" s="51"/>
      <c r="E107" s="108">
        <f t="shared" ref="E107:O107" si="80">E325+E216</f>
        <v>0</v>
      </c>
      <c r="F107" s="108">
        <f t="shared" si="80"/>
        <v>0</v>
      </c>
      <c r="G107" s="108">
        <f t="shared" si="80"/>
        <v>0</v>
      </c>
      <c r="H107" s="108">
        <f t="shared" si="80"/>
        <v>0</v>
      </c>
      <c r="I107" s="108">
        <f t="shared" si="80"/>
        <v>0</v>
      </c>
      <c r="J107" s="108">
        <f t="shared" si="80"/>
        <v>0</v>
      </c>
      <c r="K107" s="108">
        <f t="shared" si="80"/>
        <v>0</v>
      </c>
      <c r="L107" s="108">
        <f t="shared" si="80"/>
        <v>0</v>
      </c>
      <c r="M107" s="108">
        <f t="shared" si="80"/>
        <v>0</v>
      </c>
      <c r="N107" s="108">
        <f t="shared" si="80"/>
        <v>0</v>
      </c>
      <c r="O107" s="108">
        <f t="shared" si="80"/>
        <v>0</v>
      </c>
    </row>
    <row r="108" spans="1:15" s="5" customFormat="1" ht="14.25" customHeight="1">
      <c r="A108" s="788"/>
      <c r="B108" s="769"/>
      <c r="C108" s="207" t="s">
        <v>55</v>
      </c>
      <c r="D108" s="51"/>
      <c r="E108" s="108">
        <f t="shared" ref="E108:O108" si="81">E326+E217</f>
        <v>0</v>
      </c>
      <c r="F108" s="108">
        <f t="shared" si="81"/>
        <v>0</v>
      </c>
      <c r="G108" s="108">
        <f t="shared" si="81"/>
        <v>0</v>
      </c>
      <c r="H108" s="108">
        <f t="shared" si="81"/>
        <v>0</v>
      </c>
      <c r="I108" s="108">
        <f t="shared" si="81"/>
        <v>0</v>
      </c>
      <c r="J108" s="108">
        <f t="shared" si="81"/>
        <v>0</v>
      </c>
      <c r="K108" s="108">
        <f t="shared" si="81"/>
        <v>0</v>
      </c>
      <c r="L108" s="108">
        <f t="shared" si="81"/>
        <v>0</v>
      </c>
      <c r="M108" s="108">
        <f t="shared" si="81"/>
        <v>0</v>
      </c>
      <c r="N108" s="108">
        <f t="shared" si="81"/>
        <v>0</v>
      </c>
      <c r="O108" s="108">
        <f t="shared" si="81"/>
        <v>0</v>
      </c>
    </row>
    <row r="109" spans="1:15" s="5" customFormat="1" ht="14.25" customHeight="1">
      <c r="A109" s="788" t="s">
        <v>249</v>
      </c>
      <c r="B109" s="830" t="s">
        <v>246</v>
      </c>
      <c r="C109" s="207" t="s">
        <v>58</v>
      </c>
      <c r="D109" s="51"/>
      <c r="E109" s="108">
        <f t="shared" ref="E109:O109" si="82">E327+E218</f>
        <v>0</v>
      </c>
      <c r="F109" s="108">
        <f t="shared" si="82"/>
        <v>0</v>
      </c>
      <c r="G109" s="108">
        <f t="shared" si="82"/>
        <v>0</v>
      </c>
      <c r="H109" s="108">
        <f t="shared" si="82"/>
        <v>0</v>
      </c>
      <c r="I109" s="108">
        <f t="shared" si="82"/>
        <v>0</v>
      </c>
      <c r="J109" s="108">
        <f t="shared" si="82"/>
        <v>0</v>
      </c>
      <c r="K109" s="108">
        <f t="shared" si="82"/>
        <v>0</v>
      </c>
      <c r="L109" s="108">
        <f t="shared" si="82"/>
        <v>0</v>
      </c>
      <c r="M109" s="108">
        <f t="shared" si="82"/>
        <v>0</v>
      </c>
      <c r="N109" s="108">
        <f t="shared" si="82"/>
        <v>0</v>
      </c>
      <c r="O109" s="108">
        <f t="shared" si="82"/>
        <v>0</v>
      </c>
    </row>
    <row r="110" spans="1:15" s="5" customFormat="1" ht="14.25" customHeight="1">
      <c r="A110" s="788"/>
      <c r="B110" s="768"/>
      <c r="C110" s="207" t="s">
        <v>56</v>
      </c>
      <c r="D110" s="51"/>
      <c r="E110" s="108">
        <f t="shared" ref="E110:O110" si="83">E328+E219</f>
        <v>0</v>
      </c>
      <c r="F110" s="108">
        <f t="shared" si="83"/>
        <v>0</v>
      </c>
      <c r="G110" s="108">
        <f t="shared" si="83"/>
        <v>0</v>
      </c>
      <c r="H110" s="108">
        <f t="shared" si="83"/>
        <v>0</v>
      </c>
      <c r="I110" s="108">
        <f t="shared" si="83"/>
        <v>0</v>
      </c>
      <c r="J110" s="108">
        <f t="shared" si="83"/>
        <v>0</v>
      </c>
      <c r="K110" s="108">
        <f t="shared" si="83"/>
        <v>0</v>
      </c>
      <c r="L110" s="108">
        <f t="shared" si="83"/>
        <v>0</v>
      </c>
      <c r="M110" s="108">
        <f t="shared" si="83"/>
        <v>0</v>
      </c>
      <c r="N110" s="108">
        <f t="shared" si="83"/>
        <v>0</v>
      </c>
      <c r="O110" s="108">
        <f t="shared" si="83"/>
        <v>0</v>
      </c>
    </row>
    <row r="111" spans="1:15" s="5" customFormat="1" ht="14.25" customHeight="1">
      <c r="A111" s="788"/>
      <c r="B111" s="769"/>
      <c r="C111" s="207" t="s">
        <v>55</v>
      </c>
      <c r="D111" s="51"/>
      <c r="E111" s="108">
        <f t="shared" ref="E111:O111" si="84">E329+E220</f>
        <v>0</v>
      </c>
      <c r="F111" s="108">
        <f t="shared" si="84"/>
        <v>0</v>
      </c>
      <c r="G111" s="108">
        <f t="shared" si="84"/>
        <v>0</v>
      </c>
      <c r="H111" s="108">
        <f t="shared" si="84"/>
        <v>0</v>
      </c>
      <c r="I111" s="108">
        <f t="shared" si="84"/>
        <v>0</v>
      </c>
      <c r="J111" s="108">
        <f t="shared" si="84"/>
        <v>0</v>
      </c>
      <c r="K111" s="108">
        <f t="shared" si="84"/>
        <v>0</v>
      </c>
      <c r="L111" s="108">
        <f t="shared" si="84"/>
        <v>0</v>
      </c>
      <c r="M111" s="108">
        <f t="shared" si="84"/>
        <v>0</v>
      </c>
      <c r="N111" s="108">
        <f t="shared" si="84"/>
        <v>0</v>
      </c>
      <c r="O111" s="108">
        <f t="shared" si="84"/>
        <v>0</v>
      </c>
    </row>
    <row r="112" spans="1:15" s="220" customFormat="1" ht="36.75" customHeight="1">
      <c r="A112" s="303">
        <v>9</v>
      </c>
      <c r="B112" s="264" t="s">
        <v>330</v>
      </c>
      <c r="C112" s="264" t="s">
        <v>215</v>
      </c>
      <c r="D112" s="265"/>
      <c r="E112" s="307">
        <f>E115/E113</f>
        <v>0.96388417050877617</v>
      </c>
      <c r="F112" s="307">
        <f t="shared" ref="F112:O112" si="85">F115/F113</f>
        <v>0.89597818153881614</v>
      </c>
      <c r="G112" s="307">
        <f t="shared" si="85"/>
        <v>0.75</v>
      </c>
      <c r="H112" s="307">
        <f t="shared" si="85"/>
        <v>0.75</v>
      </c>
      <c r="I112" s="307">
        <f t="shared" si="85"/>
        <v>0.75</v>
      </c>
      <c r="J112" s="307">
        <f t="shared" si="85"/>
        <v>0.75</v>
      </c>
      <c r="K112" s="307">
        <f t="shared" si="85"/>
        <v>0.75</v>
      </c>
      <c r="L112" s="307">
        <f t="shared" si="85"/>
        <v>0.75</v>
      </c>
      <c r="M112" s="307">
        <f t="shared" si="85"/>
        <v>0.75</v>
      </c>
      <c r="N112" s="307">
        <f t="shared" si="85"/>
        <v>0.75</v>
      </c>
      <c r="O112" s="307">
        <f t="shared" si="85"/>
        <v>0.75</v>
      </c>
    </row>
    <row r="113" spans="1:15" s="220" customFormat="1" ht="30">
      <c r="A113" s="305" t="s">
        <v>334</v>
      </c>
      <c r="B113" s="264" t="s">
        <v>331</v>
      </c>
      <c r="C113" s="264" t="s">
        <v>14</v>
      </c>
      <c r="D113" s="265"/>
      <c r="E113" s="299">
        <f>E222+E331</f>
        <v>24726</v>
      </c>
      <c r="F113" s="299">
        <f>F222+F331</f>
        <v>26033</v>
      </c>
      <c r="G113" s="299">
        <f t="shared" ref="G113:O113" si="86">G222+G331</f>
        <v>25957</v>
      </c>
      <c r="H113" s="299">
        <f t="shared" si="86"/>
        <v>25957</v>
      </c>
      <c r="I113" s="299">
        <f t="shared" si="86"/>
        <v>25957</v>
      </c>
      <c r="J113" s="299">
        <f t="shared" si="86"/>
        <v>25957</v>
      </c>
      <c r="K113" s="299">
        <f t="shared" si="86"/>
        <v>25957</v>
      </c>
      <c r="L113" s="299">
        <f t="shared" si="86"/>
        <v>25957</v>
      </c>
      <c r="M113" s="299">
        <f t="shared" si="86"/>
        <v>25957</v>
      </c>
      <c r="N113" s="299">
        <f t="shared" si="86"/>
        <v>25957</v>
      </c>
      <c r="O113" s="299">
        <f t="shared" si="86"/>
        <v>25957</v>
      </c>
    </row>
    <row r="114" spans="1:15" s="220" customFormat="1" ht="30">
      <c r="A114" s="303" t="s">
        <v>335</v>
      </c>
      <c r="B114" s="300" t="s">
        <v>332</v>
      </c>
      <c r="C114" s="300" t="s">
        <v>14</v>
      </c>
      <c r="D114" s="301"/>
      <c r="E114" s="299">
        <f t="shared" ref="E114" si="87">E223+E332</f>
        <v>893</v>
      </c>
      <c r="F114" s="299">
        <f t="shared" ref="F114:O115" si="88">F223+F332</f>
        <v>2708</v>
      </c>
      <c r="G114" s="299">
        <f t="shared" si="88"/>
        <v>6489.25</v>
      </c>
      <c r="H114" s="299">
        <f t="shared" si="88"/>
        <v>6489.25</v>
      </c>
      <c r="I114" s="299">
        <f t="shared" si="88"/>
        <v>6489.25</v>
      </c>
      <c r="J114" s="299">
        <f t="shared" si="88"/>
        <v>6489.25</v>
      </c>
      <c r="K114" s="299">
        <f t="shared" si="88"/>
        <v>6489.25</v>
      </c>
      <c r="L114" s="299">
        <f t="shared" si="88"/>
        <v>6489.25</v>
      </c>
      <c r="M114" s="299">
        <f t="shared" si="88"/>
        <v>6489.25</v>
      </c>
      <c r="N114" s="299">
        <f t="shared" si="88"/>
        <v>6489.25</v>
      </c>
      <c r="O114" s="299">
        <f t="shared" si="88"/>
        <v>6489.25</v>
      </c>
    </row>
    <row r="115" spans="1:15" s="220" customFormat="1" ht="27" customHeight="1">
      <c r="A115" s="303" t="s">
        <v>336</v>
      </c>
      <c r="B115" s="266" t="s">
        <v>333</v>
      </c>
      <c r="C115" s="266" t="s">
        <v>14</v>
      </c>
      <c r="D115" s="265"/>
      <c r="E115" s="299">
        <f t="shared" ref="E115" si="89">E224+E333</f>
        <v>23833</v>
      </c>
      <c r="F115" s="299">
        <f t="shared" si="88"/>
        <v>23325</v>
      </c>
      <c r="G115" s="299">
        <f t="shared" si="88"/>
        <v>19467.75</v>
      </c>
      <c r="H115" s="299">
        <f t="shared" si="88"/>
        <v>19467.75</v>
      </c>
      <c r="I115" s="299">
        <f t="shared" si="88"/>
        <v>19467.75</v>
      </c>
      <c r="J115" s="299">
        <f t="shared" si="88"/>
        <v>19467.75</v>
      </c>
      <c r="K115" s="299">
        <f t="shared" si="88"/>
        <v>19467.75</v>
      </c>
      <c r="L115" s="299">
        <f t="shared" si="88"/>
        <v>19467.75</v>
      </c>
      <c r="M115" s="299">
        <f t="shared" si="88"/>
        <v>19467.75</v>
      </c>
      <c r="N115" s="299">
        <f t="shared" si="88"/>
        <v>19467.75</v>
      </c>
      <c r="O115" s="299">
        <f t="shared" si="88"/>
        <v>19467.75</v>
      </c>
    </row>
    <row r="116" spans="1:15">
      <c r="A116" s="810" t="s">
        <v>318</v>
      </c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</row>
    <row r="117" spans="1:15" ht="45" outlineLevel="1">
      <c r="A117" s="268">
        <v>1</v>
      </c>
      <c r="B117" s="269" t="s">
        <v>76</v>
      </c>
      <c r="C117" s="270" t="s">
        <v>71</v>
      </c>
      <c r="D117" s="228"/>
      <c r="E117" s="108">
        <v>22302.829568000001</v>
      </c>
      <c r="F117" s="108">
        <v>21967.452776999999</v>
      </c>
      <c r="G117" s="108">
        <v>5991.142155999999</v>
      </c>
      <c r="H117" s="108">
        <v>4881.1249959999986</v>
      </c>
      <c r="I117" s="108">
        <v>4763.3121273000006</v>
      </c>
      <c r="J117" s="108">
        <v>5963.1909460000006</v>
      </c>
      <c r="K117" s="108">
        <f>J117+I117+H117+G117</f>
        <v>21598.770225299999</v>
      </c>
      <c r="L117" s="108">
        <v>21693.474652590587</v>
      </c>
      <c r="M117" s="108">
        <v>21790.336272999994</v>
      </c>
      <c r="N117" s="108">
        <v>21767.428878999999</v>
      </c>
      <c r="O117" s="108">
        <v>21728.263702999997</v>
      </c>
    </row>
    <row r="118" spans="1:15" outlineLevel="1">
      <c r="A118" s="268" t="s">
        <v>44</v>
      </c>
      <c r="B118" s="271" t="s">
        <v>72</v>
      </c>
      <c r="C118" s="270" t="s">
        <v>71</v>
      </c>
      <c r="D118" s="228"/>
      <c r="E118" s="108">
        <v>18505.298593</v>
      </c>
      <c r="F118" s="108">
        <v>18231.169821747055</v>
      </c>
      <c r="G118" s="222">
        <v>4939.990581</v>
      </c>
      <c r="H118" s="222">
        <v>3977.5107386078453</v>
      </c>
      <c r="I118" s="222">
        <v>4024.7758143000001</v>
      </c>
      <c r="J118" s="222">
        <v>4939.9024330000002</v>
      </c>
      <c r="K118" s="108">
        <f t="shared" ref="K118:K121" si="90">J118+I118+H118+G118</f>
        <v>17882.179566907846</v>
      </c>
      <c r="L118" s="222">
        <v>17999.237972695133</v>
      </c>
      <c r="M118" s="222">
        <v>18199.604782719347</v>
      </c>
      <c r="N118" s="222">
        <v>18230.472195127364</v>
      </c>
      <c r="O118" s="222">
        <v>18197.670909497614</v>
      </c>
    </row>
    <row r="119" spans="1:15" outlineLevel="1">
      <c r="A119" s="268" t="s">
        <v>45</v>
      </c>
      <c r="B119" s="271" t="s">
        <v>73</v>
      </c>
      <c r="C119" s="270" t="s">
        <v>71</v>
      </c>
      <c r="D119" s="228"/>
      <c r="E119" s="108">
        <v>4043.2477429808655</v>
      </c>
      <c r="F119" s="108">
        <v>3158.9303117578825</v>
      </c>
      <c r="G119" s="222">
        <v>1102.2690389999998</v>
      </c>
      <c r="H119" s="222">
        <v>813.64981499999999</v>
      </c>
      <c r="I119" s="222">
        <v>569.49214099999995</v>
      </c>
      <c r="J119" s="222">
        <v>1096.1980779999999</v>
      </c>
      <c r="K119" s="108">
        <f t="shared" si="90"/>
        <v>3581.6090729999996</v>
      </c>
      <c r="L119" s="222">
        <v>3647.3134039641727</v>
      </c>
      <c r="M119" s="222">
        <v>3693.5987013684194</v>
      </c>
      <c r="N119" s="222">
        <v>3699.7157543743911</v>
      </c>
      <c r="O119" s="222">
        <v>3693.0590187775724</v>
      </c>
    </row>
    <row r="120" spans="1:15" outlineLevel="1">
      <c r="A120" s="268" t="s">
        <v>46</v>
      </c>
      <c r="B120" s="271" t="s">
        <v>74</v>
      </c>
      <c r="C120" s="270" t="s">
        <v>71</v>
      </c>
      <c r="D120" s="228"/>
      <c r="E120" s="108">
        <v>19839.7171800418</v>
      </c>
      <c r="F120" s="108">
        <v>19487.863269099998</v>
      </c>
      <c r="G120" s="222">
        <v>5341.76872</v>
      </c>
      <c r="H120" s="222">
        <v>4322.6493413921535</v>
      </c>
      <c r="I120" s="222">
        <v>4226.9955879999998</v>
      </c>
      <c r="J120" s="222">
        <v>5311.132579000001</v>
      </c>
      <c r="K120" s="108">
        <f t="shared" si="90"/>
        <v>19202.546228392155</v>
      </c>
      <c r="L120" s="222">
        <v>19378.247876792553</v>
      </c>
      <c r="M120" s="222">
        <v>19593.965770895709</v>
      </c>
      <c r="N120" s="222">
        <v>19627.198087167384</v>
      </c>
      <c r="O120" s="222">
        <v>19591.883734161162</v>
      </c>
    </row>
    <row r="121" spans="1:15" outlineLevel="1">
      <c r="A121" s="268" t="s">
        <v>47</v>
      </c>
      <c r="B121" s="271" t="s">
        <v>75</v>
      </c>
      <c r="C121" s="270" t="s">
        <v>71</v>
      </c>
      <c r="D121" s="228"/>
      <c r="E121" s="108">
        <v>8595.2087819999979</v>
      </c>
      <c r="F121" s="108">
        <v>9470.7234290999986</v>
      </c>
      <c r="G121" s="222">
        <v>2744.4720560000005</v>
      </c>
      <c r="H121" s="222">
        <v>2223.4325140000001</v>
      </c>
      <c r="I121" s="222">
        <v>2014.7946549999999</v>
      </c>
      <c r="J121" s="222">
        <v>2618.5214529999998</v>
      </c>
      <c r="K121" s="108">
        <f t="shared" si="90"/>
        <v>9601.2206780000015</v>
      </c>
      <c r="L121" s="222">
        <v>9677.3543006901436</v>
      </c>
      <c r="M121" s="222">
        <v>9700.162289004742</v>
      </c>
      <c r="N121" s="222">
        <v>9716.226948889529</v>
      </c>
      <c r="O121" s="222">
        <v>9698.7449697074881</v>
      </c>
    </row>
    <row r="122" spans="1:15" ht="60" outlineLevel="1">
      <c r="A122" s="268">
        <v>2</v>
      </c>
      <c r="B122" s="272" t="s">
        <v>298</v>
      </c>
      <c r="C122" s="270" t="s">
        <v>71</v>
      </c>
      <c r="D122" s="228"/>
      <c r="E122" s="244">
        <f>E117</f>
        <v>22302.829568000001</v>
      </c>
      <c r="F122" s="331">
        <f>F117</f>
        <v>21967.452776999999</v>
      </c>
      <c r="G122" s="244">
        <f t="shared" ref="G122:L122" si="91">G117</f>
        <v>5991.142155999999</v>
      </c>
      <c r="H122" s="244">
        <f t="shared" si="91"/>
        <v>4881.1249959999986</v>
      </c>
      <c r="I122" s="244">
        <f t="shared" si="91"/>
        <v>4763.3121273000006</v>
      </c>
      <c r="J122" s="244">
        <f t="shared" si="91"/>
        <v>5963.1909460000006</v>
      </c>
      <c r="K122" s="244">
        <f t="shared" si="91"/>
        <v>21598.770225299999</v>
      </c>
      <c r="L122" s="244">
        <f t="shared" si="91"/>
        <v>21693.474652590587</v>
      </c>
      <c r="M122" s="215">
        <f t="shared" ref="M122:O122" si="92">M117</f>
        <v>21790.336272999994</v>
      </c>
      <c r="N122" s="215">
        <f t="shared" si="92"/>
        <v>21767.428878999999</v>
      </c>
      <c r="O122" s="215">
        <f t="shared" si="92"/>
        <v>21728.263702999997</v>
      </c>
    </row>
    <row r="123" spans="1:15" ht="60" outlineLevel="1">
      <c r="A123" s="268">
        <v>3</v>
      </c>
      <c r="B123" s="272" t="s">
        <v>287</v>
      </c>
      <c r="C123" s="270" t="s">
        <v>71</v>
      </c>
      <c r="D123" s="228"/>
      <c r="E123" s="244">
        <f>E117</f>
        <v>22302.829568000001</v>
      </c>
      <c r="F123" s="331">
        <v>21967.452776999999</v>
      </c>
      <c r="G123" s="244">
        <f t="shared" ref="G123:K123" si="93">G117</f>
        <v>5991.142155999999</v>
      </c>
      <c r="H123" s="244">
        <f t="shared" si="93"/>
        <v>4881.1249959999986</v>
      </c>
      <c r="I123" s="244">
        <f t="shared" si="93"/>
        <v>4763.3121273000006</v>
      </c>
      <c r="J123" s="244">
        <f t="shared" si="93"/>
        <v>5963.1909460000006</v>
      </c>
      <c r="K123" s="244">
        <f t="shared" si="93"/>
        <v>21598.770225299999</v>
      </c>
      <c r="L123" s="244">
        <f>L117</f>
        <v>21693.474652590587</v>
      </c>
      <c r="M123" s="215">
        <f t="shared" ref="M123" si="94">M122</f>
        <v>21790.336272999994</v>
      </c>
      <c r="N123" s="215">
        <f t="shared" ref="N123" si="95">N122</f>
        <v>21767.428878999999</v>
      </c>
      <c r="O123" s="215">
        <f t="shared" ref="O123" si="96">O122</f>
        <v>21728.263702999997</v>
      </c>
    </row>
    <row r="124" spans="1:15" outlineLevel="1">
      <c r="A124" s="268" t="s">
        <v>65</v>
      </c>
      <c r="B124" s="271" t="s">
        <v>72</v>
      </c>
      <c r="C124" s="270" t="s">
        <v>71</v>
      </c>
      <c r="D124" s="228"/>
      <c r="E124" s="244">
        <v>18724.5209369</v>
      </c>
      <c r="F124" s="331">
        <v>18405.900571000002</v>
      </c>
      <c r="G124" s="244">
        <f t="shared" ref="G124:L124" si="97">G118</f>
        <v>4939.990581</v>
      </c>
      <c r="H124" s="244">
        <f t="shared" si="97"/>
        <v>3977.5107386078453</v>
      </c>
      <c r="I124" s="244">
        <f t="shared" si="97"/>
        <v>4024.7758143000001</v>
      </c>
      <c r="J124" s="244">
        <f t="shared" si="97"/>
        <v>4939.9024330000002</v>
      </c>
      <c r="K124" s="244">
        <f t="shared" si="97"/>
        <v>17882.179566907846</v>
      </c>
      <c r="L124" s="244">
        <f t="shared" si="97"/>
        <v>17999.237972695133</v>
      </c>
      <c r="M124" s="244">
        <f t="shared" ref="M124:O124" si="98">M118</f>
        <v>18199.604782719347</v>
      </c>
      <c r="N124" s="244">
        <f t="shared" si="98"/>
        <v>18230.472195127364</v>
      </c>
      <c r="O124" s="244">
        <f t="shared" si="98"/>
        <v>18197.670909497614</v>
      </c>
    </row>
    <row r="125" spans="1:15" outlineLevel="1">
      <c r="A125" s="268" t="s">
        <v>87</v>
      </c>
      <c r="B125" s="271" t="s">
        <v>73</v>
      </c>
      <c r="C125" s="270" t="s">
        <v>71</v>
      </c>
      <c r="D125" s="228"/>
      <c r="E125" s="244">
        <v>3763.371357991929</v>
      </c>
      <c r="F125" s="331">
        <v>2908.0437549999997</v>
      </c>
      <c r="G125" s="244">
        <f t="shared" ref="G125:L125" si="99">G119</f>
        <v>1102.2690389999998</v>
      </c>
      <c r="H125" s="244">
        <f t="shared" si="99"/>
        <v>813.64981499999999</v>
      </c>
      <c r="I125" s="244">
        <f t="shared" si="99"/>
        <v>569.49214099999995</v>
      </c>
      <c r="J125" s="244">
        <f t="shared" si="99"/>
        <v>1096.1980779999999</v>
      </c>
      <c r="K125" s="244">
        <f t="shared" si="99"/>
        <v>3581.6090729999996</v>
      </c>
      <c r="L125" s="244">
        <f t="shared" si="99"/>
        <v>3647.3134039641727</v>
      </c>
      <c r="M125" s="244">
        <f t="shared" ref="M125:O125" si="100">M119</f>
        <v>3693.5987013684194</v>
      </c>
      <c r="N125" s="244">
        <f t="shared" si="100"/>
        <v>3699.7157543743911</v>
      </c>
      <c r="O125" s="244">
        <f t="shared" si="100"/>
        <v>3693.0590187775724</v>
      </c>
    </row>
    <row r="126" spans="1:15" outlineLevel="1">
      <c r="A126" s="268" t="s">
        <v>85</v>
      </c>
      <c r="B126" s="271" t="s">
        <v>74</v>
      </c>
      <c r="C126" s="270" t="s">
        <v>71</v>
      </c>
      <c r="D126" s="228"/>
      <c r="E126" s="244">
        <v>18308.620507096675</v>
      </c>
      <c r="F126" s="331">
        <v>18113.860907000002</v>
      </c>
      <c r="G126" s="244">
        <f t="shared" ref="G126:L126" si="101">G120</f>
        <v>5341.76872</v>
      </c>
      <c r="H126" s="244">
        <f t="shared" si="101"/>
        <v>4322.6493413921535</v>
      </c>
      <c r="I126" s="244">
        <f t="shared" si="101"/>
        <v>4226.9955879999998</v>
      </c>
      <c r="J126" s="244">
        <f t="shared" si="101"/>
        <v>5311.132579000001</v>
      </c>
      <c r="K126" s="244">
        <f t="shared" si="101"/>
        <v>19202.546228392155</v>
      </c>
      <c r="L126" s="244">
        <f t="shared" si="101"/>
        <v>19378.247876792553</v>
      </c>
      <c r="M126" s="244">
        <f t="shared" ref="M126:O126" si="102">M120</f>
        <v>19593.965770895709</v>
      </c>
      <c r="N126" s="244">
        <f t="shared" si="102"/>
        <v>19627.198087167384</v>
      </c>
      <c r="O126" s="244">
        <f t="shared" si="102"/>
        <v>19591.883734161162</v>
      </c>
    </row>
    <row r="127" spans="1:15" outlineLevel="1">
      <c r="A127" s="268" t="s">
        <v>86</v>
      </c>
      <c r="B127" s="271" t="s">
        <v>75</v>
      </c>
      <c r="C127" s="270" t="s">
        <v>71</v>
      </c>
      <c r="D127" s="228"/>
      <c r="E127" s="244">
        <v>7951.7726312039586</v>
      </c>
      <c r="F127" s="331">
        <v>7822.5737050000007</v>
      </c>
      <c r="G127" s="244">
        <f t="shared" ref="G127:L127" si="103">G121</f>
        <v>2744.4720560000005</v>
      </c>
      <c r="H127" s="244">
        <f t="shared" si="103"/>
        <v>2223.4325140000001</v>
      </c>
      <c r="I127" s="244">
        <f t="shared" si="103"/>
        <v>2014.7946549999999</v>
      </c>
      <c r="J127" s="244">
        <f t="shared" si="103"/>
        <v>2618.5214529999998</v>
      </c>
      <c r="K127" s="244">
        <f t="shared" si="103"/>
        <v>9601.2206780000015</v>
      </c>
      <c r="L127" s="244">
        <f t="shared" si="103"/>
        <v>9677.3543006901436</v>
      </c>
      <c r="M127" s="244">
        <f t="shared" ref="M127:O127" si="104">M121</f>
        <v>9700.162289004742</v>
      </c>
      <c r="N127" s="244">
        <f t="shared" si="104"/>
        <v>9716.226948889529</v>
      </c>
      <c r="O127" s="244">
        <f t="shared" si="104"/>
        <v>9698.7449697074881</v>
      </c>
    </row>
    <row r="128" spans="1:15" outlineLevel="1">
      <c r="A128" s="781">
        <v>4</v>
      </c>
      <c r="B128" s="784" t="s">
        <v>78</v>
      </c>
      <c r="C128" s="270" t="s">
        <v>71</v>
      </c>
      <c r="D128" s="228"/>
      <c r="E128" s="324">
        <v>2705.4373160000005</v>
      </c>
      <c r="F128" s="324">
        <v>2633.8758400000006</v>
      </c>
      <c r="G128" s="324">
        <v>832.730816</v>
      </c>
      <c r="H128" s="324">
        <v>455.08770378575684</v>
      </c>
      <c r="I128" s="324">
        <v>467.5274483000004</v>
      </c>
      <c r="J128" s="324">
        <v>872.14115800000104</v>
      </c>
      <c r="K128" s="324">
        <f>J128+I128+H128+G128</f>
        <v>2627.4871260857581</v>
      </c>
      <c r="L128" s="324">
        <v>2633.5878225905908</v>
      </c>
      <c r="M128" s="324">
        <v>2590.8709829999934</v>
      </c>
      <c r="N128" s="324">
        <v>2442.3055199999981</v>
      </c>
      <c r="O128" s="324">
        <v>2240.1839880223997</v>
      </c>
    </row>
    <row r="129" spans="1:15" outlineLevel="1">
      <c r="A129" s="781"/>
      <c r="B129" s="784"/>
      <c r="C129" s="270" t="s">
        <v>55</v>
      </c>
      <c r="D129" s="228"/>
      <c r="E129" s="325">
        <v>8012.4046547299995</v>
      </c>
      <c r="F129" s="427">
        <v>7462.0634821500007</v>
      </c>
      <c r="G129" s="325">
        <f>G133+G137+G141+G145</f>
        <v>2718.0004610200003</v>
      </c>
      <c r="H129" s="325">
        <f t="shared" ref="H129:J129" si="105">H133+H137+H141+H145</f>
        <v>1396.414496482605</v>
      </c>
      <c r="I129" s="325">
        <f t="shared" si="105"/>
        <v>1521.9015567194897</v>
      </c>
      <c r="J129" s="325">
        <f t="shared" si="105"/>
        <v>2871.7805982900036</v>
      </c>
      <c r="K129" s="324">
        <f>J129+I129+H129+G129</f>
        <v>8508.0971125120996</v>
      </c>
      <c r="L129" s="326">
        <f>L128*Тарифы!I4</f>
        <v>8993.8867652918416</v>
      </c>
      <c r="M129" s="326">
        <f>M128*Тарифы!J4</f>
        <v>9298.143692499978</v>
      </c>
      <c r="N129" s="326">
        <f>N128*Тарифы!K4</f>
        <v>9210.9843072899948</v>
      </c>
      <c r="O129" s="326">
        <f>O128*Тарифы!L4</f>
        <v>8878.745218128779</v>
      </c>
    </row>
    <row r="130" spans="1:15" outlineLevel="1">
      <c r="A130" s="781"/>
      <c r="B130" s="784"/>
      <c r="C130" s="273" t="s">
        <v>83</v>
      </c>
      <c r="D130" s="274"/>
      <c r="E130" s="146">
        <f t="shared" ref="E130:J130" si="106">E128/E122*100</f>
        <v>12.13046670939794</v>
      </c>
      <c r="F130" s="146">
        <f t="shared" si="106"/>
        <v>11.98990099916217</v>
      </c>
      <c r="G130" s="146">
        <f t="shared" si="106"/>
        <v>13.899366670277354</v>
      </c>
      <c r="H130" s="146">
        <f t="shared" si="106"/>
        <v>9.3234183545533806</v>
      </c>
      <c r="I130" s="146">
        <f t="shared" si="106"/>
        <v>9.81517557122611</v>
      </c>
      <c r="J130" s="146">
        <f t="shared" si="106"/>
        <v>14.62541055447868</v>
      </c>
      <c r="K130" s="146">
        <f>K128/K122*100</f>
        <v>12.164984851813539</v>
      </c>
      <c r="L130" s="146">
        <f t="shared" ref="L130:O130" si="107">L128/L122*100</f>
        <v>12.139999998921766</v>
      </c>
      <c r="M130" s="146">
        <f t="shared" si="107"/>
        <v>11.890000000643838</v>
      </c>
      <c r="N130" s="146">
        <f t="shared" si="107"/>
        <v>11.219999998971849</v>
      </c>
      <c r="O130" s="146">
        <f t="shared" si="107"/>
        <v>10.310000001118819</v>
      </c>
    </row>
    <row r="131" spans="1:15" outlineLevel="1">
      <c r="A131" s="781"/>
      <c r="B131" s="784"/>
      <c r="C131" s="273" t="s">
        <v>84</v>
      </c>
      <c r="D131" s="274"/>
      <c r="E131" s="146">
        <f t="shared" ref="E131:J131" si="108">IF(E123&gt;0,E128/E123*100,)</f>
        <v>12.13046670939794</v>
      </c>
      <c r="F131" s="146">
        <f t="shared" si="108"/>
        <v>11.98990099916217</v>
      </c>
      <c r="G131" s="146">
        <f t="shared" si="108"/>
        <v>13.899366670277354</v>
      </c>
      <c r="H131" s="146">
        <f t="shared" si="108"/>
        <v>9.3234183545533806</v>
      </c>
      <c r="I131" s="146">
        <f t="shared" si="108"/>
        <v>9.81517557122611</v>
      </c>
      <c r="J131" s="146">
        <f t="shared" si="108"/>
        <v>14.62541055447868</v>
      </c>
      <c r="K131" s="146">
        <f>IF(K123&gt;0,K128/K123*100,)</f>
        <v>12.164984851813539</v>
      </c>
      <c r="L131" s="146">
        <f t="shared" ref="L131:O131" si="109">IF(L123&gt;0,L128/L123*100,)</f>
        <v>12.139999998921766</v>
      </c>
      <c r="M131" s="146">
        <f t="shared" si="109"/>
        <v>11.890000000643838</v>
      </c>
      <c r="N131" s="146">
        <f t="shared" si="109"/>
        <v>11.219999998971849</v>
      </c>
      <c r="O131" s="146">
        <f t="shared" si="109"/>
        <v>10.310000001118819</v>
      </c>
    </row>
    <row r="132" spans="1:15" outlineLevel="1">
      <c r="A132" s="781" t="s">
        <v>64</v>
      </c>
      <c r="B132" s="782" t="s">
        <v>72</v>
      </c>
      <c r="C132" s="270" t="s">
        <v>71</v>
      </c>
      <c r="D132" s="228"/>
      <c r="E132" s="327">
        <v>262.22050386924411</v>
      </c>
      <c r="F132" s="428">
        <v>190.79612099999801</v>
      </c>
      <c r="G132" s="230">
        <v>47.83574328270015</v>
      </c>
      <c r="H132" s="230">
        <v>41.142670607845048</v>
      </c>
      <c r="I132" s="230">
        <v>40.018278300000475</v>
      </c>
      <c r="J132" s="230">
        <v>60.165034000000105</v>
      </c>
      <c r="K132" s="230">
        <v>189.16172619054578</v>
      </c>
      <c r="L132" s="230">
        <v>190.60093606159012</v>
      </c>
      <c r="M132" s="230">
        <v>193.50938561405209</v>
      </c>
      <c r="N132" s="230">
        <v>192.41318991105041</v>
      </c>
      <c r="O132" s="230">
        <v>176.48936367430747</v>
      </c>
    </row>
    <row r="133" spans="1:15" outlineLevel="1">
      <c r="A133" s="781"/>
      <c r="B133" s="782"/>
      <c r="C133" s="270" t="s">
        <v>55</v>
      </c>
      <c r="D133" s="228"/>
      <c r="E133" s="325">
        <v>776.59045085448486</v>
      </c>
      <c r="F133" s="325">
        <v>538.7544360739397</v>
      </c>
      <c r="G133" s="325">
        <f>G132*Тарифы!$E$4</f>
        <v>156.13397486615096</v>
      </c>
      <c r="H133" s="325">
        <f>H132*Тарифы!$F$4</f>
        <v>126.24428474527755</v>
      </c>
      <c r="I133" s="325">
        <f>I132*Тарифы!$G$4</f>
        <v>130.26803078736279</v>
      </c>
      <c r="J133" s="325">
        <f>J132*Тарифы!$H$4</f>
        <v>198.11102337250148</v>
      </c>
      <c r="K133" s="324">
        <f>J133+I133+H133+G133</f>
        <v>610.75731377129284</v>
      </c>
      <c r="L133" s="326">
        <f>L132*Тарифы!$I$4</f>
        <v>650.91553871566578</v>
      </c>
      <c r="M133" s="326">
        <f>M132*Тарифы!$J$4</f>
        <v>694.46841818554924</v>
      </c>
      <c r="N133" s="326">
        <f>N132*Тарифы!$K$4</f>
        <v>725.67287682594929</v>
      </c>
      <c r="O133" s="326">
        <f>O132*Тарифы!$L$4</f>
        <v>699.4979439868132</v>
      </c>
    </row>
    <row r="134" spans="1:15" outlineLevel="1">
      <c r="A134" s="781"/>
      <c r="B134" s="782"/>
      <c r="C134" s="273" t="s">
        <v>79</v>
      </c>
      <c r="D134" s="274"/>
      <c r="E134" s="311">
        <f t="shared" ref="E134:O134" si="110">IF(E118&gt;0,E132/E118*100,)</f>
        <v>1.4170022847857979</v>
      </c>
      <c r="F134" s="311">
        <f t="shared" si="110"/>
        <v>1.0465380053254005</v>
      </c>
      <c r="G134" s="311">
        <f t="shared" si="110"/>
        <v>0.96833673057361946</v>
      </c>
      <c r="H134" s="311">
        <f t="shared" si="110"/>
        <v>1.0343823891785457</v>
      </c>
      <c r="I134" s="311">
        <f t="shared" si="110"/>
        <v>0.99429831986705475</v>
      </c>
      <c r="J134" s="311">
        <f t="shared" si="110"/>
        <v>1.2179397228188151</v>
      </c>
      <c r="K134" s="311">
        <f t="shared" si="110"/>
        <v>1.0578225404950192</v>
      </c>
      <c r="L134" s="311">
        <f t="shared" si="110"/>
        <v>1.0589389192516481</v>
      </c>
      <c r="M134" s="311">
        <f t="shared" si="110"/>
        <v>1.0632614714677244</v>
      </c>
      <c r="N134" s="311">
        <f t="shared" si="110"/>
        <v>1.055448196029056</v>
      </c>
      <c r="O134" s="311">
        <f t="shared" si="110"/>
        <v>0.96984589155415069</v>
      </c>
    </row>
    <row r="135" spans="1:15" outlineLevel="1">
      <c r="A135" s="781"/>
      <c r="B135" s="782"/>
      <c r="C135" s="273" t="s">
        <v>139</v>
      </c>
      <c r="D135" s="274"/>
      <c r="E135" s="311">
        <f t="shared" ref="E135:O135" si="111">IF(E124&gt;0,E132/E124*100,)</f>
        <v>1.4004123510177073</v>
      </c>
      <c r="F135" s="311">
        <f t="shared" si="111"/>
        <v>1.0366030190373454</v>
      </c>
      <c r="G135" s="311">
        <f t="shared" si="111"/>
        <v>0.96833673057361946</v>
      </c>
      <c r="H135" s="311">
        <f t="shared" si="111"/>
        <v>1.0343823891785457</v>
      </c>
      <c r="I135" s="311">
        <f t="shared" si="111"/>
        <v>0.99429831986705475</v>
      </c>
      <c r="J135" s="311">
        <f t="shared" si="111"/>
        <v>1.2179397228188151</v>
      </c>
      <c r="K135" s="311">
        <f t="shared" si="111"/>
        <v>1.0578225404950192</v>
      </c>
      <c r="L135" s="311">
        <f t="shared" si="111"/>
        <v>1.0589389192516481</v>
      </c>
      <c r="M135" s="311">
        <f t="shared" si="111"/>
        <v>1.0632614714677244</v>
      </c>
      <c r="N135" s="311">
        <f t="shared" si="111"/>
        <v>1.055448196029056</v>
      </c>
      <c r="O135" s="311">
        <f t="shared" si="111"/>
        <v>0.96984589155415069</v>
      </c>
    </row>
    <row r="136" spans="1:15" outlineLevel="1">
      <c r="A136" s="781" t="s">
        <v>66</v>
      </c>
      <c r="B136" s="782" t="s">
        <v>73</v>
      </c>
      <c r="C136" s="270" t="s">
        <v>71</v>
      </c>
      <c r="D136" s="228"/>
      <c r="E136" s="328">
        <v>62.453903792355909</v>
      </c>
      <c r="F136" s="429">
        <v>51.372880000000094</v>
      </c>
      <c r="G136" s="328">
        <v>12.751173999999764</v>
      </c>
      <c r="H136" s="328">
        <v>13.377957000000038</v>
      </c>
      <c r="I136" s="328">
        <v>7.9355199999998831</v>
      </c>
      <c r="J136" s="328">
        <v>26.008176999999932</v>
      </c>
      <c r="K136" s="230">
        <f>J136+I136+H136+G136</f>
        <v>60.072827999999618</v>
      </c>
      <c r="L136" s="328">
        <v>61.21230959371573</v>
      </c>
      <c r="M136" s="328">
        <v>62.219444883659236</v>
      </c>
      <c r="N136" s="328">
        <v>61.651663740794213</v>
      </c>
      <c r="O136" s="328">
        <v>56.549464764370867</v>
      </c>
    </row>
    <row r="137" spans="1:15" outlineLevel="1">
      <c r="A137" s="781"/>
      <c r="B137" s="782"/>
      <c r="C137" s="270" t="s">
        <v>55</v>
      </c>
      <c r="D137" s="228"/>
      <c r="E137" s="325">
        <v>184.96305433046265</v>
      </c>
      <c r="F137" s="325">
        <v>144.68001008062481</v>
      </c>
      <c r="G137" s="325">
        <f>G136*Тарифы!$E$4</f>
        <v>41.619327812345063</v>
      </c>
      <c r="H137" s="325">
        <f>H136*Тарифы!$F$4</f>
        <v>41.049610729354249</v>
      </c>
      <c r="I137" s="325">
        <f>I136*Тарифы!$G$4</f>
        <v>25.831810052500579</v>
      </c>
      <c r="J137" s="325">
        <f>J136*Тарифы!$H$4</f>
        <v>85.63955206147034</v>
      </c>
      <c r="K137" s="324">
        <f>J137+I137+H137+G137</f>
        <v>194.14030065567022</v>
      </c>
      <c r="L137" s="326">
        <f>L136*Тарифы!$I$4</f>
        <v>209.04432212415017</v>
      </c>
      <c r="M137" s="326">
        <f>M136*Тарифы!$J$4</f>
        <v>223.29376599291962</v>
      </c>
      <c r="N137" s="326">
        <f>N136*Тарифы!$K$4</f>
        <v>232.51493418185268</v>
      </c>
      <c r="O137" s="326">
        <f>O136*Тарифы!$L$4</f>
        <v>224.12814864712769</v>
      </c>
    </row>
    <row r="138" spans="1:15" outlineLevel="1">
      <c r="A138" s="781"/>
      <c r="B138" s="782"/>
      <c r="C138" s="273" t="s">
        <v>80</v>
      </c>
      <c r="D138" s="274"/>
      <c r="E138" s="261">
        <f t="shared" ref="E138:O138" si="112">IF(E119&gt;0,E136/E119*100,)</f>
        <v>1.544646971009302</v>
      </c>
      <c r="F138" s="261">
        <f t="shared" si="112"/>
        <v>1.6262745591058039</v>
      </c>
      <c r="G138" s="261">
        <f t="shared" si="112"/>
        <v>1.1568114089068384</v>
      </c>
      <c r="H138" s="261">
        <f t="shared" si="112"/>
        <v>1.6441909963440522</v>
      </c>
      <c r="I138" s="261">
        <f t="shared" si="112"/>
        <v>1.3934380176108319</v>
      </c>
      <c r="J138" s="261">
        <f t="shared" si="112"/>
        <v>2.3725800584736962</v>
      </c>
      <c r="K138" s="261">
        <f t="shared" si="112"/>
        <v>1.6772580919804818</v>
      </c>
      <c r="L138" s="261">
        <f t="shared" si="112"/>
        <v>1.6782848857239858</v>
      </c>
      <c r="M138" s="261">
        <f t="shared" si="112"/>
        <v>1.6845209757250543</v>
      </c>
      <c r="N138" s="261">
        <f t="shared" si="112"/>
        <v>1.666389199437817</v>
      </c>
      <c r="O138" s="261">
        <f t="shared" si="112"/>
        <v>1.5312364215367757</v>
      </c>
    </row>
    <row r="139" spans="1:15" outlineLevel="1">
      <c r="A139" s="781"/>
      <c r="B139" s="782"/>
      <c r="C139" s="273" t="s">
        <v>140</v>
      </c>
      <c r="D139" s="274"/>
      <c r="E139" s="261">
        <f t="shared" ref="E139:J139" si="113">IF(E125&gt;0,E136/E125*100,)</f>
        <v>1.6595200912003605</v>
      </c>
      <c r="F139" s="261">
        <f t="shared" si="113"/>
        <v>1.7665786462693751</v>
      </c>
      <c r="G139" s="261">
        <f t="shared" si="113"/>
        <v>1.1568114089068384</v>
      </c>
      <c r="H139" s="261">
        <f t="shared" si="113"/>
        <v>1.6441909963440522</v>
      </c>
      <c r="I139" s="261">
        <f t="shared" si="113"/>
        <v>1.3934380176108319</v>
      </c>
      <c r="J139" s="261">
        <f t="shared" si="113"/>
        <v>2.3725800584736962</v>
      </c>
      <c r="K139" s="261">
        <f>IF(K125&gt;0,K136/K125*100,)</f>
        <v>1.6772580919804818</v>
      </c>
      <c r="L139" s="261">
        <f t="shared" ref="L139:O139" si="114">IF(L125&gt;0,L136/L125*100,)</f>
        <v>1.6782848857239858</v>
      </c>
      <c r="M139" s="261">
        <f t="shared" si="114"/>
        <v>1.6845209757250543</v>
      </c>
      <c r="N139" s="261">
        <f t="shared" si="114"/>
        <v>1.666389199437817</v>
      </c>
      <c r="O139" s="261">
        <f t="shared" si="114"/>
        <v>1.5312364215367757</v>
      </c>
    </row>
    <row r="140" spans="1:15" outlineLevel="1">
      <c r="A140" s="781" t="s">
        <v>89</v>
      </c>
      <c r="B140" s="782" t="s">
        <v>74</v>
      </c>
      <c r="C140" s="270" t="s">
        <v>71</v>
      </c>
      <c r="D140" s="228"/>
      <c r="E140" s="328">
        <v>1427.2458599383999</v>
      </c>
      <c r="F140" s="429">
        <v>1416.7527289999998</v>
      </c>
      <c r="G140" s="328">
        <v>449.49647999999934</v>
      </c>
      <c r="H140" s="328">
        <v>190.85107217791165</v>
      </c>
      <c r="I140" s="328">
        <v>254.22780900000021</v>
      </c>
      <c r="J140" s="328">
        <v>480.85156400000096</v>
      </c>
      <c r="K140" s="230">
        <f>J140+I140+H140+G140</f>
        <v>1375.4269251779122</v>
      </c>
      <c r="L140" s="328">
        <v>1385.8916637245577</v>
      </c>
      <c r="M140" s="328">
        <v>1397.0394926513684</v>
      </c>
      <c r="N140" s="328">
        <v>1309.125516365885</v>
      </c>
      <c r="O140" s="328">
        <v>1200.7842573579467</v>
      </c>
    </row>
    <row r="141" spans="1:15" outlineLevel="1">
      <c r="A141" s="781"/>
      <c r="B141" s="782"/>
      <c r="C141" s="270" t="s">
        <v>55</v>
      </c>
      <c r="D141" s="228"/>
      <c r="E141" s="325">
        <v>4226.9215774310833</v>
      </c>
      <c r="F141" s="325">
        <v>4020.8904817711727</v>
      </c>
      <c r="G141" s="325">
        <f>G140*Тарифы!$E$4</f>
        <v>1467.1387396655025</v>
      </c>
      <c r="H141" s="325">
        <f>H140*Тарифы!$F$4</f>
        <v>585.61723738408955</v>
      </c>
      <c r="I141" s="325">
        <f>I140*Тарифы!$G$4</f>
        <v>827.56573887426396</v>
      </c>
      <c r="J141" s="325">
        <f>J140*Тарифы!$H$4</f>
        <v>1583.3448283983005</v>
      </c>
      <c r="K141" s="324">
        <f>J141+I141+H141+G141</f>
        <v>4463.6665443221564</v>
      </c>
      <c r="L141" s="326">
        <f>L140*Тарифы!$I$4</f>
        <v>4732.9170440344533</v>
      </c>
      <c r="M141" s="326">
        <f>M140*Тарифы!$J$4</f>
        <v>5013.7093016220342</v>
      </c>
      <c r="N141" s="326">
        <f>N140*Тарифы!$K$4</f>
        <v>4937.2752461858609</v>
      </c>
      <c r="O141" s="326">
        <f>O140*Тарифы!$L$4</f>
        <v>4759.1883256129149</v>
      </c>
    </row>
    <row r="142" spans="1:15" outlineLevel="1">
      <c r="A142" s="781"/>
      <c r="B142" s="782"/>
      <c r="C142" s="273" t="s">
        <v>81</v>
      </c>
      <c r="D142" s="274"/>
      <c r="E142" s="261">
        <f t="shared" ref="E142:J142" si="115">IF(E123&gt;0,E140/E120*100,)</f>
        <v>7.1938820850438807</v>
      </c>
      <c r="F142" s="261">
        <f t="shared" si="115"/>
        <v>7.2699233848094886</v>
      </c>
      <c r="G142" s="261">
        <f t="shared" si="115"/>
        <v>8.4147499369834069</v>
      </c>
      <c r="H142" s="261">
        <f t="shared" si="115"/>
        <v>4.4151412040386813</v>
      </c>
      <c r="I142" s="261">
        <f t="shared" si="115"/>
        <v>6.0143854827226813</v>
      </c>
      <c r="J142" s="261">
        <f t="shared" si="115"/>
        <v>9.0536539400516602</v>
      </c>
      <c r="K142" s="261">
        <f>IF(K123&gt;0,K140/K120*100,)</f>
        <v>7.162732008655488</v>
      </c>
      <c r="L142" s="261">
        <f t="shared" ref="L142:O142" si="116">IF(L123&gt;0,L140/L120*100,)</f>
        <v>7.1517903606977056</v>
      </c>
      <c r="M142" s="261">
        <f t="shared" si="116"/>
        <v>7.1299476021668324</v>
      </c>
      <c r="N142" s="261">
        <f t="shared" si="116"/>
        <v>6.6699562033860289</v>
      </c>
      <c r="O142" s="261">
        <f t="shared" si="116"/>
        <v>6.1289882772436677</v>
      </c>
    </row>
    <row r="143" spans="1:15" outlineLevel="1">
      <c r="A143" s="781"/>
      <c r="B143" s="782"/>
      <c r="C143" s="273" t="s">
        <v>141</v>
      </c>
      <c r="D143" s="274"/>
      <c r="E143" s="261">
        <f t="shared" ref="E143:J143" si="117">IF(E126&gt;0,E140/E126*100,)</f>
        <v>7.795485516700615</v>
      </c>
      <c r="F143" s="261">
        <f t="shared" si="117"/>
        <v>7.8213735673133247</v>
      </c>
      <c r="G143" s="261">
        <f t="shared" si="117"/>
        <v>8.4147499369834069</v>
      </c>
      <c r="H143" s="261">
        <f t="shared" si="117"/>
        <v>4.4151412040386813</v>
      </c>
      <c r="I143" s="261">
        <f t="shared" si="117"/>
        <v>6.0143854827226813</v>
      </c>
      <c r="J143" s="261">
        <f t="shared" si="117"/>
        <v>9.0536539400516602</v>
      </c>
      <c r="K143" s="261">
        <f>IF(K126&gt;0,K140/K126*100,)</f>
        <v>7.162732008655488</v>
      </c>
      <c r="L143" s="261">
        <f t="shared" ref="L143:O143" si="118">IF(L126&gt;0,L140/L126*100,)</f>
        <v>7.1517903606977056</v>
      </c>
      <c r="M143" s="261">
        <f t="shared" si="118"/>
        <v>7.1299476021668324</v>
      </c>
      <c r="N143" s="261">
        <f t="shared" si="118"/>
        <v>6.6699562033860289</v>
      </c>
      <c r="O143" s="261">
        <f t="shared" si="118"/>
        <v>6.1289882772436677</v>
      </c>
    </row>
    <row r="144" spans="1:15" outlineLevel="1">
      <c r="A144" s="781" t="s">
        <v>90</v>
      </c>
      <c r="B144" s="782" t="s">
        <v>75</v>
      </c>
      <c r="C144" s="270" t="s">
        <v>71</v>
      </c>
      <c r="D144" s="228"/>
      <c r="E144" s="328">
        <v>953.51704966</v>
      </c>
      <c r="F144" s="328">
        <v>974.95411000000013</v>
      </c>
      <c r="G144" s="328">
        <v>322.64741871730075</v>
      </c>
      <c r="H144" s="328">
        <v>209.71600400000011</v>
      </c>
      <c r="I144" s="328">
        <f>165345.841099202/1000</f>
        <v>165.345841099202</v>
      </c>
      <c r="J144" s="328">
        <v>305.11638300000004</v>
      </c>
      <c r="K144" s="230">
        <f>J144+I144+H144+G144</f>
        <v>1002.825646816503</v>
      </c>
      <c r="L144" s="328">
        <v>995.88291321072734</v>
      </c>
      <c r="M144" s="328">
        <v>938.1026598509136</v>
      </c>
      <c r="N144" s="328">
        <v>879.1151499822688</v>
      </c>
      <c r="O144" s="328">
        <v>806.36090222577491</v>
      </c>
    </row>
    <row r="145" spans="1:15" outlineLevel="1">
      <c r="A145" s="781"/>
      <c r="B145" s="782"/>
      <c r="C145" s="270" t="s">
        <v>55</v>
      </c>
      <c r="D145" s="228"/>
      <c r="E145" s="325">
        <v>2823.9295728839838</v>
      </c>
      <c r="F145" s="325">
        <v>2757.7385542242578</v>
      </c>
      <c r="G145" s="325">
        <f>G144*Тарифы!$E$4</f>
        <v>1053.1084186760017</v>
      </c>
      <c r="H145" s="325">
        <f>H144*Тарифы!$F$4</f>
        <v>643.50336362388362</v>
      </c>
      <c r="I145" s="325">
        <f>I144*Тарифы!$G$4</f>
        <v>538.23597700536232</v>
      </c>
      <c r="J145" s="325">
        <f>J144*Тарифы!$H$4</f>
        <v>1004.6851944577313</v>
      </c>
      <c r="K145" s="324">
        <f>J145+I145+H145+G145</f>
        <v>3239.5329537629791</v>
      </c>
      <c r="L145" s="326">
        <f>L144*Тарифы!$I$4</f>
        <v>3401.0098604175723</v>
      </c>
      <c r="M145" s="326">
        <f>M144*Тарифы!$J$4</f>
        <v>3366.6722066994744</v>
      </c>
      <c r="N145" s="326">
        <f>N144*Тарифы!$K$4</f>
        <v>3315.5212500963326</v>
      </c>
      <c r="O145" s="326">
        <f>O144*Тарифы!$L$4</f>
        <v>3195.930799881924</v>
      </c>
    </row>
    <row r="146" spans="1:15" outlineLevel="1">
      <c r="A146" s="781"/>
      <c r="B146" s="782"/>
      <c r="C146" s="273" t="s">
        <v>82</v>
      </c>
      <c r="D146" s="274"/>
      <c r="E146" s="147">
        <v>11.09358799587098</v>
      </c>
      <c r="F146" s="147">
        <v>10.294399549292399</v>
      </c>
      <c r="G146" s="261">
        <f>IF(G121&gt;0,G144/G121*100,)</f>
        <v>11.756265399457238</v>
      </c>
      <c r="H146" s="261">
        <f t="shared" ref="H146:J146" si="119">IF(H127&gt;0,H144/H127*100,)</f>
        <v>9.4320831722801763</v>
      </c>
      <c r="I146" s="261">
        <f t="shared" si="119"/>
        <v>8.2065852561635868</v>
      </c>
      <c r="J146" s="261">
        <f t="shared" si="119"/>
        <v>11.652239192099529</v>
      </c>
      <c r="K146" s="261">
        <f>IF(K121&gt;0,K144/K121*100,)</f>
        <v>10.444772393518177</v>
      </c>
      <c r="L146" s="261">
        <f t="shared" ref="L146:O146" si="120">IF(L121&gt;0,L144/L121*100,)</f>
        <v>10.290859281029999</v>
      </c>
      <c r="M146" s="261">
        <f t="shared" si="120"/>
        <v>9.6709996379572427</v>
      </c>
      <c r="N146" s="261">
        <f t="shared" si="120"/>
        <v>9.047906709123783</v>
      </c>
      <c r="O146" s="261">
        <f t="shared" si="120"/>
        <v>8.3140747049676733</v>
      </c>
    </row>
    <row r="147" spans="1:15" ht="16.5" customHeight="1" outlineLevel="1">
      <c r="A147" s="781"/>
      <c r="B147" s="782"/>
      <c r="C147" s="273" t="s">
        <v>142</v>
      </c>
      <c r="D147" s="274"/>
      <c r="E147" s="147">
        <v>11.991251433903615</v>
      </c>
      <c r="F147" s="147">
        <v>12.463341948147232</v>
      </c>
      <c r="G147" s="261">
        <f>IF(G127&gt;0,G144/G127*100,)</f>
        <v>11.756265399457238</v>
      </c>
      <c r="H147" s="261">
        <f t="shared" ref="H147:J147" si="121">IF(H127&gt;0,H144/H127*100,)</f>
        <v>9.4320831722801763</v>
      </c>
      <c r="I147" s="261">
        <f t="shared" si="121"/>
        <v>8.2065852561635868</v>
      </c>
      <c r="J147" s="261">
        <f t="shared" si="121"/>
        <v>11.652239192099529</v>
      </c>
      <c r="K147" s="261">
        <f>IF(K127&gt;0,K144/K121*100,)</f>
        <v>10.444772393518177</v>
      </c>
      <c r="L147" s="261">
        <f t="shared" ref="L147:O147" si="122">IF(L127&gt;0,L144/L121*100,)</f>
        <v>10.290859281029999</v>
      </c>
      <c r="M147" s="261">
        <f t="shared" si="122"/>
        <v>9.6709996379572427</v>
      </c>
      <c r="N147" s="261">
        <f t="shared" si="122"/>
        <v>9.047906709123783</v>
      </c>
      <c r="O147" s="261">
        <f t="shared" si="122"/>
        <v>8.3140747049676733</v>
      </c>
    </row>
    <row r="148" spans="1:15" outlineLevel="1">
      <c r="A148" s="781">
        <v>5</v>
      </c>
      <c r="B148" s="784" t="s">
        <v>123</v>
      </c>
      <c r="C148" s="275" t="s">
        <v>71</v>
      </c>
      <c r="D148" s="276"/>
      <c r="E148" s="326">
        <v>33.254598000000001</v>
      </c>
      <c r="F148" s="326">
        <v>29.818036085448586</v>
      </c>
      <c r="G148" s="326">
        <v>9.5880359999999989</v>
      </c>
      <c r="H148" s="326">
        <v>6.3810610000000008</v>
      </c>
      <c r="I148" s="326">
        <v>4.381260000000001</v>
      </c>
      <c r="J148" s="326">
        <f>J150+J152</f>
        <v>10.6334105</v>
      </c>
      <c r="K148" s="416">
        <f>J148+G148+H148+I148</f>
        <v>30.983767500000003</v>
      </c>
      <c r="L148" s="329">
        <f t="shared" ref="L148:O148" si="123">L150+L152</f>
        <v>30.44925439</v>
      </c>
      <c r="M148" s="223">
        <f t="shared" si="123"/>
        <v>29.930776808299999</v>
      </c>
      <c r="N148" s="223">
        <f t="shared" si="123"/>
        <v>29.427853804050997</v>
      </c>
      <c r="O148" s="223">
        <f t="shared" si="123"/>
        <v>28.940017279929471</v>
      </c>
    </row>
    <row r="149" spans="1:15" outlineLevel="1">
      <c r="A149" s="781"/>
      <c r="B149" s="784"/>
      <c r="C149" s="275" t="s">
        <v>143</v>
      </c>
      <c r="D149" s="276"/>
      <c r="E149" s="262">
        <v>1.2291764367753695</v>
      </c>
      <c r="F149" s="262">
        <f t="shared" ref="F149" si="124">IF(F128&gt;0,F148/F128*100,)</f>
        <v>1.1320972550265915</v>
      </c>
      <c r="G149" s="262">
        <f t="shared" ref="G149:J149" si="125">IF(G128&gt;0,G148/G128*100,)</f>
        <v>1.1513968038382285</v>
      </c>
      <c r="H149" s="262">
        <f t="shared" si="125"/>
        <v>1.4021607147188566</v>
      </c>
      <c r="I149" s="262">
        <f t="shared" si="125"/>
        <v>0.93711289378429363</v>
      </c>
      <c r="J149" s="262">
        <f t="shared" si="125"/>
        <v>1.2192304425105445</v>
      </c>
      <c r="K149" s="262">
        <f t="shared" ref="K149" si="126">IF(K128&gt;0,K148/K128*100,)</f>
        <v>1.1792167197468784</v>
      </c>
      <c r="L149" s="262">
        <f t="shared" ref="L149:N149" si="127">IF(L128&gt;0,L148/L128*100,)</f>
        <v>1.1561890637862942</v>
      </c>
      <c r="M149" s="262">
        <f t="shared" si="127"/>
        <v>1.155239956164968</v>
      </c>
      <c r="N149" s="262">
        <f t="shared" si="127"/>
        <v>1.2049210699917272</v>
      </c>
      <c r="O149" s="147">
        <f t="shared" ref="O149" si="128">IF(O128&gt;0,O148/O$19*100,)</f>
        <v>0.82190944171633262</v>
      </c>
    </row>
    <row r="150" spans="1:15" outlineLevel="1">
      <c r="A150" s="781" t="s">
        <v>91</v>
      </c>
      <c r="B150" s="785" t="s">
        <v>72</v>
      </c>
      <c r="C150" s="270" t="s">
        <v>71</v>
      </c>
      <c r="D150" s="228"/>
      <c r="E150" s="289">
        <v>29.557462999999998</v>
      </c>
      <c r="F150" s="287">
        <v>26.129501913864615</v>
      </c>
      <c r="G150" s="287">
        <v>8.7475179999999995</v>
      </c>
      <c r="H150" s="287">
        <v>5.8681940000000008</v>
      </c>
      <c r="I150" s="287">
        <v>3.9133825</v>
      </c>
      <c r="J150" s="287">
        <v>9.5490860000000009</v>
      </c>
      <c r="K150" s="417">
        <f>J150+G150+H150+I150</f>
        <v>28.078180500000006</v>
      </c>
      <c r="L150" s="255">
        <v>27.630835000000001</v>
      </c>
      <c r="M150" s="255">
        <v>27.196909999999999</v>
      </c>
      <c r="N150" s="255">
        <v>26.776002999999999</v>
      </c>
      <c r="O150" s="255">
        <v>26.367722000000001</v>
      </c>
    </row>
    <row r="151" spans="1:15" outlineLevel="1">
      <c r="A151" s="781"/>
      <c r="B151" s="785"/>
      <c r="C151" s="273" t="s">
        <v>144</v>
      </c>
      <c r="D151" s="274"/>
      <c r="E151" s="262">
        <v>11.271987721730101</v>
      </c>
      <c r="F151" s="262">
        <f t="shared" ref="F151" si="129">IF(F132&gt;0,F150/F132*100,)</f>
        <v>13.694985923673411</v>
      </c>
      <c r="G151" s="262">
        <f t="shared" ref="G151:I151" si="130">IF(G132&gt;0,G150/G132*100,)</f>
        <v>18.286572758583116</v>
      </c>
      <c r="H151" s="262">
        <f t="shared" si="130"/>
        <v>14.263036194060428</v>
      </c>
      <c r="I151" s="262">
        <f t="shared" si="130"/>
        <v>9.7789876682424719</v>
      </c>
      <c r="J151" s="262">
        <f>IF(J132&gt;0,J150/J132*100,)</f>
        <v>15.871487748182748</v>
      </c>
      <c r="K151" s="262">
        <f t="shared" ref="K151" si="131">IF(K132&gt;0,K150/K132*100,)</f>
        <v>14.843478681155819</v>
      </c>
      <c r="L151" s="147">
        <f t="shared" ref="L151:O151" si="132">IF(L132&gt;0,L150/L$23*100,)</f>
        <v>5.7550835374719655</v>
      </c>
      <c r="M151" s="147">
        <f t="shared" si="132"/>
        <v>5.6226301052458609</v>
      </c>
      <c r="N151" s="147">
        <f t="shared" si="132"/>
        <v>5.5477061648134578</v>
      </c>
      <c r="O151" s="147">
        <f t="shared" si="132"/>
        <v>5.802191385735826</v>
      </c>
    </row>
    <row r="152" spans="1:15" outlineLevel="1">
      <c r="A152" s="781" t="s">
        <v>92</v>
      </c>
      <c r="B152" s="782" t="s">
        <v>73</v>
      </c>
      <c r="C152" s="270" t="s">
        <v>71</v>
      </c>
      <c r="D152" s="228"/>
      <c r="E152" s="289">
        <v>3.6971350000000012</v>
      </c>
      <c r="F152" s="287">
        <v>3.6885341715839699</v>
      </c>
      <c r="G152" s="290">
        <v>0.8405180000000001</v>
      </c>
      <c r="H152" s="290">
        <v>0.51286699999999996</v>
      </c>
      <c r="I152" s="290">
        <v>0.46787749999999978</v>
      </c>
      <c r="J152" s="290">
        <v>1.0843244999999999</v>
      </c>
      <c r="K152" s="417">
        <f>J152+G152+H152+I152</f>
        <v>2.9055869999999997</v>
      </c>
      <c r="L152" s="255">
        <f>K152-(K152*0.03)</f>
        <v>2.8184193899999999</v>
      </c>
      <c r="M152" s="255">
        <f t="shared" ref="M152" si="133">L152-(L152*0.03)</f>
        <v>2.7338668082999997</v>
      </c>
      <c r="N152" s="255">
        <f t="shared" ref="N152" si="134">M152-(M152*0.03)</f>
        <v>2.6518508040509996</v>
      </c>
      <c r="O152" s="255">
        <f t="shared" ref="O152" si="135">N152-(N152*0.03)</f>
        <v>2.5722952799294698</v>
      </c>
    </row>
    <row r="153" spans="1:15" outlineLevel="1">
      <c r="A153" s="781"/>
      <c r="B153" s="782"/>
      <c r="C153" s="273" t="s">
        <v>145</v>
      </c>
      <c r="D153" s="274"/>
      <c r="E153" s="277">
        <v>5.9197820720576226</v>
      </c>
      <c r="F153" s="277">
        <f t="shared" ref="F153:K153" si="136">IF(F136&gt;0,F152/F136*100,)</f>
        <v>7.1799248389110417</v>
      </c>
      <c r="G153" s="277">
        <f t="shared" si="136"/>
        <v>6.5916910866404583</v>
      </c>
      <c r="H153" s="277">
        <f t="shared" si="136"/>
        <v>3.833672062184073</v>
      </c>
      <c r="I153" s="277">
        <f t="shared" si="136"/>
        <v>5.8959904328891701</v>
      </c>
      <c r="J153" s="277">
        <f t="shared" si="136"/>
        <v>4.1691676429301552</v>
      </c>
      <c r="K153" s="277">
        <f t="shared" si="136"/>
        <v>4.8367741235688424</v>
      </c>
      <c r="L153" s="147">
        <f t="shared" ref="L153:O153" si="137">IF(L136&gt;0,L152/L$27*100,)</f>
        <v>1.600245970269474</v>
      </c>
      <c r="M153" s="147">
        <f t="shared" si="137"/>
        <v>1.5407096526567328</v>
      </c>
      <c r="N153" s="147">
        <f t="shared" si="137"/>
        <v>1.4977533192968195</v>
      </c>
      <c r="O153" s="147">
        <f t="shared" si="137"/>
        <v>1.5429923086222783</v>
      </c>
    </row>
    <row r="154" spans="1:15" outlineLevel="1">
      <c r="A154" s="781" t="s">
        <v>93</v>
      </c>
      <c r="B154" s="782" t="s">
        <v>74</v>
      </c>
      <c r="C154" s="270" t="s">
        <v>71</v>
      </c>
      <c r="D154" s="228"/>
      <c r="E154" s="289"/>
      <c r="F154" s="289">
        <v>0</v>
      </c>
      <c r="G154" s="287"/>
      <c r="H154" s="287"/>
      <c r="I154" s="287"/>
      <c r="J154" s="287"/>
      <c r="K154" s="257"/>
      <c r="L154" s="257"/>
      <c r="M154" s="257"/>
      <c r="N154" s="257"/>
      <c r="O154" s="257"/>
    </row>
    <row r="155" spans="1:15" outlineLevel="1">
      <c r="A155" s="781"/>
      <c r="B155" s="782"/>
      <c r="C155" s="273" t="s">
        <v>146</v>
      </c>
      <c r="D155" s="274"/>
      <c r="E155" s="262"/>
      <c r="F155" s="262">
        <v>0</v>
      </c>
      <c r="G155" s="262">
        <f t="shared" ref="G155:J155" si="138">IF(G140&gt;0,G154/G140*100,)</f>
        <v>0</v>
      </c>
      <c r="H155" s="262">
        <f t="shared" si="138"/>
        <v>0</v>
      </c>
      <c r="I155" s="262">
        <f t="shared" si="138"/>
        <v>0</v>
      </c>
      <c r="J155" s="262">
        <f t="shared" si="138"/>
        <v>0</v>
      </c>
      <c r="K155" s="262">
        <f t="shared" ref="K155:L155" si="139">IF(K140&gt;0,K154/K140*100,)</f>
        <v>0</v>
      </c>
      <c r="L155" s="262">
        <f t="shared" si="139"/>
        <v>0</v>
      </c>
      <c r="M155" s="147">
        <f t="shared" ref="M155:N155" si="140">IF(M140&gt;0,M154/M$31*100,)</f>
        <v>0</v>
      </c>
      <c r="N155" s="147">
        <f t="shared" si="140"/>
        <v>0</v>
      </c>
      <c r="O155" s="147">
        <v>0</v>
      </c>
    </row>
    <row r="156" spans="1:15" ht="30" outlineLevel="1">
      <c r="A156" s="765">
        <v>6</v>
      </c>
      <c r="B156" s="783" t="s">
        <v>229</v>
      </c>
      <c r="C156" s="278" t="s">
        <v>57</v>
      </c>
      <c r="D156" s="279"/>
      <c r="E156" s="291">
        <v>63.296400660000003</v>
      </c>
      <c r="F156" s="291">
        <f t="shared" ref="F156:O156" si="141">F160+F164+F168+F173</f>
        <v>73.856665480999993</v>
      </c>
      <c r="G156" s="291">
        <f t="shared" si="141"/>
        <v>46.442016349000006</v>
      </c>
      <c r="H156" s="291">
        <f t="shared" si="141"/>
        <v>26.279973640000009</v>
      </c>
      <c r="I156" s="291">
        <f t="shared" si="141"/>
        <v>21.604346460999995</v>
      </c>
      <c r="J156" s="291">
        <f t="shared" si="141"/>
        <v>42.441051500000007</v>
      </c>
      <c r="K156" s="291">
        <f t="shared" si="141"/>
        <v>136.76738795</v>
      </c>
      <c r="L156" s="291">
        <f>L160+L164+L168+L173</f>
        <v>139.20332518648974</v>
      </c>
      <c r="M156" s="108">
        <f>M160+M164+M168+M173</f>
        <v>140.74545654272509</v>
      </c>
      <c r="N156" s="108">
        <f t="shared" si="141"/>
        <v>142.3172244080788</v>
      </c>
      <c r="O156" s="108">
        <f t="shared" si="141"/>
        <v>143.91493997443672</v>
      </c>
    </row>
    <row r="157" spans="1:15" outlineLevel="1">
      <c r="A157" s="765"/>
      <c r="B157" s="783"/>
      <c r="C157" s="278" t="s">
        <v>56</v>
      </c>
      <c r="D157" s="279"/>
      <c r="E157" s="379">
        <v>1.9300009077739997</v>
      </c>
      <c r="F157" s="379">
        <f>F159+F163+F167+F172</f>
        <v>2.1140471394159999</v>
      </c>
      <c r="G157" s="379">
        <f>G159+G163+G167+G172</f>
        <v>7.1391846215650006</v>
      </c>
      <c r="H157" s="379">
        <f>H159+H163+H167+H172</f>
        <v>3.1364206785049999</v>
      </c>
      <c r="I157" s="379">
        <f>I159+I163+I167+I172</f>
        <v>1.5277295349429998</v>
      </c>
      <c r="J157" s="379">
        <f>J159+J163+J167+J172</f>
        <v>6.7104601905389982</v>
      </c>
      <c r="K157" s="379">
        <f t="shared" ref="K157:O157" si="142">K159+K163+K167+K172</f>
        <v>18.513795025552</v>
      </c>
      <c r="L157" s="379">
        <f t="shared" si="142"/>
        <v>17.958336960603521</v>
      </c>
      <c r="M157" s="379">
        <f t="shared" si="142"/>
        <v>17.419562851785415</v>
      </c>
      <c r="N157" s="379">
        <f t="shared" si="142"/>
        <v>16.897004766231849</v>
      </c>
      <c r="O157" s="379">
        <f t="shared" si="142"/>
        <v>16.390106623244897</v>
      </c>
    </row>
    <row r="158" spans="1:15" outlineLevel="1">
      <c r="A158" s="778" t="s">
        <v>147</v>
      </c>
      <c r="B158" s="779" t="s">
        <v>246</v>
      </c>
      <c r="C158" s="264" t="s">
        <v>296</v>
      </c>
      <c r="D158" s="265"/>
      <c r="E158" s="330">
        <v>7.7126779999999995</v>
      </c>
      <c r="F158" s="330">
        <v>8.8424599999999991</v>
      </c>
      <c r="G158" s="378">
        <v>5.0936646138000006</v>
      </c>
      <c r="H158" s="378">
        <v>3.0636193821999997</v>
      </c>
      <c r="I158" s="378">
        <v>2.6681404823999997</v>
      </c>
      <c r="J158" s="378">
        <v>4.7007285644000003</v>
      </c>
      <c r="K158" s="379">
        <v>15.526153042800001</v>
      </c>
      <c r="L158" s="291">
        <v>15.06</v>
      </c>
      <c r="M158" s="291">
        <v>14.608000000000001</v>
      </c>
      <c r="N158" s="291">
        <v>14.17</v>
      </c>
      <c r="O158" s="291">
        <v>13.744999999999999</v>
      </c>
    </row>
    <row r="159" spans="1:15" outlineLevel="1">
      <c r="A159" s="778"/>
      <c r="B159" s="779"/>
      <c r="C159" s="264" t="s">
        <v>56</v>
      </c>
      <c r="D159" s="265"/>
      <c r="E159" s="331">
        <f t="shared" ref="E159:O159" si="143">0.12*E158</f>
        <v>0.92552135999999985</v>
      </c>
      <c r="F159" s="331">
        <v>1.0610951999999998</v>
      </c>
      <c r="G159" s="331">
        <f t="shared" si="143"/>
        <v>0.61123975365600003</v>
      </c>
      <c r="H159" s="331">
        <f t="shared" si="143"/>
        <v>0.36763432586399997</v>
      </c>
      <c r="I159" s="331">
        <f t="shared" si="143"/>
        <v>0.32017685788799993</v>
      </c>
      <c r="J159" s="331">
        <f t="shared" si="143"/>
        <v>0.56408742772800002</v>
      </c>
      <c r="K159" s="331">
        <f>SUM(G159:J159)</f>
        <v>1.8631383651359998</v>
      </c>
      <c r="L159" s="331">
        <f t="shared" si="143"/>
        <v>1.8071999999999999</v>
      </c>
      <c r="M159" s="331">
        <f t="shared" si="143"/>
        <v>1.7529600000000001</v>
      </c>
      <c r="N159" s="331">
        <f t="shared" si="143"/>
        <v>1.7003999999999999</v>
      </c>
      <c r="O159" s="331">
        <f t="shared" si="143"/>
        <v>1.6493999999999998</v>
      </c>
    </row>
    <row r="160" spans="1:15" ht="30" outlineLevel="1">
      <c r="A160" s="765"/>
      <c r="B160" s="779"/>
      <c r="C160" s="264" t="s">
        <v>57</v>
      </c>
      <c r="D160" s="265"/>
      <c r="E160" s="330">
        <v>50.96699546</v>
      </c>
      <c r="F160" s="330">
        <v>59.708568490999994</v>
      </c>
      <c r="G160" s="244">
        <v>36.501487559000012</v>
      </c>
      <c r="H160" s="244">
        <v>22.041688060000006</v>
      </c>
      <c r="I160" s="244">
        <v>20.385594160999997</v>
      </c>
      <c r="J160" s="244">
        <v>33.650144090000005</v>
      </c>
      <c r="K160" s="244">
        <v>112.57891386999999</v>
      </c>
      <c r="L160" s="244">
        <v>114.63775282694699</v>
      </c>
      <c r="M160" s="244">
        <v>115.96370713202499</v>
      </c>
      <c r="N160" s="244">
        <v>117.31739561570588</v>
      </c>
      <c r="O160" s="244">
        <v>118.69511267833411</v>
      </c>
    </row>
    <row r="161" spans="1:15" ht="32.25" outlineLevel="1">
      <c r="A161" s="765"/>
      <c r="B161" s="779"/>
      <c r="C161" s="264" t="s">
        <v>297</v>
      </c>
      <c r="D161" s="265"/>
      <c r="E161" s="333">
        <v>1.3151018807441129E-4</v>
      </c>
      <c r="F161" s="333">
        <v>1.5077429365525943E-4</v>
      </c>
      <c r="G161" s="333">
        <f>G158/104431.68</f>
        <v>4.8775090219749416E-5</v>
      </c>
      <c r="H161" s="333">
        <f>H158/104431.68</f>
        <v>2.9336111247085174E-5</v>
      </c>
      <c r="I161" s="333">
        <f>I158/104431.68</f>
        <v>2.5549148327404096E-5</v>
      </c>
      <c r="J161" s="333">
        <f>J158/104431.68</f>
        <v>4.5012476715877794E-5</v>
      </c>
      <c r="K161" s="333">
        <f t="shared" ref="K161:O161" si="144">K158/104431.68</f>
        <v>1.4867282651011648E-4</v>
      </c>
      <c r="L161" s="333">
        <f t="shared" si="144"/>
        <v>1.4420911355634614E-4</v>
      </c>
      <c r="M161" s="333">
        <f t="shared" si="144"/>
        <v>1.3988092502198568E-4</v>
      </c>
      <c r="N161" s="333">
        <f t="shared" si="144"/>
        <v>1.3568679542453019E-4</v>
      </c>
      <c r="O161" s="333">
        <f t="shared" si="144"/>
        <v>1.3161714912562932E-4</v>
      </c>
    </row>
    <row r="162" spans="1:15" outlineLevel="1">
      <c r="A162" s="765" t="s">
        <v>148</v>
      </c>
      <c r="B162" s="779" t="s">
        <v>255</v>
      </c>
      <c r="C162" s="264" t="s">
        <v>59</v>
      </c>
      <c r="D162" s="265"/>
      <c r="E162" s="291">
        <v>7029.2480599999999</v>
      </c>
      <c r="F162" s="291">
        <v>7368.4530400000003</v>
      </c>
      <c r="G162" s="244">
        <v>3287.5512099999992</v>
      </c>
      <c r="H162" s="244">
        <v>1338.72829</v>
      </c>
      <c r="I162" s="244">
        <v>240.29795000000001</v>
      </c>
      <c r="J162" s="244">
        <v>2632.3655899999999</v>
      </c>
      <c r="K162" s="244">
        <v>7498.943040000001</v>
      </c>
      <c r="L162" s="244">
        <v>7273.9747488000012</v>
      </c>
      <c r="M162" s="244">
        <v>7055.7555063360005</v>
      </c>
      <c r="N162" s="244">
        <v>6844.0828411459206</v>
      </c>
      <c r="O162" s="244">
        <v>6638.7603559115432</v>
      </c>
    </row>
    <row r="163" spans="1:15" outlineLevel="1">
      <c r="A163" s="765"/>
      <c r="B163" s="779"/>
      <c r="C163" s="264" t="s">
        <v>56</v>
      </c>
      <c r="D163" s="265"/>
      <c r="E163" s="244">
        <v>1.0044795477739998</v>
      </c>
      <c r="F163" s="244">
        <v>1.0529519394159998</v>
      </c>
      <c r="G163" s="244">
        <f>0.1429*G162/1000</f>
        <v>0.46979106790899988</v>
      </c>
      <c r="H163" s="244">
        <f t="shared" ref="H163:O163" si="145">0.1429*H162/1000</f>
        <v>0.191304272641</v>
      </c>
      <c r="I163" s="244">
        <f t="shared" si="145"/>
        <v>3.4338577055E-2</v>
      </c>
      <c r="J163" s="244">
        <f t="shared" si="145"/>
        <v>0.37616504281099999</v>
      </c>
      <c r="K163" s="244">
        <f t="shared" si="145"/>
        <v>1.0715989604160001</v>
      </c>
      <c r="L163" s="244">
        <f t="shared" si="145"/>
        <v>1.0394509916035202</v>
      </c>
      <c r="M163" s="108">
        <f t="shared" si="145"/>
        <v>1.0082674618554144</v>
      </c>
      <c r="N163" s="108">
        <f t="shared" si="145"/>
        <v>0.97801943799975211</v>
      </c>
      <c r="O163" s="108">
        <f t="shared" si="145"/>
        <v>0.94867885485975956</v>
      </c>
    </row>
    <row r="164" spans="1:15" ht="30" outlineLevel="1">
      <c r="A164" s="765"/>
      <c r="B164" s="779"/>
      <c r="C164" s="264" t="s">
        <v>57</v>
      </c>
      <c r="D164" s="265"/>
      <c r="E164" s="291">
        <v>12.3294052</v>
      </c>
      <c r="F164" s="244">
        <v>14.148096989999999</v>
      </c>
      <c r="G164" s="244">
        <f>6466664.55/1000000</f>
        <v>6.46666455</v>
      </c>
      <c r="H164" s="244">
        <v>2.75752745</v>
      </c>
      <c r="I164" s="244">
        <v>0.50828682999999997</v>
      </c>
      <c r="J164" s="244">
        <v>5.2887004900000001</v>
      </c>
      <c r="K164" s="244">
        <v>15.02117932</v>
      </c>
      <c r="L164" s="244">
        <v>15.255359471925503</v>
      </c>
      <c r="M164" s="244">
        <v>15.389606652212258</v>
      </c>
      <c r="N164" s="244">
        <v>15.525035182538829</v>
      </c>
      <c r="O164" s="244">
        <v>15.661655500111683</v>
      </c>
    </row>
    <row r="165" spans="1:15" ht="17.25" outlineLevel="1">
      <c r="A165" s="765"/>
      <c r="B165" s="779"/>
      <c r="C165" s="264" t="s">
        <v>288</v>
      </c>
      <c r="D165" s="265"/>
      <c r="E165" s="335">
        <v>2.9964099169185257E-2</v>
      </c>
      <c r="F165" s="335">
        <v>3.1410053497819591E-2</v>
      </c>
      <c r="G165" s="335">
        <f>G162/264437.76</f>
        <v>1.2432230593694331E-2</v>
      </c>
      <c r="H165" s="335">
        <f t="shared" ref="H165:O165" si="146">H162/264437.76</f>
        <v>5.0625458709073921E-3</v>
      </c>
      <c r="I165" s="335">
        <f t="shared" si="146"/>
        <v>9.0871269670413188E-4</v>
      </c>
      <c r="J165" s="335">
        <f t="shared" si="146"/>
        <v>9.9545752845584534E-3</v>
      </c>
      <c r="K165" s="335">
        <f t="shared" si="146"/>
        <v>2.8358064445864316E-2</v>
      </c>
      <c r="L165" s="335">
        <f t="shared" si="146"/>
        <v>2.7507322512488386E-2</v>
      </c>
      <c r="M165" s="335">
        <f t="shared" si="146"/>
        <v>2.6682102837113732E-2</v>
      </c>
      <c r="N165" s="335">
        <f t="shared" si="146"/>
        <v>2.5881639752000321E-2</v>
      </c>
      <c r="O165" s="335">
        <f t="shared" si="146"/>
        <v>2.5105190559440313E-2</v>
      </c>
    </row>
    <row r="166" spans="1:15" ht="17.25" outlineLevel="1">
      <c r="A166" s="765" t="s">
        <v>149</v>
      </c>
      <c r="B166" s="779" t="s">
        <v>256</v>
      </c>
      <c r="C166" s="264" t="s">
        <v>309</v>
      </c>
      <c r="D166" s="265"/>
      <c r="E166" s="226">
        <v>0</v>
      </c>
      <c r="F166" s="244"/>
      <c r="G166" s="226">
        <f>524.97*10</f>
        <v>5249.7000000000007</v>
      </c>
      <c r="H166" s="226">
        <f>223.352*10</f>
        <v>2233.52</v>
      </c>
      <c r="I166" s="226">
        <f>101.665*10</f>
        <v>1016.6500000000001</v>
      </c>
      <c r="J166" s="226">
        <f>500.018*10</f>
        <v>5000.1799999999994</v>
      </c>
      <c r="K166" s="226">
        <f>1350.005*10</f>
        <v>13500.050000000001</v>
      </c>
      <c r="L166" s="226">
        <f>1309.50485*10</f>
        <v>13095.048500000001</v>
      </c>
      <c r="M166" s="87">
        <f>1270.2197045*10</f>
        <v>12702.197045000001</v>
      </c>
      <c r="N166" s="87">
        <f>1232.113113365*10</f>
        <v>12321.131133649998</v>
      </c>
      <c r="O166" s="222">
        <f>1195.14971996405*10</f>
        <v>11951.4971996405</v>
      </c>
    </row>
    <row r="167" spans="1:15" outlineLevel="1">
      <c r="A167" s="765"/>
      <c r="B167" s="779"/>
      <c r="C167" s="264" t="s">
        <v>56</v>
      </c>
      <c r="D167" s="265"/>
      <c r="E167" s="244">
        <v>0</v>
      </c>
      <c r="F167" s="244">
        <f t="shared" ref="F167:O167" si="147">1.154*F166/1000</f>
        <v>0</v>
      </c>
      <c r="G167" s="244">
        <f t="shared" si="147"/>
        <v>6.0581538000000004</v>
      </c>
      <c r="H167" s="244">
        <f t="shared" si="147"/>
        <v>2.5774820799999998</v>
      </c>
      <c r="I167" s="244">
        <f t="shared" si="147"/>
        <v>1.1732140999999998</v>
      </c>
      <c r="J167" s="244">
        <f t="shared" si="147"/>
        <v>5.7702077199999984</v>
      </c>
      <c r="K167" s="108">
        <f t="shared" si="147"/>
        <v>15.5790577</v>
      </c>
      <c r="L167" s="108">
        <f t="shared" si="147"/>
        <v>15.111685969</v>
      </c>
      <c r="M167" s="108">
        <f t="shared" si="147"/>
        <v>14.65833538993</v>
      </c>
      <c r="N167" s="108">
        <f t="shared" si="147"/>
        <v>14.218585328232097</v>
      </c>
      <c r="O167" s="108">
        <f t="shared" si="147"/>
        <v>13.792027768385136</v>
      </c>
    </row>
    <row r="168" spans="1:15" ht="30" outlineLevel="1">
      <c r="A168" s="765"/>
      <c r="B168" s="779"/>
      <c r="C168" s="264" t="s">
        <v>57</v>
      </c>
      <c r="D168" s="265"/>
      <c r="E168" s="226">
        <v>0</v>
      </c>
      <c r="F168" s="244"/>
      <c r="G168" s="226">
        <v>3.4738642399999997</v>
      </c>
      <c r="H168" s="226">
        <v>1.4807581300000001</v>
      </c>
      <c r="I168" s="226">
        <v>0.71046546999999993</v>
      </c>
      <c r="J168" s="226">
        <v>3.5022069199999994</v>
      </c>
      <c r="K168" s="226">
        <v>9.1672947599999972</v>
      </c>
      <c r="L168" s="226">
        <v>9.3102128876172436</v>
      </c>
      <c r="M168" s="87">
        <v>9.3921427584878341</v>
      </c>
      <c r="N168" s="87">
        <v>9.4747936098340748</v>
      </c>
      <c r="O168" s="222">
        <v>9.5581717959909138</v>
      </c>
    </row>
    <row r="169" spans="1:15" ht="17.25" outlineLevel="1">
      <c r="A169" s="765" t="s">
        <v>150</v>
      </c>
      <c r="B169" s="780" t="s">
        <v>294</v>
      </c>
      <c r="C169" s="264" t="s">
        <v>257</v>
      </c>
      <c r="D169" s="265"/>
      <c r="E169" s="226">
        <v>0</v>
      </c>
      <c r="F169" s="244">
        <v>0</v>
      </c>
      <c r="G169" s="226">
        <v>0</v>
      </c>
      <c r="H169" s="226">
        <v>0</v>
      </c>
      <c r="I169" s="226">
        <v>0</v>
      </c>
      <c r="J169" s="226">
        <v>0</v>
      </c>
      <c r="K169" s="226">
        <v>0</v>
      </c>
      <c r="L169" s="226">
        <v>0</v>
      </c>
      <c r="M169" s="87">
        <v>0</v>
      </c>
      <c r="N169" s="87">
        <v>0</v>
      </c>
      <c r="O169" s="222">
        <v>0</v>
      </c>
    </row>
    <row r="170" spans="1:15" outlineLevel="1">
      <c r="A170" s="765"/>
      <c r="B170" s="780"/>
      <c r="C170" s="264" t="s">
        <v>244</v>
      </c>
      <c r="D170" s="265"/>
      <c r="E170" s="226">
        <v>0</v>
      </c>
      <c r="F170" s="244">
        <v>0</v>
      </c>
      <c r="G170" s="226">
        <v>0</v>
      </c>
      <c r="H170" s="226">
        <v>0</v>
      </c>
      <c r="I170" s="226">
        <v>0</v>
      </c>
      <c r="J170" s="226">
        <v>0</v>
      </c>
      <c r="K170" s="226">
        <v>0</v>
      </c>
      <c r="L170" s="226">
        <v>0</v>
      </c>
      <c r="M170" s="87">
        <v>0</v>
      </c>
      <c r="N170" s="87">
        <v>0</v>
      </c>
      <c r="O170" s="222">
        <v>0</v>
      </c>
    </row>
    <row r="171" spans="1:15" outlineLevel="1">
      <c r="A171" s="765"/>
      <c r="B171" s="780"/>
      <c r="C171" s="264" t="s">
        <v>310</v>
      </c>
      <c r="D171" s="265"/>
      <c r="E171" s="226">
        <v>0</v>
      </c>
      <c r="F171" s="244">
        <v>0</v>
      </c>
      <c r="G171" s="226">
        <v>0</v>
      </c>
      <c r="H171" s="226">
        <v>0</v>
      </c>
      <c r="I171" s="226">
        <v>0</v>
      </c>
      <c r="J171" s="226">
        <v>0</v>
      </c>
      <c r="K171" s="226">
        <v>0</v>
      </c>
      <c r="L171" s="226">
        <v>0</v>
      </c>
      <c r="M171" s="87">
        <v>0</v>
      </c>
      <c r="N171" s="87">
        <v>0</v>
      </c>
      <c r="O171" s="222">
        <v>0</v>
      </c>
    </row>
    <row r="172" spans="1:15" outlineLevel="1">
      <c r="A172" s="765"/>
      <c r="B172" s="780"/>
      <c r="C172" s="264" t="s">
        <v>56</v>
      </c>
      <c r="D172" s="265"/>
      <c r="E172" s="226">
        <v>0</v>
      </c>
      <c r="F172" s="244">
        <v>0</v>
      </c>
      <c r="G172" s="226">
        <v>0</v>
      </c>
      <c r="H172" s="226">
        <v>0</v>
      </c>
      <c r="I172" s="226">
        <v>0</v>
      </c>
      <c r="J172" s="226">
        <v>0</v>
      </c>
      <c r="K172" s="226">
        <v>0</v>
      </c>
      <c r="L172" s="226">
        <v>0</v>
      </c>
      <c r="M172" s="87">
        <v>0</v>
      </c>
      <c r="N172" s="87">
        <v>0</v>
      </c>
      <c r="O172" s="222">
        <v>0</v>
      </c>
    </row>
    <row r="173" spans="1:15" ht="30" outlineLevel="1">
      <c r="A173" s="765"/>
      <c r="B173" s="780"/>
      <c r="C173" s="264" t="s">
        <v>57</v>
      </c>
      <c r="D173" s="265"/>
      <c r="E173" s="226">
        <v>0</v>
      </c>
      <c r="F173" s="244">
        <v>0</v>
      </c>
      <c r="G173" s="226">
        <v>0</v>
      </c>
      <c r="H173" s="226">
        <v>0</v>
      </c>
      <c r="I173" s="226">
        <v>0</v>
      </c>
      <c r="J173" s="226">
        <v>0</v>
      </c>
      <c r="K173" s="226">
        <v>0</v>
      </c>
      <c r="L173" s="226">
        <v>0</v>
      </c>
      <c r="M173" s="87">
        <v>0</v>
      </c>
      <c r="N173" s="87">
        <v>0</v>
      </c>
      <c r="O173" s="222">
        <v>0</v>
      </c>
    </row>
    <row r="174" spans="1:15" ht="30" outlineLevel="1">
      <c r="A174" s="765" t="s">
        <v>231</v>
      </c>
      <c r="B174" s="776" t="s">
        <v>230</v>
      </c>
      <c r="C174" s="278" t="s">
        <v>57</v>
      </c>
      <c r="D174" s="279"/>
      <c r="E174" s="244">
        <f t="shared" ref="E174:F174" si="148">E179</f>
        <v>13.646178175959999</v>
      </c>
      <c r="F174" s="244">
        <f t="shared" si="148"/>
        <v>1.51561915</v>
      </c>
      <c r="G174" s="244">
        <f t="shared" ref="G174:O174" si="149">G179</f>
        <v>0.61457492000000002</v>
      </c>
      <c r="H174" s="244">
        <f t="shared" si="149"/>
        <v>0.59314805000000004</v>
      </c>
      <c r="I174" s="244">
        <f t="shared" si="149"/>
        <v>0.64166618999999991</v>
      </c>
      <c r="J174" s="244">
        <f t="shared" si="149"/>
        <v>0.66994995000000002</v>
      </c>
      <c r="K174" s="244">
        <f t="shared" si="149"/>
        <v>2.5193391099999998</v>
      </c>
      <c r="L174" s="244">
        <f t="shared" si="149"/>
        <v>2.5586155121236485</v>
      </c>
      <c r="M174" s="244">
        <f t="shared" si="149"/>
        <v>2.5811314938301155</v>
      </c>
      <c r="N174" s="244">
        <f t="shared" si="149"/>
        <v>2.6038453365159739</v>
      </c>
      <c r="O174" s="244">
        <f t="shared" si="149"/>
        <v>2.6267592420929451</v>
      </c>
    </row>
    <row r="175" spans="1:15" ht="17.25" outlineLevel="1">
      <c r="A175" s="765"/>
      <c r="B175" s="776"/>
      <c r="C175" s="278" t="s">
        <v>257</v>
      </c>
      <c r="D175" s="279"/>
      <c r="E175" s="244">
        <f t="shared" ref="E175:F175" si="150">E178</f>
        <v>331.06790683100002</v>
      </c>
      <c r="F175" s="244">
        <f t="shared" si="150"/>
        <v>37.767334999999996</v>
      </c>
      <c r="G175" s="244">
        <f t="shared" ref="G175:O175" si="151">G178</f>
        <v>15.590528599999999</v>
      </c>
      <c r="H175" s="244">
        <f>H178</f>
        <v>15.0547738</v>
      </c>
      <c r="I175" s="244">
        <f t="shared" si="151"/>
        <v>15.719194899999998</v>
      </c>
      <c r="J175" s="244">
        <f t="shared" si="151"/>
        <v>16.3413386</v>
      </c>
      <c r="K175" s="244">
        <f t="shared" si="151"/>
        <v>62.705835899999997</v>
      </c>
      <c r="L175" s="244">
        <f t="shared" si="151"/>
        <v>60.824660822999995</v>
      </c>
      <c r="M175" s="244">
        <f t="shared" si="151"/>
        <v>58.999920998309996</v>
      </c>
      <c r="N175" s="244">
        <f t="shared" si="151"/>
        <v>57.229923368360694</v>
      </c>
      <c r="O175" s="244">
        <f t="shared" si="151"/>
        <v>55.513025667309869</v>
      </c>
    </row>
    <row r="176" spans="1:15" ht="17.25" outlineLevel="1">
      <c r="A176" s="778" t="s">
        <v>232</v>
      </c>
      <c r="B176" s="775" t="s">
        <v>22</v>
      </c>
      <c r="C176" s="264" t="s">
        <v>257</v>
      </c>
      <c r="D176" s="265"/>
      <c r="E176" s="230">
        <v>0</v>
      </c>
      <c r="F176" s="230">
        <v>0</v>
      </c>
      <c r="G176" s="230">
        <v>0</v>
      </c>
      <c r="H176" s="230">
        <v>0</v>
      </c>
      <c r="I176" s="230">
        <v>0</v>
      </c>
      <c r="J176" s="230">
        <v>0</v>
      </c>
      <c r="K176" s="230">
        <v>0</v>
      </c>
      <c r="L176" s="230">
        <v>0</v>
      </c>
      <c r="M176" s="223"/>
      <c r="N176" s="223"/>
      <c r="O176" s="223"/>
    </row>
    <row r="177" spans="1:15" ht="30" outlineLevel="1">
      <c r="A177" s="765"/>
      <c r="B177" s="775"/>
      <c r="C177" s="264" t="s">
        <v>57</v>
      </c>
      <c r="D177" s="265"/>
      <c r="E177" s="230">
        <v>0</v>
      </c>
      <c r="F177" s="230">
        <v>0</v>
      </c>
      <c r="G177" s="230">
        <v>0</v>
      </c>
      <c r="H177" s="230">
        <v>0</v>
      </c>
      <c r="I177" s="230">
        <v>0</v>
      </c>
      <c r="J177" s="230">
        <v>0</v>
      </c>
      <c r="K177" s="230">
        <v>0</v>
      </c>
      <c r="L177" s="230">
        <v>0</v>
      </c>
      <c r="M177" s="223"/>
      <c r="N177" s="223"/>
      <c r="O177" s="223"/>
    </row>
    <row r="178" spans="1:15" outlineLevel="1">
      <c r="A178" s="765" t="s">
        <v>233</v>
      </c>
      <c r="B178" s="775" t="s">
        <v>23</v>
      </c>
      <c r="C178" s="264" t="s">
        <v>320</v>
      </c>
      <c r="D178" s="265"/>
      <c r="E178" s="244">
        <v>331.06790683100002</v>
      </c>
      <c r="F178" s="244">
        <v>37.767334999999996</v>
      </c>
      <c r="G178" s="554">
        <v>15.590528599999999</v>
      </c>
      <c r="H178" s="554">
        <v>15.0547738</v>
      </c>
      <c r="I178" s="554">
        <v>15.719194899999998</v>
      </c>
      <c r="J178" s="554">
        <v>16.3413386</v>
      </c>
      <c r="K178" s="554">
        <f>SUM(G178:J178)</f>
        <v>62.705835899999997</v>
      </c>
      <c r="L178" s="244">
        <v>60.824660822999995</v>
      </c>
      <c r="M178" s="244">
        <v>58.999920998309996</v>
      </c>
      <c r="N178" s="244">
        <v>57.229923368360694</v>
      </c>
      <c r="O178" s="244">
        <v>55.513025667309869</v>
      </c>
    </row>
    <row r="179" spans="1:15" ht="30" outlineLevel="1">
      <c r="A179" s="765"/>
      <c r="B179" s="775"/>
      <c r="C179" s="264" t="s">
        <v>57</v>
      </c>
      <c r="D179" s="265"/>
      <c r="E179" s="244">
        <v>13.646178175959999</v>
      </c>
      <c r="F179" s="244">
        <v>1.51561915</v>
      </c>
      <c r="G179" s="244">
        <v>0.61457492000000002</v>
      </c>
      <c r="H179" s="244">
        <v>0.59314805000000004</v>
      </c>
      <c r="I179" s="244">
        <v>0.64166618999999991</v>
      </c>
      <c r="J179" s="244">
        <v>0.66994995000000002</v>
      </c>
      <c r="K179" s="244">
        <f>2519339.11/1000000</f>
        <v>2.5193391099999998</v>
      </c>
      <c r="L179" s="244">
        <v>2.5586155121236485</v>
      </c>
      <c r="M179" s="244">
        <v>2.5811314938301155</v>
      </c>
      <c r="N179" s="244">
        <v>2.6038453365159739</v>
      </c>
      <c r="O179" s="244">
        <v>2.6267592420929451</v>
      </c>
    </row>
    <row r="180" spans="1:15" ht="17.25" outlineLevel="1">
      <c r="A180" s="765" t="s">
        <v>235</v>
      </c>
      <c r="B180" s="775" t="s">
        <v>234</v>
      </c>
      <c r="C180" s="264" t="s">
        <v>257</v>
      </c>
      <c r="D180" s="265"/>
      <c r="E180" s="230">
        <v>0</v>
      </c>
      <c r="F180" s="230">
        <v>0</v>
      </c>
      <c r="G180" s="230">
        <v>0</v>
      </c>
      <c r="H180" s="230">
        <v>0</v>
      </c>
      <c r="I180" s="230">
        <v>0</v>
      </c>
      <c r="J180" s="230">
        <v>0</v>
      </c>
      <c r="K180" s="230">
        <v>0</v>
      </c>
      <c r="L180" s="230">
        <v>0</v>
      </c>
      <c r="M180" s="223">
        <v>0</v>
      </c>
      <c r="N180" s="223">
        <v>0</v>
      </c>
      <c r="O180" s="223">
        <v>0</v>
      </c>
    </row>
    <row r="181" spans="1:15" outlineLevel="1">
      <c r="A181" s="765"/>
      <c r="B181" s="775"/>
      <c r="C181" s="264" t="s">
        <v>244</v>
      </c>
      <c r="D181" s="265"/>
      <c r="E181" s="230">
        <v>0</v>
      </c>
      <c r="F181" s="230">
        <v>0</v>
      </c>
      <c r="G181" s="230">
        <v>0</v>
      </c>
      <c r="H181" s="230">
        <v>0</v>
      </c>
      <c r="I181" s="230">
        <v>0</v>
      </c>
      <c r="J181" s="230">
        <v>0</v>
      </c>
      <c r="K181" s="230">
        <v>0</v>
      </c>
      <c r="L181" s="230">
        <v>0</v>
      </c>
      <c r="M181" s="223">
        <v>0</v>
      </c>
      <c r="N181" s="223">
        <v>0</v>
      </c>
      <c r="O181" s="223">
        <v>0</v>
      </c>
    </row>
    <row r="182" spans="1:15" outlineLevel="1">
      <c r="A182" s="765"/>
      <c r="B182" s="775"/>
      <c r="C182" s="264" t="s">
        <v>310</v>
      </c>
      <c r="D182" s="265"/>
      <c r="E182" s="230">
        <v>0</v>
      </c>
      <c r="F182" s="230">
        <v>0</v>
      </c>
      <c r="G182" s="230">
        <v>0</v>
      </c>
      <c r="H182" s="230">
        <v>0</v>
      </c>
      <c r="I182" s="230">
        <v>0</v>
      </c>
      <c r="J182" s="230">
        <v>0</v>
      </c>
      <c r="K182" s="230">
        <v>0</v>
      </c>
      <c r="L182" s="230">
        <v>0</v>
      </c>
      <c r="M182" s="223">
        <v>0</v>
      </c>
      <c r="N182" s="223">
        <v>0</v>
      </c>
      <c r="O182" s="223">
        <v>0</v>
      </c>
    </row>
    <row r="183" spans="1:15" ht="30" outlineLevel="1">
      <c r="A183" s="765"/>
      <c r="B183" s="775"/>
      <c r="C183" s="264" t="s">
        <v>57</v>
      </c>
      <c r="D183" s="265"/>
      <c r="E183" s="230">
        <v>0</v>
      </c>
      <c r="F183" s="230">
        <v>0</v>
      </c>
      <c r="G183" s="230">
        <v>0</v>
      </c>
      <c r="H183" s="230">
        <v>0</v>
      </c>
      <c r="I183" s="230">
        <v>0</v>
      </c>
      <c r="J183" s="230">
        <v>0</v>
      </c>
      <c r="K183" s="230">
        <v>0</v>
      </c>
      <c r="L183" s="230">
        <v>0</v>
      </c>
      <c r="M183" s="223">
        <v>0</v>
      </c>
      <c r="N183" s="223">
        <v>0</v>
      </c>
      <c r="O183" s="223">
        <v>0</v>
      </c>
    </row>
    <row r="184" spans="1:15" outlineLevel="1">
      <c r="A184" s="765">
        <v>8</v>
      </c>
      <c r="B184" s="776" t="s">
        <v>245</v>
      </c>
      <c r="C184" s="264" t="s">
        <v>242</v>
      </c>
      <c r="D184" s="265"/>
      <c r="E184" s="244">
        <v>2106.891474</v>
      </c>
      <c r="F184" s="244">
        <f t="shared" ref="F184:L184" si="152">F187+F200</f>
        <v>2514.3031890000002</v>
      </c>
      <c r="G184" s="244">
        <f t="shared" si="152"/>
        <v>686.02965577000009</v>
      </c>
      <c r="H184" s="244">
        <f t="shared" si="152"/>
        <v>724.18549278</v>
      </c>
      <c r="I184" s="244">
        <f t="shared" si="152"/>
        <v>732.89918510000007</v>
      </c>
      <c r="J184" s="244">
        <f t="shared" si="152"/>
        <v>693.19620409999993</v>
      </c>
      <c r="K184" s="244">
        <f t="shared" si="152"/>
        <v>2836.3105377500001</v>
      </c>
      <c r="L184" s="244">
        <f t="shared" si="152"/>
        <v>2836.3105377500001</v>
      </c>
      <c r="M184" s="244">
        <f t="shared" ref="M184:N184" si="153">M187+M200</f>
        <v>2836.3105377500001</v>
      </c>
      <c r="N184" s="244">
        <f t="shared" si="153"/>
        <v>2751.2212216175003</v>
      </c>
      <c r="O184" s="244">
        <f t="shared" ref="O184" si="154">O187+O200</f>
        <v>2668.6845849689748</v>
      </c>
    </row>
    <row r="185" spans="1:15" outlineLevel="1">
      <c r="A185" s="765"/>
      <c r="B185" s="776"/>
      <c r="C185" s="264" t="s">
        <v>56</v>
      </c>
      <c r="D185" s="265"/>
      <c r="E185" s="244">
        <v>2.5022642051535997</v>
      </c>
      <c r="F185" s="244">
        <f t="shared" ref="F185:L185" si="155">F188+F201</f>
        <v>2.9981701356056001</v>
      </c>
      <c r="G185" s="244">
        <f t="shared" si="155"/>
        <v>0.81770475894372496</v>
      </c>
      <c r="H185" s="244">
        <f t="shared" si="155"/>
        <v>0.86510848013435004</v>
      </c>
      <c r="I185" s="244">
        <f t="shared" si="155"/>
        <v>0.87439178634404002</v>
      </c>
      <c r="J185" s="244">
        <f t="shared" si="155"/>
        <v>0.82726111157940996</v>
      </c>
      <c r="K185" s="244">
        <f t="shared" si="155"/>
        <v>3.384466137001525</v>
      </c>
      <c r="L185" s="244">
        <f t="shared" si="155"/>
        <v>3.384466137001525</v>
      </c>
      <c r="M185" s="244">
        <f t="shared" ref="M185:N185" si="156">M188+M201</f>
        <v>3.384466137001525</v>
      </c>
      <c r="N185" s="244">
        <f t="shared" si="156"/>
        <v>3.2829321528914792</v>
      </c>
      <c r="O185" s="244">
        <f t="shared" ref="O185" si="157">O188+O201</f>
        <v>3.1844441883047345</v>
      </c>
    </row>
    <row r="186" spans="1:15" ht="30" outlineLevel="1">
      <c r="A186" s="765"/>
      <c r="B186" s="776"/>
      <c r="C186" s="264" t="s">
        <v>55</v>
      </c>
      <c r="D186" s="265"/>
      <c r="E186" s="244">
        <v>87.213698575360013</v>
      </c>
      <c r="F186" s="244">
        <f t="shared" ref="F186:O186" si="158">F189+F202</f>
        <v>112.8226759687806</v>
      </c>
      <c r="G186" s="244">
        <f t="shared" si="158"/>
        <v>33.459065961075602</v>
      </c>
      <c r="H186" s="244">
        <f t="shared" si="158"/>
        <v>35.400214637498401</v>
      </c>
      <c r="I186" s="244">
        <f t="shared" si="158"/>
        <v>35.771976821118002</v>
      </c>
      <c r="J186" s="244">
        <f t="shared" si="158"/>
        <v>33.86273580225145</v>
      </c>
      <c r="K186" s="244">
        <f t="shared" si="158"/>
        <v>138.49399322194344</v>
      </c>
      <c r="L186" s="384">
        <f t="shared" si="158"/>
        <v>146.79891384999999</v>
      </c>
      <c r="M186" s="384">
        <f t="shared" si="158"/>
        <v>151.45876973</v>
      </c>
      <c r="N186" s="384">
        <f t="shared" si="158"/>
        <v>157.25654398</v>
      </c>
      <c r="O186" s="384">
        <f t="shared" si="158"/>
        <v>163.57656695</v>
      </c>
    </row>
    <row r="187" spans="1:15" outlineLevel="1">
      <c r="A187" s="280" t="s">
        <v>236</v>
      </c>
      <c r="B187" s="336" t="s">
        <v>250</v>
      </c>
      <c r="C187" s="264" t="s">
        <v>242</v>
      </c>
      <c r="D187" s="265"/>
      <c r="E187" s="244">
        <v>943.85151400000007</v>
      </c>
      <c r="F187" s="244">
        <f t="shared" ref="F187:O187" si="159">F191</f>
        <v>1006.0793689999999</v>
      </c>
      <c r="G187" s="244">
        <f t="shared" si="159"/>
        <v>277.98992800000002</v>
      </c>
      <c r="H187" s="244">
        <f t="shared" si="159"/>
        <v>274.22717</v>
      </c>
      <c r="I187" s="244">
        <f t="shared" si="159"/>
        <v>288.77581709999998</v>
      </c>
      <c r="J187" s="244">
        <f t="shared" si="159"/>
        <v>270.7613384</v>
      </c>
      <c r="K187" s="244">
        <f t="shared" si="159"/>
        <v>1111.7542535</v>
      </c>
      <c r="L187" s="244">
        <f t="shared" si="159"/>
        <v>1111.7542535</v>
      </c>
      <c r="M187" s="244">
        <f t="shared" si="159"/>
        <v>1111.7542535</v>
      </c>
      <c r="N187" s="244">
        <f t="shared" si="159"/>
        <v>1078.4016258950001</v>
      </c>
      <c r="O187" s="244">
        <f t="shared" si="159"/>
        <v>1046.04957711815</v>
      </c>
    </row>
    <row r="188" spans="1:15" outlineLevel="1">
      <c r="A188" s="280"/>
      <c r="B188" s="337"/>
      <c r="C188" s="264" t="s">
        <v>56</v>
      </c>
      <c r="D188" s="265"/>
      <c r="E188" s="244">
        <v>1.0688174544536</v>
      </c>
      <c r="F188" s="244">
        <f t="shared" ref="F188:L188" si="160">F192</f>
        <v>1.1392842774556</v>
      </c>
      <c r="G188" s="244">
        <f t="shared" si="160"/>
        <v>0.31479579446720002</v>
      </c>
      <c r="H188" s="244">
        <f t="shared" si="160"/>
        <v>0.31053484730800002</v>
      </c>
      <c r="I188" s="244">
        <f t="shared" si="160"/>
        <v>0.32700973528403998</v>
      </c>
      <c r="J188" s="244">
        <f t="shared" si="160"/>
        <v>0.30661013960416</v>
      </c>
      <c r="K188" s="244">
        <f t="shared" si="160"/>
        <v>1.2589505166634001</v>
      </c>
      <c r="L188" s="244">
        <f t="shared" si="160"/>
        <v>1.2589505166634001</v>
      </c>
      <c r="M188" s="108">
        <f t="shared" ref="M188" si="161">M187*0.0011324</f>
        <v>1.2589505166634001</v>
      </c>
      <c r="N188" s="108">
        <f t="shared" ref="N188" si="162">N187*0.0011324</f>
        <v>1.221182001163498</v>
      </c>
      <c r="O188" s="108">
        <f t="shared" ref="O188" si="163">O187*0.0011324</f>
        <v>1.1845465411285929</v>
      </c>
    </row>
    <row r="189" spans="1:15" ht="30" outlineLevel="1">
      <c r="A189" s="280"/>
      <c r="B189" s="337"/>
      <c r="C189" s="264" t="s">
        <v>55</v>
      </c>
      <c r="D189" s="265"/>
      <c r="E189" s="244">
        <v>37.148685609685998</v>
      </c>
      <c r="F189" s="244">
        <f t="shared" ref="F189:O189" si="164">F193</f>
        <v>42.8631921111729</v>
      </c>
      <c r="G189" s="244">
        <f t="shared" si="164"/>
        <v>12.9428284488</v>
      </c>
      <c r="H189" s="244">
        <f t="shared" si="164"/>
        <v>12.77631016812</v>
      </c>
      <c r="I189" s="244">
        <f t="shared" si="164"/>
        <v>13.441453878078001</v>
      </c>
      <c r="J189" s="244">
        <f t="shared" si="164"/>
        <v>12.622710754855452</v>
      </c>
      <c r="K189" s="244">
        <f t="shared" si="164"/>
        <v>51.783303249853454</v>
      </c>
      <c r="L189" s="331">
        <f t="shared" si="164"/>
        <v>54.885582480000004</v>
      </c>
      <c r="M189" s="331">
        <f t="shared" si="164"/>
        <v>56.788038419999999</v>
      </c>
      <c r="N189" s="331">
        <f t="shared" si="164"/>
        <v>61.752710239999999</v>
      </c>
      <c r="O189" s="331">
        <f t="shared" si="164"/>
        <v>67.232299470000001</v>
      </c>
    </row>
    <row r="190" spans="1:15" ht="30" outlineLevel="1">
      <c r="A190" s="280"/>
      <c r="B190" s="337"/>
      <c r="C190" s="264" t="s">
        <v>243</v>
      </c>
      <c r="D190" s="265"/>
      <c r="E190" s="244">
        <f t="shared" ref="E190:O190" si="165">E187/100</f>
        <v>9.4385151399999998</v>
      </c>
      <c r="F190" s="244">
        <f t="shared" si="165"/>
        <v>10.060793689999999</v>
      </c>
      <c r="G190" s="244">
        <f t="shared" si="165"/>
        <v>2.7798992800000004</v>
      </c>
      <c r="H190" s="244">
        <f t="shared" si="165"/>
        <v>2.7422716999999999</v>
      </c>
      <c r="I190" s="244">
        <f t="shared" si="165"/>
        <v>2.8877581709999998</v>
      </c>
      <c r="J190" s="244">
        <f t="shared" si="165"/>
        <v>2.7076133840000001</v>
      </c>
      <c r="K190" s="244">
        <f t="shared" si="165"/>
        <v>11.117542535</v>
      </c>
      <c r="L190" s="331">
        <f t="shared" si="165"/>
        <v>11.117542535</v>
      </c>
      <c r="M190" s="331">
        <f t="shared" si="165"/>
        <v>11.117542535</v>
      </c>
      <c r="N190" s="331">
        <f t="shared" si="165"/>
        <v>10.78401625895</v>
      </c>
      <c r="O190" s="331">
        <f t="shared" si="165"/>
        <v>10.460495771181499</v>
      </c>
    </row>
    <row r="191" spans="1:15" outlineLevel="1">
      <c r="A191" s="280" t="s">
        <v>237</v>
      </c>
      <c r="B191" s="338" t="s">
        <v>251</v>
      </c>
      <c r="C191" s="264" t="s">
        <v>242</v>
      </c>
      <c r="D191" s="265"/>
      <c r="E191" s="244">
        <v>943.85151400000007</v>
      </c>
      <c r="F191" s="244">
        <v>1006.0793689999999</v>
      </c>
      <c r="G191" s="244">
        <f>277989.928/1000</f>
        <v>277.98992800000002</v>
      </c>
      <c r="H191" s="244">
        <f>274227.17/1000</f>
        <v>274.22717</v>
      </c>
      <c r="I191" s="244">
        <f>288775.8171/1000</f>
        <v>288.77581709999998</v>
      </c>
      <c r="J191" s="244">
        <f>270761.3384/1000</f>
        <v>270.7613384</v>
      </c>
      <c r="K191" s="244">
        <f>1111754.2535/1000</f>
        <v>1111.7542535</v>
      </c>
      <c r="L191" s="522">
        <f>K191-(K191*0)</f>
        <v>1111.7542535</v>
      </c>
      <c r="M191" s="522">
        <f>L191-(L191*0)</f>
        <v>1111.7542535</v>
      </c>
      <c r="N191" s="522">
        <f t="shared" ref="N191:O191" si="166">M191-(M191*0.03)</f>
        <v>1078.4016258950001</v>
      </c>
      <c r="O191" s="522">
        <f t="shared" si="166"/>
        <v>1046.04957711815</v>
      </c>
    </row>
    <row r="192" spans="1:15" outlineLevel="1">
      <c r="A192" s="280"/>
      <c r="B192" s="339"/>
      <c r="C192" s="264" t="s">
        <v>225</v>
      </c>
      <c r="D192" s="265"/>
      <c r="E192" s="244">
        <v>1.0688174544536</v>
      </c>
      <c r="F192" s="244">
        <f t="shared" ref="F192:O192" si="167">F191*0.76*1.49/1000</f>
        <v>1.1392842774556</v>
      </c>
      <c r="G192" s="244">
        <f t="shared" si="167"/>
        <v>0.31479579446720002</v>
      </c>
      <c r="H192" s="244">
        <f t="shared" si="167"/>
        <v>0.31053484730800002</v>
      </c>
      <c r="I192" s="244">
        <f t="shared" si="167"/>
        <v>0.32700973528403998</v>
      </c>
      <c r="J192" s="244">
        <f t="shared" si="167"/>
        <v>0.30661013960416</v>
      </c>
      <c r="K192" s="244">
        <f t="shared" si="167"/>
        <v>1.2589505166634001</v>
      </c>
      <c r="L192" s="331">
        <f t="shared" si="167"/>
        <v>1.2589505166634001</v>
      </c>
      <c r="M192" s="331">
        <f t="shared" si="167"/>
        <v>1.2589505166634001</v>
      </c>
      <c r="N192" s="331">
        <f t="shared" si="167"/>
        <v>1.2211820011634982</v>
      </c>
      <c r="O192" s="331">
        <f t="shared" si="167"/>
        <v>1.1845465411285929</v>
      </c>
    </row>
    <row r="193" spans="1:15" ht="30" outlineLevel="1">
      <c r="A193" s="280"/>
      <c r="B193" s="339"/>
      <c r="C193" s="264" t="s">
        <v>55</v>
      </c>
      <c r="D193" s="265"/>
      <c r="E193" s="244">
        <v>37.148685609685998</v>
      </c>
      <c r="F193" s="244">
        <v>42.8631921111729</v>
      </c>
      <c r="G193" s="244">
        <v>12.9428284488</v>
      </c>
      <c r="H193" s="244">
        <v>12.77631016812</v>
      </c>
      <c r="I193" s="244">
        <v>13.441453878078001</v>
      </c>
      <c r="J193" s="244">
        <v>12.622710754855452</v>
      </c>
      <c r="K193" s="244">
        <v>51.783303249853454</v>
      </c>
      <c r="L193" s="331">
        <v>54.885582480000004</v>
      </c>
      <c r="M193" s="331">
        <v>56.788038419999999</v>
      </c>
      <c r="N193" s="331">
        <v>61.752710239999999</v>
      </c>
      <c r="O193" s="331">
        <v>67.232299470000001</v>
      </c>
    </row>
    <row r="194" spans="1:15" ht="30" outlineLevel="1">
      <c r="A194" s="280"/>
      <c r="B194" s="284"/>
      <c r="C194" s="264" t="s">
        <v>243</v>
      </c>
      <c r="D194" s="265"/>
      <c r="E194" s="244">
        <v>9.4385151399999998</v>
      </c>
      <c r="F194" s="244">
        <f t="shared" ref="F194:O194" si="168">F191/100</f>
        <v>10.060793689999999</v>
      </c>
      <c r="G194" s="244">
        <f t="shared" si="168"/>
        <v>2.7798992800000004</v>
      </c>
      <c r="H194" s="244">
        <f t="shared" si="168"/>
        <v>2.7422716999999999</v>
      </c>
      <c r="I194" s="244">
        <f t="shared" si="168"/>
        <v>2.8877581709999998</v>
      </c>
      <c r="J194" s="244">
        <f t="shared" si="168"/>
        <v>2.7076133840000001</v>
      </c>
      <c r="K194" s="244">
        <f t="shared" si="168"/>
        <v>11.117542535</v>
      </c>
      <c r="L194" s="331">
        <f t="shared" si="168"/>
        <v>11.117542535</v>
      </c>
      <c r="M194" s="331">
        <f t="shared" si="168"/>
        <v>11.117542535</v>
      </c>
      <c r="N194" s="331">
        <f t="shared" si="168"/>
        <v>10.78401625895</v>
      </c>
      <c r="O194" s="331">
        <f t="shared" si="168"/>
        <v>10.460495771181499</v>
      </c>
    </row>
    <row r="195" spans="1:15" outlineLevel="1">
      <c r="A195" s="280" t="s">
        <v>238</v>
      </c>
      <c r="B195" s="283" t="s">
        <v>252</v>
      </c>
      <c r="C195" s="264" t="s">
        <v>244</v>
      </c>
      <c r="D195" s="265"/>
      <c r="E195" s="226">
        <v>0</v>
      </c>
      <c r="F195" s="244">
        <v>0</v>
      </c>
      <c r="G195" s="226"/>
      <c r="H195" s="226"/>
      <c r="I195" s="226"/>
      <c r="J195" s="226"/>
      <c r="K195" s="226"/>
      <c r="L195" s="226"/>
      <c r="M195" s="222"/>
      <c r="N195" s="222"/>
      <c r="O195" s="222"/>
    </row>
    <row r="196" spans="1:15" outlineLevel="1">
      <c r="A196" s="280"/>
      <c r="B196" s="282"/>
      <c r="C196" s="264" t="s">
        <v>225</v>
      </c>
      <c r="D196" s="265"/>
      <c r="E196" s="244">
        <v>0</v>
      </c>
      <c r="F196" s="244">
        <v>0</v>
      </c>
      <c r="G196" s="244"/>
      <c r="H196" s="244"/>
      <c r="I196" s="244"/>
      <c r="J196" s="244"/>
      <c r="K196" s="244"/>
      <c r="L196" s="244"/>
      <c r="M196" s="108"/>
      <c r="N196" s="108"/>
      <c r="O196" s="108"/>
    </row>
    <row r="197" spans="1:15" ht="30" outlineLevel="1">
      <c r="A197" s="280"/>
      <c r="B197" s="282"/>
      <c r="C197" s="264" t="s">
        <v>55</v>
      </c>
      <c r="D197" s="265"/>
      <c r="E197" s="226">
        <v>0</v>
      </c>
      <c r="F197" s="244">
        <v>0</v>
      </c>
      <c r="G197" s="226"/>
      <c r="H197" s="226"/>
      <c r="I197" s="226"/>
      <c r="J197" s="226"/>
      <c r="K197" s="226"/>
      <c r="L197" s="226"/>
      <c r="M197" s="222"/>
      <c r="N197" s="222"/>
      <c r="O197" s="222"/>
    </row>
    <row r="198" spans="1:15" ht="30" outlineLevel="1">
      <c r="A198" s="280"/>
      <c r="B198" s="282"/>
      <c r="C198" s="264" t="s">
        <v>243</v>
      </c>
      <c r="D198" s="265"/>
      <c r="E198" s="226"/>
      <c r="F198" s="230"/>
      <c r="G198" s="226"/>
      <c r="H198" s="226"/>
      <c r="I198" s="226"/>
      <c r="J198" s="226"/>
      <c r="K198" s="226"/>
      <c r="L198" s="226"/>
      <c r="M198" s="222"/>
      <c r="N198" s="222"/>
      <c r="O198" s="222"/>
    </row>
    <row r="199" spans="1:15" ht="30" outlineLevel="1">
      <c r="A199" s="280"/>
      <c r="B199" s="282"/>
      <c r="C199" s="264" t="s">
        <v>260</v>
      </c>
      <c r="D199" s="265"/>
      <c r="E199" s="226"/>
      <c r="F199" s="230"/>
      <c r="G199" s="226"/>
      <c r="H199" s="226"/>
      <c r="I199" s="226"/>
      <c r="J199" s="226"/>
      <c r="K199" s="226"/>
      <c r="L199" s="226"/>
      <c r="M199" s="222"/>
      <c r="N199" s="222"/>
      <c r="O199" s="222"/>
    </row>
    <row r="200" spans="1:15" outlineLevel="1">
      <c r="A200" s="280" t="s">
        <v>239</v>
      </c>
      <c r="B200" s="281" t="s">
        <v>226</v>
      </c>
      <c r="C200" s="264" t="s">
        <v>242</v>
      </c>
      <c r="D200" s="265"/>
      <c r="E200" s="244">
        <f t="shared" ref="E200:J200" si="169">E204+E208</f>
        <v>1163.0399600000001</v>
      </c>
      <c r="F200" s="244">
        <f t="shared" si="169"/>
        <v>1508.2238200000002</v>
      </c>
      <c r="G200" s="244">
        <f t="shared" si="169"/>
        <v>408.03972777000001</v>
      </c>
      <c r="H200" s="244">
        <f t="shared" si="169"/>
        <v>449.95832278</v>
      </c>
      <c r="I200" s="244">
        <f t="shared" si="169"/>
        <v>444.12336800000003</v>
      </c>
      <c r="J200" s="244">
        <f t="shared" si="169"/>
        <v>422.43486569999999</v>
      </c>
      <c r="K200" s="244">
        <f>K204+K208</f>
        <v>1724.5562842500001</v>
      </c>
      <c r="L200" s="331">
        <f t="shared" ref="K200:O202" si="170">L204+L208</f>
        <v>1724.5562842500001</v>
      </c>
      <c r="M200" s="331">
        <f t="shared" si="170"/>
        <v>1724.5562842500001</v>
      </c>
      <c r="N200" s="331">
        <f t="shared" si="170"/>
        <v>1672.8195957225</v>
      </c>
      <c r="O200" s="331">
        <f t="shared" si="170"/>
        <v>1622.6350078508249</v>
      </c>
    </row>
    <row r="201" spans="1:15" outlineLevel="1">
      <c r="A201" s="280"/>
      <c r="B201" s="282"/>
      <c r="C201" s="264" t="s">
        <v>225</v>
      </c>
      <c r="D201" s="265"/>
      <c r="E201" s="244">
        <f t="shared" ref="E201:J201" si="171">E205+E209</f>
        <v>1.4334467506999997</v>
      </c>
      <c r="F201" s="244">
        <f t="shared" si="171"/>
        <v>1.8588858581500001</v>
      </c>
      <c r="G201" s="244">
        <f t="shared" si="171"/>
        <v>0.50290896447652489</v>
      </c>
      <c r="H201" s="244">
        <f t="shared" si="171"/>
        <v>0.55457363282634997</v>
      </c>
      <c r="I201" s="244">
        <f t="shared" si="171"/>
        <v>0.54738205106000004</v>
      </c>
      <c r="J201" s="244">
        <f t="shared" si="171"/>
        <v>0.52065097197525001</v>
      </c>
      <c r="K201" s="244">
        <f t="shared" si="170"/>
        <v>2.1255156203381249</v>
      </c>
      <c r="L201" s="331">
        <f t="shared" si="170"/>
        <v>2.1255156203381249</v>
      </c>
      <c r="M201" s="331">
        <f t="shared" si="170"/>
        <v>2.1255156203381249</v>
      </c>
      <c r="N201" s="331">
        <f t="shared" si="170"/>
        <v>2.0617501517279813</v>
      </c>
      <c r="O201" s="331">
        <f t="shared" si="170"/>
        <v>1.9998976471761418</v>
      </c>
    </row>
    <row r="202" spans="1:15" ht="30" outlineLevel="1">
      <c r="A202" s="280"/>
      <c r="B202" s="282"/>
      <c r="C202" s="264" t="s">
        <v>55</v>
      </c>
      <c r="D202" s="265"/>
      <c r="E202" s="384">
        <f t="shared" ref="E202:J202" si="172">E206+E210</f>
        <v>50.065012965674008</v>
      </c>
      <c r="F202" s="384">
        <f t="shared" si="172"/>
        <v>69.959483857607694</v>
      </c>
      <c r="G202" s="384">
        <f t="shared" si="172"/>
        <v>20.516237512275602</v>
      </c>
      <c r="H202" s="384">
        <f t="shared" si="172"/>
        <v>22.623904469378399</v>
      </c>
      <c r="I202" s="384">
        <f t="shared" si="172"/>
        <v>22.330522943039998</v>
      </c>
      <c r="J202" s="384">
        <f t="shared" si="172"/>
        <v>21.240025047395999</v>
      </c>
      <c r="K202" s="384">
        <f t="shared" si="170"/>
        <v>86.710689972089995</v>
      </c>
      <c r="L202" s="331">
        <f t="shared" si="170"/>
        <v>91.913331369999995</v>
      </c>
      <c r="M202" s="331">
        <f t="shared" si="170"/>
        <v>94.670731310000008</v>
      </c>
      <c r="N202" s="331">
        <f t="shared" si="170"/>
        <v>95.50383373999999</v>
      </c>
      <c r="O202" s="331">
        <f t="shared" si="170"/>
        <v>96.344267479999999</v>
      </c>
    </row>
    <row r="203" spans="1:15" ht="30" outlineLevel="1">
      <c r="A203" s="280"/>
      <c r="B203" s="282"/>
      <c r="C203" s="264" t="s">
        <v>243</v>
      </c>
      <c r="D203" s="265"/>
      <c r="E203" s="244">
        <f t="shared" ref="E203:J203" si="173">E200/100</f>
        <v>11.630399600000001</v>
      </c>
      <c r="F203" s="244">
        <f t="shared" si="173"/>
        <v>15.082238200000001</v>
      </c>
      <c r="G203" s="244">
        <f t="shared" si="173"/>
        <v>4.0803972777000004</v>
      </c>
      <c r="H203" s="244">
        <f t="shared" si="173"/>
        <v>4.4995832277999996</v>
      </c>
      <c r="I203" s="244">
        <f t="shared" si="173"/>
        <v>4.4412336799999999</v>
      </c>
      <c r="J203" s="244">
        <f t="shared" si="173"/>
        <v>4.2243486570000002</v>
      </c>
      <c r="K203" s="244">
        <f t="shared" ref="K203:O203" si="174">K200/100</f>
        <v>17.2455628425</v>
      </c>
      <c r="L203" s="331">
        <f t="shared" si="174"/>
        <v>17.2455628425</v>
      </c>
      <c r="M203" s="331">
        <f t="shared" si="174"/>
        <v>17.2455628425</v>
      </c>
      <c r="N203" s="331">
        <f t="shared" si="174"/>
        <v>16.728195957225001</v>
      </c>
      <c r="O203" s="331">
        <f t="shared" si="174"/>
        <v>16.226350078508247</v>
      </c>
    </row>
    <row r="204" spans="1:15" outlineLevel="1">
      <c r="A204" s="280" t="s">
        <v>240</v>
      </c>
      <c r="B204" s="283" t="s">
        <v>251</v>
      </c>
      <c r="C204" s="264" t="s">
        <v>242</v>
      </c>
      <c r="D204" s="265"/>
      <c r="E204" s="230">
        <v>348.91198799999995</v>
      </c>
      <c r="F204" s="230">
        <v>452.46715000000006</v>
      </c>
      <c r="G204" s="230">
        <v>122.41191833100004</v>
      </c>
      <c r="H204" s="230">
        <v>134.98749683400001</v>
      </c>
      <c r="I204" s="230">
        <v>133.23701040000003</v>
      </c>
      <c r="J204" s="380">
        <v>126.73045970999999</v>
      </c>
      <c r="K204" s="230">
        <v>517.36688527500019</v>
      </c>
      <c r="L204" s="424">
        <f>K204-(K204*0)</f>
        <v>517.36688527500019</v>
      </c>
      <c r="M204" s="424">
        <f>L204-(L204*0)</f>
        <v>517.36688527500019</v>
      </c>
      <c r="N204" s="424">
        <f t="shared" ref="N204:O204" si="175">M204-(M204*0.03)</f>
        <v>501.84587871675018</v>
      </c>
      <c r="O204" s="424">
        <f t="shared" si="175"/>
        <v>486.79050235524767</v>
      </c>
    </row>
    <row r="205" spans="1:15" outlineLevel="1">
      <c r="A205" s="280"/>
      <c r="B205" s="284"/>
      <c r="C205" s="264" t="s">
        <v>225</v>
      </c>
      <c r="D205" s="265"/>
      <c r="E205" s="244">
        <v>0.43003402520999995</v>
      </c>
      <c r="F205" s="244">
        <f t="shared" ref="F205:O205" si="176">F204*0.85*1.45/1000</f>
        <v>0.5576657623750001</v>
      </c>
      <c r="G205" s="244">
        <f t="shared" si="176"/>
        <v>0.15087268934295753</v>
      </c>
      <c r="H205" s="244">
        <f t="shared" si="176"/>
        <v>0.166372089847905</v>
      </c>
      <c r="I205" s="244">
        <f t="shared" si="176"/>
        <v>0.16421461531800002</v>
      </c>
      <c r="J205" s="244">
        <f t="shared" si="176"/>
        <v>0.156195291592575</v>
      </c>
      <c r="K205" s="244">
        <f t="shared" si="176"/>
        <v>0.63765468610143772</v>
      </c>
      <c r="L205" s="331">
        <f t="shared" si="176"/>
        <v>0.63765468610143772</v>
      </c>
      <c r="M205" s="331">
        <f t="shared" si="176"/>
        <v>0.63765468610143772</v>
      </c>
      <c r="N205" s="331">
        <f t="shared" si="176"/>
        <v>0.6185250455183946</v>
      </c>
      <c r="O205" s="331">
        <f t="shared" si="176"/>
        <v>0.59996929415284272</v>
      </c>
    </row>
    <row r="206" spans="1:15" ht="30" outlineLevel="1">
      <c r="A206" s="280"/>
      <c r="B206" s="284"/>
      <c r="C206" s="264" t="s">
        <v>55</v>
      </c>
      <c r="D206" s="265"/>
      <c r="E206" s="230">
        <v>15.019503889702202</v>
      </c>
      <c r="F206" s="230">
        <v>20.9878459036183</v>
      </c>
      <c r="G206" s="230">
        <v>6.1548712536826855</v>
      </c>
      <c r="H206" s="230">
        <v>6.7871713408135168</v>
      </c>
      <c r="I206" s="230">
        <v>6.6991568829120016</v>
      </c>
      <c r="J206" s="381">
        <v>6.3720075142187991</v>
      </c>
      <c r="K206" s="230">
        <v>26.013206991627001</v>
      </c>
      <c r="L206" s="425">
        <v>27.573999409999999</v>
      </c>
      <c r="M206" s="425">
        <v>28.401219390000001</v>
      </c>
      <c r="N206" s="425">
        <v>28.65115012</v>
      </c>
      <c r="O206" s="425">
        <v>28.903280240000001</v>
      </c>
    </row>
    <row r="207" spans="1:15" ht="30" outlineLevel="1">
      <c r="A207" s="280"/>
      <c r="B207" s="284"/>
      <c r="C207" s="264" t="s">
        <v>243</v>
      </c>
      <c r="D207" s="265"/>
      <c r="E207" s="244">
        <v>3.4891198799999996</v>
      </c>
      <c r="F207" s="244">
        <f t="shared" ref="F207:N207" si="177">F204/100</f>
        <v>4.5246715000000002</v>
      </c>
      <c r="G207" s="244">
        <f t="shared" si="177"/>
        <v>1.2241191833100005</v>
      </c>
      <c r="H207" s="244">
        <f t="shared" si="177"/>
        <v>1.3498749683400002</v>
      </c>
      <c r="I207" s="244">
        <f t="shared" si="177"/>
        <v>1.3323701040000002</v>
      </c>
      <c r="J207" s="244">
        <f t="shared" si="177"/>
        <v>1.2673045970999999</v>
      </c>
      <c r="K207" s="244">
        <f t="shared" si="177"/>
        <v>5.1736688527500014</v>
      </c>
      <c r="L207" s="331">
        <f t="shared" si="177"/>
        <v>5.1736688527500014</v>
      </c>
      <c r="M207" s="331">
        <f t="shared" si="177"/>
        <v>5.1736688527500014</v>
      </c>
      <c r="N207" s="331">
        <f t="shared" si="177"/>
        <v>5.0184587871675017</v>
      </c>
      <c r="O207" s="331">
        <f>O204/100</f>
        <v>4.8679050235524768</v>
      </c>
    </row>
    <row r="208" spans="1:15" outlineLevel="1">
      <c r="A208" s="280" t="s">
        <v>241</v>
      </c>
      <c r="B208" s="283" t="s">
        <v>252</v>
      </c>
      <c r="C208" s="264" t="s">
        <v>244</v>
      </c>
      <c r="D208" s="265"/>
      <c r="E208" s="230">
        <v>814.127972</v>
      </c>
      <c r="F208" s="230">
        <v>1055.75667</v>
      </c>
      <c r="G208" s="230">
        <v>285.62780943899998</v>
      </c>
      <c r="H208" s="230">
        <v>314.97082594599999</v>
      </c>
      <c r="I208" s="230">
        <v>310.8863576</v>
      </c>
      <c r="J208" s="230">
        <v>295.70440599</v>
      </c>
      <c r="K208" s="230">
        <f>G208+H208+I208+J208</f>
        <v>1207.1893989749999</v>
      </c>
      <c r="L208" s="424">
        <f>K208-(K208*0)</f>
        <v>1207.1893989749999</v>
      </c>
      <c r="M208" s="424">
        <f>L208-(L208*0)</f>
        <v>1207.1893989749999</v>
      </c>
      <c r="N208" s="424">
        <f t="shared" ref="N208:O208" si="178">M208-(M208*0.03)</f>
        <v>1170.9737170057499</v>
      </c>
      <c r="O208" s="424">
        <f t="shared" si="178"/>
        <v>1135.8445054955773</v>
      </c>
    </row>
    <row r="209" spans="1:15" outlineLevel="1">
      <c r="A209" s="280"/>
      <c r="B209" s="284"/>
      <c r="C209" s="264" t="s">
        <v>225</v>
      </c>
      <c r="D209" s="265"/>
      <c r="E209" s="244">
        <v>1.0034127254899998</v>
      </c>
      <c r="F209" s="244">
        <f t="shared" ref="F209:N209" si="179">F208*0.85*1.45/1000</f>
        <v>1.301220095775</v>
      </c>
      <c r="G209" s="244">
        <f t="shared" si="179"/>
        <v>0.35203627513356739</v>
      </c>
      <c r="H209" s="244">
        <f t="shared" si="179"/>
        <v>0.388201542978445</v>
      </c>
      <c r="I209" s="244">
        <f t="shared" si="179"/>
        <v>0.38316743574200002</v>
      </c>
      <c r="J209" s="244">
        <f t="shared" si="179"/>
        <v>0.36445568038267501</v>
      </c>
      <c r="K209" s="244">
        <f t="shared" si="179"/>
        <v>1.4878609342366873</v>
      </c>
      <c r="L209" s="331">
        <f t="shared" si="179"/>
        <v>1.4878609342366873</v>
      </c>
      <c r="M209" s="323">
        <f t="shared" si="179"/>
        <v>1.4878609342366873</v>
      </c>
      <c r="N209" s="323">
        <f t="shared" si="179"/>
        <v>1.4432251062095867</v>
      </c>
      <c r="O209" s="323">
        <f>O208*0.85*1.45/1000</f>
        <v>1.3999283530232991</v>
      </c>
    </row>
    <row r="210" spans="1:15" ht="30" outlineLevel="1">
      <c r="A210" s="280"/>
      <c r="B210" s="282"/>
      <c r="C210" s="264" t="s">
        <v>55</v>
      </c>
      <c r="D210" s="265"/>
      <c r="E210" s="230">
        <v>35.045509075971808</v>
      </c>
      <c r="F210" s="230">
        <v>48.971637953989386</v>
      </c>
      <c r="G210" s="230">
        <v>14.361366258592916</v>
      </c>
      <c r="H210" s="230">
        <v>15.836733128564882</v>
      </c>
      <c r="I210" s="230">
        <v>15.631366060127997</v>
      </c>
      <c r="J210" s="230">
        <v>14.8680175331772</v>
      </c>
      <c r="K210" s="230">
        <v>60.697482980462993</v>
      </c>
      <c r="L210" s="426">
        <v>64.339331959999996</v>
      </c>
      <c r="M210" s="426">
        <v>66.269511919999999</v>
      </c>
      <c r="N210" s="426">
        <v>66.852683619999993</v>
      </c>
      <c r="O210" s="426">
        <v>67.440987239999998</v>
      </c>
    </row>
    <row r="211" spans="1:15" ht="30" outlineLevel="1">
      <c r="A211" s="280"/>
      <c r="B211" s="282"/>
      <c r="C211" s="264" t="s">
        <v>243</v>
      </c>
      <c r="D211" s="265"/>
      <c r="E211" s="244">
        <f>E208/100</f>
        <v>8.14127972</v>
      </c>
      <c r="F211" s="244">
        <f>F208/100</f>
        <v>10.557566700000001</v>
      </c>
      <c r="G211" s="244">
        <f t="shared" ref="G211:N211" si="180">G208/100</f>
        <v>2.8562780943899999</v>
      </c>
      <c r="H211" s="244">
        <f t="shared" si="180"/>
        <v>3.1497082594600001</v>
      </c>
      <c r="I211" s="244">
        <f t="shared" si="180"/>
        <v>3.1088635760000001</v>
      </c>
      <c r="J211" s="244">
        <f t="shared" si="180"/>
        <v>2.9570440598999999</v>
      </c>
      <c r="K211" s="244">
        <f t="shared" si="180"/>
        <v>12.071893989749999</v>
      </c>
      <c r="L211" s="331">
        <f t="shared" si="180"/>
        <v>12.071893989749999</v>
      </c>
      <c r="M211" s="331">
        <f t="shared" si="180"/>
        <v>12.071893989749999</v>
      </c>
      <c r="N211" s="331">
        <f t="shared" si="180"/>
        <v>11.709737170057499</v>
      </c>
      <c r="O211" s="331">
        <f>O208/100</f>
        <v>11.358445054955773</v>
      </c>
    </row>
    <row r="212" spans="1:15" ht="30" outlineLevel="1">
      <c r="A212" s="280"/>
      <c r="B212" s="282"/>
      <c r="C212" s="264" t="s">
        <v>260</v>
      </c>
      <c r="D212" s="265"/>
      <c r="E212" s="226">
        <v>0</v>
      </c>
      <c r="F212" s="230">
        <v>0</v>
      </c>
      <c r="G212" s="226">
        <v>0</v>
      </c>
      <c r="H212" s="226">
        <v>0</v>
      </c>
      <c r="I212" s="226">
        <v>0</v>
      </c>
      <c r="J212" s="226">
        <v>0</v>
      </c>
      <c r="K212" s="226">
        <v>0</v>
      </c>
      <c r="L212" s="226">
        <v>0</v>
      </c>
      <c r="M212" s="222">
        <v>0</v>
      </c>
      <c r="N212" s="222">
        <v>0</v>
      </c>
      <c r="O212" s="222">
        <v>0</v>
      </c>
    </row>
    <row r="213" spans="1:15" outlineLevel="1">
      <c r="A213" s="765" t="s">
        <v>248</v>
      </c>
      <c r="B213" s="777" t="s">
        <v>253</v>
      </c>
      <c r="C213" s="264" t="s">
        <v>225</v>
      </c>
      <c r="D213" s="265"/>
      <c r="E213" s="244">
        <v>0</v>
      </c>
      <c r="F213" s="244">
        <v>0</v>
      </c>
      <c r="G213" s="244">
        <f t="shared" ref="G213:N213" si="181">G216+G219</f>
        <v>0</v>
      </c>
      <c r="H213" s="244">
        <f t="shared" si="181"/>
        <v>0</v>
      </c>
      <c r="I213" s="244">
        <f t="shared" si="181"/>
        <v>0</v>
      </c>
      <c r="J213" s="244">
        <f t="shared" si="181"/>
        <v>0</v>
      </c>
      <c r="K213" s="244">
        <f t="shared" si="181"/>
        <v>0</v>
      </c>
      <c r="L213" s="244">
        <f t="shared" si="181"/>
        <v>0</v>
      </c>
      <c r="M213" s="108">
        <f t="shared" si="181"/>
        <v>0</v>
      </c>
      <c r="N213" s="108">
        <f t="shared" si="181"/>
        <v>0</v>
      </c>
      <c r="O213" s="108">
        <f>O216+O219</f>
        <v>0</v>
      </c>
    </row>
    <row r="214" spans="1:15" ht="30" outlineLevel="1">
      <c r="A214" s="765"/>
      <c r="B214" s="777"/>
      <c r="C214" s="264" t="s">
        <v>55</v>
      </c>
      <c r="D214" s="265"/>
      <c r="E214" s="244">
        <v>0</v>
      </c>
      <c r="F214" s="244">
        <v>0</v>
      </c>
      <c r="G214" s="244">
        <f t="shared" ref="G214:N214" si="182">G217+G220</f>
        <v>0</v>
      </c>
      <c r="H214" s="244">
        <f t="shared" si="182"/>
        <v>0</v>
      </c>
      <c r="I214" s="244">
        <f t="shared" si="182"/>
        <v>0</v>
      </c>
      <c r="J214" s="244">
        <f t="shared" si="182"/>
        <v>0</v>
      </c>
      <c r="K214" s="244">
        <f t="shared" si="182"/>
        <v>0</v>
      </c>
      <c r="L214" s="244">
        <f t="shared" si="182"/>
        <v>0</v>
      </c>
      <c r="M214" s="108">
        <f t="shared" si="182"/>
        <v>0</v>
      </c>
      <c r="N214" s="108">
        <f t="shared" si="182"/>
        <v>0</v>
      </c>
      <c r="O214" s="108">
        <f>O217+O220</f>
        <v>0</v>
      </c>
    </row>
    <row r="215" spans="1:15" outlineLevel="1">
      <c r="A215" s="765" t="s">
        <v>254</v>
      </c>
      <c r="B215" s="766" t="s">
        <v>247</v>
      </c>
      <c r="C215" s="264" t="s">
        <v>313</v>
      </c>
      <c r="D215" s="265"/>
      <c r="E215" s="226">
        <v>0</v>
      </c>
      <c r="F215" s="244">
        <v>0</v>
      </c>
      <c r="G215" s="226">
        <v>0</v>
      </c>
      <c r="H215" s="226">
        <v>0</v>
      </c>
      <c r="I215" s="226">
        <v>0</v>
      </c>
      <c r="J215" s="226">
        <v>0</v>
      </c>
      <c r="K215" s="226">
        <v>0</v>
      </c>
      <c r="L215" s="226">
        <v>0</v>
      </c>
      <c r="M215" s="87">
        <v>0</v>
      </c>
      <c r="N215" s="87">
        <v>0</v>
      </c>
      <c r="O215" s="222">
        <v>0</v>
      </c>
    </row>
    <row r="216" spans="1:15" outlineLevel="1">
      <c r="A216" s="765"/>
      <c r="B216" s="766"/>
      <c r="C216" s="264" t="s">
        <v>225</v>
      </c>
      <c r="D216" s="265"/>
      <c r="E216" s="244">
        <v>0</v>
      </c>
      <c r="F216" s="244">
        <v>0</v>
      </c>
      <c r="G216" s="244">
        <f t="shared" ref="G216:N216" si="183">1.154*G215/1000</f>
        <v>0</v>
      </c>
      <c r="H216" s="244">
        <f t="shared" si="183"/>
        <v>0</v>
      </c>
      <c r="I216" s="244">
        <f t="shared" si="183"/>
        <v>0</v>
      </c>
      <c r="J216" s="244">
        <f t="shared" si="183"/>
        <v>0</v>
      </c>
      <c r="K216" s="244">
        <f t="shared" si="183"/>
        <v>0</v>
      </c>
      <c r="L216" s="244">
        <f t="shared" si="183"/>
        <v>0</v>
      </c>
      <c r="M216" s="108">
        <f t="shared" si="183"/>
        <v>0</v>
      </c>
      <c r="N216" s="108">
        <f t="shared" si="183"/>
        <v>0</v>
      </c>
      <c r="O216" s="108">
        <f>1.154*O215/1000</f>
        <v>0</v>
      </c>
    </row>
    <row r="217" spans="1:15" ht="30" outlineLevel="1">
      <c r="A217" s="765"/>
      <c r="B217" s="766"/>
      <c r="C217" s="264" t="s">
        <v>55</v>
      </c>
      <c r="D217" s="265"/>
      <c r="E217" s="226">
        <v>0</v>
      </c>
      <c r="F217" s="244">
        <v>0</v>
      </c>
      <c r="G217" s="226">
        <v>0</v>
      </c>
      <c r="H217" s="226">
        <v>0</v>
      </c>
      <c r="I217" s="226">
        <v>0</v>
      </c>
      <c r="J217" s="226">
        <v>0</v>
      </c>
      <c r="K217" s="226">
        <v>0</v>
      </c>
      <c r="L217" s="226">
        <v>0</v>
      </c>
      <c r="M217" s="87">
        <v>0</v>
      </c>
      <c r="N217" s="87">
        <v>0</v>
      </c>
      <c r="O217" s="222">
        <v>0</v>
      </c>
    </row>
    <row r="218" spans="1:15" outlineLevel="1">
      <c r="A218" s="765" t="s">
        <v>249</v>
      </c>
      <c r="B218" s="766" t="s">
        <v>246</v>
      </c>
      <c r="C218" s="264" t="s">
        <v>58</v>
      </c>
      <c r="D218" s="265"/>
      <c r="E218" s="226">
        <v>0</v>
      </c>
      <c r="F218" s="244">
        <v>0</v>
      </c>
      <c r="G218" s="226">
        <v>0</v>
      </c>
      <c r="H218" s="226">
        <v>0</v>
      </c>
      <c r="I218" s="226">
        <v>0</v>
      </c>
      <c r="J218" s="226">
        <v>0</v>
      </c>
      <c r="K218" s="226">
        <v>0</v>
      </c>
      <c r="L218" s="226">
        <v>0</v>
      </c>
      <c r="M218" s="87">
        <v>0</v>
      </c>
      <c r="N218" s="87">
        <v>0</v>
      </c>
      <c r="O218" s="222">
        <v>0</v>
      </c>
    </row>
    <row r="219" spans="1:15" outlineLevel="1">
      <c r="A219" s="765"/>
      <c r="B219" s="766"/>
      <c r="C219" s="264" t="s">
        <v>56</v>
      </c>
      <c r="D219" s="265"/>
      <c r="E219" s="244">
        <v>0</v>
      </c>
      <c r="F219" s="244">
        <v>0</v>
      </c>
      <c r="G219" s="244">
        <f t="shared" ref="G219:N219" si="184">0.12*G218</f>
        <v>0</v>
      </c>
      <c r="H219" s="244">
        <f t="shared" si="184"/>
        <v>0</v>
      </c>
      <c r="I219" s="244">
        <f t="shared" si="184"/>
        <v>0</v>
      </c>
      <c r="J219" s="244">
        <f t="shared" si="184"/>
        <v>0</v>
      </c>
      <c r="K219" s="244">
        <f t="shared" si="184"/>
        <v>0</v>
      </c>
      <c r="L219" s="244">
        <f t="shared" si="184"/>
        <v>0</v>
      </c>
      <c r="M219" s="108">
        <f t="shared" si="184"/>
        <v>0</v>
      </c>
      <c r="N219" s="108">
        <f t="shared" si="184"/>
        <v>0</v>
      </c>
      <c r="O219" s="108">
        <f>0.12*O218</f>
        <v>0</v>
      </c>
    </row>
    <row r="220" spans="1:15" ht="30" outlineLevel="1">
      <c r="A220" s="765"/>
      <c r="B220" s="766"/>
      <c r="C220" s="264" t="s">
        <v>55</v>
      </c>
      <c r="D220" s="265"/>
      <c r="E220" s="226">
        <v>0</v>
      </c>
      <c r="F220" s="244">
        <v>0</v>
      </c>
      <c r="G220" s="226">
        <v>0</v>
      </c>
      <c r="H220" s="226">
        <v>0</v>
      </c>
      <c r="I220" s="226">
        <v>0</v>
      </c>
      <c r="J220" s="226">
        <v>0</v>
      </c>
      <c r="K220" s="226">
        <v>0</v>
      </c>
      <c r="L220" s="226">
        <v>0</v>
      </c>
      <c r="M220" s="87">
        <v>0</v>
      </c>
      <c r="N220" s="87">
        <v>0</v>
      </c>
      <c r="O220" s="222">
        <v>0</v>
      </c>
    </row>
    <row r="221" spans="1:15" s="220" customFormat="1" ht="60" outlineLevel="1">
      <c r="A221" s="303">
        <v>9</v>
      </c>
      <c r="B221" s="304" t="s">
        <v>330</v>
      </c>
      <c r="C221" s="264" t="s">
        <v>215</v>
      </c>
      <c r="D221" s="265"/>
      <c r="E221" s="366">
        <f t="shared" ref="E221:J221" si="185">E224/E222</f>
        <v>0.98192191366510861</v>
      </c>
      <c r="F221" s="366">
        <f t="shared" si="185"/>
        <v>0.86962373814622207</v>
      </c>
      <c r="G221" s="366">
        <f t="shared" si="185"/>
        <v>0.75</v>
      </c>
      <c r="H221" s="366">
        <f t="shared" si="185"/>
        <v>0.75</v>
      </c>
      <c r="I221" s="366">
        <f t="shared" si="185"/>
        <v>0.75</v>
      </c>
      <c r="J221" s="366">
        <f t="shared" si="185"/>
        <v>0.75</v>
      </c>
      <c r="K221" s="366">
        <f t="shared" ref="K221:O221" si="186">K224/K222</f>
        <v>0.75</v>
      </c>
      <c r="L221" s="366">
        <f t="shared" si="186"/>
        <v>0.75</v>
      </c>
      <c r="M221" s="366">
        <f t="shared" si="186"/>
        <v>0.75</v>
      </c>
      <c r="N221" s="366">
        <f t="shared" si="186"/>
        <v>0.75</v>
      </c>
      <c r="O221" s="366">
        <f t="shared" si="186"/>
        <v>0.75</v>
      </c>
    </row>
    <row r="222" spans="1:15" s="220" customFormat="1" ht="30" outlineLevel="1">
      <c r="A222" s="305" t="s">
        <v>334</v>
      </c>
      <c r="B222" s="304" t="s">
        <v>331</v>
      </c>
      <c r="C222" s="264" t="s">
        <v>14</v>
      </c>
      <c r="D222" s="265"/>
      <c r="E222" s="351">
        <v>14548</v>
      </c>
      <c r="F222" s="351">
        <v>16345</v>
      </c>
      <c r="G222" s="367">
        <v>16345</v>
      </c>
      <c r="H222" s="367">
        <v>16345</v>
      </c>
      <c r="I222" s="367">
        <v>16345</v>
      </c>
      <c r="J222" s="367">
        <v>16345</v>
      </c>
      <c r="K222" s="367">
        <v>16345</v>
      </c>
      <c r="L222" s="367">
        <v>16345</v>
      </c>
      <c r="M222" s="367">
        <v>16345</v>
      </c>
      <c r="N222" s="367">
        <v>16345</v>
      </c>
      <c r="O222" s="367">
        <v>16345</v>
      </c>
    </row>
    <row r="223" spans="1:15" s="220" customFormat="1" ht="30" outlineLevel="1">
      <c r="A223" s="303" t="s">
        <v>335</v>
      </c>
      <c r="B223" s="306" t="s">
        <v>332</v>
      </c>
      <c r="C223" s="302" t="s">
        <v>14</v>
      </c>
      <c r="D223" s="301"/>
      <c r="E223" s="368">
        <f>E222-E224</f>
        <v>263</v>
      </c>
      <c r="F223" s="368">
        <f>F222-F224</f>
        <v>2131</v>
      </c>
      <c r="G223" s="368">
        <f t="shared" ref="G223:O223" si="187">G222-G224</f>
        <v>4086.25</v>
      </c>
      <c r="H223" s="368">
        <f t="shared" si="187"/>
        <v>4086.25</v>
      </c>
      <c r="I223" s="368">
        <f t="shared" si="187"/>
        <v>4086.25</v>
      </c>
      <c r="J223" s="368">
        <f t="shared" si="187"/>
        <v>4086.25</v>
      </c>
      <c r="K223" s="368">
        <f t="shared" si="187"/>
        <v>4086.25</v>
      </c>
      <c r="L223" s="368">
        <f t="shared" si="187"/>
        <v>4086.25</v>
      </c>
      <c r="M223" s="368">
        <f t="shared" si="187"/>
        <v>4086.25</v>
      </c>
      <c r="N223" s="368">
        <f t="shared" si="187"/>
        <v>4086.25</v>
      </c>
      <c r="O223" s="368">
        <f t="shared" si="187"/>
        <v>4086.25</v>
      </c>
    </row>
    <row r="224" spans="1:15" s="220" customFormat="1" outlineLevel="1">
      <c r="A224" s="303" t="s">
        <v>336</v>
      </c>
      <c r="B224" s="306" t="s">
        <v>333</v>
      </c>
      <c r="C224" s="264" t="s">
        <v>14</v>
      </c>
      <c r="D224" s="265"/>
      <c r="E224" s="351">
        <v>14285</v>
      </c>
      <c r="F224" s="351">
        <v>14214</v>
      </c>
      <c r="G224" s="351">
        <f>G222*0.75</f>
        <v>12258.75</v>
      </c>
      <c r="H224" s="351">
        <f t="shared" ref="H224:O224" si="188">H222*0.75</f>
        <v>12258.75</v>
      </c>
      <c r="I224" s="351">
        <f t="shared" si="188"/>
        <v>12258.75</v>
      </c>
      <c r="J224" s="351">
        <f t="shared" si="188"/>
        <v>12258.75</v>
      </c>
      <c r="K224" s="351">
        <f t="shared" si="188"/>
        <v>12258.75</v>
      </c>
      <c r="L224" s="351">
        <f t="shared" si="188"/>
        <v>12258.75</v>
      </c>
      <c r="M224" s="351">
        <f t="shared" si="188"/>
        <v>12258.75</v>
      </c>
      <c r="N224" s="351">
        <f t="shared" si="188"/>
        <v>12258.75</v>
      </c>
      <c r="O224" s="351">
        <f t="shared" si="188"/>
        <v>12258.75</v>
      </c>
    </row>
    <row r="225" spans="1:15">
      <c r="A225" s="810" t="s">
        <v>317</v>
      </c>
      <c r="B225" s="810"/>
      <c r="C225" s="810"/>
      <c r="D225" s="810"/>
      <c r="E225" s="810"/>
      <c r="F225" s="810"/>
      <c r="G225" s="810"/>
      <c r="H225" s="810"/>
      <c r="I225" s="810"/>
      <c r="J225" s="810"/>
      <c r="K225" s="810"/>
      <c r="L225" s="810"/>
      <c r="M225" s="810"/>
      <c r="N225" s="810"/>
      <c r="O225" s="810"/>
    </row>
    <row r="226" spans="1:15" ht="45" outlineLevel="1">
      <c r="A226" s="172">
        <v>1</v>
      </c>
      <c r="B226" s="340" t="s">
        <v>76</v>
      </c>
      <c r="C226" s="83" t="s">
        <v>71</v>
      </c>
      <c r="D226" s="127"/>
      <c r="E226" s="108">
        <v>14902.639244099599</v>
      </c>
      <c r="F226" s="108">
        <v>15097.5536297</v>
      </c>
      <c r="G226" s="108">
        <v>4288.9969039999996</v>
      </c>
      <c r="H226" s="108">
        <v>3394.2011629999997</v>
      </c>
      <c r="I226" s="108">
        <v>3204.1146860000003</v>
      </c>
      <c r="J226" s="108">
        <v>4092.2511639999998</v>
      </c>
      <c r="K226" s="108">
        <f t="shared" ref="K226:K230" si="189">J226+I226+H226+G226</f>
        <v>14979.563916999999</v>
      </c>
      <c r="L226" s="108">
        <v>15067.974939000002</v>
      </c>
      <c r="M226" s="108">
        <v>15108.397652</v>
      </c>
      <c r="N226" s="108">
        <v>15091.065283000002</v>
      </c>
      <c r="O226" s="108">
        <v>15069.262230000002</v>
      </c>
    </row>
    <row r="227" spans="1:15" outlineLevel="1">
      <c r="A227" s="169" t="s">
        <v>44</v>
      </c>
      <c r="B227" s="341" t="s">
        <v>72</v>
      </c>
      <c r="C227" s="121" t="s">
        <v>71</v>
      </c>
      <c r="D227" s="117"/>
      <c r="E227" s="108">
        <v>13429.8237337514</v>
      </c>
      <c r="F227" s="108">
        <v>13687.967331999998</v>
      </c>
      <c r="G227" s="222">
        <v>3892.1399649999998</v>
      </c>
      <c r="H227" s="222">
        <v>3013.5536089999996</v>
      </c>
      <c r="I227" s="222">
        <v>2938.8542640000005</v>
      </c>
      <c r="J227" s="222">
        <v>3718.8209989999996</v>
      </c>
      <c r="K227" s="222">
        <f t="shared" si="189"/>
        <v>13563.368837</v>
      </c>
      <c r="L227" s="222">
        <v>13698.848428129751</v>
      </c>
      <c r="M227" s="222">
        <v>13735.59819846601</v>
      </c>
      <c r="N227" s="222">
        <v>13769.840706381467</v>
      </c>
      <c r="O227" s="222">
        <v>13749.94651328822</v>
      </c>
    </row>
    <row r="228" spans="1:15" outlineLevel="1">
      <c r="A228" s="169" t="s">
        <v>45</v>
      </c>
      <c r="B228" s="341" t="s">
        <v>73</v>
      </c>
      <c r="C228" s="121" t="s">
        <v>71</v>
      </c>
      <c r="D228" s="117"/>
      <c r="E228" s="108">
        <v>2591.8202600000004</v>
      </c>
      <c r="F228" s="108">
        <v>2699.364931042117</v>
      </c>
      <c r="G228" s="222">
        <v>765.57600700000012</v>
      </c>
      <c r="H228" s="222">
        <v>606.87669800000003</v>
      </c>
      <c r="I228" s="222">
        <v>560.0842560000001</v>
      </c>
      <c r="J228" s="222">
        <v>680.26175699999999</v>
      </c>
      <c r="K228" s="222">
        <f t="shared" si="189"/>
        <v>2612.798718</v>
      </c>
      <c r="L228" s="222">
        <v>2628.2197413501199</v>
      </c>
      <c r="M228" s="222">
        <v>2635.2704414432387</v>
      </c>
      <c r="N228" s="222">
        <v>2642.2472565391904</v>
      </c>
      <c r="O228" s="222">
        <v>2638.4298284191009</v>
      </c>
    </row>
    <row r="229" spans="1:15" outlineLevel="1">
      <c r="A229" s="169" t="s">
        <v>46</v>
      </c>
      <c r="B229" s="341" t="s">
        <v>74</v>
      </c>
      <c r="C229" s="121" t="s">
        <v>71</v>
      </c>
      <c r="D229" s="117"/>
      <c r="E229" s="108">
        <v>11073.951656348599</v>
      </c>
      <c r="F229" s="108">
        <v>11836.376111099999</v>
      </c>
      <c r="G229" s="222">
        <v>3415.1387369999998</v>
      </c>
      <c r="H229" s="222">
        <v>2681.8561730000001</v>
      </c>
      <c r="I229" s="222">
        <v>2495.8115459999999</v>
      </c>
      <c r="J229" s="222">
        <v>3077.5934130000001</v>
      </c>
      <c r="K229" s="222">
        <f t="shared" si="189"/>
        <v>11670.399868999999</v>
      </c>
      <c r="L229" s="222">
        <v>11786.971277001505</v>
      </c>
      <c r="M229" s="222">
        <v>11818.592072695572</v>
      </c>
      <c r="N229" s="222">
        <v>11828.055531567283</v>
      </c>
      <c r="O229" s="222">
        <v>11810.966763027383</v>
      </c>
    </row>
    <row r="230" spans="1:15" outlineLevel="1">
      <c r="A230" s="169" t="s">
        <v>47</v>
      </c>
      <c r="B230" s="341" t="s">
        <v>75</v>
      </c>
      <c r="C230" s="121" t="s">
        <v>71</v>
      </c>
      <c r="D230" s="117"/>
      <c r="E230" s="108">
        <v>4368.7728710000001</v>
      </c>
      <c r="F230" s="108">
        <v>5086.7182702999999</v>
      </c>
      <c r="G230" s="222">
        <v>1489.9050990000001</v>
      </c>
      <c r="H230" s="222">
        <v>1157.801747</v>
      </c>
      <c r="I230" s="222">
        <v>1085.13319</v>
      </c>
      <c r="J230" s="222">
        <v>1124.085738</v>
      </c>
      <c r="K230" s="222">
        <f t="shared" si="189"/>
        <v>4856.9257740000003</v>
      </c>
      <c r="L230" s="222">
        <v>4865.5918802923316</v>
      </c>
      <c r="M230" s="222">
        <v>4878.6447573344285</v>
      </c>
      <c r="N230" s="222">
        <v>4891.5608519619364</v>
      </c>
      <c r="O230" s="222">
        <v>4884.4936927847639</v>
      </c>
    </row>
    <row r="231" spans="1:15" ht="60" outlineLevel="1">
      <c r="A231" s="169">
        <v>2</v>
      </c>
      <c r="B231" s="342" t="s">
        <v>298</v>
      </c>
      <c r="C231" s="121" t="s">
        <v>71</v>
      </c>
      <c r="D231" s="117"/>
      <c r="E231" s="244">
        <f>E226</f>
        <v>14902.639244099599</v>
      </c>
      <c r="F231" s="244">
        <f t="shared" ref="F231:O231" si="190">F226</f>
        <v>15097.5536297</v>
      </c>
      <c r="G231" s="244">
        <f t="shared" si="190"/>
        <v>4288.9969039999996</v>
      </c>
      <c r="H231" s="244">
        <f t="shared" si="190"/>
        <v>3394.2011629999997</v>
      </c>
      <c r="I231" s="244">
        <f t="shared" si="190"/>
        <v>3204.1146860000003</v>
      </c>
      <c r="J231" s="244">
        <f t="shared" si="190"/>
        <v>4092.2511639999998</v>
      </c>
      <c r="K231" s="244">
        <f t="shared" si="190"/>
        <v>14979.563916999999</v>
      </c>
      <c r="L231" s="244">
        <f t="shared" si="190"/>
        <v>15067.974939000002</v>
      </c>
      <c r="M231" s="215">
        <f t="shared" si="190"/>
        <v>15108.397652</v>
      </c>
      <c r="N231" s="215">
        <f t="shared" si="190"/>
        <v>15091.065283000002</v>
      </c>
      <c r="O231" s="215">
        <f t="shared" si="190"/>
        <v>15069.262230000002</v>
      </c>
    </row>
    <row r="232" spans="1:15" ht="60" outlineLevel="1">
      <c r="A232" s="169">
        <v>3</v>
      </c>
      <c r="B232" s="342" t="s">
        <v>287</v>
      </c>
      <c r="C232" s="121" t="s">
        <v>71</v>
      </c>
      <c r="D232" s="117"/>
      <c r="E232" s="244">
        <f>E226</f>
        <v>14902.639244099599</v>
      </c>
      <c r="F232" s="244">
        <f t="shared" ref="F232:O232" si="191">F231</f>
        <v>15097.5536297</v>
      </c>
      <c r="G232" s="244">
        <f t="shared" si="191"/>
        <v>4288.9969039999996</v>
      </c>
      <c r="H232" s="244">
        <f t="shared" si="191"/>
        <v>3394.2011629999997</v>
      </c>
      <c r="I232" s="244">
        <f t="shared" si="191"/>
        <v>3204.1146860000003</v>
      </c>
      <c r="J232" s="244">
        <f t="shared" si="191"/>
        <v>4092.2511639999998</v>
      </c>
      <c r="K232" s="244">
        <f t="shared" si="191"/>
        <v>14979.563916999999</v>
      </c>
      <c r="L232" s="244">
        <f t="shared" si="191"/>
        <v>15067.974939000002</v>
      </c>
      <c r="M232" s="215">
        <f t="shared" si="191"/>
        <v>15108.397652</v>
      </c>
      <c r="N232" s="215">
        <f t="shared" si="191"/>
        <v>15091.065283000002</v>
      </c>
      <c r="O232" s="215">
        <f t="shared" si="191"/>
        <v>15069.262230000002</v>
      </c>
    </row>
    <row r="233" spans="1:15" outlineLevel="1">
      <c r="A233" s="169" t="s">
        <v>65</v>
      </c>
      <c r="B233" s="341" t="s">
        <v>72</v>
      </c>
      <c r="C233" s="121" t="s">
        <v>71</v>
      </c>
      <c r="D233" s="117"/>
      <c r="E233" s="244">
        <v>13653.08332</v>
      </c>
      <c r="F233" s="244">
        <v>13894.912939099999</v>
      </c>
      <c r="G233" s="244">
        <f t="shared" ref="G233:O236" si="192">G227</f>
        <v>3892.1399649999998</v>
      </c>
      <c r="H233" s="244">
        <f t="shared" si="192"/>
        <v>3013.5536089999996</v>
      </c>
      <c r="I233" s="244">
        <f t="shared" si="192"/>
        <v>2938.8542640000005</v>
      </c>
      <c r="J233" s="244">
        <f t="shared" si="192"/>
        <v>3718.8209989999996</v>
      </c>
      <c r="K233" s="244">
        <f t="shared" si="192"/>
        <v>13563.368837</v>
      </c>
      <c r="L233" s="244">
        <f t="shared" si="192"/>
        <v>13698.848428129751</v>
      </c>
      <c r="M233" s="244">
        <f t="shared" si="192"/>
        <v>13735.59819846601</v>
      </c>
      <c r="N233" s="244">
        <f t="shared" si="192"/>
        <v>13769.840706381467</v>
      </c>
      <c r="O233" s="244">
        <f t="shared" si="192"/>
        <v>13749.94651328822</v>
      </c>
    </row>
    <row r="234" spans="1:15" outlineLevel="1">
      <c r="A234" s="169" t="s">
        <v>87</v>
      </c>
      <c r="B234" s="341" t="s">
        <v>73</v>
      </c>
      <c r="C234" s="121" t="s">
        <v>71</v>
      </c>
      <c r="D234" s="117"/>
      <c r="E234" s="244">
        <v>2304.6358209200007</v>
      </c>
      <c r="F234" s="244">
        <v>2342.8790826000004</v>
      </c>
      <c r="G234" s="244">
        <f t="shared" ref="G234:K234" si="193">G228</f>
        <v>765.57600700000012</v>
      </c>
      <c r="H234" s="244">
        <f t="shared" si="193"/>
        <v>606.87669800000003</v>
      </c>
      <c r="I234" s="244">
        <f t="shared" si="193"/>
        <v>560.0842560000001</v>
      </c>
      <c r="J234" s="244">
        <f t="shared" si="193"/>
        <v>680.26175699999999</v>
      </c>
      <c r="K234" s="244">
        <f t="shared" si="193"/>
        <v>2612.798718</v>
      </c>
      <c r="L234" s="244">
        <f t="shared" si="192"/>
        <v>2628.2197413501199</v>
      </c>
      <c r="M234" s="244">
        <f t="shared" si="192"/>
        <v>2635.2704414432387</v>
      </c>
      <c r="N234" s="244">
        <f t="shared" si="192"/>
        <v>2642.2472565391904</v>
      </c>
      <c r="O234" s="244">
        <f t="shared" si="192"/>
        <v>2638.4298284191009</v>
      </c>
    </row>
    <row r="235" spans="1:15" outlineLevel="1">
      <c r="A235" s="169" t="s">
        <v>85</v>
      </c>
      <c r="B235" s="341" t="s">
        <v>74</v>
      </c>
      <c r="C235" s="121" t="s">
        <v>71</v>
      </c>
      <c r="D235" s="117"/>
      <c r="E235" s="244">
        <v>9412.3000759999995</v>
      </c>
      <c r="F235" s="244">
        <v>10037.817098000003</v>
      </c>
      <c r="G235" s="244">
        <f t="shared" ref="G235:K235" si="194">G229</f>
        <v>3415.1387369999998</v>
      </c>
      <c r="H235" s="244">
        <f t="shared" si="194"/>
        <v>2681.8561730000001</v>
      </c>
      <c r="I235" s="244">
        <f t="shared" si="194"/>
        <v>2495.8115459999999</v>
      </c>
      <c r="J235" s="244">
        <f t="shared" si="194"/>
        <v>3077.5934130000001</v>
      </c>
      <c r="K235" s="244">
        <f t="shared" si="194"/>
        <v>11670.399868999999</v>
      </c>
      <c r="L235" s="244">
        <f t="shared" si="192"/>
        <v>11786.971277001505</v>
      </c>
      <c r="M235" s="244">
        <f t="shared" si="192"/>
        <v>11818.592072695572</v>
      </c>
      <c r="N235" s="244">
        <f t="shared" si="192"/>
        <v>11828.055531567283</v>
      </c>
      <c r="O235" s="244">
        <f t="shared" si="192"/>
        <v>11810.966763027383</v>
      </c>
    </row>
    <row r="236" spans="1:15" outlineLevel="1">
      <c r="A236" s="169" t="s">
        <v>86</v>
      </c>
      <c r="B236" s="341" t="s">
        <v>75</v>
      </c>
      <c r="C236" s="121" t="s">
        <v>71</v>
      </c>
      <c r="D236" s="117"/>
      <c r="E236" s="244">
        <v>4366.8730879999994</v>
      </c>
      <c r="F236" s="244">
        <v>4987.4441161199993</v>
      </c>
      <c r="G236" s="244">
        <f t="shared" ref="G236:K236" si="195">G230</f>
        <v>1489.9050990000001</v>
      </c>
      <c r="H236" s="244">
        <f t="shared" si="195"/>
        <v>1157.801747</v>
      </c>
      <c r="I236" s="244">
        <f t="shared" si="195"/>
        <v>1085.13319</v>
      </c>
      <c r="J236" s="244">
        <f t="shared" si="195"/>
        <v>1124.085738</v>
      </c>
      <c r="K236" s="244">
        <f t="shared" si="195"/>
        <v>4856.9257740000003</v>
      </c>
      <c r="L236" s="244">
        <f t="shared" si="192"/>
        <v>4865.5918802923316</v>
      </c>
      <c r="M236" s="244">
        <f t="shared" si="192"/>
        <v>4878.6447573344285</v>
      </c>
      <c r="N236" s="244">
        <f t="shared" si="192"/>
        <v>4891.5608519619364</v>
      </c>
      <c r="O236" s="244">
        <f t="shared" si="192"/>
        <v>4884.4936927847639</v>
      </c>
    </row>
    <row r="237" spans="1:15" ht="15" customHeight="1" outlineLevel="1">
      <c r="A237" s="720">
        <v>4</v>
      </c>
      <c r="B237" s="807" t="s">
        <v>78</v>
      </c>
      <c r="C237" s="121" t="s">
        <v>71</v>
      </c>
      <c r="D237" s="117"/>
      <c r="E237" s="324">
        <v>1405.2695531476602</v>
      </c>
      <c r="F237" s="324">
        <v>1515.7123799999999</v>
      </c>
      <c r="G237" s="324">
        <v>526.11667189533648</v>
      </c>
      <c r="H237" s="324">
        <v>265.86898143413862</v>
      </c>
      <c r="I237" s="324">
        <v>247.37630400000046</v>
      </c>
      <c r="J237" s="324">
        <v>454.84274199999936</v>
      </c>
      <c r="K237" s="324">
        <f>J237+I237+H237+G237</f>
        <v>1494.2046993294748</v>
      </c>
      <c r="L237" s="324">
        <v>1497.756709000003</v>
      </c>
      <c r="M237" s="324">
        <v>1473.068771000002</v>
      </c>
      <c r="N237" s="324">
        <v>1394.4144320000014</v>
      </c>
      <c r="O237" s="324">
        <v>1280.8872895500026</v>
      </c>
    </row>
    <row r="238" spans="1:15" outlineLevel="1">
      <c r="A238" s="720"/>
      <c r="B238" s="809"/>
      <c r="C238" s="121" t="s">
        <v>55</v>
      </c>
      <c r="D238" s="117"/>
      <c r="E238" s="325">
        <f>4423703.05136/1000</f>
        <v>4423.7030513600002</v>
      </c>
      <c r="F238" s="324">
        <v>4650.4937204299995</v>
      </c>
      <c r="G238" s="325">
        <f>G242+G246+G250+G254</f>
        <v>1889.0882562941924</v>
      </c>
      <c r="H238" s="325">
        <f>H242+H246+H250+H254</f>
        <v>910.43694977665655</v>
      </c>
      <c r="I238" s="325">
        <f>I242+I246+I250+I254</f>
        <v>895.57184101648102</v>
      </c>
      <c r="J238" s="325">
        <f>J242+J246+J250+J254</f>
        <v>1652.6043318199975</v>
      </c>
      <c r="K238" s="324">
        <f>J238+I238+H238+G238</f>
        <v>5347.701378907328</v>
      </c>
      <c r="L238" s="326">
        <f>L237*Тарифы!$I$5</f>
        <v>5656.2146589324911</v>
      </c>
      <c r="M238" s="326">
        <f>M237*Тарифы!$J$5</f>
        <v>5841.4577040505774</v>
      </c>
      <c r="N238" s="326">
        <f>N237*Тарифы!$K$5</f>
        <v>5808.1098023677641</v>
      </c>
      <c r="O238" s="326">
        <f>O237*Тарифы!$L$5</f>
        <v>5605.6260877834102</v>
      </c>
    </row>
    <row r="239" spans="1:15" outlineLevel="1">
      <c r="A239" s="720"/>
      <c r="B239" s="809"/>
      <c r="C239" s="86" t="s">
        <v>83</v>
      </c>
      <c r="D239" s="109"/>
      <c r="E239" s="146">
        <f t="shared" ref="E239" si="196">E237/E231*100</f>
        <v>9.4296690011069586</v>
      </c>
      <c r="F239" s="146">
        <f t="shared" ref="F239:J239" si="197">F237/F231*100</f>
        <v>10.039456836359776</v>
      </c>
      <c r="G239" s="146">
        <f t="shared" si="197"/>
        <v>12.266660099583428</v>
      </c>
      <c r="H239" s="146">
        <f t="shared" si="197"/>
        <v>7.8330354821735888</v>
      </c>
      <c r="I239" s="146">
        <f t="shared" si="197"/>
        <v>7.720582071574464</v>
      </c>
      <c r="J239" s="146">
        <f t="shared" si="197"/>
        <v>11.114731813171753</v>
      </c>
      <c r="K239" s="146">
        <f>K237/K231*100</f>
        <v>9.9749545955322017</v>
      </c>
      <c r="L239" s="146">
        <f t="shared" ref="L239:O239" si="198">L237/L231*100</f>
        <v>9.9400000004207794</v>
      </c>
      <c r="M239" s="146">
        <f t="shared" si="198"/>
        <v>9.7499999995366942</v>
      </c>
      <c r="N239" s="146">
        <f t="shared" si="198"/>
        <v>9.2399999990113439</v>
      </c>
      <c r="O239" s="146">
        <f t="shared" si="198"/>
        <v>8.500000000000016</v>
      </c>
    </row>
    <row r="240" spans="1:15" outlineLevel="1">
      <c r="A240" s="720"/>
      <c r="B240" s="808"/>
      <c r="C240" s="86" t="s">
        <v>84</v>
      </c>
      <c r="D240" s="109"/>
      <c r="E240" s="146">
        <f t="shared" ref="E240" si="199">IF(E232&gt;0,E237/E232*100,)</f>
        <v>9.4296690011069586</v>
      </c>
      <c r="F240" s="146">
        <f t="shared" ref="F240:J240" si="200">IF(F232&gt;0,F237/F232*100,)</f>
        <v>10.039456836359776</v>
      </c>
      <c r="G240" s="146">
        <f t="shared" si="200"/>
        <v>12.266660099583428</v>
      </c>
      <c r="H240" s="146">
        <f t="shared" si="200"/>
        <v>7.8330354821735888</v>
      </c>
      <c r="I240" s="146">
        <f t="shared" si="200"/>
        <v>7.720582071574464</v>
      </c>
      <c r="J240" s="146">
        <f t="shared" si="200"/>
        <v>11.114731813171753</v>
      </c>
      <c r="K240" s="146">
        <f>IF(K232&gt;0,K237/K232*100,)</f>
        <v>9.9749545955322017</v>
      </c>
      <c r="L240" s="146">
        <f t="shared" ref="L240:O240" si="201">IF(L232&gt;0,L237/L232*100,)</f>
        <v>9.9400000004207794</v>
      </c>
      <c r="M240" s="146">
        <f t="shared" si="201"/>
        <v>9.7499999995366942</v>
      </c>
      <c r="N240" s="146">
        <f t="shared" si="201"/>
        <v>9.2399999990113439</v>
      </c>
      <c r="O240" s="146">
        <f t="shared" si="201"/>
        <v>8.500000000000016</v>
      </c>
    </row>
    <row r="241" spans="1:15" outlineLevel="1">
      <c r="A241" s="720" t="s">
        <v>64</v>
      </c>
      <c r="B241" s="806" t="s">
        <v>72</v>
      </c>
      <c r="C241" s="121" t="s">
        <v>71</v>
      </c>
      <c r="D241" s="117"/>
      <c r="E241" s="327">
        <v>273.72548471377297</v>
      </c>
      <c r="F241" s="327">
        <v>318.72525900040006</v>
      </c>
      <c r="G241" s="230">
        <v>99.194755043146415</v>
      </c>
      <c r="H241" s="230">
        <v>62.435053999999809</v>
      </c>
      <c r="I241" s="230">
        <v>51.550570000000562</v>
      </c>
      <c r="J241" s="230">
        <v>73.039245999999366</v>
      </c>
      <c r="K241" s="230">
        <f>J241+I241+H241+G241</f>
        <v>286.21962504314615</v>
      </c>
      <c r="L241" s="230">
        <v>289.51086110160787</v>
      </c>
      <c r="M241" s="230">
        <v>290.19502835096296</v>
      </c>
      <c r="N241" s="230">
        <v>290.23679558796255</v>
      </c>
      <c r="O241" s="230">
        <v>277.95483244136551</v>
      </c>
    </row>
    <row r="242" spans="1:15" outlineLevel="1">
      <c r="A242" s="720"/>
      <c r="B242" s="806"/>
      <c r="C242" s="121" t="s">
        <v>55</v>
      </c>
      <c r="D242" s="117"/>
      <c r="E242" s="325">
        <v>861.67117146906048</v>
      </c>
      <c r="F242" s="325">
        <v>976.04754469048908</v>
      </c>
      <c r="G242" s="325">
        <f>G241*Тарифы!$E$5</f>
        <v>356.17127692023632</v>
      </c>
      <c r="H242" s="325">
        <f>H241*Тарифы!$F$5</f>
        <v>213.80147400527778</v>
      </c>
      <c r="I242" s="325">
        <f>I241*Тарифы!$G$5</f>
        <v>186.62757065315915</v>
      </c>
      <c r="J242" s="325">
        <f>J241*Тарифы!$H$5</f>
        <v>265.37737812790152</v>
      </c>
      <c r="K242" s="324">
        <f>J242+I242+H242+G242</f>
        <v>1021.9776997065748</v>
      </c>
      <c r="L242" s="326">
        <f>L241*Тарифы!$I$5</f>
        <v>1093.3254824653097</v>
      </c>
      <c r="M242" s="326">
        <f>M241*Тарифы!$J$5</f>
        <v>1150.7690729789465</v>
      </c>
      <c r="N242" s="326">
        <f>N241*Тарифы!$K$5</f>
        <v>1208.9140350078167</v>
      </c>
      <c r="O242" s="326">
        <f>O241*Тарифы!$L$5</f>
        <v>1216.4308855825839</v>
      </c>
    </row>
    <row r="243" spans="1:15" outlineLevel="1">
      <c r="A243" s="720"/>
      <c r="B243" s="806"/>
      <c r="C243" s="86" t="s">
        <v>79</v>
      </c>
      <c r="D243" s="109"/>
      <c r="E243" s="311">
        <f t="shared" ref="E243:J243" si="202">IF(E227&gt;0,E241/E227*100,)</f>
        <v>2.0381911940203272</v>
      </c>
      <c r="F243" s="311">
        <f t="shared" si="202"/>
        <v>2.3285068649694827</v>
      </c>
      <c r="G243" s="311">
        <f t="shared" si="202"/>
        <v>2.548591672836884</v>
      </c>
      <c r="H243" s="311">
        <f t="shared" si="202"/>
        <v>2.0718083067623909</v>
      </c>
      <c r="I243" s="311">
        <f t="shared" si="202"/>
        <v>1.7541043334975168</v>
      </c>
      <c r="J243" s="311">
        <f t="shared" si="202"/>
        <v>1.9640430668655415</v>
      </c>
      <c r="K243" s="311">
        <f t="shared" ref="K243" si="203">IF(K227&gt;0,K241/K227*100,)</f>
        <v>2.1102399299380354</v>
      </c>
      <c r="L243" s="311">
        <f t="shared" ref="L243:O243" si="204">IF(L227&gt;0,L241/L227*100,)</f>
        <v>2.1133956085470289</v>
      </c>
      <c r="M243" s="311">
        <f t="shared" si="204"/>
        <v>2.1127221702173253</v>
      </c>
      <c r="N243" s="311">
        <f t="shared" si="204"/>
        <v>2.1077716276954157</v>
      </c>
      <c r="O243" s="311">
        <f t="shared" si="204"/>
        <v>2.0214975539922611</v>
      </c>
    </row>
    <row r="244" spans="1:15" outlineLevel="1">
      <c r="A244" s="720"/>
      <c r="B244" s="806"/>
      <c r="C244" s="86" t="s">
        <v>139</v>
      </c>
      <c r="D244" s="109"/>
      <c r="E244" s="311">
        <f t="shared" ref="E244:O244" si="205">IF(E233&gt;0,E241/E233*100,)</f>
        <v>2.0048620395716812</v>
      </c>
      <c r="F244" s="311">
        <f t="shared" si="205"/>
        <v>2.2938269595307337</v>
      </c>
      <c r="G244" s="311">
        <f t="shared" si="205"/>
        <v>2.548591672836884</v>
      </c>
      <c r="H244" s="311">
        <f t="shared" si="205"/>
        <v>2.0718083067623909</v>
      </c>
      <c r="I244" s="311">
        <f t="shared" si="205"/>
        <v>1.7541043334975168</v>
      </c>
      <c r="J244" s="311">
        <f t="shared" si="205"/>
        <v>1.9640430668655415</v>
      </c>
      <c r="K244" s="311">
        <f t="shared" si="205"/>
        <v>2.1102399299380354</v>
      </c>
      <c r="L244" s="311">
        <f t="shared" si="205"/>
        <v>2.1133956085470289</v>
      </c>
      <c r="M244" s="311">
        <f t="shared" si="205"/>
        <v>2.1127221702173253</v>
      </c>
      <c r="N244" s="311">
        <f t="shared" si="205"/>
        <v>2.1077716276954157</v>
      </c>
      <c r="O244" s="311">
        <f t="shared" si="205"/>
        <v>2.0214975539922611</v>
      </c>
    </row>
    <row r="245" spans="1:15" outlineLevel="1">
      <c r="A245" s="720" t="s">
        <v>66</v>
      </c>
      <c r="B245" s="806" t="s">
        <v>73</v>
      </c>
      <c r="C245" s="121" t="s">
        <v>71</v>
      </c>
      <c r="D245" s="117"/>
      <c r="E245" s="327">
        <v>131.55729724414741</v>
      </c>
      <c r="F245" s="328">
        <v>124.698173</v>
      </c>
      <c r="G245" s="328">
        <v>40.805920000000128</v>
      </c>
      <c r="H245" s="328">
        <v>25.514553000000092</v>
      </c>
      <c r="I245" s="328">
        <v>16.474180000000047</v>
      </c>
      <c r="J245" s="328">
        <v>31.591751000000045</v>
      </c>
      <c r="K245" s="230">
        <f>J245+I245+H245+G245</f>
        <v>114.38640400000031</v>
      </c>
      <c r="L245" s="328">
        <v>114.91182646802926</v>
      </c>
      <c r="M245" s="328">
        <v>115.22260615988677</v>
      </c>
      <c r="N245" s="328">
        <v>115.40358093033879</v>
      </c>
      <c r="O245" s="328">
        <v>110.15877257131913</v>
      </c>
    </row>
    <row r="246" spans="1:15" outlineLevel="1">
      <c r="A246" s="720"/>
      <c r="B246" s="806"/>
      <c r="C246" s="121" t="s">
        <v>55</v>
      </c>
      <c r="D246" s="117"/>
      <c r="E246" s="325">
        <v>414.1343673213488</v>
      </c>
      <c r="F246" s="325">
        <v>381.82932183132579</v>
      </c>
      <c r="G246" s="325">
        <f>G245*Тарифы!$E$5</f>
        <v>146.51880158364517</v>
      </c>
      <c r="H246" s="325">
        <f>H245*Тарифы!$F$5</f>
        <v>87.371575589344701</v>
      </c>
      <c r="I246" s="325">
        <f>I245*Тарифы!$G$5</f>
        <v>59.641167729141237</v>
      </c>
      <c r="J246" s="325">
        <f>J245*Тарифы!$H$5</f>
        <v>114.78398956705543</v>
      </c>
      <c r="K246" s="324">
        <f>J246+I246+H246+G246</f>
        <v>408.31553446918656</v>
      </c>
      <c r="L246" s="326">
        <f>L245*Тарифы!$I$5</f>
        <v>433.95963673374706</v>
      </c>
      <c r="M246" s="326">
        <f>M245*Тарифы!$J$5</f>
        <v>456.91551792014411</v>
      </c>
      <c r="N246" s="326">
        <f>N245*Тарифы!$K$5</f>
        <v>480.68684190859096</v>
      </c>
      <c r="O246" s="326">
        <f>O245*Тарифы!$L$5</f>
        <v>482.09463421323159</v>
      </c>
    </row>
    <row r="247" spans="1:15" outlineLevel="1">
      <c r="A247" s="720"/>
      <c r="B247" s="806"/>
      <c r="C247" s="86" t="s">
        <v>80</v>
      </c>
      <c r="D247" s="109"/>
      <c r="E247" s="261">
        <f t="shared" ref="E247:K247" si="206">IF(E228&gt;0,E245/E228*100,)</f>
        <v>5.0758649924338268</v>
      </c>
      <c r="F247" s="261">
        <f t="shared" si="206"/>
        <v>4.6195374165974297</v>
      </c>
      <c r="G247" s="261">
        <f t="shared" si="206"/>
        <v>5.3300938936034497</v>
      </c>
      <c r="H247" s="261">
        <f t="shared" si="206"/>
        <v>4.2042400184559545</v>
      </c>
      <c r="I247" s="261">
        <f t="shared" si="206"/>
        <v>2.9413753062182209</v>
      </c>
      <c r="J247" s="261">
        <f t="shared" si="206"/>
        <v>4.644058066606858</v>
      </c>
      <c r="K247" s="261">
        <f t="shared" si="206"/>
        <v>4.3779263673077287</v>
      </c>
      <c r="L247" s="261">
        <f t="shared" ref="L247:O247" si="207">IF(L228&gt;0,L245/L228*100,)</f>
        <v>4.3722305505931143</v>
      </c>
      <c r="M247" s="261">
        <f t="shared" si="207"/>
        <v>4.3723256766308838</v>
      </c>
      <c r="N247" s="261">
        <f t="shared" si="207"/>
        <v>4.3676298894712122</v>
      </c>
      <c r="O247" s="261">
        <f t="shared" si="207"/>
        <v>4.1751640079556056</v>
      </c>
    </row>
    <row r="248" spans="1:15" outlineLevel="1">
      <c r="A248" s="720"/>
      <c r="B248" s="806"/>
      <c r="C248" s="86" t="s">
        <v>140</v>
      </c>
      <c r="D248" s="109"/>
      <c r="E248" s="261">
        <f t="shared" ref="E248:J248" si="208">IF(E234&gt;0,E245/E234*100,)</f>
        <v>5.7083768311659018</v>
      </c>
      <c r="F248" s="261">
        <f t="shared" si="208"/>
        <v>5.3224331518473722</v>
      </c>
      <c r="G248" s="261">
        <f t="shared" si="208"/>
        <v>5.3300938936034497</v>
      </c>
      <c r="H248" s="261">
        <f t="shared" si="208"/>
        <v>4.2042400184559545</v>
      </c>
      <c r="I248" s="261">
        <f t="shared" si="208"/>
        <v>2.9413753062182209</v>
      </c>
      <c r="J248" s="261">
        <f t="shared" si="208"/>
        <v>4.644058066606858</v>
      </c>
      <c r="K248" s="261">
        <f>IF(K234&gt;0,K245/K234*100,)</f>
        <v>4.3779263673077287</v>
      </c>
      <c r="L248" s="261">
        <f t="shared" ref="L248:O248" si="209">IF(L234&gt;0,L245/L234*100,)</f>
        <v>4.3722305505931143</v>
      </c>
      <c r="M248" s="261">
        <f t="shared" si="209"/>
        <v>4.3723256766308838</v>
      </c>
      <c r="N248" s="261">
        <f t="shared" si="209"/>
        <v>4.3676298894712122</v>
      </c>
      <c r="O248" s="261">
        <f t="shared" si="209"/>
        <v>4.1751640079556056</v>
      </c>
    </row>
    <row r="249" spans="1:15" outlineLevel="1">
      <c r="A249" s="720" t="s">
        <v>89</v>
      </c>
      <c r="B249" s="806" t="s">
        <v>74</v>
      </c>
      <c r="C249" s="121" t="s">
        <v>71</v>
      </c>
      <c r="D249" s="117"/>
      <c r="E249" s="327">
        <v>594.3875071192839</v>
      </c>
      <c r="F249" s="328">
        <v>671.85409899959905</v>
      </c>
      <c r="G249" s="328">
        <v>230.64621199999988</v>
      </c>
      <c r="H249" s="328">
        <v>122.35583400000019</v>
      </c>
      <c r="I249" s="328">
        <v>113.93557299999998</v>
      </c>
      <c r="J249" s="328">
        <v>145.30246099999999</v>
      </c>
      <c r="K249" s="230">
        <f>J249+I249+H249+G249</f>
        <v>612.24008000000003</v>
      </c>
      <c r="L249" s="328">
        <v>616.37986959469231</v>
      </c>
      <c r="M249" s="328">
        <v>614.07492142757155</v>
      </c>
      <c r="N249" s="328">
        <v>549.40941955767494</v>
      </c>
      <c r="O249" s="328">
        <v>486.63039783820341</v>
      </c>
    </row>
    <row r="250" spans="1:15" outlineLevel="1">
      <c r="A250" s="720"/>
      <c r="B250" s="806"/>
      <c r="C250" s="121" t="s">
        <v>55</v>
      </c>
      <c r="D250" s="117"/>
      <c r="E250" s="325">
        <v>1871.0957078096183</v>
      </c>
      <c r="F250" s="325">
        <v>2059.6729482340197</v>
      </c>
      <c r="G250" s="325">
        <f>G249*Тарифы!$E$5</f>
        <v>828.16430978758081</v>
      </c>
      <c r="H250" s="325">
        <f>H249*Тарифы!$F$5</f>
        <v>418.99311342543569</v>
      </c>
      <c r="I250" s="325">
        <f>I249*Тарифы!$G$5</f>
        <v>412.47883776969752</v>
      </c>
      <c r="J250" s="325">
        <f>J249*Тарифы!$H$5</f>
        <v>527.93516153920859</v>
      </c>
      <c r="K250" s="324">
        <f>J250+I250+H250+G250</f>
        <v>2187.5714225219226</v>
      </c>
      <c r="L250" s="326">
        <f>L249*Тарифы!$I$5</f>
        <v>2327.7324233787754</v>
      </c>
      <c r="M250" s="326">
        <f>M249*Тарифы!$J$5</f>
        <v>2435.1155568943468</v>
      </c>
      <c r="N250" s="326">
        <f>N249*Тарифы!$K$5</f>
        <v>2288.4374702499581</v>
      </c>
      <c r="O250" s="326">
        <f>O249*Тарифы!$L$5</f>
        <v>2129.6706396302825</v>
      </c>
    </row>
    <row r="251" spans="1:15" outlineLevel="1">
      <c r="A251" s="720"/>
      <c r="B251" s="806"/>
      <c r="C251" s="86" t="s">
        <v>81</v>
      </c>
      <c r="D251" s="109"/>
      <c r="E251" s="261">
        <f t="shared" ref="E251:J251" si="210">IF(E232&gt;0,E249/E229*100,)</f>
        <v>5.3674381608712078</v>
      </c>
      <c r="F251" s="261">
        <f t="shared" si="210"/>
        <v>5.6761807219824911</v>
      </c>
      <c r="G251" s="261">
        <f t="shared" si="210"/>
        <v>6.7536410600586354</v>
      </c>
      <c r="H251" s="261">
        <f t="shared" si="210"/>
        <v>4.5623562975463186</v>
      </c>
      <c r="I251" s="261">
        <f t="shared" si="210"/>
        <v>4.5650711562178179</v>
      </c>
      <c r="J251" s="261">
        <f t="shared" si="210"/>
        <v>4.7213014034352563</v>
      </c>
      <c r="K251" s="261">
        <f>IF(K232&gt;0,K249/K229*100,)</f>
        <v>5.2460934232963945</v>
      </c>
      <c r="L251" s="261">
        <f t="shared" ref="L251:O251" si="211">IF(L232&gt;0,L249/L229*100,)</f>
        <v>5.2293320744520688</v>
      </c>
      <c r="M251" s="261">
        <f t="shared" si="211"/>
        <v>5.1958381984116828</v>
      </c>
      <c r="N251" s="261">
        <f t="shared" si="211"/>
        <v>4.6449682121578197</v>
      </c>
      <c r="O251" s="261">
        <f t="shared" si="211"/>
        <v>4.1201572030626092</v>
      </c>
    </row>
    <row r="252" spans="1:15" outlineLevel="1">
      <c r="A252" s="720"/>
      <c r="B252" s="806"/>
      <c r="C252" s="86" t="s">
        <v>141</v>
      </c>
      <c r="D252" s="109"/>
      <c r="E252" s="261">
        <f t="shared" ref="E252:J252" si="212">IF(E235&gt;0,E249/E235*100,)</f>
        <v>6.3150080460660813</v>
      </c>
      <c r="F252" s="261">
        <f t="shared" si="212"/>
        <v>6.6932291397644947</v>
      </c>
      <c r="G252" s="261">
        <f t="shared" si="212"/>
        <v>6.7536410600586354</v>
      </c>
      <c r="H252" s="261">
        <f t="shared" si="212"/>
        <v>4.5623562975463186</v>
      </c>
      <c r="I252" s="261">
        <f t="shared" si="212"/>
        <v>4.5650711562178179</v>
      </c>
      <c r="J252" s="261">
        <f t="shared" si="212"/>
        <v>4.7213014034352563</v>
      </c>
      <c r="K252" s="261">
        <f>IF(K235&gt;0,K249/K235*100,)</f>
        <v>5.2460934232963945</v>
      </c>
      <c r="L252" s="261">
        <f t="shared" ref="L252:O252" si="213">IF(L235&gt;0,L249/L235*100,)</f>
        <v>5.2293320744520688</v>
      </c>
      <c r="M252" s="261">
        <f t="shared" si="213"/>
        <v>5.1958381984116828</v>
      </c>
      <c r="N252" s="261">
        <f t="shared" si="213"/>
        <v>4.6449682121578197</v>
      </c>
      <c r="O252" s="261">
        <f t="shared" si="213"/>
        <v>4.1201572030626092</v>
      </c>
    </row>
    <row r="253" spans="1:15" outlineLevel="1">
      <c r="A253" s="720" t="s">
        <v>90</v>
      </c>
      <c r="B253" s="806" t="s">
        <v>75</v>
      </c>
      <c r="C253" s="121" t="s">
        <v>71</v>
      </c>
      <c r="D253" s="117"/>
      <c r="E253" s="325">
        <v>405.59926407045594</v>
      </c>
      <c r="F253" s="328">
        <v>400.434848899999</v>
      </c>
      <c r="G253" s="328">
        <v>155.46978485219006</v>
      </c>
      <c r="H253" s="328">
        <v>55.563540434138531</v>
      </c>
      <c r="I253" s="328">
        <f>65415.9822199269/1000</f>
        <v>65.415982219926903</v>
      </c>
      <c r="J253" s="328">
        <v>204.90928399999996</v>
      </c>
      <c r="K253" s="230">
        <f>J253+I253+H253+G253</f>
        <v>481.35859150625544</v>
      </c>
      <c r="L253" s="328">
        <v>476.95415183567366</v>
      </c>
      <c r="M253" s="328">
        <v>453.5762150615808</v>
      </c>
      <c r="N253" s="328">
        <v>439.36463592402504</v>
      </c>
      <c r="O253" s="328">
        <v>406.14328669911458</v>
      </c>
    </row>
    <row r="254" spans="1:15" outlineLevel="1">
      <c r="A254" s="720"/>
      <c r="B254" s="806"/>
      <c r="C254" s="121" t="s">
        <v>55</v>
      </c>
      <c r="D254" s="117"/>
      <c r="E254" s="325">
        <v>1276.8018052247996</v>
      </c>
      <c r="F254" s="325">
        <v>1232.9439053584983</v>
      </c>
      <c r="G254" s="325">
        <f>G253*Тарифы!$E$5</f>
        <v>558.23386800273022</v>
      </c>
      <c r="H254" s="325">
        <f>H253*Тарифы!$F$5</f>
        <v>190.2707867565984</v>
      </c>
      <c r="I254" s="325">
        <f>I253*Тарифы!$G$5</f>
        <v>236.82426486448313</v>
      </c>
      <c r="J254" s="325">
        <f>J253*Тарифы!$H$5</f>
        <v>744.507802585832</v>
      </c>
      <c r="K254" s="324">
        <f>J254+I254+H254+G254</f>
        <v>1729.8367222096435</v>
      </c>
      <c r="L254" s="326">
        <f>L253*Тарифы!$I$5</f>
        <v>1801.1971163546598</v>
      </c>
      <c r="M254" s="326">
        <f>M253*Тарифы!$J$5</f>
        <v>1798.6575562571402</v>
      </c>
      <c r="N254" s="326">
        <f>N253*Тарифы!$K$5</f>
        <v>1830.0714552013983</v>
      </c>
      <c r="O254" s="326">
        <f>O253*Тарифы!$L$5</f>
        <v>1777.4299283573127</v>
      </c>
    </row>
    <row r="255" spans="1:15" outlineLevel="1">
      <c r="A255" s="720"/>
      <c r="B255" s="806"/>
      <c r="C255" s="86" t="s">
        <v>82</v>
      </c>
      <c r="D255" s="109"/>
      <c r="E255" s="261">
        <f t="shared" ref="E255:J255" si="214">IF(E230&gt;0,E253/E230*100,)</f>
        <v>9.2840547230741102</v>
      </c>
      <c r="F255" s="261">
        <f t="shared" si="214"/>
        <v>7.8721648737267795</v>
      </c>
      <c r="G255" s="261">
        <f t="shared" si="214"/>
        <v>10.434878366181769</v>
      </c>
      <c r="H255" s="261">
        <f t="shared" si="214"/>
        <v>4.7990548103861626</v>
      </c>
      <c r="I255" s="261">
        <f t="shared" si="214"/>
        <v>6.0283827665364189</v>
      </c>
      <c r="J255" s="261">
        <f t="shared" si="214"/>
        <v>18.228972850823588</v>
      </c>
      <c r="K255" s="261">
        <f>IF(K230&gt;0,K253/K230*100,)</f>
        <v>9.910766890510347</v>
      </c>
      <c r="L255" s="261">
        <f t="shared" ref="L255:O255" si="215">IF(L230&gt;0,L253/L230*100,)</f>
        <v>9.8025926458718438</v>
      </c>
      <c r="M255" s="261">
        <f t="shared" si="215"/>
        <v>9.2971765238632305</v>
      </c>
      <c r="N255" s="261">
        <f t="shared" si="215"/>
        <v>8.9820948613529374</v>
      </c>
      <c r="O255" s="261">
        <f t="shared" si="215"/>
        <v>8.3149516048932135</v>
      </c>
    </row>
    <row r="256" spans="1:15" outlineLevel="1">
      <c r="A256" s="720"/>
      <c r="B256" s="806"/>
      <c r="C256" s="86" t="s">
        <v>142</v>
      </c>
      <c r="D256" s="109"/>
      <c r="E256" s="261">
        <f t="shared" ref="E256:J256" si="216">IF(E236&gt;0,E253/E236*100,)</f>
        <v>9.2880936976397876</v>
      </c>
      <c r="F256" s="261">
        <f t="shared" si="216"/>
        <v>8.0288588619117967</v>
      </c>
      <c r="G256" s="261">
        <f t="shared" si="216"/>
        <v>10.434878366181769</v>
      </c>
      <c r="H256" s="261">
        <f t="shared" si="216"/>
        <v>4.7990548103861626</v>
      </c>
      <c r="I256" s="261">
        <f t="shared" si="216"/>
        <v>6.0283827665364189</v>
      </c>
      <c r="J256" s="261">
        <f t="shared" si="216"/>
        <v>18.228972850823588</v>
      </c>
      <c r="K256" s="261">
        <f>IF(K236&gt;0,K253/K236*100,)</f>
        <v>9.910766890510347</v>
      </c>
      <c r="L256" s="261">
        <f>IF(L236&gt;0,L253/L236*100,)</f>
        <v>9.8025926458718438</v>
      </c>
      <c r="M256" s="261">
        <f>IF(M236&gt;0,M253/M236*100,)</f>
        <v>9.2971765238632305</v>
      </c>
      <c r="N256" s="261">
        <f>IF(N236&gt;0,N253/N236*100,)</f>
        <v>8.9820948613529374</v>
      </c>
      <c r="O256" s="261">
        <f>IF(O236&gt;0,O253/O236*100,)</f>
        <v>8.3149516048932135</v>
      </c>
    </row>
    <row r="257" spans="1:15" ht="15" customHeight="1" outlineLevel="1">
      <c r="A257" s="721">
        <v>5</v>
      </c>
      <c r="B257" s="807" t="s">
        <v>123</v>
      </c>
      <c r="C257" s="205" t="s">
        <v>71</v>
      </c>
      <c r="D257" s="49"/>
      <c r="E257" s="326">
        <v>25.299937999999997</v>
      </c>
      <c r="F257" s="326">
        <v>25.568354313865598</v>
      </c>
      <c r="G257" s="326">
        <v>10.309899999999999</v>
      </c>
      <c r="H257" s="326">
        <v>5.0315099999999999</v>
      </c>
      <c r="I257" s="326">
        <v>2.4830112508800002</v>
      </c>
      <c r="J257" s="326">
        <f>J259+J261+J263</f>
        <v>7.556311</v>
      </c>
      <c r="K257" s="416">
        <f>J257+I257+H257+G257</f>
        <v>25.380732250879998</v>
      </c>
      <c r="L257" s="329">
        <f t="shared" ref="L257:O257" si="217">L259+L261+L263</f>
        <v>24.619310283353599</v>
      </c>
      <c r="M257" s="223">
        <f t="shared" si="217"/>
        <v>23.880730974852991</v>
      </c>
      <c r="N257" s="223">
        <f t="shared" si="217"/>
        <v>23.164309045607403</v>
      </c>
      <c r="O257" s="223">
        <f t="shared" si="217"/>
        <v>22.469379774239183</v>
      </c>
    </row>
    <row r="258" spans="1:15" outlineLevel="1">
      <c r="A258" s="749"/>
      <c r="B258" s="808"/>
      <c r="C258" s="205" t="s">
        <v>143</v>
      </c>
      <c r="D258" s="49"/>
      <c r="E258" s="262">
        <v>1.8003619265308013</v>
      </c>
      <c r="F258" s="262">
        <v>1.686886948423922</v>
      </c>
      <c r="G258" s="262">
        <f>IF(G237&gt;0,G257/G$19*100,)</f>
        <v>0.75872385178182</v>
      </c>
      <c r="H258" s="262">
        <f>IF(H237&gt;0,H257/H$19*100,)</f>
        <v>0.69789352164275498</v>
      </c>
      <c r="I258" s="262">
        <f>IF(I237&gt;0,I257/I$19*100,)</f>
        <v>0.34732105446245215</v>
      </c>
      <c r="J258" s="262">
        <f>IF(J237&gt;0,J257/J$19*100,)</f>
        <v>0.56943501725981738</v>
      </c>
      <c r="K258" s="262">
        <f t="shared" ref="K258:O258" si="218">IF(K237&gt;0,K257/K$19*100,)</f>
        <v>0.61578432658106497</v>
      </c>
      <c r="L258" s="262">
        <f t="shared" si="218"/>
        <v>0.59591520617804805</v>
      </c>
      <c r="M258" s="262">
        <f t="shared" si="218"/>
        <v>0.58762512292038804</v>
      </c>
      <c r="N258" s="262">
        <f t="shared" si="218"/>
        <v>0.6037529279021876</v>
      </c>
      <c r="O258" s="147">
        <f t="shared" si="218"/>
        <v>0.63814044087544475</v>
      </c>
    </row>
    <row r="259" spans="1:15" outlineLevel="1">
      <c r="A259" s="721" t="s">
        <v>91</v>
      </c>
      <c r="B259" s="802" t="s">
        <v>72</v>
      </c>
      <c r="C259" s="121" t="s">
        <v>71</v>
      </c>
      <c r="D259" s="117"/>
      <c r="E259" s="287">
        <v>18.193090000000002</v>
      </c>
      <c r="F259" s="287">
        <v>17.595063477097799</v>
      </c>
      <c r="G259" s="287">
        <v>7.2356719999999992</v>
      </c>
      <c r="H259" s="287">
        <v>3.6323250000000002</v>
      </c>
      <c r="I259" s="287">
        <v>1.950639</v>
      </c>
      <c r="J259" s="287">
        <v>5.3257029999999999</v>
      </c>
      <c r="K259" s="416">
        <f>J259+I259+H259+G259</f>
        <v>18.144338999999999</v>
      </c>
      <c r="L259" s="255">
        <f>K259-(K259*0.03)</f>
        <v>17.60000883</v>
      </c>
      <c r="M259" s="255">
        <f t="shared" ref="M259" si="219">L259-(L259*0.03)</f>
        <v>17.072008565099999</v>
      </c>
      <c r="N259" s="255">
        <f t="shared" ref="N259" si="220">M259-(M259*0.03)</f>
        <v>16.559848308147</v>
      </c>
      <c r="O259" s="255">
        <f t="shared" ref="O259" si="221">N259-(N259*0.03)</f>
        <v>16.063052858902591</v>
      </c>
    </row>
    <row r="260" spans="1:15" outlineLevel="1">
      <c r="A260" s="749"/>
      <c r="B260" s="803"/>
      <c r="C260" s="86" t="s">
        <v>144</v>
      </c>
      <c r="D260" s="109"/>
      <c r="E260" s="262">
        <v>6.6464728408551377</v>
      </c>
      <c r="F260" s="262">
        <v>5.5204484050872527</v>
      </c>
      <c r="G260" s="262">
        <f t="shared" ref="G260:O260" si="222">IF(G241&gt;0,G259/G$23*100,)</f>
        <v>4.9212048400763919</v>
      </c>
      <c r="H260" s="262">
        <f t="shared" si="222"/>
        <v>3.5068592342150104</v>
      </c>
      <c r="I260" s="262">
        <f t="shared" si="222"/>
        <v>2.1302430206496088</v>
      </c>
      <c r="J260" s="262">
        <f t="shared" si="222"/>
        <v>3.9981470565360366</v>
      </c>
      <c r="K260" s="262">
        <f t="shared" si="222"/>
        <v>3.8167965472167742</v>
      </c>
      <c r="L260" s="147">
        <f t="shared" si="222"/>
        <v>3.6658146985747706</v>
      </c>
      <c r="M260" s="147">
        <f t="shared" si="222"/>
        <v>3.5294299725647669</v>
      </c>
      <c r="N260" s="147">
        <f t="shared" si="222"/>
        <v>3.4310263763969111</v>
      </c>
      <c r="O260" s="147">
        <f t="shared" si="222"/>
        <v>3.5346590398117756</v>
      </c>
    </row>
    <row r="261" spans="1:15" outlineLevel="1">
      <c r="A261" s="721" t="s">
        <v>92</v>
      </c>
      <c r="B261" s="804" t="s">
        <v>73</v>
      </c>
      <c r="C261" s="121" t="s">
        <v>71</v>
      </c>
      <c r="D261" s="117"/>
      <c r="E261" s="360">
        <v>7.1068480000000012</v>
      </c>
      <c r="F261" s="360">
        <v>7.9270254066035797</v>
      </c>
      <c r="G261" s="360">
        <v>3.0592280000000001</v>
      </c>
      <c r="H261" s="360">
        <v>1.3891850000000001</v>
      </c>
      <c r="I261" s="360">
        <v>0.51087225087999999</v>
      </c>
      <c r="J261" s="360">
        <v>2.2220209999999998</v>
      </c>
      <c r="K261" s="416">
        <f>J261+I261+H261+G261</f>
        <v>7.1813062508799996</v>
      </c>
      <c r="L261" s="255">
        <f>K261-(K261*0.03)</f>
        <v>6.9658670633536</v>
      </c>
      <c r="M261" s="255">
        <f t="shared" ref="M261" si="223">L261-(L261*0.03)</f>
        <v>6.7568910514529916</v>
      </c>
      <c r="N261" s="255">
        <f t="shared" ref="N261" si="224">M261-(M261*0.03)</f>
        <v>6.5541843199094023</v>
      </c>
      <c r="O261" s="255">
        <f t="shared" ref="O261" si="225">N261-(N261*0.03)</f>
        <v>6.3575587903121207</v>
      </c>
    </row>
    <row r="262" spans="1:15" outlineLevel="1">
      <c r="A262" s="749"/>
      <c r="B262" s="805"/>
      <c r="C262" s="86" t="s">
        <v>145</v>
      </c>
      <c r="D262" s="109"/>
      <c r="E262" s="277">
        <v>5.4020933455412434</v>
      </c>
      <c r="F262" s="277">
        <v>6.3569699666759201</v>
      </c>
      <c r="G262" s="277">
        <f t="shared" ref="G262:O262" si="226">IF(G245&gt;0,G261/G$27*100,)</f>
        <v>5.7120873660546367</v>
      </c>
      <c r="H262" s="277">
        <f t="shared" si="226"/>
        <v>3.5718574090486719</v>
      </c>
      <c r="I262" s="277">
        <f t="shared" si="226"/>
        <v>2.0929067169199187</v>
      </c>
      <c r="J262" s="277">
        <f t="shared" si="226"/>
        <v>3.8576801693224354</v>
      </c>
      <c r="K262" s="277">
        <f t="shared" si="226"/>
        <v>4.116323434738038</v>
      </c>
      <c r="L262" s="147">
        <f t="shared" si="226"/>
        <v>3.9550894154061487</v>
      </c>
      <c r="M262" s="147">
        <f t="shared" si="226"/>
        <v>3.8079423742654916</v>
      </c>
      <c r="N262" s="147">
        <f t="shared" si="226"/>
        <v>3.7017736086176458</v>
      </c>
      <c r="O262" s="147">
        <f t="shared" si="226"/>
        <v>3.8135840747390901</v>
      </c>
    </row>
    <row r="263" spans="1:15" outlineLevel="1">
      <c r="A263" s="721" t="s">
        <v>93</v>
      </c>
      <c r="B263" s="804" t="s">
        <v>74</v>
      </c>
      <c r="C263" s="121" t="s">
        <v>71</v>
      </c>
      <c r="D263" s="117"/>
      <c r="E263" s="287">
        <v>0</v>
      </c>
      <c r="F263" s="287">
        <v>4.6265430164219204E-2</v>
      </c>
      <c r="G263" s="287">
        <v>1.4999999999999999E-2</v>
      </c>
      <c r="H263" s="287">
        <v>0.01</v>
      </c>
      <c r="I263" s="287">
        <v>2.1500000000000002E-2</v>
      </c>
      <c r="J263" s="287">
        <v>8.5870000000000009E-3</v>
      </c>
      <c r="K263" s="416">
        <f>J263+I263+H263+G263</f>
        <v>5.5087000000000004E-2</v>
      </c>
      <c r="L263" s="257">
        <f>K263-(K263*0.03)</f>
        <v>5.3434390000000005E-2</v>
      </c>
      <c r="M263" s="257">
        <f t="shared" ref="M263" si="227">L263-(L263*0.03)</f>
        <v>5.1831358300000005E-2</v>
      </c>
      <c r="N263" s="257">
        <f t="shared" ref="N263" si="228">M263-(M263*0.03)</f>
        <v>5.0276417551000006E-2</v>
      </c>
      <c r="O263" s="257">
        <f>N263-(N263*0.03)</f>
        <v>4.8768125024470005E-2</v>
      </c>
    </row>
    <row r="264" spans="1:15" outlineLevel="1">
      <c r="A264" s="749"/>
      <c r="B264" s="805"/>
      <c r="C264" s="86" t="s">
        <v>146</v>
      </c>
      <c r="D264" s="109"/>
      <c r="E264" s="262">
        <f>IF(E249&gt;0,E263/E249*100,)</f>
        <v>0</v>
      </c>
      <c r="F264" s="262">
        <v>6.8862317329177764E-3</v>
      </c>
      <c r="G264" s="262">
        <f t="shared" ref="G264" si="229">IF(G249&gt;0,G263/G249*100,)</f>
        <v>6.5034668767939736E-3</v>
      </c>
      <c r="H264" s="262">
        <f t="shared" ref="H264" si="230">IF(H249&gt;0,H263/H249*100,)</f>
        <v>8.1728836893874522E-3</v>
      </c>
      <c r="I264" s="262">
        <f t="shared" ref="I264" si="231">IF(I249&gt;0,I263/I249*100,)</f>
        <v>1.8870313664021338E-2</v>
      </c>
      <c r="J264" s="262">
        <f t="shared" ref="J264" si="232">IF(J249&gt;0,J263/J249*100,)</f>
        <v>5.9097416113275611E-3</v>
      </c>
      <c r="K264" s="262">
        <f>IF(K249&gt;0,K263/K249*100,)</f>
        <v>8.9976141385581954E-3</v>
      </c>
      <c r="L264" s="262">
        <f t="shared" ref="L264:O264" si="233">IF(L249&gt;0,L263/L249*100,)</f>
        <v>8.6690679945690633E-3</v>
      </c>
      <c r="M264" s="262">
        <f t="shared" si="233"/>
        <v>8.4405593668448447E-3</v>
      </c>
      <c r="N264" s="262">
        <f t="shared" si="233"/>
        <v>9.1509930047208032E-3</v>
      </c>
      <c r="O264" s="262">
        <f t="shared" si="233"/>
        <v>1.0021594466995177E-2</v>
      </c>
    </row>
    <row r="265" spans="1:15" ht="15" customHeight="1" outlineLevel="1">
      <c r="A265" s="792">
        <v>6</v>
      </c>
      <c r="B265" s="800" t="s">
        <v>229</v>
      </c>
      <c r="C265" s="206" t="s">
        <v>57</v>
      </c>
      <c r="D265" s="50"/>
      <c r="E265" s="291">
        <v>136.47185246000001</v>
      </c>
      <c r="F265" s="291">
        <v>142.78655691999998</v>
      </c>
      <c r="G265" s="291">
        <f t="shared" ref="G265:O265" si="234">G269+G273+G277+G282</f>
        <v>59.145307259999996</v>
      </c>
      <c r="H265" s="291">
        <f t="shared" si="234"/>
        <v>24.890281209999994</v>
      </c>
      <c r="I265" s="291">
        <f t="shared" si="234"/>
        <v>14.2528668</v>
      </c>
      <c r="J265" s="291">
        <f t="shared" si="234"/>
        <v>52.524872170000002</v>
      </c>
      <c r="K265" s="291">
        <f>SUM(G265:J265)</f>
        <v>150.81332743999999</v>
      </c>
      <c r="L265" s="291">
        <f t="shared" si="234"/>
        <v>153.20000641955298</v>
      </c>
      <c r="M265" s="291">
        <f t="shared" si="234"/>
        <v>154.58720885648827</v>
      </c>
      <c r="N265" s="291">
        <f t="shared" si="234"/>
        <v>155.98199936278928</v>
      </c>
      <c r="O265" s="291">
        <f t="shared" si="234"/>
        <v>157.39619231478139</v>
      </c>
    </row>
    <row r="266" spans="1:15" outlineLevel="1">
      <c r="A266" s="757"/>
      <c r="B266" s="801"/>
      <c r="C266" s="206" t="s">
        <v>56</v>
      </c>
      <c r="D266" s="50"/>
      <c r="E266" s="291">
        <v>3.0754302399939997</v>
      </c>
      <c r="F266" s="291">
        <v>3.027881756212</v>
      </c>
      <c r="G266" s="291">
        <f>G268+G272+G276+G281</f>
        <v>1.2635640266929997</v>
      </c>
      <c r="H266" s="291">
        <f t="shared" ref="H266:O266" si="235">H268+H272+H276+H281</f>
        <v>0.53231700640000001</v>
      </c>
      <c r="I266" s="291">
        <f t="shared" si="235"/>
        <v>0.25634816329499999</v>
      </c>
      <c r="J266" s="291">
        <f t="shared" si="235"/>
        <v>1.074005295549</v>
      </c>
      <c r="K266" s="291">
        <f>SUM(G266:J266)</f>
        <v>3.1262344919369998</v>
      </c>
      <c r="L266" s="291">
        <f t="shared" si="235"/>
        <v>3.0324705547788899</v>
      </c>
      <c r="M266" s="291">
        <f t="shared" si="235"/>
        <v>2.9415516381355231</v>
      </c>
      <c r="N266" s="291">
        <f t="shared" si="235"/>
        <v>2.8532654889914575</v>
      </c>
      <c r="O266" s="291">
        <f t="shared" si="235"/>
        <v>2.7677143243217137</v>
      </c>
    </row>
    <row r="267" spans="1:15" outlineLevel="1">
      <c r="A267" s="798" t="s">
        <v>147</v>
      </c>
      <c r="B267" s="799" t="s">
        <v>246</v>
      </c>
      <c r="C267" s="207" t="s">
        <v>296</v>
      </c>
      <c r="D267" s="51"/>
      <c r="E267" s="330">
        <v>20.592075000000001</v>
      </c>
      <c r="F267" s="330">
        <v>20.429743000000002</v>
      </c>
      <c r="G267" s="378">
        <v>8.298487999999999</v>
      </c>
      <c r="H267" s="378">
        <v>3.5771269999999999</v>
      </c>
      <c r="I267" s="378">
        <v>1.7948899999999999</v>
      </c>
      <c r="J267" s="378">
        <v>6.7231110000000003</v>
      </c>
      <c r="K267" s="379">
        <v>20.393615999999994</v>
      </c>
      <c r="L267" s="291">
        <v>19.782</v>
      </c>
      <c r="M267" s="291">
        <v>19.189</v>
      </c>
      <c r="N267" s="291">
        <v>18.613</v>
      </c>
      <c r="O267" s="291">
        <v>18.055</v>
      </c>
    </row>
    <row r="268" spans="1:15" outlineLevel="1">
      <c r="A268" s="798"/>
      <c r="B268" s="799"/>
      <c r="C268" s="207" t="s">
        <v>56</v>
      </c>
      <c r="D268" s="51"/>
      <c r="E268" s="331">
        <f t="shared" ref="E268:O268" si="236">0.12*E267</f>
        <v>2.4710490000000003</v>
      </c>
      <c r="F268" s="331">
        <v>2.45156916</v>
      </c>
      <c r="G268" s="331">
        <f t="shared" si="236"/>
        <v>0.9958185599999998</v>
      </c>
      <c r="H268" s="331">
        <f t="shared" si="236"/>
        <v>0.42925523999999998</v>
      </c>
      <c r="I268" s="331">
        <f t="shared" si="236"/>
        <v>0.21538679999999999</v>
      </c>
      <c r="J268" s="331">
        <f t="shared" si="236"/>
        <v>0.80677332000000002</v>
      </c>
      <c r="K268" s="331">
        <f>SUM(G268:J268)</f>
        <v>2.44723392</v>
      </c>
      <c r="L268" s="331">
        <f t="shared" si="236"/>
        <v>2.37384</v>
      </c>
      <c r="M268" s="331">
        <f t="shared" si="236"/>
        <v>2.3026800000000001</v>
      </c>
      <c r="N268" s="331">
        <f t="shared" si="236"/>
        <v>2.2335599999999998</v>
      </c>
      <c r="O268" s="331">
        <f t="shared" si="236"/>
        <v>2.1665999999999999</v>
      </c>
    </row>
    <row r="269" spans="1:15" ht="30" outlineLevel="1">
      <c r="A269" s="788"/>
      <c r="B269" s="799"/>
      <c r="C269" s="207" t="s">
        <v>57</v>
      </c>
      <c r="D269" s="51"/>
      <c r="E269" s="330">
        <v>127.13332643000001</v>
      </c>
      <c r="F269" s="330">
        <v>133.06264537999999</v>
      </c>
      <c r="G269" s="330">
        <v>54.657717839999997</v>
      </c>
      <c r="H269" s="330">
        <v>23.121059009999993</v>
      </c>
      <c r="I269" s="330">
        <v>13.61006967</v>
      </c>
      <c r="J269" s="330">
        <v>47.944725990000002</v>
      </c>
      <c r="K269" s="330">
        <v>139.33357251000004</v>
      </c>
      <c r="L269" s="244">
        <v>141.54128212808999</v>
      </c>
      <c r="M269" s="244">
        <v>142.82588779841362</v>
      </c>
      <c r="N269" s="244">
        <v>144.11717869675013</v>
      </c>
      <c r="O269" s="244">
        <v>145.42696121342016</v>
      </c>
    </row>
    <row r="270" spans="1:15" ht="32.25" outlineLevel="1">
      <c r="A270" s="788"/>
      <c r="B270" s="799"/>
      <c r="C270" s="207" t="s">
        <v>297</v>
      </c>
      <c r="D270" s="51"/>
      <c r="E270" s="332">
        <v>8.7932679989751481E-4</v>
      </c>
      <c r="F270" s="333">
        <v>8.72394867196174E-4</v>
      </c>
      <c r="G270" s="333">
        <f t="shared" ref="G270:O270" si="237">G267/47088.87</f>
        <v>1.7623034912496305E-4</v>
      </c>
      <c r="H270" s="333">
        <f t="shared" si="237"/>
        <v>7.5965445762448745E-5</v>
      </c>
      <c r="I270" s="333">
        <f t="shared" si="237"/>
        <v>3.8117075223932953E-5</v>
      </c>
      <c r="J270" s="333">
        <f t="shared" si="237"/>
        <v>1.427749487299228E-4</v>
      </c>
      <c r="K270" s="333">
        <f t="shared" si="237"/>
        <v>4.3308781884126744E-4</v>
      </c>
      <c r="L270" s="333">
        <f t="shared" si="237"/>
        <v>4.2009927186615432E-4</v>
      </c>
      <c r="M270" s="333">
        <f t="shared" si="237"/>
        <v>4.0750606247293679E-4</v>
      </c>
      <c r="N270" s="333">
        <f t="shared" si="237"/>
        <v>3.9527387257328535E-4</v>
      </c>
      <c r="O270" s="333">
        <f t="shared" si="237"/>
        <v>3.83423938607998E-4</v>
      </c>
    </row>
    <row r="271" spans="1:15" ht="15" customHeight="1" outlineLevel="1">
      <c r="A271" s="788" t="s">
        <v>148</v>
      </c>
      <c r="B271" s="799" t="s">
        <v>255</v>
      </c>
      <c r="C271" s="207" t="s">
        <v>59</v>
      </c>
      <c r="D271" s="51"/>
      <c r="E271" s="291">
        <v>4229.3998600000004</v>
      </c>
      <c r="F271" s="291">
        <v>4032.9782799999994</v>
      </c>
      <c r="G271" s="244">
        <v>1873.65617</v>
      </c>
      <c r="H271" s="244">
        <v>721.21599999999989</v>
      </c>
      <c r="I271" s="244">
        <v>286.64355</v>
      </c>
      <c r="J271" s="244">
        <v>1870.0628100000001</v>
      </c>
      <c r="K271" s="244">
        <v>4751.5785299999998</v>
      </c>
      <c r="L271" s="244">
        <v>4609.0311740999996</v>
      </c>
      <c r="M271" s="244">
        <v>4470.7602388769992</v>
      </c>
      <c r="N271" s="244">
        <v>4336.6374317106893</v>
      </c>
      <c r="O271" s="244">
        <v>4206.5383087593682</v>
      </c>
    </row>
    <row r="272" spans="1:15" outlineLevel="1">
      <c r="A272" s="788"/>
      <c r="B272" s="799"/>
      <c r="C272" s="207" t="s">
        <v>56</v>
      </c>
      <c r="D272" s="51"/>
      <c r="E272" s="244">
        <f t="shared" ref="E272:O272" si="238">0.1429*E271/1000</f>
        <v>0.60438123999400006</v>
      </c>
      <c r="F272" s="244">
        <v>0.57631259621199993</v>
      </c>
      <c r="G272" s="244">
        <f t="shared" si="238"/>
        <v>0.26774546669299998</v>
      </c>
      <c r="H272" s="244">
        <f t="shared" si="238"/>
        <v>0.10306176639999998</v>
      </c>
      <c r="I272" s="244">
        <f t="shared" si="238"/>
        <v>4.0961363294999997E-2</v>
      </c>
      <c r="J272" s="244">
        <f t="shared" si="238"/>
        <v>0.26723197554900002</v>
      </c>
      <c r="K272" s="244">
        <f>0.1429*K271/1000</f>
        <v>0.67900057193700003</v>
      </c>
      <c r="L272" s="244">
        <f t="shared" si="238"/>
        <v>0.65863055477888999</v>
      </c>
      <c r="M272" s="108">
        <f t="shared" si="238"/>
        <v>0.63887163813552317</v>
      </c>
      <c r="N272" s="108">
        <f t="shared" si="238"/>
        <v>0.6197054889914575</v>
      </c>
      <c r="O272" s="108">
        <f t="shared" si="238"/>
        <v>0.60111432432171374</v>
      </c>
    </row>
    <row r="273" spans="1:15" ht="30" outlineLevel="1">
      <c r="A273" s="788"/>
      <c r="B273" s="799"/>
      <c r="C273" s="207" t="s">
        <v>57</v>
      </c>
      <c r="D273" s="51"/>
      <c r="E273" s="291">
        <v>9.3385260300000006</v>
      </c>
      <c r="F273" s="244">
        <v>9.7239115399999996</v>
      </c>
      <c r="G273" s="244">
        <v>4.4875894199999999</v>
      </c>
      <c r="H273" s="244">
        <v>1.7692222000000002</v>
      </c>
      <c r="I273" s="244">
        <v>0.64279713000000016</v>
      </c>
      <c r="J273" s="244">
        <v>4.5801461799999998</v>
      </c>
      <c r="K273" s="244">
        <v>11.479754929999999</v>
      </c>
      <c r="L273" s="244">
        <v>11.658724291462986</v>
      </c>
      <c r="M273" s="244">
        <v>11.761321058074644</v>
      </c>
      <c r="N273" s="244">
        <v>11.864820666039149</v>
      </c>
      <c r="O273" s="244">
        <v>11.969231101361217</v>
      </c>
    </row>
    <row r="274" spans="1:15" ht="17.25" outlineLevel="1">
      <c r="A274" s="788"/>
      <c r="B274" s="799"/>
      <c r="C274" s="207" t="s">
        <v>288</v>
      </c>
      <c r="D274" s="51"/>
      <c r="E274" s="334">
        <v>5.5502478412640097E-2</v>
      </c>
      <c r="F274" s="335">
        <v>5.2924835043699631E-2</v>
      </c>
      <c r="G274" s="335">
        <f t="shared" ref="G274:O274" si="239">G271/61651.52</f>
        <v>3.0391078273495936E-2</v>
      </c>
      <c r="H274" s="335">
        <f t="shared" si="239"/>
        <v>1.1698267942136705E-2</v>
      </c>
      <c r="I274" s="335">
        <f t="shared" si="239"/>
        <v>4.6494157808274639E-3</v>
      </c>
      <c r="J274" s="335">
        <f t="shared" si="239"/>
        <v>3.0332793254732409E-2</v>
      </c>
      <c r="K274" s="335">
        <f t="shared" si="239"/>
        <v>7.7071555251192511E-2</v>
      </c>
      <c r="L274" s="335">
        <f t="shared" si="239"/>
        <v>7.4759408593656734E-2</v>
      </c>
      <c r="M274" s="335">
        <f t="shared" si="239"/>
        <v>7.2516626335847018E-2</v>
      </c>
      <c r="N274" s="335">
        <f t="shared" si="239"/>
        <v>7.0341127545771612E-2</v>
      </c>
      <c r="O274" s="335">
        <f t="shared" si="239"/>
        <v>6.8230893719398458E-2</v>
      </c>
    </row>
    <row r="275" spans="1:15" ht="17.25" customHeight="1" outlineLevel="1">
      <c r="A275" s="788" t="s">
        <v>149</v>
      </c>
      <c r="B275" s="799" t="s">
        <v>256</v>
      </c>
      <c r="C275" s="207" t="s">
        <v>309</v>
      </c>
      <c r="D275" s="51"/>
      <c r="E275" s="226">
        <v>0</v>
      </c>
      <c r="F275" s="244"/>
      <c r="G275" s="226"/>
      <c r="H275" s="226"/>
      <c r="I275" s="226"/>
      <c r="J275" s="226"/>
      <c r="K275" s="226"/>
      <c r="L275" s="226"/>
      <c r="M275" s="222"/>
      <c r="N275" s="222"/>
      <c r="O275" s="222"/>
    </row>
    <row r="276" spans="1:15" outlineLevel="1">
      <c r="A276" s="788"/>
      <c r="B276" s="799"/>
      <c r="C276" s="207" t="s">
        <v>56</v>
      </c>
      <c r="D276" s="51"/>
      <c r="E276" s="244">
        <v>0</v>
      </c>
      <c r="F276" s="244">
        <v>0</v>
      </c>
      <c r="G276" s="244">
        <f t="shared" ref="G276:N276" si="240">1.154*G275/1000</f>
        <v>0</v>
      </c>
      <c r="H276" s="244">
        <f t="shared" si="240"/>
        <v>0</v>
      </c>
      <c r="I276" s="244">
        <f t="shared" si="240"/>
        <v>0</v>
      </c>
      <c r="J276" s="244">
        <f t="shared" si="240"/>
        <v>0</v>
      </c>
      <c r="K276" s="244">
        <v>0</v>
      </c>
      <c r="L276" s="244">
        <v>0</v>
      </c>
      <c r="M276" s="108">
        <f t="shared" si="240"/>
        <v>0</v>
      </c>
      <c r="N276" s="108">
        <f t="shared" si="240"/>
        <v>0</v>
      </c>
      <c r="O276" s="108">
        <v>0</v>
      </c>
    </row>
    <row r="277" spans="1:15" ht="30" outlineLevel="1">
      <c r="A277" s="788"/>
      <c r="B277" s="799"/>
      <c r="C277" s="207" t="s">
        <v>57</v>
      </c>
      <c r="D277" s="51"/>
      <c r="E277" s="226">
        <v>0</v>
      </c>
      <c r="F277" s="244"/>
      <c r="G277" s="226"/>
      <c r="H277" s="226"/>
      <c r="I277" s="226"/>
      <c r="J277" s="226"/>
      <c r="K277" s="226"/>
      <c r="L277" s="226"/>
      <c r="M277" s="222"/>
      <c r="N277" s="222"/>
      <c r="O277" s="222"/>
    </row>
    <row r="278" spans="1:15" ht="17.25" customHeight="1" outlineLevel="1">
      <c r="A278" s="788" t="s">
        <v>150</v>
      </c>
      <c r="B278" s="799" t="s">
        <v>294</v>
      </c>
      <c r="C278" s="207" t="s">
        <v>257</v>
      </c>
      <c r="D278" s="51"/>
      <c r="E278" s="226">
        <v>0</v>
      </c>
      <c r="F278" s="244"/>
      <c r="G278" s="226"/>
      <c r="H278" s="226"/>
      <c r="I278" s="226"/>
      <c r="J278" s="226"/>
      <c r="K278" s="226"/>
      <c r="L278" s="226"/>
      <c r="M278" s="222"/>
      <c r="N278" s="222"/>
      <c r="O278" s="222"/>
    </row>
    <row r="279" spans="1:15" outlineLevel="1">
      <c r="A279" s="788"/>
      <c r="B279" s="799"/>
      <c r="C279" s="207" t="s">
        <v>244</v>
      </c>
      <c r="D279" s="51"/>
      <c r="E279" s="226">
        <v>0</v>
      </c>
      <c r="F279" s="244"/>
      <c r="G279" s="226"/>
      <c r="H279" s="226"/>
      <c r="I279" s="226"/>
      <c r="J279" s="226"/>
      <c r="K279" s="226"/>
      <c r="L279" s="226"/>
      <c r="M279" s="222"/>
      <c r="N279" s="222"/>
      <c r="O279" s="222"/>
    </row>
    <row r="280" spans="1:15" outlineLevel="1">
      <c r="A280" s="788"/>
      <c r="B280" s="799"/>
      <c r="C280" s="207" t="s">
        <v>310</v>
      </c>
      <c r="D280" s="51"/>
      <c r="E280" s="226">
        <v>0</v>
      </c>
      <c r="F280" s="244"/>
      <c r="G280" s="226"/>
      <c r="H280" s="226"/>
      <c r="I280" s="226"/>
      <c r="J280" s="226"/>
      <c r="K280" s="226"/>
      <c r="L280" s="226"/>
      <c r="M280" s="222"/>
      <c r="N280" s="222"/>
      <c r="O280" s="222"/>
    </row>
    <row r="281" spans="1:15" outlineLevel="1">
      <c r="A281" s="788"/>
      <c r="B281" s="799"/>
      <c r="C281" s="207" t="s">
        <v>56</v>
      </c>
      <c r="D281" s="51"/>
      <c r="E281" s="226">
        <v>0</v>
      </c>
      <c r="F281" s="244"/>
      <c r="G281" s="226"/>
      <c r="H281" s="226"/>
      <c r="I281" s="226"/>
      <c r="J281" s="226"/>
      <c r="K281" s="226"/>
      <c r="L281" s="226"/>
      <c r="M281" s="222"/>
      <c r="N281" s="222"/>
      <c r="O281" s="222"/>
    </row>
    <row r="282" spans="1:15" ht="30" outlineLevel="1">
      <c r="A282" s="788"/>
      <c r="B282" s="799"/>
      <c r="C282" s="207" t="s">
        <v>57</v>
      </c>
      <c r="D282" s="51"/>
      <c r="E282" s="226">
        <v>0</v>
      </c>
      <c r="F282" s="244"/>
      <c r="G282" s="226"/>
      <c r="H282" s="226"/>
      <c r="I282" s="226"/>
      <c r="J282" s="226"/>
      <c r="K282" s="226"/>
      <c r="L282" s="226"/>
      <c r="M282" s="222"/>
      <c r="N282" s="222"/>
      <c r="O282" s="222"/>
    </row>
    <row r="283" spans="1:15" ht="15" customHeight="1" outlineLevel="1">
      <c r="A283" s="792" t="s">
        <v>231</v>
      </c>
      <c r="B283" s="793" t="s">
        <v>230</v>
      </c>
      <c r="C283" s="206" t="s">
        <v>57</v>
      </c>
      <c r="D283" s="50"/>
      <c r="E283" s="244">
        <f t="shared" ref="E283" si="241">E288</f>
        <v>2.0921457794</v>
      </c>
      <c r="F283" s="244">
        <v>0.79384472620000002</v>
      </c>
      <c r="G283" s="244">
        <f t="shared" ref="G283:L283" si="242">G288</f>
        <v>0.25130610597199998</v>
      </c>
      <c r="H283" s="244">
        <f t="shared" si="242"/>
        <v>0.20182281769999996</v>
      </c>
      <c r="I283" s="244">
        <f t="shared" si="242"/>
        <v>0.21334408000000002</v>
      </c>
      <c r="J283" s="244">
        <f t="shared" si="242"/>
        <v>0.39498169000000005</v>
      </c>
      <c r="K283" s="244">
        <f t="shared" si="242"/>
        <v>1.0614545236720001</v>
      </c>
      <c r="L283" s="244">
        <f t="shared" si="242"/>
        <v>1.078002607073919</v>
      </c>
      <c r="M283" s="244">
        <f t="shared" ref="M283:O283" si="243">M286+M288+M292</f>
        <v>1.087488992577516</v>
      </c>
      <c r="N283" s="244">
        <f t="shared" si="243"/>
        <v>1.0970588412389572</v>
      </c>
      <c r="O283" s="244">
        <f t="shared" si="243"/>
        <v>1.1067132308721386</v>
      </c>
    </row>
    <row r="284" spans="1:15" ht="17.25" outlineLevel="1">
      <c r="A284" s="757"/>
      <c r="B284" s="795"/>
      <c r="C284" s="206" t="s">
        <v>257</v>
      </c>
      <c r="D284" s="50"/>
      <c r="E284" s="244">
        <f t="shared" ref="E284" si="244">E287</f>
        <v>50.695109680022441</v>
      </c>
      <c r="F284" s="244">
        <v>20.001711877704</v>
      </c>
      <c r="G284" s="244">
        <f t="shared" ref="G284:O284" si="245">G287</f>
        <v>6.0640779999999994</v>
      </c>
      <c r="H284" s="244">
        <f t="shared" si="245"/>
        <v>5.1140280977039563</v>
      </c>
      <c r="I284" s="244">
        <f t="shared" si="245"/>
        <v>5.0793660000000003</v>
      </c>
      <c r="J284" s="244">
        <f t="shared" si="245"/>
        <v>8.6114390000000007</v>
      </c>
      <c r="K284" s="244">
        <f t="shared" si="245"/>
        <v>24.868911097703958</v>
      </c>
      <c r="L284" s="244">
        <f t="shared" si="245"/>
        <v>24.122843764772838</v>
      </c>
      <c r="M284" s="244">
        <f t="shared" si="245"/>
        <v>23.399158451829653</v>
      </c>
      <c r="N284" s="244">
        <f t="shared" si="245"/>
        <v>22.697183698274763</v>
      </c>
      <c r="O284" s="244">
        <f t="shared" si="245"/>
        <v>22.016274996481627</v>
      </c>
    </row>
    <row r="285" spans="1:15" ht="17.25" outlineLevel="1">
      <c r="A285" s="798" t="s">
        <v>232</v>
      </c>
      <c r="B285" s="789" t="s">
        <v>22</v>
      </c>
      <c r="C285" s="207" t="s">
        <v>257</v>
      </c>
      <c r="D285" s="51"/>
      <c r="E285" s="230">
        <v>0</v>
      </c>
      <c r="F285" s="230">
        <v>0</v>
      </c>
      <c r="G285" s="230"/>
      <c r="H285" s="230"/>
      <c r="I285" s="230"/>
      <c r="J285" s="230"/>
      <c r="K285" s="230"/>
      <c r="L285" s="230"/>
      <c r="M285" s="223"/>
      <c r="N285" s="223"/>
      <c r="O285" s="223"/>
    </row>
    <row r="286" spans="1:15" ht="30" outlineLevel="1">
      <c r="A286" s="788"/>
      <c r="B286" s="791"/>
      <c r="C286" s="207" t="s">
        <v>57</v>
      </c>
      <c r="D286" s="51"/>
      <c r="E286" s="230">
        <v>0</v>
      </c>
      <c r="F286" s="230">
        <v>0</v>
      </c>
      <c r="G286" s="230"/>
      <c r="H286" s="230"/>
      <c r="I286" s="230"/>
      <c r="J286" s="230"/>
      <c r="K286" s="230"/>
      <c r="L286" s="230"/>
      <c r="M286" s="223"/>
      <c r="N286" s="223"/>
      <c r="O286" s="223"/>
    </row>
    <row r="287" spans="1:15" ht="17.25" outlineLevel="1">
      <c r="A287" s="788" t="s">
        <v>233</v>
      </c>
      <c r="B287" s="789" t="s">
        <v>23</v>
      </c>
      <c r="C287" s="207" t="s">
        <v>257</v>
      </c>
      <c r="D287" s="51"/>
      <c r="E287" s="244">
        <v>50.695109680022441</v>
      </c>
      <c r="F287" s="244">
        <v>20.001711877704</v>
      </c>
      <c r="G287" s="244">
        <v>6.0640779999999994</v>
      </c>
      <c r="H287" s="244">
        <v>5.1140280977039563</v>
      </c>
      <c r="I287" s="244">
        <v>5.0793660000000003</v>
      </c>
      <c r="J287" s="244">
        <v>8.6114390000000007</v>
      </c>
      <c r="K287" s="244">
        <f>SUM(G287:J287)</f>
        <v>24.868911097703958</v>
      </c>
      <c r="L287" s="244">
        <v>24.122843764772838</v>
      </c>
      <c r="M287" s="244">
        <v>23.399158451829653</v>
      </c>
      <c r="N287" s="244">
        <v>22.697183698274763</v>
      </c>
      <c r="O287" s="244">
        <v>22.016274996481627</v>
      </c>
    </row>
    <row r="288" spans="1:15" ht="30" outlineLevel="1">
      <c r="A288" s="788"/>
      <c r="B288" s="791"/>
      <c r="C288" s="207" t="s">
        <v>57</v>
      </c>
      <c r="D288" s="51"/>
      <c r="E288" s="244">
        <v>2.0921457794</v>
      </c>
      <c r="F288" s="244">
        <v>0.79384472620000002</v>
      </c>
      <c r="G288" s="244">
        <v>0.25130610597199998</v>
      </c>
      <c r="H288" s="244">
        <v>0.20182281769999996</v>
      </c>
      <c r="I288" s="244">
        <v>0.21334408000000002</v>
      </c>
      <c r="J288" s="244">
        <v>0.39498169000000005</v>
      </c>
      <c r="K288" s="384">
        <f>1061454.523672/1000000</f>
        <v>1.0614545236720001</v>
      </c>
      <c r="L288" s="244">
        <v>1.078002607073919</v>
      </c>
      <c r="M288" s="244">
        <v>1.087488992577516</v>
      </c>
      <c r="N288" s="244">
        <v>1.0970588412389572</v>
      </c>
      <c r="O288" s="244">
        <v>1.1067132308721386</v>
      </c>
    </row>
    <row r="289" spans="1:15" ht="17.25" outlineLevel="1">
      <c r="A289" s="792" t="s">
        <v>235</v>
      </c>
      <c r="B289" s="789" t="s">
        <v>234</v>
      </c>
      <c r="C289" s="207" t="s">
        <v>257</v>
      </c>
      <c r="D289" s="51"/>
      <c r="E289" s="230">
        <v>0</v>
      </c>
      <c r="F289" s="230"/>
      <c r="G289" s="230"/>
      <c r="H289" s="230"/>
      <c r="I289" s="230"/>
      <c r="J289" s="230"/>
      <c r="K289" s="230"/>
      <c r="L289" s="230"/>
      <c r="M289" s="223"/>
      <c r="N289" s="223"/>
      <c r="O289" s="223"/>
    </row>
    <row r="290" spans="1:15" outlineLevel="1">
      <c r="A290" s="756"/>
      <c r="B290" s="790"/>
      <c r="C290" s="207" t="s">
        <v>244</v>
      </c>
      <c r="D290" s="51"/>
      <c r="E290" s="230">
        <v>0</v>
      </c>
      <c r="F290" s="230"/>
      <c r="G290" s="230"/>
      <c r="H290" s="230"/>
      <c r="I290" s="230"/>
      <c r="J290" s="230"/>
      <c r="K290" s="230"/>
      <c r="L290" s="230"/>
      <c r="M290" s="223"/>
      <c r="N290" s="223"/>
      <c r="O290" s="223"/>
    </row>
    <row r="291" spans="1:15" outlineLevel="1">
      <c r="A291" s="756"/>
      <c r="B291" s="790"/>
      <c r="C291" s="207" t="s">
        <v>310</v>
      </c>
      <c r="D291" s="51"/>
      <c r="E291" s="230">
        <v>0</v>
      </c>
      <c r="F291" s="230"/>
      <c r="G291" s="230"/>
      <c r="H291" s="230"/>
      <c r="I291" s="230"/>
      <c r="J291" s="230"/>
      <c r="K291" s="230"/>
      <c r="L291" s="230"/>
      <c r="M291" s="223"/>
      <c r="N291" s="223"/>
      <c r="O291" s="223"/>
    </row>
    <row r="292" spans="1:15" ht="30" outlineLevel="1">
      <c r="A292" s="757"/>
      <c r="B292" s="791"/>
      <c r="C292" s="207" t="s">
        <v>57</v>
      </c>
      <c r="D292" s="51"/>
      <c r="E292" s="230">
        <v>0</v>
      </c>
      <c r="F292" s="230"/>
      <c r="G292" s="230"/>
      <c r="H292" s="230"/>
      <c r="I292" s="230"/>
      <c r="J292" s="230"/>
      <c r="K292" s="230"/>
      <c r="L292" s="230"/>
      <c r="M292" s="223"/>
      <c r="N292" s="223"/>
      <c r="O292" s="223"/>
    </row>
    <row r="293" spans="1:15" ht="15" customHeight="1" outlineLevel="1">
      <c r="A293" s="792">
        <v>8</v>
      </c>
      <c r="B293" s="793" t="s">
        <v>245</v>
      </c>
      <c r="C293" s="207" t="s">
        <v>242</v>
      </c>
      <c r="D293" s="51"/>
      <c r="E293" s="244">
        <v>3008.9562319999995</v>
      </c>
      <c r="F293" s="244">
        <f t="shared" ref="F293:O293" si="246">F296+F309</f>
        <v>2583.647414</v>
      </c>
      <c r="G293" s="244">
        <f t="shared" si="246"/>
        <v>695.75877100000002</v>
      </c>
      <c r="H293" s="244">
        <f t="shared" si="246"/>
        <v>720.3917199</v>
      </c>
      <c r="I293" s="244">
        <f t="shared" si="246"/>
        <v>717.31392426999992</v>
      </c>
      <c r="J293" s="244">
        <f t="shared" si="246"/>
        <v>721.98386600000003</v>
      </c>
      <c r="K293" s="244">
        <f t="shared" si="246"/>
        <v>2855.44828117</v>
      </c>
      <c r="L293" s="244">
        <f t="shared" si="246"/>
        <v>2855.44828117</v>
      </c>
      <c r="M293" s="244">
        <f t="shared" si="246"/>
        <v>2855.44828117</v>
      </c>
      <c r="N293" s="244">
        <f t="shared" si="246"/>
        <v>2769.7848327349002</v>
      </c>
      <c r="O293" s="244">
        <f t="shared" si="246"/>
        <v>2686.691287752853</v>
      </c>
    </row>
    <row r="294" spans="1:15" outlineLevel="1">
      <c r="A294" s="756"/>
      <c r="B294" s="794"/>
      <c r="C294" s="207" t="s">
        <v>56</v>
      </c>
      <c r="D294" s="51"/>
      <c r="E294" s="244">
        <v>3.5777523654049999</v>
      </c>
      <c r="F294" s="244">
        <f t="shared" ref="F294:O295" si="247">F297+F310</f>
        <v>3.0693125124476999</v>
      </c>
      <c r="G294" s="244">
        <f t="shared" si="247"/>
        <v>0.82614690992659989</v>
      </c>
      <c r="H294" s="244">
        <f t="shared" si="247"/>
        <v>0.85289511606075996</v>
      </c>
      <c r="I294" s="244">
        <f t="shared" si="247"/>
        <v>0.84961451273430488</v>
      </c>
      <c r="J294" s="244">
        <f t="shared" si="247"/>
        <v>0.85417953149159997</v>
      </c>
      <c r="K294" s="244">
        <f t="shared" si="247"/>
        <v>3.3828360702132652</v>
      </c>
      <c r="L294" s="244">
        <f t="shared" si="247"/>
        <v>3.3828360702132652</v>
      </c>
      <c r="M294" s="244">
        <f t="shared" ref="M294:O294" si="248">M297+M310</f>
        <v>3.3828360702132652</v>
      </c>
      <c r="N294" s="244">
        <f t="shared" si="248"/>
        <v>3.2813509881068672</v>
      </c>
      <c r="O294" s="244">
        <f t="shared" si="248"/>
        <v>3.1829104584636609</v>
      </c>
    </row>
    <row r="295" spans="1:15" ht="30" outlineLevel="1">
      <c r="A295" s="757"/>
      <c r="B295" s="795"/>
      <c r="C295" s="209" t="s">
        <v>55</v>
      </c>
      <c r="D295" s="53"/>
      <c r="E295" s="244">
        <v>123.31198653299924</v>
      </c>
      <c r="F295" s="244">
        <f t="shared" si="247"/>
        <v>114.37602264425662</v>
      </c>
      <c r="G295" s="244">
        <f t="shared" si="247"/>
        <v>33.492556497300001</v>
      </c>
      <c r="H295" s="244">
        <f t="shared" si="247"/>
        <v>34.562545699973995</v>
      </c>
      <c r="I295" s="244">
        <f t="shared" si="247"/>
        <v>34.454045360961601</v>
      </c>
      <c r="J295" s="244">
        <f t="shared" si="247"/>
        <v>34.614768734999998</v>
      </c>
      <c r="K295" s="244">
        <f t="shared" si="247"/>
        <v>137.1239162932356</v>
      </c>
      <c r="L295" s="244">
        <f t="shared" si="247"/>
        <v>145.34667897999998</v>
      </c>
      <c r="M295" s="244">
        <f t="shared" si="247"/>
        <v>149.96043638999998</v>
      </c>
      <c r="N295" s="244">
        <f t="shared" si="247"/>
        <v>155.70085510999999</v>
      </c>
      <c r="O295" s="244">
        <f t="shared" si="247"/>
        <v>161.95835612000002</v>
      </c>
    </row>
    <row r="296" spans="1:15" outlineLevel="1">
      <c r="A296" s="170" t="s">
        <v>236</v>
      </c>
      <c r="B296" s="343" t="s">
        <v>250</v>
      </c>
      <c r="C296" s="207" t="s">
        <v>242</v>
      </c>
      <c r="D296" s="51"/>
      <c r="E296" s="244">
        <v>1306.5553499999999</v>
      </c>
      <c r="F296" s="244">
        <f t="shared" ref="F296:O296" si="249">F300</f>
        <v>1149.180073</v>
      </c>
      <c r="G296" s="244">
        <f t="shared" si="249"/>
        <v>313.44430900000003</v>
      </c>
      <c r="H296" s="244">
        <f t="shared" si="249"/>
        <v>349.52725989999999</v>
      </c>
      <c r="I296" s="244">
        <f t="shared" si="249"/>
        <v>344.40458469999999</v>
      </c>
      <c r="J296" s="244">
        <f t="shared" si="249"/>
        <v>356.29953399999999</v>
      </c>
      <c r="K296" s="244">
        <f t="shared" si="249"/>
        <v>1363.6756876000002</v>
      </c>
      <c r="L296" s="244">
        <f t="shared" si="249"/>
        <v>1363.6756876000002</v>
      </c>
      <c r="M296" s="244">
        <f t="shared" si="249"/>
        <v>1363.6756876000002</v>
      </c>
      <c r="N296" s="244">
        <f t="shared" si="249"/>
        <v>1322.7654169720001</v>
      </c>
      <c r="O296" s="244">
        <f t="shared" si="249"/>
        <v>1283.0824544628401</v>
      </c>
    </row>
    <row r="297" spans="1:15" outlineLevel="1">
      <c r="A297" s="170"/>
      <c r="B297" s="344"/>
      <c r="C297" s="207" t="s">
        <v>56</v>
      </c>
      <c r="D297" s="51"/>
      <c r="E297" s="244">
        <v>1.47954327834</v>
      </c>
      <c r="F297" s="244">
        <f t="shared" ref="F297:L297" si="250">F296*0.76*1.49/1000</f>
        <v>1.3013315146652</v>
      </c>
      <c r="G297" s="244">
        <f t="shared" si="250"/>
        <v>0.35494433551160004</v>
      </c>
      <c r="H297" s="244">
        <f t="shared" si="250"/>
        <v>0.39580466911075995</v>
      </c>
      <c r="I297" s="244">
        <f t="shared" si="250"/>
        <v>0.39000375171427998</v>
      </c>
      <c r="J297" s="244">
        <f t="shared" si="250"/>
        <v>0.40347359230159996</v>
      </c>
      <c r="K297" s="244">
        <f t="shared" si="250"/>
        <v>1.5442263486382402</v>
      </c>
      <c r="L297" s="244">
        <f t="shared" si="250"/>
        <v>1.5442263486382402</v>
      </c>
      <c r="M297" s="108">
        <f t="shared" ref="M297" si="251">M296*0.0011324</f>
        <v>1.5442263486382402</v>
      </c>
      <c r="N297" s="108">
        <f t="shared" ref="N297" si="252">N296*0.0011324</f>
        <v>1.497899558179093</v>
      </c>
      <c r="O297" s="108">
        <f t="shared" ref="O297" si="253">O296*0.0011324</f>
        <v>1.4529625714337202</v>
      </c>
    </row>
    <row r="298" spans="1:15" ht="30" outlineLevel="1">
      <c r="A298" s="170"/>
      <c r="B298" s="344"/>
      <c r="C298" s="207" t="s">
        <v>55</v>
      </c>
      <c r="D298" s="51"/>
      <c r="E298" s="244">
        <v>50.4040492014554</v>
      </c>
      <c r="F298" s="244">
        <f t="shared" ref="F298:O298" si="254">F302</f>
        <v>47.796922003946804</v>
      </c>
      <c r="G298" s="244">
        <f t="shared" si="254"/>
        <v>14.269785347940003</v>
      </c>
      <c r="H298" s="244">
        <f t="shared" si="254"/>
        <v>15.915480651174001</v>
      </c>
      <c r="I298" s="244">
        <f t="shared" si="254"/>
        <v>15.704163767382003</v>
      </c>
      <c r="J298" s="244">
        <f t="shared" si="254"/>
        <v>16.228160522040003</v>
      </c>
      <c r="K298" s="244">
        <f t="shared" si="254"/>
        <v>62.117590288536</v>
      </c>
      <c r="L298" s="331">
        <f t="shared" si="254"/>
        <v>65.844645709999995</v>
      </c>
      <c r="M298" s="331">
        <f t="shared" si="254"/>
        <v>67.819985079999995</v>
      </c>
      <c r="N298" s="331">
        <f t="shared" si="254"/>
        <v>68.416800949999995</v>
      </c>
      <c r="O298" s="331">
        <f t="shared" si="254"/>
        <v>69.018868800000007</v>
      </c>
    </row>
    <row r="299" spans="1:15" ht="30" outlineLevel="1">
      <c r="A299" s="170"/>
      <c r="B299" s="344"/>
      <c r="C299" s="207" t="s">
        <v>243</v>
      </c>
      <c r="D299" s="51"/>
      <c r="E299" s="244">
        <f t="shared" ref="E299:O299" si="255">E296/100</f>
        <v>13.065553499999998</v>
      </c>
      <c r="F299" s="244">
        <f t="shared" si="255"/>
        <v>11.49180073</v>
      </c>
      <c r="G299" s="244">
        <f t="shared" si="255"/>
        <v>3.1344430900000004</v>
      </c>
      <c r="H299" s="244">
        <f t="shared" si="255"/>
        <v>3.4952725989999998</v>
      </c>
      <c r="I299" s="244">
        <f t="shared" si="255"/>
        <v>3.4440458469999999</v>
      </c>
      <c r="J299" s="244">
        <f t="shared" si="255"/>
        <v>3.5629953400000001</v>
      </c>
      <c r="K299" s="244">
        <f t="shared" si="255"/>
        <v>13.636756876000002</v>
      </c>
      <c r="L299" s="331">
        <f t="shared" si="255"/>
        <v>13.636756876000002</v>
      </c>
      <c r="M299" s="331">
        <f t="shared" si="255"/>
        <v>13.636756876000002</v>
      </c>
      <c r="N299" s="331">
        <f t="shared" si="255"/>
        <v>13.227654169720001</v>
      </c>
      <c r="O299" s="331">
        <f t="shared" si="255"/>
        <v>12.830824544628401</v>
      </c>
    </row>
    <row r="300" spans="1:15" outlineLevel="1">
      <c r="A300" s="170" t="s">
        <v>237</v>
      </c>
      <c r="B300" s="345" t="s">
        <v>251</v>
      </c>
      <c r="C300" s="207" t="s">
        <v>242</v>
      </c>
      <c r="D300" s="51"/>
      <c r="E300" s="244">
        <v>1306.5553499999999</v>
      </c>
      <c r="F300" s="244">
        <v>1149.180073</v>
      </c>
      <c r="G300" s="244">
        <v>313.44430900000003</v>
      </c>
      <c r="H300" s="244">
        <v>349.52725989999999</v>
      </c>
      <c r="I300" s="244">
        <v>344.40458469999999</v>
      </c>
      <c r="J300" s="244">
        <v>356.29953399999999</v>
      </c>
      <c r="K300" s="244">
        <v>1363.6756876000002</v>
      </c>
      <c r="L300" s="331">
        <f>K300-(K300*0)</f>
        <v>1363.6756876000002</v>
      </c>
      <c r="M300" s="331">
        <f>L300-(L300*0)</f>
        <v>1363.6756876000002</v>
      </c>
      <c r="N300" s="331">
        <f t="shared" ref="N300:O300" si="256">M300-(M300*0.03)</f>
        <v>1322.7654169720001</v>
      </c>
      <c r="O300" s="331">
        <f t="shared" si="256"/>
        <v>1283.0824544628401</v>
      </c>
    </row>
    <row r="301" spans="1:15" outlineLevel="1">
      <c r="A301" s="170"/>
      <c r="B301" s="346"/>
      <c r="C301" s="207" t="s">
        <v>225</v>
      </c>
      <c r="D301" s="51"/>
      <c r="E301" s="244">
        <v>1.47954327834</v>
      </c>
      <c r="F301" s="244">
        <f t="shared" ref="F301:O301" si="257">F300*0.76*1.49/1000</f>
        <v>1.3013315146652</v>
      </c>
      <c r="G301" s="244">
        <f t="shared" si="257"/>
        <v>0.35494433551160004</v>
      </c>
      <c r="H301" s="244">
        <f t="shared" si="257"/>
        <v>0.39580466911075995</v>
      </c>
      <c r="I301" s="244">
        <f t="shared" si="257"/>
        <v>0.39000375171427998</v>
      </c>
      <c r="J301" s="244">
        <f t="shared" si="257"/>
        <v>0.40347359230159996</v>
      </c>
      <c r="K301" s="244">
        <f t="shared" si="257"/>
        <v>1.5442263486382402</v>
      </c>
      <c r="L301" s="331">
        <f t="shared" si="257"/>
        <v>1.5442263486382402</v>
      </c>
      <c r="M301" s="331">
        <f t="shared" si="257"/>
        <v>1.5442263486382402</v>
      </c>
      <c r="N301" s="331">
        <f t="shared" si="257"/>
        <v>1.497899558179093</v>
      </c>
      <c r="O301" s="323">
        <f t="shared" si="257"/>
        <v>1.4529625714337202</v>
      </c>
    </row>
    <row r="302" spans="1:15" ht="30" outlineLevel="1">
      <c r="A302" s="170"/>
      <c r="B302" s="346"/>
      <c r="C302" s="207" t="s">
        <v>55</v>
      </c>
      <c r="D302" s="51"/>
      <c r="E302" s="244">
        <v>50.4040492014554</v>
      </c>
      <c r="F302" s="244">
        <v>47.796922003946804</v>
      </c>
      <c r="G302" s="244">
        <v>14.269785347940003</v>
      </c>
      <c r="H302" s="244">
        <v>15.915480651174001</v>
      </c>
      <c r="I302" s="244">
        <v>15.704163767382003</v>
      </c>
      <c r="J302" s="244">
        <v>16.228160522040003</v>
      </c>
      <c r="K302" s="244">
        <v>62.117590288536</v>
      </c>
      <c r="L302" s="331">
        <v>65.844645709999995</v>
      </c>
      <c r="M302" s="331">
        <v>67.819985079999995</v>
      </c>
      <c r="N302" s="331">
        <v>68.416800949999995</v>
      </c>
      <c r="O302" s="331">
        <v>69.018868800000007</v>
      </c>
    </row>
    <row r="303" spans="1:15" ht="30" outlineLevel="1">
      <c r="A303" s="170"/>
      <c r="B303" s="346"/>
      <c r="C303" s="207" t="s">
        <v>243</v>
      </c>
      <c r="D303" s="51"/>
      <c r="E303" s="244">
        <f t="shared" ref="E303:O303" si="258">E300/100</f>
        <v>13.065553499999998</v>
      </c>
      <c r="F303" s="244">
        <f t="shared" si="258"/>
        <v>11.49180073</v>
      </c>
      <c r="G303" s="244">
        <f t="shared" si="258"/>
        <v>3.1344430900000004</v>
      </c>
      <c r="H303" s="244">
        <f t="shared" si="258"/>
        <v>3.4952725989999998</v>
      </c>
      <c r="I303" s="244">
        <f t="shared" si="258"/>
        <v>3.4440458469999999</v>
      </c>
      <c r="J303" s="244">
        <f t="shared" si="258"/>
        <v>3.5629953400000001</v>
      </c>
      <c r="K303" s="244">
        <f t="shared" si="258"/>
        <v>13.636756876000002</v>
      </c>
      <c r="L303" s="331">
        <f t="shared" si="258"/>
        <v>13.636756876000002</v>
      </c>
      <c r="M303" s="331">
        <f t="shared" si="258"/>
        <v>13.636756876000002</v>
      </c>
      <c r="N303" s="331">
        <f t="shared" si="258"/>
        <v>13.227654169720001</v>
      </c>
      <c r="O303" s="331">
        <f t="shared" si="258"/>
        <v>12.830824544628401</v>
      </c>
    </row>
    <row r="304" spans="1:15" outlineLevel="1">
      <c r="A304" s="170" t="s">
        <v>238</v>
      </c>
      <c r="B304" s="345" t="s">
        <v>252</v>
      </c>
      <c r="C304" s="207" t="s">
        <v>244</v>
      </c>
      <c r="D304" s="51"/>
      <c r="E304" s="226">
        <v>0</v>
      </c>
      <c r="F304" s="244"/>
      <c r="G304" s="226"/>
      <c r="H304" s="226"/>
      <c r="I304" s="226"/>
      <c r="J304" s="226"/>
      <c r="K304" s="226"/>
      <c r="L304" s="226"/>
      <c r="M304" s="222"/>
      <c r="N304" s="222"/>
      <c r="O304" s="222"/>
    </row>
    <row r="305" spans="1:15" outlineLevel="1">
      <c r="A305" s="170"/>
      <c r="B305" s="344"/>
      <c r="C305" s="207" t="s">
        <v>225</v>
      </c>
      <c r="D305" s="51"/>
      <c r="E305" s="244">
        <v>0</v>
      </c>
      <c r="F305" s="244"/>
      <c r="G305" s="244"/>
      <c r="H305" s="244"/>
      <c r="I305" s="244"/>
      <c r="J305" s="244"/>
      <c r="K305" s="244"/>
      <c r="L305" s="244"/>
      <c r="M305" s="108"/>
      <c r="N305" s="108"/>
      <c r="O305" s="108"/>
    </row>
    <row r="306" spans="1:15" ht="30" outlineLevel="1">
      <c r="A306" s="170"/>
      <c r="B306" s="344"/>
      <c r="C306" s="207" t="s">
        <v>55</v>
      </c>
      <c r="D306" s="51"/>
      <c r="E306" s="226">
        <v>0</v>
      </c>
      <c r="F306" s="244"/>
      <c r="G306" s="226"/>
      <c r="H306" s="226"/>
      <c r="I306" s="226"/>
      <c r="J306" s="226"/>
      <c r="K306" s="226"/>
      <c r="L306" s="226"/>
      <c r="M306" s="222"/>
      <c r="N306" s="222"/>
      <c r="O306" s="222"/>
    </row>
    <row r="307" spans="1:15" ht="30" outlineLevel="1">
      <c r="A307" s="170"/>
      <c r="B307" s="344"/>
      <c r="C307" s="207" t="s">
        <v>243</v>
      </c>
      <c r="D307" s="51"/>
      <c r="E307" s="226"/>
      <c r="F307" s="230"/>
      <c r="G307" s="226"/>
      <c r="H307" s="226"/>
      <c r="I307" s="226"/>
      <c r="J307" s="226"/>
      <c r="K307" s="226"/>
      <c r="L307" s="226"/>
      <c r="M307" s="222"/>
      <c r="N307" s="222"/>
      <c r="O307" s="222"/>
    </row>
    <row r="308" spans="1:15" ht="30" outlineLevel="1">
      <c r="A308" s="170"/>
      <c r="B308" s="344"/>
      <c r="C308" s="207" t="s">
        <v>260</v>
      </c>
      <c r="D308" s="51"/>
      <c r="E308" s="226"/>
      <c r="F308" s="230"/>
      <c r="G308" s="226"/>
      <c r="H308" s="226"/>
      <c r="I308" s="226"/>
      <c r="J308" s="226"/>
      <c r="K308" s="226"/>
      <c r="L308" s="226"/>
      <c r="M308" s="222"/>
      <c r="N308" s="222"/>
      <c r="O308" s="222"/>
    </row>
    <row r="309" spans="1:15" outlineLevel="1">
      <c r="A309" s="170" t="s">
        <v>239</v>
      </c>
      <c r="B309" s="343" t="s">
        <v>226</v>
      </c>
      <c r="C309" s="207" t="s">
        <v>242</v>
      </c>
      <c r="D309" s="51"/>
      <c r="E309" s="244">
        <v>1702.4008819999999</v>
      </c>
      <c r="F309" s="244">
        <f t="shared" ref="F309:O310" si="259">F313+F317</f>
        <v>1434.467341</v>
      </c>
      <c r="G309" s="244">
        <f t="shared" si="259"/>
        <v>382.31446199999999</v>
      </c>
      <c r="H309" s="244">
        <f t="shared" si="259"/>
        <v>370.86446000000001</v>
      </c>
      <c r="I309" s="244">
        <f t="shared" si="259"/>
        <v>372.90933956999999</v>
      </c>
      <c r="J309" s="244">
        <f t="shared" si="259"/>
        <v>365.68433199999998</v>
      </c>
      <c r="K309" s="244">
        <f>K313+K317</f>
        <v>1491.77259357</v>
      </c>
      <c r="L309" s="331">
        <f t="shared" ref="L309:O309" si="260">L313+L317</f>
        <v>1491.77259357</v>
      </c>
      <c r="M309" s="323">
        <f t="shared" si="260"/>
        <v>1491.77259357</v>
      </c>
      <c r="N309" s="323">
        <f t="shared" si="260"/>
        <v>1447.0194157629001</v>
      </c>
      <c r="O309" s="323">
        <f t="shared" si="260"/>
        <v>1403.6088332900131</v>
      </c>
    </row>
    <row r="310" spans="1:15" outlineLevel="1">
      <c r="A310" s="170"/>
      <c r="B310" s="344"/>
      <c r="C310" s="207" t="s">
        <v>225</v>
      </c>
      <c r="D310" s="51"/>
      <c r="E310" s="244">
        <v>2.0982090870649999</v>
      </c>
      <c r="F310" s="244">
        <f t="shared" si="259"/>
        <v>1.7679809977824998</v>
      </c>
      <c r="G310" s="244">
        <f t="shared" si="259"/>
        <v>0.47120257441499991</v>
      </c>
      <c r="H310" s="244">
        <f t="shared" si="259"/>
        <v>0.45709044695000001</v>
      </c>
      <c r="I310" s="244">
        <f t="shared" si="259"/>
        <v>0.45961076102002496</v>
      </c>
      <c r="J310" s="244">
        <f t="shared" si="259"/>
        <v>0.45070593919000002</v>
      </c>
      <c r="K310" s="244">
        <f t="shared" si="259"/>
        <v>1.838609721575025</v>
      </c>
      <c r="L310" s="331">
        <f t="shared" si="259"/>
        <v>1.838609721575025</v>
      </c>
      <c r="M310" s="323">
        <f t="shared" si="259"/>
        <v>1.838609721575025</v>
      </c>
      <c r="N310" s="323">
        <f t="shared" si="259"/>
        <v>1.7834514299277742</v>
      </c>
      <c r="O310" s="323">
        <f t="shared" si="259"/>
        <v>1.7299478870299407</v>
      </c>
    </row>
    <row r="311" spans="1:15" ht="30" outlineLevel="1">
      <c r="A311" s="170"/>
      <c r="B311" s="344"/>
      <c r="C311" s="207" t="s">
        <v>55</v>
      </c>
      <c r="D311" s="51"/>
      <c r="E311" s="244">
        <v>72.907937331543835</v>
      </c>
      <c r="F311" s="244">
        <f t="shared" ref="F311:O311" si="261">F315+F319</f>
        <v>66.579100640309818</v>
      </c>
      <c r="G311" s="244">
        <f t="shared" si="261"/>
        <v>19.22277114936</v>
      </c>
      <c r="H311" s="244">
        <f t="shared" si="261"/>
        <v>18.647065048799998</v>
      </c>
      <c r="I311" s="244">
        <f t="shared" si="261"/>
        <v>18.749881593579602</v>
      </c>
      <c r="J311" s="244">
        <f t="shared" si="261"/>
        <v>18.386608212959999</v>
      </c>
      <c r="K311" s="244">
        <f t="shared" si="261"/>
        <v>75.006326004699602</v>
      </c>
      <c r="L311" s="331">
        <f t="shared" si="261"/>
        <v>79.502033269999998</v>
      </c>
      <c r="M311" s="331">
        <f t="shared" si="261"/>
        <v>82.140451310000003</v>
      </c>
      <c r="N311" s="331">
        <f t="shared" si="261"/>
        <v>87.284054159999997</v>
      </c>
      <c r="O311" s="331">
        <f t="shared" si="261"/>
        <v>92.939487319999998</v>
      </c>
    </row>
    <row r="312" spans="1:15" ht="30" outlineLevel="1">
      <c r="A312" s="170"/>
      <c r="B312" s="344"/>
      <c r="C312" s="207" t="s">
        <v>243</v>
      </c>
      <c r="D312" s="51"/>
      <c r="E312" s="244">
        <v>17.024008819999999</v>
      </c>
      <c r="F312" s="244">
        <f t="shared" ref="F312:O312" si="262">F309/100</f>
        <v>14.34467341</v>
      </c>
      <c r="G312" s="244">
        <f t="shared" si="262"/>
        <v>3.8231446199999999</v>
      </c>
      <c r="H312" s="244">
        <f t="shared" si="262"/>
        <v>3.7086446</v>
      </c>
      <c r="I312" s="244">
        <f t="shared" si="262"/>
        <v>3.7290933956999996</v>
      </c>
      <c r="J312" s="244">
        <f t="shared" si="262"/>
        <v>3.6568433199999997</v>
      </c>
      <c r="K312" s="244">
        <f t="shared" si="262"/>
        <v>14.9177259357</v>
      </c>
      <c r="L312" s="331">
        <f t="shared" si="262"/>
        <v>14.9177259357</v>
      </c>
      <c r="M312" s="331">
        <f t="shared" si="262"/>
        <v>14.9177259357</v>
      </c>
      <c r="N312" s="331">
        <f t="shared" si="262"/>
        <v>14.470194157629001</v>
      </c>
      <c r="O312" s="331">
        <f t="shared" si="262"/>
        <v>14.03608833290013</v>
      </c>
    </row>
    <row r="313" spans="1:15" outlineLevel="1">
      <c r="A313" s="170" t="s">
        <v>240</v>
      </c>
      <c r="B313" s="345" t="s">
        <v>251</v>
      </c>
      <c r="C313" s="207" t="s">
        <v>242</v>
      </c>
      <c r="D313" s="51"/>
      <c r="E313" s="230">
        <v>510.72026460000001</v>
      </c>
      <c r="F313" s="230">
        <v>430.34020229999993</v>
      </c>
      <c r="G313" s="230">
        <f>382.314462-G317</f>
        <v>114.69433860000004</v>
      </c>
      <c r="H313" s="230">
        <f>370.86446-H317</f>
        <v>111.25933800000001</v>
      </c>
      <c r="I313" s="230">
        <f>372.90933957-I317</f>
        <v>111.87280187100004</v>
      </c>
      <c r="J313" s="230">
        <f>365.684332-J317</f>
        <v>109.70529960000002</v>
      </c>
      <c r="K313" s="230">
        <v>447.53177807100019</v>
      </c>
      <c r="L313" s="424">
        <f>K313-(K313*0)</f>
        <v>447.53177807100019</v>
      </c>
      <c r="M313" s="424">
        <f>L313-(L313*0)</f>
        <v>447.53177807100019</v>
      </c>
      <c r="N313" s="424">
        <f t="shared" ref="N313:O313" si="263">M313-(M313*0.03)</f>
        <v>434.10582472887018</v>
      </c>
      <c r="O313" s="424">
        <f t="shared" si="263"/>
        <v>421.08264998700406</v>
      </c>
    </row>
    <row r="314" spans="1:15" outlineLevel="1">
      <c r="A314" s="170"/>
      <c r="B314" s="346"/>
      <c r="C314" s="207" t="s">
        <v>225</v>
      </c>
      <c r="D314" s="51"/>
      <c r="E314" s="244">
        <v>0.62946272611949994</v>
      </c>
      <c r="F314" s="244">
        <f t="shared" ref="F314:N314" si="264">F313*0.85*1.45/1000</f>
        <v>0.53039429933474991</v>
      </c>
      <c r="G314" s="244">
        <f t="shared" si="264"/>
        <v>0.14136077232450003</v>
      </c>
      <c r="H314" s="244">
        <f t="shared" si="264"/>
        <v>0.13712713408500002</v>
      </c>
      <c r="I314" s="244">
        <f t="shared" si="264"/>
        <v>0.13788322830600755</v>
      </c>
      <c r="J314" s="244">
        <f t="shared" si="264"/>
        <v>0.13521178175700002</v>
      </c>
      <c r="K314" s="244">
        <f t="shared" si="264"/>
        <v>0.55158291647250768</v>
      </c>
      <c r="L314" s="331">
        <f t="shared" si="264"/>
        <v>0.55158291647250768</v>
      </c>
      <c r="M314" s="331">
        <f t="shared" si="264"/>
        <v>0.55158291647250768</v>
      </c>
      <c r="N314" s="331">
        <f t="shared" si="264"/>
        <v>0.53503542897833245</v>
      </c>
      <c r="O314" s="323">
        <f t="shared" ref="O314" si="265">O313*0.85*1.45/1000</f>
        <v>0.51898436610898246</v>
      </c>
    </row>
    <row r="315" spans="1:15" ht="30" outlineLevel="1">
      <c r="A315" s="170"/>
      <c r="B315" s="346"/>
      <c r="C315" s="207" t="s">
        <v>55</v>
      </c>
      <c r="D315" s="51"/>
      <c r="E315" s="230">
        <v>21.872381199463149</v>
      </c>
      <c r="F315" s="230">
        <v>19.973730192092901</v>
      </c>
      <c r="G315" s="230">
        <f>19.22277114936-G319</f>
        <v>5.7668313448080024</v>
      </c>
      <c r="H315" s="230">
        <f>18.6470650488-H319</f>
        <v>5.5941195146400009</v>
      </c>
      <c r="I315" s="230">
        <f>18.7498815935796-I319</f>
        <v>5.6249644780738812</v>
      </c>
      <c r="J315" s="230">
        <v>5.5159824638880028</v>
      </c>
      <c r="K315" s="230">
        <v>22.501897801409896</v>
      </c>
      <c r="L315" s="425">
        <v>23.85201167</v>
      </c>
      <c r="M315" s="425">
        <v>24.56757202</v>
      </c>
      <c r="N315" s="425">
        <v>24.78376665</v>
      </c>
      <c r="O315" s="425">
        <v>25.001863799999999</v>
      </c>
    </row>
    <row r="316" spans="1:15" ht="30" outlineLevel="1">
      <c r="A316" s="170"/>
      <c r="B316" s="346"/>
      <c r="C316" s="207" t="s">
        <v>243</v>
      </c>
      <c r="D316" s="51"/>
      <c r="E316" s="244">
        <v>5.1072026460000002</v>
      </c>
      <c r="F316" s="244">
        <f t="shared" ref="F316:O316" si="266">F313/100</f>
        <v>4.3034020229999994</v>
      </c>
      <c r="G316" s="244">
        <f t="shared" si="266"/>
        <v>1.1469433860000005</v>
      </c>
      <c r="H316" s="244">
        <f t="shared" si="266"/>
        <v>1.1125933800000001</v>
      </c>
      <c r="I316" s="244">
        <f t="shared" si="266"/>
        <v>1.1187280187100004</v>
      </c>
      <c r="J316" s="244">
        <f t="shared" si="266"/>
        <v>1.0970529960000002</v>
      </c>
      <c r="K316" s="244">
        <f t="shared" si="266"/>
        <v>4.475317780710002</v>
      </c>
      <c r="L316" s="331">
        <f t="shared" si="266"/>
        <v>4.475317780710002</v>
      </c>
      <c r="M316" s="331">
        <f t="shared" si="266"/>
        <v>4.475317780710002</v>
      </c>
      <c r="N316" s="331">
        <f t="shared" si="266"/>
        <v>4.3410582472887018</v>
      </c>
      <c r="O316" s="331">
        <f t="shared" si="266"/>
        <v>4.2108264998700404</v>
      </c>
    </row>
    <row r="317" spans="1:15" outlineLevel="1">
      <c r="A317" s="170" t="s">
        <v>241</v>
      </c>
      <c r="B317" s="345" t="s">
        <v>252</v>
      </c>
      <c r="C317" s="207" t="s">
        <v>244</v>
      </c>
      <c r="D317" s="51"/>
      <c r="E317" s="230">
        <v>1191.6806173999998</v>
      </c>
      <c r="F317" s="230">
        <v>1004.1271387000002</v>
      </c>
      <c r="G317" s="230">
        <v>267.62012339999995</v>
      </c>
      <c r="H317" s="230">
        <v>259.60512199999999</v>
      </c>
      <c r="I317" s="230">
        <v>261.03653769899995</v>
      </c>
      <c r="J317" s="230">
        <v>255.97903239999997</v>
      </c>
      <c r="K317" s="230">
        <f>J317+G317+H317+I317</f>
        <v>1044.2408154989998</v>
      </c>
      <c r="L317" s="424">
        <f>K317-(K317*0)</f>
        <v>1044.2408154989998</v>
      </c>
      <c r="M317" s="424">
        <f>L317-(L317*0)</f>
        <v>1044.2408154989998</v>
      </c>
      <c r="N317" s="424">
        <f t="shared" ref="N317:O317" si="267">M317-(M317*0.03)</f>
        <v>1012.9135910340299</v>
      </c>
      <c r="O317" s="424">
        <f t="shared" si="267"/>
        <v>982.52618330300902</v>
      </c>
    </row>
    <row r="318" spans="1:15" outlineLevel="1">
      <c r="A318" s="170"/>
      <c r="B318" s="346"/>
      <c r="C318" s="207" t="s">
        <v>225</v>
      </c>
      <c r="D318" s="51"/>
      <c r="E318" s="244">
        <v>1.4687463609454998</v>
      </c>
      <c r="F318" s="244">
        <f t="shared" ref="F318:O318" si="268">F317*0.85*1.45/1000</f>
        <v>1.2375866984477499</v>
      </c>
      <c r="G318" s="244">
        <f t="shared" si="268"/>
        <v>0.3298418020904999</v>
      </c>
      <c r="H318" s="244">
        <f t="shared" si="268"/>
        <v>0.31996331286499996</v>
      </c>
      <c r="I318" s="244">
        <f t="shared" si="268"/>
        <v>0.32172753271401738</v>
      </c>
      <c r="J318" s="244">
        <f t="shared" si="268"/>
        <v>0.31549415743299997</v>
      </c>
      <c r="K318" s="244">
        <f t="shared" si="268"/>
        <v>1.2870268051025173</v>
      </c>
      <c r="L318" s="331">
        <f t="shared" si="268"/>
        <v>1.2870268051025173</v>
      </c>
      <c r="M318" s="323">
        <f t="shared" si="268"/>
        <v>1.2870268051025173</v>
      </c>
      <c r="N318" s="323">
        <f t="shared" si="268"/>
        <v>1.2484160009494416</v>
      </c>
      <c r="O318" s="323">
        <f t="shared" si="268"/>
        <v>1.2109635209209584</v>
      </c>
    </row>
    <row r="319" spans="1:15" ht="30" outlineLevel="1">
      <c r="A319" s="170"/>
      <c r="B319" s="344"/>
      <c r="C319" s="207" t="s">
        <v>55</v>
      </c>
      <c r="D319" s="51"/>
      <c r="E319" s="230">
        <v>51.035556132080686</v>
      </c>
      <c r="F319" s="230">
        <v>46.605370448216917</v>
      </c>
      <c r="G319" s="230">
        <v>13.455939804551997</v>
      </c>
      <c r="H319" s="230">
        <v>13.052945534159997</v>
      </c>
      <c r="I319" s="230">
        <v>13.12491711550572</v>
      </c>
      <c r="J319" s="230">
        <v>12.870625749071996</v>
      </c>
      <c r="K319" s="230">
        <v>52.504428203289706</v>
      </c>
      <c r="L319" s="426">
        <v>55.650021599999995</v>
      </c>
      <c r="M319" s="426">
        <v>57.572879289999996</v>
      </c>
      <c r="N319" s="426">
        <v>62.50028751</v>
      </c>
      <c r="O319" s="426">
        <v>67.937623520000002</v>
      </c>
    </row>
    <row r="320" spans="1:15" ht="30" outlineLevel="1">
      <c r="A320" s="171"/>
      <c r="B320" s="347"/>
      <c r="C320" s="207" t="s">
        <v>243</v>
      </c>
      <c r="D320" s="51"/>
      <c r="E320" s="244">
        <v>11.916806173999998</v>
      </c>
      <c r="F320" s="244">
        <f t="shared" ref="F320:O320" si="269">F317/100</f>
        <v>10.041271387000002</v>
      </c>
      <c r="G320" s="244">
        <f t="shared" si="269"/>
        <v>2.6762012339999997</v>
      </c>
      <c r="H320" s="244">
        <f t="shared" si="269"/>
        <v>2.5960512200000001</v>
      </c>
      <c r="I320" s="244">
        <f t="shared" si="269"/>
        <v>2.6103653769899995</v>
      </c>
      <c r="J320" s="244">
        <f t="shared" si="269"/>
        <v>2.5597903239999997</v>
      </c>
      <c r="K320" s="244">
        <f t="shared" si="269"/>
        <v>10.442408154989998</v>
      </c>
      <c r="L320" s="331">
        <f t="shared" si="269"/>
        <v>10.442408154989998</v>
      </c>
      <c r="M320" s="331">
        <f t="shared" si="269"/>
        <v>10.442408154989998</v>
      </c>
      <c r="N320" s="331">
        <f t="shared" si="269"/>
        <v>10.129135910340299</v>
      </c>
      <c r="O320" s="331">
        <f t="shared" si="269"/>
        <v>9.8252618330300905</v>
      </c>
    </row>
    <row r="321" spans="1:15" ht="30" outlineLevel="1">
      <c r="A321" s="171"/>
      <c r="B321" s="347"/>
      <c r="C321" s="207" t="s">
        <v>260</v>
      </c>
      <c r="D321" s="51"/>
      <c r="E321" s="230"/>
      <c r="F321" s="230"/>
      <c r="G321" s="226"/>
      <c r="H321" s="226"/>
      <c r="I321" s="226"/>
      <c r="J321" s="226"/>
      <c r="K321" s="226"/>
      <c r="L321" s="226"/>
      <c r="M321" s="222"/>
      <c r="N321" s="222"/>
      <c r="O321" s="222"/>
    </row>
    <row r="322" spans="1:15" ht="15" customHeight="1" outlineLevel="1">
      <c r="A322" s="788" t="s">
        <v>248</v>
      </c>
      <c r="B322" s="796" t="s">
        <v>253</v>
      </c>
      <c r="C322" s="207" t="s">
        <v>225</v>
      </c>
      <c r="D322" s="51"/>
      <c r="E322" s="244">
        <v>0</v>
      </c>
      <c r="F322" s="244">
        <v>0</v>
      </c>
      <c r="G322" s="244">
        <f t="shared" ref="G322:N322" si="270">G325+G328</f>
        <v>0</v>
      </c>
      <c r="H322" s="244">
        <f t="shared" si="270"/>
        <v>0</v>
      </c>
      <c r="I322" s="244">
        <f t="shared" si="270"/>
        <v>0</v>
      </c>
      <c r="J322" s="244">
        <f t="shared" si="270"/>
        <v>0</v>
      </c>
      <c r="K322" s="244">
        <f t="shared" si="270"/>
        <v>0</v>
      </c>
      <c r="L322" s="244">
        <f t="shared" si="270"/>
        <v>0</v>
      </c>
      <c r="M322" s="108">
        <f t="shared" si="270"/>
        <v>0</v>
      </c>
      <c r="N322" s="108">
        <f t="shared" si="270"/>
        <v>0</v>
      </c>
      <c r="O322" s="108">
        <f>O325+O328</f>
        <v>0</v>
      </c>
    </row>
    <row r="323" spans="1:15" ht="30" outlineLevel="1">
      <c r="A323" s="788"/>
      <c r="B323" s="797"/>
      <c r="C323" s="207" t="s">
        <v>55</v>
      </c>
      <c r="D323" s="51"/>
      <c r="E323" s="244">
        <v>0</v>
      </c>
      <c r="F323" s="244">
        <v>0</v>
      </c>
      <c r="G323" s="244">
        <f t="shared" ref="G323:N323" si="271">G326+G329</f>
        <v>0</v>
      </c>
      <c r="H323" s="244">
        <f t="shared" si="271"/>
        <v>0</v>
      </c>
      <c r="I323" s="244">
        <f t="shared" si="271"/>
        <v>0</v>
      </c>
      <c r="J323" s="244">
        <f t="shared" si="271"/>
        <v>0</v>
      </c>
      <c r="K323" s="244">
        <f t="shared" si="271"/>
        <v>0</v>
      </c>
      <c r="L323" s="244">
        <f t="shared" si="271"/>
        <v>0</v>
      </c>
      <c r="M323" s="108">
        <f t="shared" si="271"/>
        <v>0</v>
      </c>
      <c r="N323" s="108">
        <f t="shared" si="271"/>
        <v>0</v>
      </c>
      <c r="O323" s="108">
        <f>O326+O329</f>
        <v>0</v>
      </c>
    </row>
    <row r="324" spans="1:15" outlineLevel="1">
      <c r="A324" s="788" t="s">
        <v>254</v>
      </c>
      <c r="B324" s="789" t="s">
        <v>247</v>
      </c>
      <c r="C324" s="207" t="s">
        <v>313</v>
      </c>
      <c r="D324" s="51"/>
      <c r="E324" s="226">
        <v>0</v>
      </c>
      <c r="F324" s="244">
        <v>0</v>
      </c>
      <c r="G324" s="226"/>
      <c r="H324" s="226"/>
      <c r="I324" s="226"/>
      <c r="J324" s="226"/>
      <c r="K324" s="226"/>
      <c r="L324" s="226"/>
      <c r="M324" s="222"/>
      <c r="N324" s="222"/>
      <c r="O324" s="222"/>
    </row>
    <row r="325" spans="1:15" outlineLevel="1">
      <c r="A325" s="788"/>
      <c r="B325" s="790"/>
      <c r="C325" s="207" t="s">
        <v>225</v>
      </c>
      <c r="D325" s="51"/>
      <c r="E325" s="244">
        <v>0</v>
      </c>
      <c r="F325" s="244">
        <v>0</v>
      </c>
      <c r="G325" s="244">
        <f t="shared" ref="G325:N325" si="272">1.154*G324/1000</f>
        <v>0</v>
      </c>
      <c r="H325" s="244">
        <f t="shared" si="272"/>
        <v>0</v>
      </c>
      <c r="I325" s="244">
        <f t="shared" si="272"/>
        <v>0</v>
      </c>
      <c r="J325" s="244">
        <f t="shared" si="272"/>
        <v>0</v>
      </c>
      <c r="K325" s="244">
        <f t="shared" si="272"/>
        <v>0</v>
      </c>
      <c r="L325" s="244">
        <f t="shared" si="272"/>
        <v>0</v>
      </c>
      <c r="M325" s="108">
        <f t="shared" si="272"/>
        <v>0</v>
      </c>
      <c r="N325" s="108">
        <f t="shared" si="272"/>
        <v>0</v>
      </c>
      <c r="O325" s="108">
        <f>1.154*O324/1000</f>
        <v>0</v>
      </c>
    </row>
    <row r="326" spans="1:15" ht="30" outlineLevel="1">
      <c r="A326" s="788"/>
      <c r="B326" s="791"/>
      <c r="C326" s="207" t="s">
        <v>55</v>
      </c>
      <c r="D326" s="51"/>
      <c r="E326" s="226">
        <v>0</v>
      </c>
      <c r="F326" s="244">
        <v>0</v>
      </c>
      <c r="G326" s="226"/>
      <c r="H326" s="226"/>
      <c r="I326" s="226"/>
      <c r="J326" s="226"/>
      <c r="K326" s="226"/>
      <c r="L326" s="226"/>
      <c r="M326" s="222"/>
      <c r="N326" s="222"/>
      <c r="O326" s="222"/>
    </row>
    <row r="327" spans="1:15" outlineLevel="1">
      <c r="A327" s="788" t="s">
        <v>249</v>
      </c>
      <c r="B327" s="789" t="s">
        <v>246</v>
      </c>
      <c r="C327" s="207" t="s">
        <v>58</v>
      </c>
      <c r="D327" s="51"/>
      <c r="E327" s="226">
        <v>0</v>
      </c>
      <c r="F327" s="244">
        <v>0</v>
      </c>
      <c r="G327" s="226"/>
      <c r="H327" s="226"/>
      <c r="I327" s="226"/>
      <c r="J327" s="226"/>
      <c r="K327" s="226"/>
      <c r="L327" s="226"/>
      <c r="M327" s="222"/>
      <c r="N327" s="222"/>
      <c r="O327" s="222"/>
    </row>
    <row r="328" spans="1:15" outlineLevel="1">
      <c r="A328" s="788"/>
      <c r="B328" s="790"/>
      <c r="C328" s="207" t="s">
        <v>56</v>
      </c>
      <c r="D328" s="51"/>
      <c r="E328" s="244">
        <v>0</v>
      </c>
      <c r="F328" s="244">
        <v>0</v>
      </c>
      <c r="G328" s="244">
        <f t="shared" ref="G328:N328" si="273">0.12*G327</f>
        <v>0</v>
      </c>
      <c r="H328" s="244">
        <f t="shared" si="273"/>
        <v>0</v>
      </c>
      <c r="I328" s="244">
        <f t="shared" si="273"/>
        <v>0</v>
      </c>
      <c r="J328" s="244">
        <f t="shared" si="273"/>
        <v>0</v>
      </c>
      <c r="K328" s="244">
        <f t="shared" si="273"/>
        <v>0</v>
      </c>
      <c r="L328" s="244">
        <f t="shared" si="273"/>
        <v>0</v>
      </c>
      <c r="M328" s="108">
        <f t="shared" si="273"/>
        <v>0</v>
      </c>
      <c r="N328" s="108">
        <f t="shared" si="273"/>
        <v>0</v>
      </c>
      <c r="O328" s="108">
        <f>0.12*O327</f>
        <v>0</v>
      </c>
    </row>
    <row r="329" spans="1:15" ht="30" outlineLevel="1">
      <c r="A329" s="788"/>
      <c r="B329" s="791"/>
      <c r="C329" s="207" t="s">
        <v>55</v>
      </c>
      <c r="D329" s="51"/>
      <c r="E329" s="226">
        <v>0</v>
      </c>
      <c r="F329" s="244">
        <v>0</v>
      </c>
      <c r="G329" s="226"/>
      <c r="H329" s="226"/>
      <c r="I329" s="226"/>
      <c r="J329" s="226"/>
      <c r="K329" s="226"/>
      <c r="L329" s="226"/>
      <c r="M329" s="222"/>
      <c r="N329" s="222"/>
      <c r="O329" s="222"/>
    </row>
    <row r="330" spans="1:15" s="220" customFormat="1" ht="45" customHeight="1" outlineLevel="1">
      <c r="A330" s="303">
        <v>9</v>
      </c>
      <c r="B330" s="348" t="s">
        <v>330</v>
      </c>
      <c r="C330" s="264" t="s">
        <v>215</v>
      </c>
      <c r="D330" s="265"/>
      <c r="E330" s="366">
        <f t="shared" ref="E330:O330" si="274">E333/E331</f>
        <v>0.938101788170564</v>
      </c>
      <c r="F330" s="366">
        <f t="shared" si="274"/>
        <v>0.94044178364987618</v>
      </c>
      <c r="G330" s="366">
        <f t="shared" si="274"/>
        <v>0.75</v>
      </c>
      <c r="H330" s="366">
        <f t="shared" si="274"/>
        <v>0.75</v>
      </c>
      <c r="I330" s="366">
        <f t="shared" si="274"/>
        <v>0.75</v>
      </c>
      <c r="J330" s="366">
        <f t="shared" si="274"/>
        <v>0.75</v>
      </c>
      <c r="K330" s="366">
        <f t="shared" si="274"/>
        <v>0.75</v>
      </c>
      <c r="L330" s="366">
        <f t="shared" si="274"/>
        <v>0.75</v>
      </c>
      <c r="M330" s="366">
        <f t="shared" si="274"/>
        <v>0.75</v>
      </c>
      <c r="N330" s="366">
        <f t="shared" si="274"/>
        <v>0.75</v>
      </c>
      <c r="O330" s="366">
        <f t="shared" si="274"/>
        <v>0.75</v>
      </c>
    </row>
    <row r="331" spans="1:15" s="220" customFormat="1" ht="30" outlineLevel="1">
      <c r="A331" s="305" t="s">
        <v>334</v>
      </c>
      <c r="B331" s="348" t="s">
        <v>331</v>
      </c>
      <c r="C331" s="264" t="s">
        <v>14</v>
      </c>
      <c r="D331" s="265"/>
      <c r="E331" s="351">
        <v>10178</v>
      </c>
      <c r="F331" s="351">
        <v>9688</v>
      </c>
      <c r="G331" s="367">
        <v>9612</v>
      </c>
      <c r="H331" s="367">
        <v>9612</v>
      </c>
      <c r="I331" s="367">
        <v>9612</v>
      </c>
      <c r="J331" s="367">
        <v>9612</v>
      </c>
      <c r="K331" s="367">
        <v>9612</v>
      </c>
      <c r="L331" s="367">
        <v>9612</v>
      </c>
      <c r="M331" s="367">
        <v>9612</v>
      </c>
      <c r="N331" s="367">
        <v>9612</v>
      </c>
      <c r="O331" s="367">
        <v>9612</v>
      </c>
    </row>
    <row r="332" spans="1:15" s="220" customFormat="1" ht="30" outlineLevel="1">
      <c r="A332" s="303" t="s">
        <v>335</v>
      </c>
      <c r="B332" s="349" t="s">
        <v>332</v>
      </c>
      <c r="C332" s="300" t="s">
        <v>14</v>
      </c>
      <c r="D332" s="301"/>
      <c r="E332" s="368">
        <f>E331-E333</f>
        <v>630</v>
      </c>
      <c r="F332" s="368">
        <f>F331-F333</f>
        <v>577</v>
      </c>
      <c r="G332" s="368">
        <f t="shared" ref="G332:O332" si="275">G331-G333</f>
        <v>2403</v>
      </c>
      <c r="H332" s="368">
        <f t="shared" si="275"/>
        <v>2403</v>
      </c>
      <c r="I332" s="368">
        <f t="shared" si="275"/>
        <v>2403</v>
      </c>
      <c r="J332" s="368">
        <f t="shared" si="275"/>
        <v>2403</v>
      </c>
      <c r="K332" s="368">
        <f t="shared" si="275"/>
        <v>2403</v>
      </c>
      <c r="L332" s="368">
        <f t="shared" si="275"/>
        <v>2403</v>
      </c>
      <c r="M332" s="368">
        <f t="shared" si="275"/>
        <v>2403</v>
      </c>
      <c r="N332" s="368">
        <f t="shared" si="275"/>
        <v>2403</v>
      </c>
      <c r="O332" s="368">
        <f t="shared" si="275"/>
        <v>2403</v>
      </c>
    </row>
    <row r="333" spans="1:15" s="220" customFormat="1" outlineLevel="1">
      <c r="A333" s="303" t="s">
        <v>336</v>
      </c>
      <c r="B333" s="349" t="s">
        <v>333</v>
      </c>
      <c r="C333" s="266" t="s">
        <v>14</v>
      </c>
      <c r="D333" s="265"/>
      <c r="E333" s="351">
        <v>9548</v>
      </c>
      <c r="F333" s="351">
        <v>9111</v>
      </c>
      <c r="G333" s="351">
        <f>G331*0.75</f>
        <v>7209</v>
      </c>
      <c r="H333" s="351">
        <f t="shared" ref="H333:K333" si="276">H331*0.75</f>
        <v>7209</v>
      </c>
      <c r="I333" s="351">
        <f t="shared" si="276"/>
        <v>7209</v>
      </c>
      <c r="J333" s="351">
        <f t="shared" si="276"/>
        <v>7209</v>
      </c>
      <c r="K333" s="351">
        <f t="shared" si="276"/>
        <v>7209</v>
      </c>
      <c r="L333" s="351">
        <f>L331*0.75</f>
        <v>7209</v>
      </c>
      <c r="M333" s="351">
        <f t="shared" ref="M333:O333" si="277">M331*0.75</f>
        <v>7209</v>
      </c>
      <c r="N333" s="351">
        <f t="shared" si="277"/>
        <v>7209</v>
      </c>
      <c r="O333" s="351">
        <f t="shared" si="277"/>
        <v>7209</v>
      </c>
    </row>
    <row r="334" spans="1:15" s="220" customFormat="1" outlineLevel="1">
      <c r="A334" s="786" t="s">
        <v>443</v>
      </c>
      <c r="B334" s="786"/>
      <c r="C334" s="786"/>
      <c r="D334" s="786"/>
      <c r="E334" s="786"/>
      <c r="F334" s="786"/>
      <c r="G334" s="786"/>
      <c r="H334" s="786"/>
      <c r="I334" s="786"/>
      <c r="J334" s="786"/>
      <c r="K334" s="786"/>
      <c r="L334" s="786"/>
      <c r="M334" s="786"/>
      <c r="N334" s="786"/>
      <c r="O334" s="786"/>
    </row>
    <row r="335" spans="1:15" s="220" customFormat="1" ht="45" outlineLevel="1">
      <c r="A335" s="537">
        <v>1</v>
      </c>
      <c r="B335" s="269" t="s">
        <v>76</v>
      </c>
      <c r="C335" s="270" t="s">
        <v>71</v>
      </c>
      <c r="D335" s="22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</row>
    <row r="336" spans="1:15" s="220" customFormat="1" outlineLevel="1">
      <c r="A336" s="537" t="s">
        <v>44</v>
      </c>
      <c r="B336" s="539" t="s">
        <v>72</v>
      </c>
      <c r="C336" s="270" t="s">
        <v>71</v>
      </c>
      <c r="D336" s="228"/>
      <c r="E336" s="108"/>
      <c r="F336" s="108"/>
      <c r="G336" s="222"/>
      <c r="H336" s="222"/>
      <c r="I336" s="222"/>
      <c r="J336" s="222"/>
      <c r="K336" s="108"/>
      <c r="L336" s="222"/>
      <c r="M336" s="222"/>
      <c r="N336" s="222"/>
      <c r="O336" s="222"/>
    </row>
    <row r="337" spans="1:15" s="220" customFormat="1" outlineLevel="1">
      <c r="A337" s="537" t="s">
        <v>45</v>
      </c>
      <c r="B337" s="539" t="s">
        <v>73</v>
      </c>
      <c r="C337" s="270" t="s">
        <v>71</v>
      </c>
      <c r="D337" s="228"/>
      <c r="E337" s="108"/>
      <c r="F337" s="108"/>
      <c r="G337" s="222"/>
      <c r="H337" s="222"/>
      <c r="I337" s="222"/>
      <c r="J337" s="222"/>
      <c r="K337" s="108"/>
      <c r="L337" s="222"/>
      <c r="M337" s="222"/>
      <c r="N337" s="222"/>
      <c r="O337" s="222"/>
    </row>
    <row r="338" spans="1:15" s="220" customFormat="1" outlineLevel="1">
      <c r="A338" s="537" t="s">
        <v>46</v>
      </c>
      <c r="B338" s="539" t="s">
        <v>74</v>
      </c>
      <c r="C338" s="270" t="s">
        <v>71</v>
      </c>
      <c r="D338" s="228"/>
      <c r="E338" s="108"/>
      <c r="F338" s="108"/>
      <c r="G338" s="222"/>
      <c r="H338" s="222"/>
      <c r="I338" s="222"/>
      <c r="J338" s="222"/>
      <c r="K338" s="108"/>
      <c r="L338" s="222"/>
      <c r="M338" s="222"/>
      <c r="N338" s="222"/>
      <c r="O338" s="222"/>
    </row>
    <row r="339" spans="1:15" s="220" customFormat="1" outlineLevel="1">
      <c r="A339" s="537" t="s">
        <v>47</v>
      </c>
      <c r="B339" s="539" t="s">
        <v>75</v>
      </c>
      <c r="C339" s="270" t="s">
        <v>71</v>
      </c>
      <c r="D339" s="228"/>
      <c r="E339" s="108"/>
      <c r="F339" s="108"/>
      <c r="G339" s="222"/>
      <c r="H339" s="222"/>
      <c r="I339" s="222"/>
      <c r="J339" s="222"/>
      <c r="K339" s="108"/>
      <c r="L339" s="222"/>
      <c r="M339" s="222"/>
      <c r="N339" s="222"/>
      <c r="O339" s="222"/>
    </row>
    <row r="340" spans="1:15" s="220" customFormat="1" ht="60" outlineLevel="1">
      <c r="A340" s="537">
        <v>2</v>
      </c>
      <c r="B340" s="538" t="s">
        <v>298</v>
      </c>
      <c r="C340" s="270" t="s">
        <v>71</v>
      </c>
      <c r="D340" s="228"/>
      <c r="E340" s="244">
        <f>E335</f>
        <v>0</v>
      </c>
      <c r="F340" s="244">
        <f>F335</f>
        <v>0</v>
      </c>
      <c r="G340" s="244">
        <f t="shared" ref="G340:O340" si="278">G335</f>
        <v>0</v>
      </c>
      <c r="H340" s="244">
        <f t="shared" si="278"/>
        <v>0</v>
      </c>
      <c r="I340" s="244">
        <f t="shared" si="278"/>
        <v>0</v>
      </c>
      <c r="J340" s="244">
        <f t="shared" si="278"/>
        <v>0</v>
      </c>
      <c r="K340" s="244">
        <f t="shared" si="278"/>
        <v>0</v>
      </c>
      <c r="L340" s="244">
        <f t="shared" si="278"/>
        <v>0</v>
      </c>
      <c r="M340" s="215">
        <f t="shared" si="278"/>
        <v>0</v>
      </c>
      <c r="N340" s="215">
        <f t="shared" si="278"/>
        <v>0</v>
      </c>
      <c r="O340" s="215">
        <f t="shared" si="278"/>
        <v>0</v>
      </c>
    </row>
    <row r="341" spans="1:15" s="220" customFormat="1" ht="60" outlineLevel="1">
      <c r="A341" s="537">
        <v>3</v>
      </c>
      <c r="B341" s="538" t="s">
        <v>287</v>
      </c>
      <c r="C341" s="270" t="s">
        <v>71</v>
      </c>
      <c r="D341" s="228"/>
      <c r="E341" s="244">
        <f>E335</f>
        <v>0</v>
      </c>
      <c r="F341" s="244">
        <f>F335</f>
        <v>0</v>
      </c>
      <c r="G341" s="244">
        <f t="shared" ref="G341:K341" si="279">G335</f>
        <v>0</v>
      </c>
      <c r="H341" s="244">
        <f t="shared" si="279"/>
        <v>0</v>
      </c>
      <c r="I341" s="244">
        <f t="shared" si="279"/>
        <v>0</v>
      </c>
      <c r="J341" s="244">
        <f t="shared" si="279"/>
        <v>0</v>
      </c>
      <c r="K341" s="244">
        <f t="shared" si="279"/>
        <v>0</v>
      </c>
      <c r="L341" s="244">
        <f>L335</f>
        <v>0</v>
      </c>
      <c r="M341" s="215">
        <f t="shared" ref="M341:O341" si="280">M340</f>
        <v>0</v>
      </c>
      <c r="N341" s="215">
        <f t="shared" si="280"/>
        <v>0</v>
      </c>
      <c r="O341" s="215">
        <f t="shared" si="280"/>
        <v>0</v>
      </c>
    </row>
    <row r="342" spans="1:15" s="220" customFormat="1" outlineLevel="1">
      <c r="A342" s="537" t="s">
        <v>65</v>
      </c>
      <c r="B342" s="539" t="s">
        <v>72</v>
      </c>
      <c r="C342" s="270" t="s">
        <v>71</v>
      </c>
      <c r="D342" s="228"/>
      <c r="E342" s="244"/>
      <c r="F342" s="244">
        <f t="shared" ref="F342:O342" si="281">F336</f>
        <v>0</v>
      </c>
      <c r="G342" s="244">
        <f t="shared" si="281"/>
        <v>0</v>
      </c>
      <c r="H342" s="244">
        <f t="shared" si="281"/>
        <v>0</v>
      </c>
      <c r="I342" s="244">
        <f t="shared" si="281"/>
        <v>0</v>
      </c>
      <c r="J342" s="244">
        <f t="shared" si="281"/>
        <v>0</v>
      </c>
      <c r="K342" s="244">
        <f t="shared" si="281"/>
        <v>0</v>
      </c>
      <c r="L342" s="244">
        <f t="shared" si="281"/>
        <v>0</v>
      </c>
      <c r="M342" s="244">
        <f t="shared" si="281"/>
        <v>0</v>
      </c>
      <c r="N342" s="244">
        <f t="shared" si="281"/>
        <v>0</v>
      </c>
      <c r="O342" s="244">
        <f t="shared" si="281"/>
        <v>0</v>
      </c>
    </row>
    <row r="343" spans="1:15" s="220" customFormat="1" outlineLevel="1">
      <c r="A343" s="537" t="s">
        <v>87</v>
      </c>
      <c r="B343" s="539" t="s">
        <v>73</v>
      </c>
      <c r="C343" s="270" t="s">
        <v>71</v>
      </c>
      <c r="D343" s="228"/>
      <c r="E343" s="244"/>
      <c r="F343" s="244">
        <f t="shared" ref="F343:O343" si="282">F337</f>
        <v>0</v>
      </c>
      <c r="G343" s="244">
        <f t="shared" si="282"/>
        <v>0</v>
      </c>
      <c r="H343" s="244">
        <f t="shared" si="282"/>
        <v>0</v>
      </c>
      <c r="I343" s="244">
        <f t="shared" si="282"/>
        <v>0</v>
      </c>
      <c r="J343" s="244">
        <f t="shared" si="282"/>
        <v>0</v>
      </c>
      <c r="K343" s="244">
        <f t="shared" si="282"/>
        <v>0</v>
      </c>
      <c r="L343" s="244">
        <f t="shared" si="282"/>
        <v>0</v>
      </c>
      <c r="M343" s="244">
        <f t="shared" si="282"/>
        <v>0</v>
      </c>
      <c r="N343" s="244">
        <f t="shared" si="282"/>
        <v>0</v>
      </c>
      <c r="O343" s="244">
        <f t="shared" si="282"/>
        <v>0</v>
      </c>
    </row>
    <row r="344" spans="1:15" s="220" customFormat="1" outlineLevel="1">
      <c r="A344" s="537" t="s">
        <v>85</v>
      </c>
      <c r="B344" s="539" t="s">
        <v>74</v>
      </c>
      <c r="C344" s="270" t="s">
        <v>71</v>
      </c>
      <c r="D344" s="228"/>
      <c r="E344" s="244"/>
      <c r="F344" s="244">
        <f t="shared" ref="F344:O344" si="283">F338</f>
        <v>0</v>
      </c>
      <c r="G344" s="244">
        <f t="shared" si="283"/>
        <v>0</v>
      </c>
      <c r="H344" s="244">
        <f t="shared" si="283"/>
        <v>0</v>
      </c>
      <c r="I344" s="244">
        <f t="shared" si="283"/>
        <v>0</v>
      </c>
      <c r="J344" s="244">
        <f t="shared" si="283"/>
        <v>0</v>
      </c>
      <c r="K344" s="244">
        <f t="shared" si="283"/>
        <v>0</v>
      </c>
      <c r="L344" s="244">
        <f t="shared" si="283"/>
        <v>0</v>
      </c>
      <c r="M344" s="244">
        <f t="shared" si="283"/>
        <v>0</v>
      </c>
      <c r="N344" s="244">
        <f t="shared" si="283"/>
        <v>0</v>
      </c>
      <c r="O344" s="244">
        <f t="shared" si="283"/>
        <v>0</v>
      </c>
    </row>
    <row r="345" spans="1:15" s="220" customFormat="1" outlineLevel="1">
      <c r="A345" s="537" t="s">
        <v>86</v>
      </c>
      <c r="B345" s="539" t="s">
        <v>75</v>
      </c>
      <c r="C345" s="270" t="s">
        <v>71</v>
      </c>
      <c r="D345" s="228"/>
      <c r="E345" s="244"/>
      <c r="F345" s="244">
        <f t="shared" ref="F345:O345" si="284">F339</f>
        <v>0</v>
      </c>
      <c r="G345" s="244">
        <f t="shared" si="284"/>
        <v>0</v>
      </c>
      <c r="H345" s="244">
        <f t="shared" si="284"/>
        <v>0</v>
      </c>
      <c r="I345" s="244">
        <f t="shared" si="284"/>
        <v>0</v>
      </c>
      <c r="J345" s="244">
        <f t="shared" si="284"/>
        <v>0</v>
      </c>
      <c r="K345" s="244">
        <f t="shared" si="284"/>
        <v>0</v>
      </c>
      <c r="L345" s="244">
        <f t="shared" si="284"/>
        <v>0</v>
      </c>
      <c r="M345" s="244">
        <f t="shared" si="284"/>
        <v>0</v>
      </c>
      <c r="N345" s="244">
        <f t="shared" si="284"/>
        <v>0</v>
      </c>
      <c r="O345" s="244">
        <f t="shared" si="284"/>
        <v>0</v>
      </c>
    </row>
    <row r="346" spans="1:15" s="220" customFormat="1" outlineLevel="1">
      <c r="A346" s="781">
        <v>4</v>
      </c>
      <c r="B346" s="784" t="s">
        <v>78</v>
      </c>
      <c r="C346" s="270" t="s">
        <v>71</v>
      </c>
      <c r="D346" s="228"/>
      <c r="E346" s="324"/>
      <c r="F346" s="324"/>
      <c r="G346" s="324"/>
      <c r="H346" s="324"/>
      <c r="I346" s="324"/>
      <c r="J346" s="324"/>
      <c r="K346" s="324"/>
      <c r="L346" s="324"/>
      <c r="M346" s="324"/>
      <c r="N346" s="324"/>
      <c r="O346" s="324"/>
    </row>
    <row r="347" spans="1:15" s="220" customFormat="1" outlineLevel="1">
      <c r="A347" s="781"/>
      <c r="B347" s="784"/>
      <c r="C347" s="270" t="s">
        <v>55</v>
      </c>
      <c r="D347" s="228"/>
      <c r="E347" s="324"/>
      <c r="F347" s="324"/>
      <c r="G347" s="325">
        <f>G351+G355+G359+G363</f>
        <v>0</v>
      </c>
      <c r="H347" s="325">
        <f t="shared" ref="H347:I347" si="285">H351+H355+H359+H363</f>
        <v>0</v>
      </c>
      <c r="I347" s="325">
        <f t="shared" si="285"/>
        <v>0</v>
      </c>
      <c r="J347" s="325">
        <f>J351+J355+J359+J363</f>
        <v>0</v>
      </c>
      <c r="K347" s="324"/>
      <c r="L347" s="536">
        <f t="shared" ref="L347:O347" si="286">L351+L355+L359+L363</f>
        <v>0</v>
      </c>
      <c r="M347" s="536">
        <f t="shared" si="286"/>
        <v>0</v>
      </c>
      <c r="N347" s="536">
        <f t="shared" si="286"/>
        <v>0</v>
      </c>
      <c r="O347" s="536">
        <f t="shared" si="286"/>
        <v>0</v>
      </c>
    </row>
    <row r="348" spans="1:15" s="220" customFormat="1" outlineLevel="1">
      <c r="A348" s="781"/>
      <c r="B348" s="784"/>
      <c r="C348" s="273" t="s">
        <v>83</v>
      </c>
      <c r="D348" s="274"/>
      <c r="E348" s="261"/>
      <c r="F348" s="261"/>
      <c r="G348" s="261"/>
      <c r="H348" s="261"/>
      <c r="I348" s="261"/>
      <c r="J348" s="261"/>
      <c r="K348" s="261"/>
      <c r="L348" s="261"/>
      <c r="M348" s="146"/>
      <c r="N348" s="146"/>
      <c r="O348" s="146"/>
    </row>
    <row r="349" spans="1:15" s="220" customFormat="1" outlineLevel="1">
      <c r="A349" s="781"/>
      <c r="B349" s="784"/>
      <c r="C349" s="273" t="s">
        <v>84</v>
      </c>
      <c r="D349" s="274"/>
      <c r="E349" s="261"/>
      <c r="F349" s="261"/>
      <c r="G349" s="261"/>
      <c r="H349" s="261"/>
      <c r="I349" s="261"/>
      <c r="J349" s="261"/>
      <c r="K349" s="261"/>
      <c r="L349" s="261"/>
      <c r="M349" s="146"/>
      <c r="N349" s="146"/>
      <c r="O349" s="146"/>
    </row>
    <row r="350" spans="1:15" s="220" customFormat="1" outlineLevel="1">
      <c r="A350" s="781" t="s">
        <v>64</v>
      </c>
      <c r="B350" s="782" t="s">
        <v>72</v>
      </c>
      <c r="C350" s="270" t="s">
        <v>71</v>
      </c>
      <c r="D350" s="228"/>
      <c r="E350" s="230"/>
      <c r="F350" s="230"/>
      <c r="G350" s="230"/>
      <c r="H350" s="230"/>
      <c r="I350" s="230"/>
      <c r="J350" s="230"/>
      <c r="K350" s="230"/>
      <c r="L350" s="230"/>
      <c r="M350" s="230"/>
      <c r="N350" s="230"/>
      <c r="O350" s="230"/>
    </row>
    <row r="351" spans="1:15" s="220" customFormat="1" outlineLevel="1">
      <c r="A351" s="781"/>
      <c r="B351" s="782"/>
      <c r="C351" s="270" t="s">
        <v>55</v>
      </c>
      <c r="D351" s="228"/>
      <c r="E351" s="324"/>
      <c r="F351" s="324"/>
      <c r="G351" s="325">
        <f>G350*Тарифы!$E$4</f>
        <v>0</v>
      </c>
      <c r="H351" s="325">
        <f>H350*Тарифы!$F$4</f>
        <v>0</v>
      </c>
      <c r="I351" s="325">
        <f>I350*Тарифы!$G$4</f>
        <v>0</v>
      </c>
      <c r="J351" s="325">
        <f>J350*Тарифы!$H$4</f>
        <v>0</v>
      </c>
      <c r="K351" s="324"/>
      <c r="L351" s="326"/>
      <c r="M351" s="326"/>
      <c r="N351" s="326"/>
      <c r="O351" s="326"/>
    </row>
    <row r="352" spans="1:15" s="220" customFormat="1" outlineLevel="1">
      <c r="A352" s="781"/>
      <c r="B352" s="782"/>
      <c r="C352" s="273" t="s">
        <v>79</v>
      </c>
      <c r="D352" s="274"/>
      <c r="E352" s="311"/>
      <c r="F352" s="311">
        <f t="shared" ref="F352:O352" si="287">IF(F336&gt;0,F350/F336*100,)</f>
        <v>0</v>
      </c>
      <c r="G352" s="311">
        <f t="shared" si="287"/>
        <v>0</v>
      </c>
      <c r="H352" s="311">
        <f t="shared" si="287"/>
        <v>0</v>
      </c>
      <c r="I352" s="311">
        <f t="shared" si="287"/>
        <v>0</v>
      </c>
      <c r="J352" s="311">
        <f t="shared" si="287"/>
        <v>0</v>
      </c>
      <c r="K352" s="311">
        <f t="shared" si="287"/>
        <v>0</v>
      </c>
      <c r="L352" s="311">
        <f t="shared" si="287"/>
        <v>0</v>
      </c>
      <c r="M352" s="311">
        <f t="shared" si="287"/>
        <v>0</v>
      </c>
      <c r="N352" s="311">
        <f t="shared" si="287"/>
        <v>0</v>
      </c>
      <c r="O352" s="311">
        <f t="shared" si="287"/>
        <v>0</v>
      </c>
    </row>
    <row r="353" spans="1:15" s="220" customFormat="1" outlineLevel="1">
      <c r="A353" s="781"/>
      <c r="B353" s="782"/>
      <c r="C353" s="273" t="s">
        <v>139</v>
      </c>
      <c r="D353" s="274"/>
      <c r="E353" s="311"/>
      <c r="F353" s="311">
        <f t="shared" ref="F353:O353" si="288">IF(F336&gt;0,F350/F336*100,)</f>
        <v>0</v>
      </c>
      <c r="G353" s="311">
        <f t="shared" si="288"/>
        <v>0</v>
      </c>
      <c r="H353" s="311">
        <f t="shared" si="288"/>
        <v>0</v>
      </c>
      <c r="I353" s="311">
        <f t="shared" si="288"/>
        <v>0</v>
      </c>
      <c r="J353" s="311">
        <f t="shared" si="288"/>
        <v>0</v>
      </c>
      <c r="K353" s="311">
        <f t="shared" si="288"/>
        <v>0</v>
      </c>
      <c r="L353" s="311">
        <f t="shared" si="288"/>
        <v>0</v>
      </c>
      <c r="M353" s="311">
        <f t="shared" si="288"/>
        <v>0</v>
      </c>
      <c r="N353" s="311">
        <f t="shared" si="288"/>
        <v>0</v>
      </c>
      <c r="O353" s="311">
        <f t="shared" si="288"/>
        <v>0</v>
      </c>
    </row>
    <row r="354" spans="1:15" s="220" customFormat="1" outlineLevel="1">
      <c r="A354" s="781" t="s">
        <v>66</v>
      </c>
      <c r="B354" s="782" t="s">
        <v>73</v>
      </c>
      <c r="C354" s="270" t="s">
        <v>71</v>
      </c>
      <c r="D354" s="228"/>
      <c r="E354" s="230"/>
      <c r="F354" s="230"/>
      <c r="G354" s="328"/>
      <c r="H354" s="328"/>
      <c r="I354" s="328"/>
      <c r="J354" s="328"/>
      <c r="K354" s="230"/>
      <c r="L354" s="328"/>
      <c r="M354" s="328"/>
      <c r="N354" s="328"/>
      <c r="O354" s="328"/>
    </row>
    <row r="355" spans="1:15" s="220" customFormat="1" outlineLevel="1">
      <c r="A355" s="781"/>
      <c r="B355" s="782"/>
      <c r="C355" s="270" t="s">
        <v>55</v>
      </c>
      <c r="D355" s="228"/>
      <c r="E355" s="324"/>
      <c r="F355" s="324"/>
      <c r="G355" s="325">
        <f>G354*Тарифы!$E$4</f>
        <v>0</v>
      </c>
      <c r="H355" s="325">
        <f>H354*Тарифы!$F$4</f>
        <v>0</v>
      </c>
      <c r="I355" s="325">
        <f>I354*Тарифы!$G$4</f>
        <v>0</v>
      </c>
      <c r="J355" s="325">
        <f>J354*Тарифы!$H$4</f>
        <v>0</v>
      </c>
      <c r="K355" s="324"/>
      <c r="L355" s="326"/>
      <c r="M355" s="326"/>
      <c r="N355" s="326"/>
      <c r="O355" s="326"/>
    </row>
    <row r="356" spans="1:15" s="220" customFormat="1" outlineLevel="1">
      <c r="A356" s="781"/>
      <c r="B356" s="782"/>
      <c r="C356" s="273" t="s">
        <v>80</v>
      </c>
      <c r="D356" s="274"/>
      <c r="E356" s="261"/>
      <c r="F356" s="261">
        <f t="shared" ref="F356:O356" si="289">IF(F337&gt;0,F354/F337*100,)</f>
        <v>0</v>
      </c>
      <c r="G356" s="261">
        <f t="shared" si="289"/>
        <v>0</v>
      </c>
      <c r="H356" s="261">
        <f t="shared" si="289"/>
        <v>0</v>
      </c>
      <c r="I356" s="261">
        <f t="shared" si="289"/>
        <v>0</v>
      </c>
      <c r="J356" s="261">
        <f t="shared" si="289"/>
        <v>0</v>
      </c>
      <c r="K356" s="261">
        <f t="shared" si="289"/>
        <v>0</v>
      </c>
      <c r="L356" s="261">
        <f t="shared" si="289"/>
        <v>0</v>
      </c>
      <c r="M356" s="261">
        <f t="shared" si="289"/>
        <v>0</v>
      </c>
      <c r="N356" s="261">
        <f t="shared" si="289"/>
        <v>0</v>
      </c>
      <c r="O356" s="261">
        <f t="shared" si="289"/>
        <v>0</v>
      </c>
    </row>
    <row r="357" spans="1:15" s="220" customFormat="1" outlineLevel="1">
      <c r="A357" s="781"/>
      <c r="B357" s="782"/>
      <c r="C357" s="273" t="s">
        <v>140</v>
      </c>
      <c r="D357" s="274"/>
      <c r="E357" s="261"/>
      <c r="F357" s="261">
        <f t="shared" ref="F357:O357" si="290">IF(F337&gt;0,F354/F337*100,)</f>
        <v>0</v>
      </c>
      <c r="G357" s="261">
        <f t="shared" si="290"/>
        <v>0</v>
      </c>
      <c r="H357" s="261">
        <f t="shared" si="290"/>
        <v>0</v>
      </c>
      <c r="I357" s="261">
        <f t="shared" si="290"/>
        <v>0</v>
      </c>
      <c r="J357" s="261">
        <f t="shared" si="290"/>
        <v>0</v>
      </c>
      <c r="K357" s="261">
        <f t="shared" si="290"/>
        <v>0</v>
      </c>
      <c r="L357" s="261">
        <f t="shared" si="290"/>
        <v>0</v>
      </c>
      <c r="M357" s="261">
        <f t="shared" si="290"/>
        <v>0</v>
      </c>
      <c r="N357" s="261">
        <f t="shared" si="290"/>
        <v>0</v>
      </c>
      <c r="O357" s="261">
        <f t="shared" si="290"/>
        <v>0</v>
      </c>
    </row>
    <row r="358" spans="1:15" s="220" customFormat="1" outlineLevel="1">
      <c r="A358" s="781" t="s">
        <v>89</v>
      </c>
      <c r="B358" s="782" t="s">
        <v>74</v>
      </c>
      <c r="C358" s="270" t="s">
        <v>71</v>
      </c>
      <c r="D358" s="228"/>
      <c r="E358" s="230"/>
      <c r="F358" s="230"/>
      <c r="G358" s="328"/>
      <c r="H358" s="328"/>
      <c r="I358" s="328"/>
      <c r="J358" s="328"/>
      <c r="K358" s="230"/>
      <c r="L358" s="328"/>
      <c r="M358" s="328"/>
      <c r="N358" s="328"/>
      <c r="O358" s="328"/>
    </row>
    <row r="359" spans="1:15" s="220" customFormat="1" outlineLevel="1">
      <c r="A359" s="781"/>
      <c r="B359" s="782"/>
      <c r="C359" s="270" t="s">
        <v>55</v>
      </c>
      <c r="D359" s="228"/>
      <c r="E359" s="324"/>
      <c r="F359" s="324"/>
      <c r="G359" s="325">
        <f>G358*Тарифы!$E$4</f>
        <v>0</v>
      </c>
      <c r="H359" s="325">
        <f>H358*Тарифы!$F$4</f>
        <v>0</v>
      </c>
      <c r="I359" s="325">
        <f>I358*Тарифы!$G$4</f>
        <v>0</v>
      </c>
      <c r="J359" s="325">
        <f>J358*Тарифы!$H$4</f>
        <v>0</v>
      </c>
      <c r="K359" s="324"/>
      <c r="L359" s="326"/>
      <c r="M359" s="326"/>
      <c r="N359" s="326"/>
      <c r="O359" s="326"/>
    </row>
    <row r="360" spans="1:15" s="220" customFormat="1" outlineLevel="1">
      <c r="A360" s="781"/>
      <c r="B360" s="782"/>
      <c r="C360" s="273" t="s">
        <v>81</v>
      </c>
      <c r="D360" s="274"/>
      <c r="E360" s="261"/>
      <c r="F360" s="261">
        <f>IF(F338&gt;0,F358/F338*100,)</f>
        <v>0</v>
      </c>
      <c r="G360" s="261">
        <f>IF(G338&gt;0,G358/G338*100,)</f>
        <v>0</v>
      </c>
      <c r="H360" s="261">
        <f t="shared" ref="H360:O360" si="291">IF(H341&gt;0,H358/H338*100,)</f>
        <v>0</v>
      </c>
      <c r="I360" s="261">
        <f t="shared" si="291"/>
        <v>0</v>
      </c>
      <c r="J360" s="261">
        <f t="shared" si="291"/>
        <v>0</v>
      </c>
      <c r="K360" s="261">
        <f t="shared" si="291"/>
        <v>0</v>
      </c>
      <c r="L360" s="261">
        <f t="shared" si="291"/>
        <v>0</v>
      </c>
      <c r="M360" s="261">
        <f t="shared" si="291"/>
        <v>0</v>
      </c>
      <c r="N360" s="261">
        <f t="shared" si="291"/>
        <v>0</v>
      </c>
      <c r="O360" s="261">
        <f t="shared" si="291"/>
        <v>0</v>
      </c>
    </row>
    <row r="361" spans="1:15" s="220" customFormat="1" outlineLevel="1">
      <c r="A361" s="781"/>
      <c r="B361" s="782"/>
      <c r="C361" s="273" t="s">
        <v>141</v>
      </c>
      <c r="D361" s="274"/>
      <c r="E361" s="261"/>
      <c r="F361" s="261">
        <f>IF(F344&gt;0,F358/F344*100,)</f>
        <v>0</v>
      </c>
      <c r="G361" s="261">
        <f>IF(G344&gt;0,G358/G344*100,)</f>
        <v>0</v>
      </c>
      <c r="H361" s="261">
        <f t="shared" ref="H361:O361" si="292">IF(H342&gt;0,H358/H338*100,)</f>
        <v>0</v>
      </c>
      <c r="I361" s="261">
        <f t="shared" si="292"/>
        <v>0</v>
      </c>
      <c r="J361" s="261">
        <f t="shared" si="292"/>
        <v>0</v>
      </c>
      <c r="K361" s="261">
        <f t="shared" si="292"/>
        <v>0</v>
      </c>
      <c r="L361" s="261">
        <f t="shared" si="292"/>
        <v>0</v>
      </c>
      <c r="M361" s="261">
        <f t="shared" si="292"/>
        <v>0</v>
      </c>
      <c r="N361" s="261">
        <f t="shared" si="292"/>
        <v>0</v>
      </c>
      <c r="O361" s="261">
        <f t="shared" si="292"/>
        <v>0</v>
      </c>
    </row>
    <row r="362" spans="1:15" s="220" customFormat="1" outlineLevel="1">
      <c r="A362" s="781" t="s">
        <v>90</v>
      </c>
      <c r="B362" s="782" t="s">
        <v>75</v>
      </c>
      <c r="C362" s="270" t="s">
        <v>71</v>
      </c>
      <c r="D362" s="228"/>
      <c r="E362" s="230"/>
      <c r="F362" s="230"/>
      <c r="G362" s="328"/>
      <c r="H362" s="328"/>
      <c r="I362" s="328"/>
      <c r="J362" s="328"/>
      <c r="K362" s="230"/>
      <c r="L362" s="328"/>
      <c r="M362" s="328"/>
      <c r="N362" s="328"/>
      <c r="O362" s="328"/>
    </row>
    <row r="363" spans="1:15" s="220" customFormat="1" outlineLevel="1">
      <c r="A363" s="781"/>
      <c r="B363" s="782"/>
      <c r="C363" s="270" t="s">
        <v>55</v>
      </c>
      <c r="D363" s="228"/>
      <c r="E363" s="324"/>
      <c r="F363" s="324"/>
      <c r="G363" s="325">
        <f>G362*Тарифы!$E$4</f>
        <v>0</v>
      </c>
      <c r="H363" s="325">
        <f>H362*Тарифы!$F$4</f>
        <v>0</v>
      </c>
      <c r="I363" s="325">
        <f>I362*Тарифы!$G$4</f>
        <v>0</v>
      </c>
      <c r="J363" s="325">
        <f>J362*Тарифы!$H$4</f>
        <v>0</v>
      </c>
      <c r="K363" s="324"/>
      <c r="L363" s="326"/>
      <c r="M363" s="326"/>
      <c r="N363" s="326"/>
      <c r="O363" s="326"/>
    </row>
    <row r="364" spans="1:15" s="220" customFormat="1" outlineLevel="1">
      <c r="A364" s="781"/>
      <c r="B364" s="782"/>
      <c r="C364" s="273" t="s">
        <v>82</v>
      </c>
      <c r="D364" s="274"/>
      <c r="E364" s="261"/>
      <c r="F364" s="261"/>
      <c r="G364" s="261">
        <f>IF(G339&gt;0,G362/G339*100,)</f>
        <v>0</v>
      </c>
      <c r="H364" s="261">
        <f t="shared" ref="H364:O364" si="293">IF(H345&gt;0,H362/H345*100,)</f>
        <v>0</v>
      </c>
      <c r="I364" s="261">
        <f t="shared" si="293"/>
        <v>0</v>
      </c>
      <c r="J364" s="261">
        <f t="shared" si="293"/>
        <v>0</v>
      </c>
      <c r="K364" s="261">
        <f t="shared" si="293"/>
        <v>0</v>
      </c>
      <c r="L364" s="261">
        <f t="shared" si="293"/>
        <v>0</v>
      </c>
      <c r="M364" s="261">
        <f t="shared" si="293"/>
        <v>0</v>
      </c>
      <c r="N364" s="261">
        <f t="shared" si="293"/>
        <v>0</v>
      </c>
      <c r="O364" s="261">
        <f t="shared" si="293"/>
        <v>0</v>
      </c>
    </row>
    <row r="365" spans="1:15" s="220" customFormat="1" outlineLevel="1">
      <c r="A365" s="781"/>
      <c r="B365" s="782"/>
      <c r="C365" s="273" t="s">
        <v>142</v>
      </c>
      <c r="D365" s="274"/>
      <c r="E365" s="261"/>
      <c r="F365" s="261"/>
      <c r="G365" s="261">
        <f>IF(G345&gt;0,G362/G345*100,)</f>
        <v>0</v>
      </c>
      <c r="H365" s="261">
        <f t="shared" ref="H365:O365" si="294">IF(H345&gt;0,H362/H345*100,)</f>
        <v>0</v>
      </c>
      <c r="I365" s="261">
        <f t="shared" si="294"/>
        <v>0</v>
      </c>
      <c r="J365" s="261">
        <f t="shared" si="294"/>
        <v>0</v>
      </c>
      <c r="K365" s="261">
        <f t="shared" si="294"/>
        <v>0</v>
      </c>
      <c r="L365" s="261">
        <f t="shared" si="294"/>
        <v>0</v>
      </c>
      <c r="M365" s="261">
        <f t="shared" si="294"/>
        <v>0</v>
      </c>
      <c r="N365" s="261">
        <f t="shared" si="294"/>
        <v>0</v>
      </c>
      <c r="O365" s="261">
        <f t="shared" si="294"/>
        <v>0</v>
      </c>
    </row>
    <row r="366" spans="1:15" s="220" customFormat="1" outlineLevel="1">
      <c r="A366" s="781">
        <v>5</v>
      </c>
      <c r="B366" s="784" t="s">
        <v>123</v>
      </c>
      <c r="C366" s="275" t="s">
        <v>71</v>
      </c>
      <c r="D366" s="276"/>
      <c r="E366" s="416">
        <v>1.17594</v>
      </c>
      <c r="F366" s="416">
        <v>1.1827169359362939</v>
      </c>
      <c r="G366" s="326">
        <v>0.434</v>
      </c>
      <c r="H366" s="326">
        <v>0.33199999999999996</v>
      </c>
      <c r="I366" s="326">
        <v>0.13800000000000001</v>
      </c>
      <c r="J366" s="326">
        <v>0.40799999999999997</v>
      </c>
      <c r="K366" s="416">
        <v>1.3119999999999998</v>
      </c>
      <c r="L366" s="329">
        <v>1.2893661740677596</v>
      </c>
      <c r="M366" s="329">
        <v>1.2674113686300283</v>
      </c>
      <c r="N366" s="329">
        <v>1.2461152179416173</v>
      </c>
      <c r="O366" s="329">
        <v>1.225457900536707</v>
      </c>
    </row>
    <row r="367" spans="1:15" s="220" customFormat="1" outlineLevel="1">
      <c r="A367" s="781"/>
      <c r="B367" s="784"/>
      <c r="C367" s="275" t="s">
        <v>143</v>
      </c>
      <c r="D367" s="276"/>
      <c r="E367" s="262"/>
      <c r="F367" s="262">
        <f t="shared" ref="F367:N367" si="295">IF(F346&gt;0,F366/F346*100,)</f>
        <v>0</v>
      </c>
      <c r="G367" s="262">
        <f t="shared" si="295"/>
        <v>0</v>
      </c>
      <c r="H367" s="262">
        <f t="shared" si="295"/>
        <v>0</v>
      </c>
      <c r="I367" s="262">
        <f t="shared" si="295"/>
        <v>0</v>
      </c>
      <c r="J367" s="262">
        <f t="shared" si="295"/>
        <v>0</v>
      </c>
      <c r="K367" s="262">
        <f t="shared" si="295"/>
        <v>0</v>
      </c>
      <c r="L367" s="262">
        <f t="shared" si="295"/>
        <v>0</v>
      </c>
      <c r="M367" s="262">
        <f t="shared" si="295"/>
        <v>0</v>
      </c>
      <c r="N367" s="262">
        <f t="shared" si="295"/>
        <v>0</v>
      </c>
      <c r="O367" s="147">
        <f t="shared" ref="O367" si="296">IF(O346&gt;0,O366/O$19*100,)</f>
        <v>0</v>
      </c>
    </row>
    <row r="368" spans="1:15" s="220" customFormat="1" outlineLevel="1">
      <c r="A368" s="781" t="s">
        <v>91</v>
      </c>
      <c r="B368" s="785" t="s">
        <v>72</v>
      </c>
      <c r="C368" s="270" t="s">
        <v>71</v>
      </c>
      <c r="D368" s="228"/>
      <c r="E368" s="417">
        <v>1.041094</v>
      </c>
      <c r="F368" s="417">
        <v>1.05016614794667</v>
      </c>
      <c r="G368" s="287">
        <v>0.38100000000000001</v>
      </c>
      <c r="H368" s="287">
        <v>0.29899999999999999</v>
      </c>
      <c r="I368" s="287">
        <v>0.13</v>
      </c>
      <c r="J368" s="287">
        <v>0.35599999999999998</v>
      </c>
      <c r="K368" s="417">
        <v>1.1659999999999999</v>
      </c>
      <c r="L368" s="255">
        <v>1.1458848772583901</v>
      </c>
      <c r="M368" s="255">
        <v>1.1263732132794309</v>
      </c>
      <c r="N368" s="255">
        <v>1.1074469086279923</v>
      </c>
      <c r="O368" s="255">
        <v>1.0890883475806405</v>
      </c>
    </row>
    <row r="369" spans="1:15" s="220" customFormat="1" outlineLevel="1">
      <c r="A369" s="781"/>
      <c r="B369" s="785"/>
      <c r="C369" s="273" t="s">
        <v>144</v>
      </c>
      <c r="D369" s="274"/>
      <c r="E369" s="262"/>
      <c r="F369" s="262">
        <f t="shared" ref="F369:I369" si="297">IF(F350&gt;0,F368/F350*100,)</f>
        <v>0</v>
      </c>
      <c r="G369" s="262">
        <f t="shared" si="297"/>
        <v>0</v>
      </c>
      <c r="H369" s="262">
        <f t="shared" si="297"/>
        <v>0</v>
      </c>
      <c r="I369" s="262">
        <f t="shared" si="297"/>
        <v>0</v>
      </c>
      <c r="J369" s="262">
        <f>IF(J350&gt;0,J368/J350*100,)</f>
        <v>0</v>
      </c>
      <c r="K369" s="262">
        <f t="shared" ref="K369" si="298">IF(K350&gt;0,K368/K350*100,)</f>
        <v>0</v>
      </c>
      <c r="L369" s="147">
        <f t="shared" ref="L369:O369" si="299">IF(L350&gt;0,L368/L$23*100,)</f>
        <v>0</v>
      </c>
      <c r="M369" s="147">
        <f t="shared" si="299"/>
        <v>0</v>
      </c>
      <c r="N369" s="147">
        <f t="shared" si="299"/>
        <v>0</v>
      </c>
      <c r="O369" s="147">
        <f t="shared" si="299"/>
        <v>0</v>
      </c>
    </row>
    <row r="370" spans="1:15" s="220" customFormat="1" outlineLevel="1">
      <c r="A370" s="781" t="s">
        <v>92</v>
      </c>
      <c r="B370" s="782" t="s">
        <v>73</v>
      </c>
      <c r="C370" s="270" t="s">
        <v>71</v>
      </c>
      <c r="D370" s="228"/>
      <c r="E370" s="417">
        <v>0.13484599999999999</v>
      </c>
      <c r="F370" s="417">
        <v>0.13255078798962402</v>
      </c>
      <c r="G370" s="287">
        <v>5.2999999999999999E-2</v>
      </c>
      <c r="H370" s="287">
        <v>3.3000000000000002E-2</v>
      </c>
      <c r="I370" s="287">
        <v>8.0000000000000002E-3</v>
      </c>
      <c r="J370" s="287">
        <v>5.1999999999999998E-2</v>
      </c>
      <c r="K370" s="417">
        <v>0.14600000000000002</v>
      </c>
      <c r="L370" s="255">
        <v>0.14348129680936964</v>
      </c>
      <c r="M370" s="255">
        <v>0.14103815535059772</v>
      </c>
      <c r="N370" s="255">
        <v>0.13866830931362514</v>
      </c>
      <c r="O370" s="255">
        <v>0.13636955295606651</v>
      </c>
    </row>
    <row r="371" spans="1:15" s="220" customFormat="1" outlineLevel="1">
      <c r="A371" s="781"/>
      <c r="B371" s="782"/>
      <c r="C371" s="273" t="s">
        <v>145</v>
      </c>
      <c r="D371" s="274"/>
      <c r="E371" s="277"/>
      <c r="F371" s="277">
        <f t="shared" ref="F371:K371" si="300">IF(F354&gt;0,F370/F354*100,)</f>
        <v>0</v>
      </c>
      <c r="G371" s="277">
        <f t="shared" si="300"/>
        <v>0</v>
      </c>
      <c r="H371" s="277">
        <f t="shared" si="300"/>
        <v>0</v>
      </c>
      <c r="I371" s="277">
        <f t="shared" si="300"/>
        <v>0</v>
      </c>
      <c r="J371" s="277">
        <f t="shared" si="300"/>
        <v>0</v>
      </c>
      <c r="K371" s="277">
        <f t="shared" si="300"/>
        <v>0</v>
      </c>
      <c r="L371" s="147">
        <f t="shared" ref="L371:O371" si="301">IF(L354&gt;0,L370/L$27*100,)</f>
        <v>0</v>
      </c>
      <c r="M371" s="147">
        <f t="shared" si="301"/>
        <v>0</v>
      </c>
      <c r="N371" s="147">
        <f t="shared" si="301"/>
        <v>0</v>
      </c>
      <c r="O371" s="147">
        <f t="shared" si="301"/>
        <v>0</v>
      </c>
    </row>
    <row r="372" spans="1:15" s="220" customFormat="1" outlineLevel="1">
      <c r="A372" s="781" t="s">
        <v>93</v>
      </c>
      <c r="B372" s="782" t="s">
        <v>74</v>
      </c>
      <c r="C372" s="270" t="s">
        <v>71</v>
      </c>
      <c r="D372" s="228"/>
      <c r="E372" s="257"/>
      <c r="F372" s="257">
        <v>0</v>
      </c>
      <c r="G372" s="287"/>
      <c r="H372" s="287"/>
      <c r="I372" s="287"/>
      <c r="J372" s="287"/>
      <c r="K372" s="257">
        <f>J372+G372+H372+I372</f>
        <v>0</v>
      </c>
      <c r="L372" s="257"/>
      <c r="M372" s="257"/>
      <c r="N372" s="257"/>
      <c r="O372" s="257"/>
    </row>
    <row r="373" spans="1:15" s="220" customFormat="1" outlineLevel="1">
      <c r="A373" s="781"/>
      <c r="B373" s="782"/>
      <c r="C373" s="273" t="s">
        <v>146</v>
      </c>
      <c r="D373" s="274"/>
      <c r="E373" s="262"/>
      <c r="F373" s="262">
        <v>0</v>
      </c>
      <c r="G373" s="262">
        <f t="shared" ref="G373:L373" si="302">IF(G358&gt;0,G372/G358*100,)</f>
        <v>0</v>
      </c>
      <c r="H373" s="262">
        <f t="shared" si="302"/>
        <v>0</v>
      </c>
      <c r="I373" s="262">
        <f t="shared" si="302"/>
        <v>0</v>
      </c>
      <c r="J373" s="262">
        <f t="shared" si="302"/>
        <v>0</v>
      </c>
      <c r="K373" s="262">
        <f t="shared" si="302"/>
        <v>0</v>
      </c>
      <c r="L373" s="262">
        <f t="shared" si="302"/>
        <v>0</v>
      </c>
      <c r="M373" s="147">
        <f t="shared" ref="M373:N373" si="303">IF(M358&gt;0,M372/M$31*100,)</f>
        <v>0</v>
      </c>
      <c r="N373" s="147">
        <f t="shared" si="303"/>
        <v>0</v>
      </c>
      <c r="O373" s="147">
        <v>0</v>
      </c>
    </row>
    <row r="374" spans="1:15" s="220" customFormat="1" ht="30" outlineLevel="1">
      <c r="A374" s="765">
        <v>6</v>
      </c>
      <c r="B374" s="783" t="s">
        <v>229</v>
      </c>
      <c r="C374" s="278" t="s">
        <v>57</v>
      </c>
      <c r="D374" s="279"/>
      <c r="E374" s="291">
        <f>E378+E382+E386+E391</f>
        <v>0</v>
      </c>
      <c r="F374" s="291">
        <f>F378+F382+F386+F391</f>
        <v>0</v>
      </c>
      <c r="G374" s="291">
        <f t="shared" ref="G374:K374" si="304">G378+G382+G386+G391</f>
        <v>0</v>
      </c>
      <c r="H374" s="291">
        <f t="shared" si="304"/>
        <v>0</v>
      </c>
      <c r="I374" s="291">
        <f t="shared" si="304"/>
        <v>0</v>
      </c>
      <c r="J374" s="291">
        <f t="shared" si="304"/>
        <v>0</v>
      </c>
      <c r="K374" s="291">
        <f t="shared" si="304"/>
        <v>0</v>
      </c>
      <c r="L374" s="291">
        <f>L378+L382+L386+L391</f>
        <v>0</v>
      </c>
      <c r="M374" s="108">
        <f>M378+M382+M386+M391</f>
        <v>0</v>
      </c>
      <c r="N374" s="108">
        <f t="shared" ref="N374:O374" si="305">N378+N382+N386+N391</f>
        <v>0</v>
      </c>
      <c r="O374" s="108">
        <f t="shared" si="305"/>
        <v>0</v>
      </c>
    </row>
    <row r="375" spans="1:15" s="220" customFormat="1" outlineLevel="1">
      <c r="A375" s="765"/>
      <c r="B375" s="783"/>
      <c r="C375" s="278" t="s">
        <v>56</v>
      </c>
      <c r="D375" s="279"/>
      <c r="E375" s="291">
        <f>E377+E381+E385+E390+E403</f>
        <v>0</v>
      </c>
      <c r="F375" s="291">
        <f>F377+F381+F385+F390+F403</f>
        <v>0</v>
      </c>
      <c r="G375" s="291">
        <f t="shared" ref="G375:J375" si="306">G377+G381+G385+G390+G403</f>
        <v>0</v>
      </c>
      <c r="H375" s="291">
        <f t="shared" si="306"/>
        <v>0</v>
      </c>
      <c r="I375" s="291">
        <f t="shared" si="306"/>
        <v>0</v>
      </c>
      <c r="J375" s="291">
        <f t="shared" si="306"/>
        <v>0</v>
      </c>
      <c r="K375" s="291">
        <f>K377+K381+K385+K390+K403</f>
        <v>0</v>
      </c>
      <c r="L375" s="291">
        <f t="shared" ref="L375:O375" si="307">L377+L381+L385+L390+L403</f>
        <v>0</v>
      </c>
      <c r="M375" s="291">
        <f t="shared" si="307"/>
        <v>0</v>
      </c>
      <c r="N375" s="291">
        <f t="shared" si="307"/>
        <v>0</v>
      </c>
      <c r="O375" s="291">
        <f t="shared" si="307"/>
        <v>0</v>
      </c>
    </row>
    <row r="376" spans="1:15" s="220" customFormat="1" outlineLevel="1">
      <c r="A376" s="778" t="s">
        <v>147</v>
      </c>
      <c r="B376" s="779" t="s">
        <v>246</v>
      </c>
      <c r="C376" s="264" t="s">
        <v>296</v>
      </c>
      <c r="D376" s="265"/>
      <c r="E376" s="379"/>
      <c r="F376" s="379"/>
      <c r="G376" s="378"/>
      <c r="H376" s="378"/>
      <c r="I376" s="378"/>
      <c r="J376" s="378"/>
      <c r="K376" s="379"/>
      <c r="L376" s="291"/>
      <c r="M376" s="291"/>
      <c r="N376" s="291"/>
      <c r="O376" s="291"/>
    </row>
    <row r="377" spans="1:15" s="220" customFormat="1" outlineLevel="1">
      <c r="A377" s="778"/>
      <c r="B377" s="779"/>
      <c r="C377" s="264" t="s">
        <v>56</v>
      </c>
      <c r="D377" s="265"/>
      <c r="E377" s="331">
        <f t="shared" ref="E377:J377" si="308">0.12*E376</f>
        <v>0</v>
      </c>
      <c r="F377" s="331">
        <f t="shared" si="308"/>
        <v>0</v>
      </c>
      <c r="G377" s="331">
        <f t="shared" si="308"/>
        <v>0</v>
      </c>
      <c r="H377" s="331">
        <f t="shared" si="308"/>
        <v>0</v>
      </c>
      <c r="I377" s="331">
        <f t="shared" si="308"/>
        <v>0</v>
      </c>
      <c r="J377" s="331">
        <f t="shared" si="308"/>
        <v>0</v>
      </c>
      <c r="K377" s="331">
        <f>SUM(G377:J377)</f>
        <v>0</v>
      </c>
      <c r="L377" s="331">
        <f t="shared" ref="L377:O377" si="309">0.12*L376</f>
        <v>0</v>
      </c>
      <c r="M377" s="331">
        <f t="shared" si="309"/>
        <v>0</v>
      </c>
      <c r="N377" s="331">
        <f t="shared" si="309"/>
        <v>0</v>
      </c>
      <c r="O377" s="331">
        <f t="shared" si="309"/>
        <v>0</v>
      </c>
    </row>
    <row r="378" spans="1:15" s="220" customFormat="1" ht="30" outlineLevel="1">
      <c r="A378" s="765"/>
      <c r="B378" s="779"/>
      <c r="C378" s="264" t="s">
        <v>57</v>
      </c>
      <c r="D378" s="265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</row>
    <row r="379" spans="1:15" s="220" customFormat="1" ht="32.25" outlineLevel="1">
      <c r="A379" s="765"/>
      <c r="B379" s="779"/>
      <c r="C379" s="264" t="s">
        <v>297</v>
      </c>
      <c r="D379" s="265"/>
      <c r="E379" s="333">
        <f>E376/97018.2</f>
        <v>0</v>
      </c>
      <c r="F379" s="532">
        <f>F376/97018.2</f>
        <v>0</v>
      </c>
      <c r="G379" s="532">
        <f>G376/104431.68</f>
        <v>0</v>
      </c>
      <c r="H379" s="532">
        <f>H376/104431.68</f>
        <v>0</v>
      </c>
      <c r="I379" s="532">
        <f>I376/104431.68</f>
        <v>0</v>
      </c>
      <c r="J379" s="532">
        <f>J376/104431.68</f>
        <v>0</v>
      </c>
      <c r="K379" s="532">
        <f t="shared" ref="K379:O379" si="310">K376/104431.68</f>
        <v>0</v>
      </c>
      <c r="L379" s="532">
        <f t="shared" si="310"/>
        <v>0</v>
      </c>
      <c r="M379" s="532">
        <f t="shared" si="310"/>
        <v>0</v>
      </c>
      <c r="N379" s="532">
        <f t="shared" si="310"/>
        <v>0</v>
      </c>
      <c r="O379" s="532">
        <f t="shared" si="310"/>
        <v>0</v>
      </c>
    </row>
    <row r="380" spans="1:15" s="220" customFormat="1" outlineLevel="1">
      <c r="A380" s="765" t="s">
        <v>148</v>
      </c>
      <c r="B380" s="779" t="s">
        <v>255</v>
      </c>
      <c r="C380" s="264" t="s">
        <v>59</v>
      </c>
      <c r="D380" s="265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</row>
    <row r="381" spans="1:15" s="220" customFormat="1" outlineLevel="1">
      <c r="A381" s="765"/>
      <c r="B381" s="779"/>
      <c r="C381" s="264" t="s">
        <v>56</v>
      </c>
      <c r="D381" s="265"/>
      <c r="E381" s="244">
        <f>0.1429*E380/1000</f>
        <v>0</v>
      </c>
      <c r="F381" s="244">
        <f>0.1429*F380/1000</f>
        <v>0</v>
      </c>
      <c r="G381" s="244">
        <f>0.1429*G380/1000</f>
        <v>0</v>
      </c>
      <c r="H381" s="244">
        <f t="shared" ref="H381:O381" si="311">0.1429*H380/1000</f>
        <v>0</v>
      </c>
      <c r="I381" s="244">
        <f t="shared" si="311"/>
        <v>0</v>
      </c>
      <c r="J381" s="244">
        <f t="shared" si="311"/>
        <v>0</v>
      </c>
      <c r="K381" s="244">
        <f t="shared" si="311"/>
        <v>0</v>
      </c>
      <c r="L381" s="244">
        <f t="shared" si="311"/>
        <v>0</v>
      </c>
      <c r="M381" s="108">
        <f t="shared" si="311"/>
        <v>0</v>
      </c>
      <c r="N381" s="108">
        <f t="shared" si="311"/>
        <v>0</v>
      </c>
      <c r="O381" s="108">
        <f t="shared" si="311"/>
        <v>0</v>
      </c>
    </row>
    <row r="382" spans="1:15" s="220" customFormat="1" ht="30" outlineLevel="1">
      <c r="A382" s="765"/>
      <c r="B382" s="779"/>
      <c r="C382" s="264" t="s">
        <v>57</v>
      </c>
      <c r="D382" s="265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</row>
    <row r="383" spans="1:15" s="220" customFormat="1" ht="17.25" outlineLevel="1">
      <c r="A383" s="765"/>
      <c r="B383" s="779"/>
      <c r="C383" s="264" t="s">
        <v>288</v>
      </c>
      <c r="D383" s="265"/>
      <c r="E383" s="335"/>
      <c r="F383" s="531">
        <f>F380/236953.88</f>
        <v>0</v>
      </c>
      <c r="G383" s="531">
        <f>G380/264437.76</f>
        <v>0</v>
      </c>
      <c r="H383" s="531">
        <f t="shared" ref="H383:O383" si="312">H380/264437.76</f>
        <v>0</v>
      </c>
      <c r="I383" s="531">
        <f t="shared" si="312"/>
        <v>0</v>
      </c>
      <c r="J383" s="531">
        <f t="shared" si="312"/>
        <v>0</v>
      </c>
      <c r="K383" s="531">
        <f t="shared" si="312"/>
        <v>0</v>
      </c>
      <c r="L383" s="531">
        <f t="shared" si="312"/>
        <v>0</v>
      </c>
      <c r="M383" s="531">
        <f t="shared" si="312"/>
        <v>0</v>
      </c>
      <c r="N383" s="531">
        <f t="shared" si="312"/>
        <v>0</v>
      </c>
      <c r="O383" s="531">
        <f t="shared" si="312"/>
        <v>0</v>
      </c>
    </row>
    <row r="384" spans="1:15" s="220" customFormat="1" ht="17.25" outlineLevel="1">
      <c r="A384" s="765" t="s">
        <v>149</v>
      </c>
      <c r="B384" s="779" t="s">
        <v>256</v>
      </c>
      <c r="C384" s="264" t="s">
        <v>309</v>
      </c>
      <c r="D384" s="265"/>
      <c r="E384" s="226">
        <v>0</v>
      </c>
      <c r="F384" s="226"/>
      <c r="G384" s="226"/>
      <c r="H384" s="226"/>
      <c r="I384" s="226"/>
      <c r="J384" s="226"/>
      <c r="K384" s="226"/>
      <c r="L384" s="226"/>
      <c r="M384" s="222"/>
      <c r="N384" s="222"/>
      <c r="O384" s="222"/>
    </row>
    <row r="385" spans="1:15" s="220" customFormat="1" outlineLevel="1">
      <c r="A385" s="765"/>
      <c r="B385" s="779"/>
      <c r="C385" s="264" t="s">
        <v>56</v>
      </c>
      <c r="D385" s="265"/>
      <c r="E385" s="108">
        <v>0</v>
      </c>
      <c r="F385" s="108">
        <f t="shared" ref="F385:O385" si="313">1.154*F384/1000</f>
        <v>0</v>
      </c>
      <c r="G385" s="244">
        <f t="shared" si="313"/>
        <v>0</v>
      </c>
      <c r="H385" s="244">
        <f t="shared" si="313"/>
        <v>0</v>
      </c>
      <c r="I385" s="244">
        <f t="shared" si="313"/>
        <v>0</v>
      </c>
      <c r="J385" s="244">
        <f t="shared" si="313"/>
        <v>0</v>
      </c>
      <c r="K385" s="108">
        <f t="shared" si="313"/>
        <v>0</v>
      </c>
      <c r="L385" s="108">
        <f t="shared" si="313"/>
        <v>0</v>
      </c>
      <c r="M385" s="108">
        <f t="shared" si="313"/>
        <v>0</v>
      </c>
      <c r="N385" s="108">
        <f t="shared" si="313"/>
        <v>0</v>
      </c>
      <c r="O385" s="108">
        <f t="shared" si="313"/>
        <v>0</v>
      </c>
    </row>
    <row r="386" spans="1:15" s="220" customFormat="1" ht="30" outlineLevel="1">
      <c r="A386" s="765"/>
      <c r="B386" s="779"/>
      <c r="C386" s="264" t="s">
        <v>57</v>
      </c>
      <c r="D386" s="265"/>
      <c r="E386" s="226">
        <v>0</v>
      </c>
      <c r="F386" s="226"/>
      <c r="G386" s="226"/>
      <c r="H386" s="226"/>
      <c r="I386" s="226"/>
      <c r="J386" s="226"/>
      <c r="K386" s="226"/>
      <c r="L386" s="226"/>
      <c r="M386" s="222"/>
      <c r="N386" s="222"/>
      <c r="O386" s="222"/>
    </row>
    <row r="387" spans="1:15" s="220" customFormat="1" ht="17.25" outlineLevel="1">
      <c r="A387" s="765" t="s">
        <v>150</v>
      </c>
      <c r="B387" s="780" t="s">
        <v>294</v>
      </c>
      <c r="C387" s="264" t="s">
        <v>257</v>
      </c>
      <c r="D387" s="265"/>
      <c r="E387" s="226">
        <v>0</v>
      </c>
      <c r="F387" s="226">
        <v>0</v>
      </c>
      <c r="G387" s="226">
        <v>0</v>
      </c>
      <c r="H387" s="226">
        <v>0</v>
      </c>
      <c r="I387" s="226">
        <v>0</v>
      </c>
      <c r="J387" s="226">
        <v>0</v>
      </c>
      <c r="K387" s="226">
        <v>0</v>
      </c>
      <c r="L387" s="226">
        <v>0</v>
      </c>
      <c r="M387" s="222">
        <v>0</v>
      </c>
      <c r="N387" s="222">
        <v>0</v>
      </c>
      <c r="O387" s="222">
        <v>0</v>
      </c>
    </row>
    <row r="388" spans="1:15" s="220" customFormat="1" outlineLevel="1">
      <c r="A388" s="765"/>
      <c r="B388" s="780"/>
      <c r="C388" s="264" t="s">
        <v>244</v>
      </c>
      <c r="D388" s="265"/>
      <c r="E388" s="226">
        <v>0</v>
      </c>
      <c r="F388" s="226">
        <v>0</v>
      </c>
      <c r="G388" s="226">
        <v>0</v>
      </c>
      <c r="H388" s="226">
        <v>0</v>
      </c>
      <c r="I388" s="226">
        <v>0</v>
      </c>
      <c r="J388" s="226">
        <v>0</v>
      </c>
      <c r="K388" s="226">
        <v>0</v>
      </c>
      <c r="L388" s="226">
        <v>0</v>
      </c>
      <c r="M388" s="222">
        <v>0</v>
      </c>
      <c r="N388" s="222">
        <v>0</v>
      </c>
      <c r="O388" s="222">
        <v>0</v>
      </c>
    </row>
    <row r="389" spans="1:15" s="220" customFormat="1" outlineLevel="1">
      <c r="A389" s="765"/>
      <c r="B389" s="780"/>
      <c r="C389" s="264" t="s">
        <v>310</v>
      </c>
      <c r="D389" s="265"/>
      <c r="E389" s="226">
        <v>0</v>
      </c>
      <c r="F389" s="226">
        <v>0</v>
      </c>
      <c r="G389" s="226">
        <v>0</v>
      </c>
      <c r="H389" s="226">
        <v>0</v>
      </c>
      <c r="I389" s="226">
        <v>0</v>
      </c>
      <c r="J389" s="226">
        <v>0</v>
      </c>
      <c r="K389" s="226">
        <v>0</v>
      </c>
      <c r="L389" s="226">
        <v>0</v>
      </c>
      <c r="M389" s="222">
        <v>0</v>
      </c>
      <c r="N389" s="222">
        <v>0</v>
      </c>
      <c r="O389" s="222">
        <v>0</v>
      </c>
    </row>
    <row r="390" spans="1:15" s="220" customFormat="1" outlineLevel="1">
      <c r="A390" s="765"/>
      <c r="B390" s="780"/>
      <c r="C390" s="264" t="s">
        <v>56</v>
      </c>
      <c r="D390" s="265"/>
      <c r="E390" s="226">
        <v>0</v>
      </c>
      <c r="F390" s="226">
        <v>0</v>
      </c>
      <c r="G390" s="226">
        <v>0</v>
      </c>
      <c r="H390" s="226">
        <v>0</v>
      </c>
      <c r="I390" s="226">
        <v>0</v>
      </c>
      <c r="J390" s="226">
        <v>0</v>
      </c>
      <c r="K390" s="226">
        <v>0</v>
      </c>
      <c r="L390" s="226">
        <v>0</v>
      </c>
      <c r="M390" s="222">
        <v>0</v>
      </c>
      <c r="N390" s="222">
        <v>0</v>
      </c>
      <c r="O390" s="222">
        <v>0</v>
      </c>
    </row>
    <row r="391" spans="1:15" s="220" customFormat="1" ht="30" outlineLevel="1">
      <c r="A391" s="765"/>
      <c r="B391" s="780"/>
      <c r="C391" s="264" t="s">
        <v>57</v>
      </c>
      <c r="D391" s="265"/>
      <c r="E391" s="226">
        <v>0</v>
      </c>
      <c r="F391" s="226">
        <v>0</v>
      </c>
      <c r="G391" s="226">
        <v>0</v>
      </c>
      <c r="H391" s="226">
        <v>0</v>
      </c>
      <c r="I391" s="226">
        <v>0</v>
      </c>
      <c r="J391" s="226">
        <v>0</v>
      </c>
      <c r="K391" s="226">
        <v>0</v>
      </c>
      <c r="L391" s="226">
        <v>0</v>
      </c>
      <c r="M391" s="222">
        <v>0</v>
      </c>
      <c r="N391" s="222">
        <v>0</v>
      </c>
      <c r="O391" s="222">
        <v>0</v>
      </c>
    </row>
    <row r="392" spans="1:15" s="220" customFormat="1" ht="30" outlineLevel="1">
      <c r="A392" s="765" t="s">
        <v>231</v>
      </c>
      <c r="B392" s="776" t="s">
        <v>230</v>
      </c>
      <c r="C392" s="278" t="s">
        <v>57</v>
      </c>
      <c r="D392" s="279"/>
      <c r="E392" s="244">
        <f t="shared" ref="E392:O392" si="314">E397</f>
        <v>0</v>
      </c>
      <c r="F392" s="244">
        <f t="shared" si="314"/>
        <v>0</v>
      </c>
      <c r="G392" s="244">
        <f t="shared" si="314"/>
        <v>0</v>
      </c>
      <c r="H392" s="244">
        <f t="shared" si="314"/>
        <v>0</v>
      </c>
      <c r="I392" s="244">
        <f t="shared" si="314"/>
        <v>0</v>
      </c>
      <c r="J392" s="244">
        <f t="shared" si="314"/>
        <v>0</v>
      </c>
      <c r="K392" s="244">
        <f t="shared" si="314"/>
        <v>0</v>
      </c>
      <c r="L392" s="244">
        <f t="shared" si="314"/>
        <v>0</v>
      </c>
      <c r="M392" s="244">
        <f t="shared" si="314"/>
        <v>0</v>
      </c>
      <c r="N392" s="244">
        <f t="shared" si="314"/>
        <v>0</v>
      </c>
      <c r="O392" s="244">
        <f t="shared" si="314"/>
        <v>0</v>
      </c>
    </row>
    <row r="393" spans="1:15" s="220" customFormat="1" ht="17.25" outlineLevel="1">
      <c r="A393" s="765"/>
      <c r="B393" s="776"/>
      <c r="C393" s="278" t="s">
        <v>257</v>
      </c>
      <c r="D393" s="279"/>
      <c r="E393" s="244">
        <f t="shared" ref="E393:G393" si="315">E396</f>
        <v>0</v>
      </c>
      <c r="F393" s="244">
        <f t="shared" si="315"/>
        <v>0</v>
      </c>
      <c r="G393" s="244">
        <f t="shared" si="315"/>
        <v>0</v>
      </c>
      <c r="H393" s="244">
        <f>H396</f>
        <v>0</v>
      </c>
      <c r="I393" s="244">
        <f t="shared" ref="I393:O393" si="316">I396</f>
        <v>0</v>
      </c>
      <c r="J393" s="244">
        <f t="shared" si="316"/>
        <v>0</v>
      </c>
      <c r="K393" s="244">
        <f t="shared" si="316"/>
        <v>0</v>
      </c>
      <c r="L393" s="244">
        <f t="shared" si="316"/>
        <v>0</v>
      </c>
      <c r="M393" s="244">
        <f t="shared" si="316"/>
        <v>0</v>
      </c>
      <c r="N393" s="244">
        <f t="shared" si="316"/>
        <v>0</v>
      </c>
      <c r="O393" s="244">
        <f t="shared" si="316"/>
        <v>0</v>
      </c>
    </row>
    <row r="394" spans="1:15" s="220" customFormat="1" ht="17.25" outlineLevel="1">
      <c r="A394" s="778" t="s">
        <v>232</v>
      </c>
      <c r="B394" s="775" t="s">
        <v>22</v>
      </c>
      <c r="C394" s="264" t="s">
        <v>257</v>
      </c>
      <c r="D394" s="265"/>
      <c r="E394" s="230">
        <v>0</v>
      </c>
      <c r="F394" s="230">
        <v>0</v>
      </c>
      <c r="G394" s="230">
        <v>0</v>
      </c>
      <c r="H394" s="230">
        <v>0</v>
      </c>
      <c r="I394" s="230">
        <v>0</v>
      </c>
      <c r="J394" s="230">
        <v>0</v>
      </c>
      <c r="K394" s="230">
        <v>0</v>
      </c>
      <c r="L394" s="230">
        <v>0</v>
      </c>
      <c r="M394" s="223"/>
      <c r="N394" s="223"/>
      <c r="O394" s="223"/>
    </row>
    <row r="395" spans="1:15" s="220" customFormat="1" ht="30" outlineLevel="1">
      <c r="A395" s="765"/>
      <c r="B395" s="775"/>
      <c r="C395" s="264" t="s">
        <v>57</v>
      </c>
      <c r="D395" s="265"/>
      <c r="E395" s="230">
        <v>0</v>
      </c>
      <c r="F395" s="230">
        <v>0</v>
      </c>
      <c r="G395" s="230">
        <v>0</v>
      </c>
      <c r="H395" s="230">
        <v>0</v>
      </c>
      <c r="I395" s="230">
        <v>0</v>
      </c>
      <c r="J395" s="230">
        <v>0</v>
      </c>
      <c r="K395" s="230">
        <v>0</v>
      </c>
      <c r="L395" s="230">
        <v>0</v>
      </c>
      <c r="M395" s="223"/>
      <c r="N395" s="223"/>
      <c r="O395" s="223"/>
    </row>
    <row r="396" spans="1:15" s="220" customFormat="1" outlineLevel="1">
      <c r="A396" s="765" t="s">
        <v>233</v>
      </c>
      <c r="B396" s="775" t="s">
        <v>23</v>
      </c>
      <c r="C396" s="264" t="s">
        <v>320</v>
      </c>
      <c r="D396" s="265"/>
      <c r="E396" s="244"/>
      <c r="F396" s="244"/>
      <c r="G396" s="244"/>
      <c r="H396" s="244"/>
      <c r="I396" s="244"/>
      <c r="J396" s="244"/>
      <c r="K396" s="244">
        <f>SUM(G396:J396)</f>
        <v>0</v>
      </c>
      <c r="L396" s="244"/>
      <c r="M396" s="244"/>
      <c r="N396" s="244"/>
      <c r="O396" s="244"/>
    </row>
    <row r="397" spans="1:15" s="220" customFormat="1" ht="30" outlineLevel="1">
      <c r="A397" s="765"/>
      <c r="B397" s="775"/>
      <c r="C397" s="264" t="s">
        <v>57</v>
      </c>
      <c r="D397" s="265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</row>
    <row r="398" spans="1:15" s="220" customFormat="1" ht="17.25" outlineLevel="1">
      <c r="A398" s="765" t="s">
        <v>235</v>
      </c>
      <c r="B398" s="775" t="s">
        <v>234</v>
      </c>
      <c r="C398" s="264" t="s">
        <v>257</v>
      </c>
      <c r="D398" s="265"/>
      <c r="E398" s="230">
        <v>0</v>
      </c>
      <c r="F398" s="230">
        <v>0</v>
      </c>
      <c r="G398" s="230">
        <v>0</v>
      </c>
      <c r="H398" s="230">
        <v>0</v>
      </c>
      <c r="I398" s="230">
        <v>0</v>
      </c>
      <c r="J398" s="230">
        <v>0</v>
      </c>
      <c r="K398" s="230">
        <v>0</v>
      </c>
      <c r="L398" s="230">
        <v>0</v>
      </c>
      <c r="M398" s="223">
        <v>0</v>
      </c>
      <c r="N398" s="223">
        <v>0</v>
      </c>
      <c r="O398" s="223">
        <v>0</v>
      </c>
    </row>
    <row r="399" spans="1:15" s="220" customFormat="1" outlineLevel="1">
      <c r="A399" s="765"/>
      <c r="B399" s="775"/>
      <c r="C399" s="264" t="s">
        <v>244</v>
      </c>
      <c r="D399" s="265"/>
      <c r="E399" s="230">
        <v>0</v>
      </c>
      <c r="F399" s="230">
        <v>0</v>
      </c>
      <c r="G399" s="230">
        <v>0</v>
      </c>
      <c r="H399" s="230">
        <v>0</v>
      </c>
      <c r="I399" s="230">
        <v>0</v>
      </c>
      <c r="J399" s="230">
        <v>0</v>
      </c>
      <c r="K399" s="230">
        <v>0</v>
      </c>
      <c r="L399" s="230">
        <v>0</v>
      </c>
      <c r="M399" s="223">
        <v>0</v>
      </c>
      <c r="N399" s="223">
        <v>0</v>
      </c>
      <c r="O399" s="223">
        <v>0</v>
      </c>
    </row>
    <row r="400" spans="1:15" s="220" customFormat="1" outlineLevel="1">
      <c r="A400" s="765"/>
      <c r="B400" s="775"/>
      <c r="C400" s="264" t="s">
        <v>310</v>
      </c>
      <c r="D400" s="265"/>
      <c r="E400" s="230">
        <v>0</v>
      </c>
      <c r="F400" s="230">
        <v>0</v>
      </c>
      <c r="G400" s="230">
        <v>0</v>
      </c>
      <c r="H400" s="230">
        <v>0</v>
      </c>
      <c r="I400" s="230">
        <v>0</v>
      </c>
      <c r="J400" s="230">
        <v>0</v>
      </c>
      <c r="K400" s="230">
        <v>0</v>
      </c>
      <c r="L400" s="230">
        <v>0</v>
      </c>
      <c r="M400" s="223">
        <v>0</v>
      </c>
      <c r="N400" s="223">
        <v>0</v>
      </c>
      <c r="O400" s="223">
        <v>0</v>
      </c>
    </row>
    <row r="401" spans="1:15" s="220" customFormat="1" ht="30" outlineLevel="1">
      <c r="A401" s="765"/>
      <c r="B401" s="775"/>
      <c r="C401" s="264" t="s">
        <v>57</v>
      </c>
      <c r="D401" s="265"/>
      <c r="E401" s="230">
        <v>0</v>
      </c>
      <c r="F401" s="230">
        <v>0</v>
      </c>
      <c r="G401" s="230">
        <v>0</v>
      </c>
      <c r="H401" s="230">
        <v>0</v>
      </c>
      <c r="I401" s="230">
        <v>0</v>
      </c>
      <c r="J401" s="230">
        <v>0</v>
      </c>
      <c r="K401" s="230">
        <v>0</v>
      </c>
      <c r="L401" s="230">
        <v>0</v>
      </c>
      <c r="M401" s="223">
        <v>0</v>
      </c>
      <c r="N401" s="223">
        <v>0</v>
      </c>
      <c r="O401" s="223">
        <v>0</v>
      </c>
    </row>
    <row r="402" spans="1:15" s="220" customFormat="1" outlineLevel="1">
      <c r="A402" s="765">
        <v>8</v>
      </c>
      <c r="B402" s="776" t="s">
        <v>245</v>
      </c>
      <c r="C402" s="264" t="s">
        <v>242</v>
      </c>
      <c r="D402" s="265"/>
      <c r="E402" s="244"/>
      <c r="F402" s="244">
        <f t="shared" ref="F402:O402" si="317">F405+F418</f>
        <v>0</v>
      </c>
      <c r="G402" s="244">
        <f t="shared" si="317"/>
        <v>0</v>
      </c>
      <c r="H402" s="244">
        <f t="shared" si="317"/>
        <v>0</v>
      </c>
      <c r="I402" s="244">
        <f t="shared" si="317"/>
        <v>0</v>
      </c>
      <c r="J402" s="244">
        <f t="shared" si="317"/>
        <v>0</v>
      </c>
      <c r="K402" s="244">
        <f t="shared" si="317"/>
        <v>0</v>
      </c>
      <c r="L402" s="244">
        <f t="shared" si="317"/>
        <v>0</v>
      </c>
      <c r="M402" s="244">
        <f t="shared" si="317"/>
        <v>0</v>
      </c>
      <c r="N402" s="244">
        <f t="shared" si="317"/>
        <v>0</v>
      </c>
      <c r="O402" s="244">
        <f t="shared" si="317"/>
        <v>0</v>
      </c>
    </row>
    <row r="403" spans="1:15" s="220" customFormat="1" outlineLevel="1">
      <c r="A403" s="765"/>
      <c r="B403" s="776"/>
      <c r="C403" s="264" t="s">
        <v>56</v>
      </c>
      <c r="D403" s="265"/>
      <c r="E403" s="244"/>
      <c r="F403" s="244">
        <f t="shared" ref="F403:O403" si="318">F406+F419</f>
        <v>0</v>
      </c>
      <c r="G403" s="244">
        <f t="shared" si="318"/>
        <v>0</v>
      </c>
      <c r="H403" s="244">
        <f t="shared" si="318"/>
        <v>0</v>
      </c>
      <c r="I403" s="244">
        <f t="shared" si="318"/>
        <v>0</v>
      </c>
      <c r="J403" s="244">
        <f t="shared" si="318"/>
        <v>0</v>
      </c>
      <c r="K403" s="244">
        <f t="shared" si="318"/>
        <v>0</v>
      </c>
      <c r="L403" s="244">
        <f t="shared" si="318"/>
        <v>0</v>
      </c>
      <c r="M403" s="244">
        <f t="shared" si="318"/>
        <v>0</v>
      </c>
      <c r="N403" s="244">
        <f t="shared" si="318"/>
        <v>0</v>
      </c>
      <c r="O403" s="244">
        <f t="shared" si="318"/>
        <v>0</v>
      </c>
    </row>
    <row r="404" spans="1:15" s="220" customFormat="1" ht="30" outlineLevel="1">
      <c r="A404" s="765"/>
      <c r="B404" s="776"/>
      <c r="C404" s="264" t="s">
        <v>55</v>
      </c>
      <c r="D404" s="265"/>
      <c r="E404" s="244"/>
      <c r="F404" s="244">
        <f t="shared" ref="F404:K404" si="319">F407+F420</f>
        <v>0</v>
      </c>
      <c r="G404" s="244">
        <f t="shared" si="319"/>
        <v>0</v>
      </c>
      <c r="H404" s="244">
        <f t="shared" si="319"/>
        <v>0</v>
      </c>
      <c r="I404" s="244">
        <f t="shared" si="319"/>
        <v>0</v>
      </c>
      <c r="J404" s="244">
        <f t="shared" si="319"/>
        <v>0</v>
      </c>
      <c r="K404" s="244">
        <f t="shared" si="319"/>
        <v>0</v>
      </c>
      <c r="L404" s="384"/>
      <c r="M404" s="384"/>
      <c r="N404" s="384"/>
      <c r="O404" s="384"/>
    </row>
    <row r="405" spans="1:15" s="220" customFormat="1" outlineLevel="1">
      <c r="A405" s="541" t="s">
        <v>236</v>
      </c>
      <c r="B405" s="336" t="s">
        <v>250</v>
      </c>
      <c r="C405" s="264" t="s">
        <v>242</v>
      </c>
      <c r="D405" s="265"/>
      <c r="E405" s="244"/>
      <c r="F405" s="244">
        <f t="shared" ref="F405:K405" si="320">F409</f>
        <v>0</v>
      </c>
      <c r="G405" s="244">
        <f t="shared" si="320"/>
        <v>0</v>
      </c>
      <c r="H405" s="244">
        <f t="shared" si="320"/>
        <v>0</v>
      </c>
      <c r="I405" s="244">
        <f t="shared" si="320"/>
        <v>0</v>
      </c>
      <c r="J405" s="244">
        <f t="shared" si="320"/>
        <v>0</v>
      </c>
      <c r="K405" s="244">
        <f t="shared" si="320"/>
        <v>0</v>
      </c>
      <c r="L405" s="244"/>
      <c r="M405" s="244"/>
      <c r="N405" s="244"/>
      <c r="O405" s="244"/>
    </row>
    <row r="406" spans="1:15" s="220" customFormat="1" outlineLevel="1">
      <c r="A406" s="541"/>
      <c r="B406" s="540"/>
      <c r="C406" s="264" t="s">
        <v>56</v>
      </c>
      <c r="D406" s="265"/>
      <c r="E406" s="244"/>
      <c r="F406" s="244">
        <f t="shared" ref="F406:K406" si="321">F410</f>
        <v>0</v>
      </c>
      <c r="G406" s="244">
        <f t="shared" si="321"/>
        <v>0</v>
      </c>
      <c r="H406" s="244">
        <f t="shared" si="321"/>
        <v>0</v>
      </c>
      <c r="I406" s="244">
        <f t="shared" si="321"/>
        <v>0</v>
      </c>
      <c r="J406" s="244">
        <f t="shared" si="321"/>
        <v>0</v>
      </c>
      <c r="K406" s="244">
        <f t="shared" si="321"/>
        <v>0</v>
      </c>
      <c r="L406" s="244"/>
      <c r="M406" s="108"/>
      <c r="N406" s="108"/>
      <c r="O406" s="108"/>
    </row>
    <row r="407" spans="1:15" s="220" customFormat="1" ht="30" outlineLevel="1">
      <c r="A407" s="541"/>
      <c r="B407" s="540"/>
      <c r="C407" s="264" t="s">
        <v>55</v>
      </c>
      <c r="D407" s="265"/>
      <c r="E407" s="244"/>
      <c r="F407" s="244">
        <f t="shared" ref="F407:K407" si="322">F411</f>
        <v>0</v>
      </c>
      <c r="G407" s="244">
        <f t="shared" si="322"/>
        <v>0</v>
      </c>
      <c r="H407" s="244">
        <f t="shared" si="322"/>
        <v>0</v>
      </c>
      <c r="I407" s="244">
        <f t="shared" si="322"/>
        <v>0</v>
      </c>
      <c r="J407" s="244">
        <f t="shared" si="322"/>
        <v>0</v>
      </c>
      <c r="K407" s="244">
        <f t="shared" si="322"/>
        <v>0</v>
      </c>
      <c r="L407" s="331"/>
      <c r="M407" s="331"/>
      <c r="N407" s="331"/>
      <c r="O407" s="331"/>
    </row>
    <row r="408" spans="1:15" s="220" customFormat="1" ht="30" outlineLevel="1">
      <c r="A408" s="541"/>
      <c r="B408" s="540"/>
      <c r="C408" s="264" t="s">
        <v>243</v>
      </c>
      <c r="D408" s="265"/>
      <c r="E408" s="244"/>
      <c r="F408" s="244">
        <f t="shared" ref="F408:K408" si="323">F405/100</f>
        <v>0</v>
      </c>
      <c r="G408" s="244">
        <f t="shared" si="323"/>
        <v>0</v>
      </c>
      <c r="H408" s="244">
        <f t="shared" si="323"/>
        <v>0</v>
      </c>
      <c r="I408" s="244">
        <f t="shared" si="323"/>
        <v>0</v>
      </c>
      <c r="J408" s="244">
        <f t="shared" si="323"/>
        <v>0</v>
      </c>
      <c r="K408" s="244">
        <f t="shared" si="323"/>
        <v>0</v>
      </c>
      <c r="L408" s="331"/>
      <c r="M408" s="331"/>
      <c r="N408" s="331"/>
      <c r="O408" s="331"/>
    </row>
    <row r="409" spans="1:15" s="220" customFormat="1" outlineLevel="1">
      <c r="A409" s="541" t="s">
        <v>237</v>
      </c>
      <c r="B409" s="543" t="s">
        <v>251</v>
      </c>
      <c r="C409" s="264" t="s">
        <v>242</v>
      </c>
      <c r="D409" s="265"/>
      <c r="E409" s="244"/>
      <c r="F409" s="244"/>
      <c r="G409" s="244"/>
      <c r="H409" s="244"/>
      <c r="I409" s="244"/>
      <c r="J409" s="244"/>
      <c r="K409" s="244"/>
      <c r="L409" s="522"/>
      <c r="M409" s="522"/>
      <c r="N409" s="522"/>
      <c r="O409" s="522"/>
    </row>
    <row r="410" spans="1:15" s="220" customFormat="1" outlineLevel="1">
      <c r="A410" s="541"/>
      <c r="B410" s="339"/>
      <c r="C410" s="264" t="s">
        <v>225</v>
      </c>
      <c r="D410" s="265"/>
      <c r="E410" s="244"/>
      <c r="F410" s="244">
        <f t="shared" ref="F410:K410" si="324">F409*0.76*1.49/1000</f>
        <v>0</v>
      </c>
      <c r="G410" s="244">
        <f t="shared" si="324"/>
        <v>0</v>
      </c>
      <c r="H410" s="244">
        <f t="shared" si="324"/>
        <v>0</v>
      </c>
      <c r="I410" s="244">
        <f t="shared" si="324"/>
        <v>0</v>
      </c>
      <c r="J410" s="244">
        <f t="shared" si="324"/>
        <v>0</v>
      </c>
      <c r="K410" s="244">
        <f t="shared" si="324"/>
        <v>0</v>
      </c>
      <c r="L410" s="331"/>
      <c r="M410" s="331"/>
      <c r="N410" s="331"/>
      <c r="O410" s="331"/>
    </row>
    <row r="411" spans="1:15" s="220" customFormat="1" ht="30" outlineLevel="1">
      <c r="A411" s="541"/>
      <c r="B411" s="339"/>
      <c r="C411" s="264" t="s">
        <v>55</v>
      </c>
      <c r="D411" s="265"/>
      <c r="E411" s="244"/>
      <c r="F411" s="244"/>
      <c r="G411" s="244"/>
      <c r="H411" s="244"/>
      <c r="I411" s="244"/>
      <c r="J411" s="244"/>
      <c r="K411" s="244"/>
      <c r="L411" s="331"/>
      <c r="M411" s="331"/>
      <c r="N411" s="331"/>
      <c r="O411" s="331"/>
    </row>
    <row r="412" spans="1:15" s="220" customFormat="1" ht="30" outlineLevel="1">
      <c r="A412" s="541"/>
      <c r="B412" s="284"/>
      <c r="C412" s="264" t="s">
        <v>243</v>
      </c>
      <c r="D412" s="265"/>
      <c r="E412" s="244"/>
      <c r="F412" s="244">
        <f t="shared" ref="F412:K412" si="325">F409/100</f>
        <v>0</v>
      </c>
      <c r="G412" s="244">
        <f t="shared" si="325"/>
        <v>0</v>
      </c>
      <c r="H412" s="244">
        <f t="shared" si="325"/>
        <v>0</v>
      </c>
      <c r="I412" s="244">
        <f t="shared" si="325"/>
        <v>0</v>
      </c>
      <c r="J412" s="244">
        <f t="shared" si="325"/>
        <v>0</v>
      </c>
      <c r="K412" s="244">
        <f t="shared" si="325"/>
        <v>0</v>
      </c>
      <c r="L412" s="331"/>
      <c r="M412" s="331"/>
      <c r="N412" s="331"/>
      <c r="O412" s="331"/>
    </row>
    <row r="413" spans="1:15" s="220" customFormat="1" outlineLevel="1">
      <c r="A413" s="541" t="s">
        <v>238</v>
      </c>
      <c r="B413" s="544" t="s">
        <v>252</v>
      </c>
      <c r="C413" s="264" t="s">
        <v>244</v>
      </c>
      <c r="D413" s="265"/>
      <c r="E413" s="226">
        <v>0</v>
      </c>
      <c r="F413" s="226">
        <v>0</v>
      </c>
      <c r="G413" s="226"/>
      <c r="H413" s="226"/>
      <c r="I413" s="226"/>
      <c r="J413" s="226"/>
      <c r="K413" s="226"/>
      <c r="L413" s="226"/>
      <c r="M413" s="222"/>
      <c r="N413" s="222"/>
      <c r="O413" s="222"/>
    </row>
    <row r="414" spans="1:15" s="220" customFormat="1" outlineLevel="1">
      <c r="A414" s="541"/>
      <c r="B414" s="542"/>
      <c r="C414" s="264" t="s">
        <v>225</v>
      </c>
      <c r="D414" s="265"/>
      <c r="E414" s="244">
        <v>0</v>
      </c>
      <c r="F414" s="244">
        <v>0</v>
      </c>
      <c r="G414" s="244"/>
      <c r="H414" s="244"/>
      <c r="I414" s="244"/>
      <c r="J414" s="244"/>
      <c r="K414" s="244"/>
      <c r="L414" s="244"/>
      <c r="M414" s="108"/>
      <c r="N414" s="108"/>
      <c r="O414" s="108"/>
    </row>
    <row r="415" spans="1:15" s="220" customFormat="1" ht="30" outlineLevel="1">
      <c r="A415" s="541"/>
      <c r="B415" s="542"/>
      <c r="C415" s="264" t="s">
        <v>55</v>
      </c>
      <c r="D415" s="265"/>
      <c r="E415" s="226">
        <v>0</v>
      </c>
      <c r="F415" s="226">
        <v>0</v>
      </c>
      <c r="G415" s="226"/>
      <c r="H415" s="226"/>
      <c r="I415" s="226"/>
      <c r="J415" s="226"/>
      <c r="K415" s="226"/>
      <c r="L415" s="226"/>
      <c r="M415" s="222"/>
      <c r="N415" s="222"/>
      <c r="O415" s="222"/>
    </row>
    <row r="416" spans="1:15" s="220" customFormat="1" ht="30" outlineLevel="1">
      <c r="A416" s="541"/>
      <c r="B416" s="542"/>
      <c r="C416" s="264" t="s">
        <v>243</v>
      </c>
      <c r="D416" s="265"/>
      <c r="E416" s="226"/>
      <c r="F416" s="226"/>
      <c r="G416" s="226"/>
      <c r="H416" s="226"/>
      <c r="I416" s="226"/>
      <c r="J416" s="226"/>
      <c r="K416" s="226"/>
      <c r="L416" s="226"/>
      <c r="M416" s="222"/>
      <c r="N416" s="222"/>
      <c r="O416" s="222"/>
    </row>
    <row r="417" spans="1:15" s="220" customFormat="1" ht="30" outlineLevel="1">
      <c r="A417" s="541"/>
      <c r="B417" s="542"/>
      <c r="C417" s="264" t="s">
        <v>260</v>
      </c>
      <c r="D417" s="265"/>
      <c r="E417" s="226"/>
      <c r="F417" s="226"/>
      <c r="G417" s="226"/>
      <c r="H417" s="226"/>
      <c r="I417" s="226"/>
      <c r="J417" s="226"/>
      <c r="K417" s="226"/>
      <c r="L417" s="226"/>
      <c r="M417" s="222"/>
      <c r="N417" s="222"/>
      <c r="O417" s="222"/>
    </row>
    <row r="418" spans="1:15" s="220" customFormat="1" outlineLevel="1">
      <c r="A418" s="541" t="s">
        <v>239</v>
      </c>
      <c r="B418" s="281" t="s">
        <v>226</v>
      </c>
      <c r="C418" s="264" t="s">
        <v>242</v>
      </c>
      <c r="D418" s="265"/>
      <c r="E418" s="244">
        <f t="shared" ref="E418:J418" si="326">E422+E426</f>
        <v>0</v>
      </c>
      <c r="F418" s="244">
        <f t="shared" si="326"/>
        <v>0</v>
      </c>
      <c r="G418" s="244">
        <f t="shared" si="326"/>
        <v>0</v>
      </c>
      <c r="H418" s="244">
        <f t="shared" si="326"/>
        <v>0</v>
      </c>
      <c r="I418" s="244">
        <f t="shared" si="326"/>
        <v>0</v>
      </c>
      <c r="J418" s="244">
        <f t="shared" si="326"/>
        <v>0</v>
      </c>
      <c r="K418" s="244">
        <f>K422+K426</f>
        <v>0</v>
      </c>
      <c r="L418" s="331"/>
      <c r="M418" s="331"/>
      <c r="N418" s="331"/>
      <c r="O418" s="331"/>
    </row>
    <row r="419" spans="1:15" s="220" customFormat="1" outlineLevel="1">
      <c r="A419" s="541"/>
      <c r="B419" s="542"/>
      <c r="C419" s="264" t="s">
        <v>225</v>
      </c>
      <c r="D419" s="265"/>
      <c r="E419" s="244">
        <f t="shared" ref="E419:K419" si="327">E423+E427</f>
        <v>0</v>
      </c>
      <c r="F419" s="244">
        <f t="shared" si="327"/>
        <v>0</v>
      </c>
      <c r="G419" s="244">
        <f t="shared" si="327"/>
        <v>0</v>
      </c>
      <c r="H419" s="244">
        <f t="shared" si="327"/>
        <v>0</v>
      </c>
      <c r="I419" s="244">
        <f t="shared" si="327"/>
        <v>0</v>
      </c>
      <c r="J419" s="244">
        <f t="shared" si="327"/>
        <v>0</v>
      </c>
      <c r="K419" s="244">
        <f t="shared" si="327"/>
        <v>0</v>
      </c>
      <c r="L419" s="331"/>
      <c r="M419" s="331"/>
      <c r="N419" s="331"/>
      <c r="O419" s="331"/>
    </row>
    <row r="420" spans="1:15" s="220" customFormat="1" ht="30" outlineLevel="1">
      <c r="A420" s="541"/>
      <c r="B420" s="542"/>
      <c r="C420" s="264" t="s">
        <v>55</v>
      </c>
      <c r="D420" s="265"/>
      <c r="E420" s="384">
        <f t="shared" ref="E420:K420" si="328">E424+E428</f>
        <v>0</v>
      </c>
      <c r="F420" s="384">
        <f t="shared" si="328"/>
        <v>0</v>
      </c>
      <c r="G420" s="384">
        <f t="shared" si="328"/>
        <v>0</v>
      </c>
      <c r="H420" s="384">
        <f t="shared" si="328"/>
        <v>0</v>
      </c>
      <c r="I420" s="384">
        <f t="shared" si="328"/>
        <v>0</v>
      </c>
      <c r="J420" s="384">
        <f t="shared" si="328"/>
        <v>0</v>
      </c>
      <c r="K420" s="384">
        <f t="shared" si="328"/>
        <v>0</v>
      </c>
      <c r="L420" s="331"/>
      <c r="M420" s="331"/>
      <c r="N420" s="331"/>
      <c r="O420" s="331"/>
    </row>
    <row r="421" spans="1:15" s="220" customFormat="1" ht="30" outlineLevel="1">
      <c r="A421" s="541"/>
      <c r="B421" s="542"/>
      <c r="C421" s="264" t="s">
        <v>243</v>
      </c>
      <c r="D421" s="265"/>
      <c r="E421" s="244">
        <f t="shared" ref="E421:K421" si="329">E418/100</f>
        <v>0</v>
      </c>
      <c r="F421" s="244">
        <f t="shared" si="329"/>
        <v>0</v>
      </c>
      <c r="G421" s="244">
        <f t="shared" si="329"/>
        <v>0</v>
      </c>
      <c r="H421" s="244">
        <f t="shared" si="329"/>
        <v>0</v>
      </c>
      <c r="I421" s="244">
        <f t="shared" si="329"/>
        <v>0</v>
      </c>
      <c r="J421" s="244">
        <f t="shared" si="329"/>
        <v>0</v>
      </c>
      <c r="K421" s="244">
        <f t="shared" si="329"/>
        <v>0</v>
      </c>
      <c r="L421" s="331"/>
      <c r="M421" s="331"/>
      <c r="N421" s="331"/>
      <c r="O421" s="331"/>
    </row>
    <row r="422" spans="1:15" s="220" customFormat="1" outlineLevel="1">
      <c r="A422" s="541" t="s">
        <v>240</v>
      </c>
      <c r="B422" s="544" t="s">
        <v>251</v>
      </c>
      <c r="C422" s="264" t="s">
        <v>242</v>
      </c>
      <c r="D422" s="265"/>
      <c r="E422" s="230"/>
      <c r="F422" s="230"/>
      <c r="G422" s="230"/>
      <c r="H422" s="230"/>
      <c r="I422" s="230"/>
      <c r="J422" s="380"/>
      <c r="K422" s="230"/>
      <c r="L422" s="424">
        <f>K422-(K422*0)</f>
        <v>0</v>
      </c>
      <c r="M422" s="424">
        <f>L422-(L422*0)</f>
        <v>0</v>
      </c>
      <c r="N422" s="424">
        <f t="shared" ref="N422" si="330">M422-(M422*0.03)</f>
        <v>0</v>
      </c>
      <c r="O422" s="424">
        <f t="shared" ref="O422" si="331">N422-(N422*0.03)</f>
        <v>0</v>
      </c>
    </row>
    <row r="423" spans="1:15" s="220" customFormat="1" outlineLevel="1">
      <c r="A423" s="541"/>
      <c r="B423" s="284"/>
      <c r="C423" s="264" t="s">
        <v>225</v>
      </c>
      <c r="D423" s="265"/>
      <c r="E423" s="244"/>
      <c r="F423" s="244"/>
      <c r="G423" s="244">
        <f t="shared" ref="G423:O423" si="332">G422*0.85*1.45/1000</f>
        <v>0</v>
      </c>
      <c r="H423" s="244">
        <f t="shared" si="332"/>
        <v>0</v>
      </c>
      <c r="I423" s="244">
        <f t="shared" si="332"/>
        <v>0</v>
      </c>
      <c r="J423" s="244">
        <f t="shared" si="332"/>
        <v>0</v>
      </c>
      <c r="K423" s="244">
        <f t="shared" si="332"/>
        <v>0</v>
      </c>
      <c r="L423" s="331">
        <f t="shared" si="332"/>
        <v>0</v>
      </c>
      <c r="M423" s="331">
        <f t="shared" si="332"/>
        <v>0</v>
      </c>
      <c r="N423" s="331">
        <f t="shared" si="332"/>
        <v>0</v>
      </c>
      <c r="O423" s="331">
        <f t="shared" si="332"/>
        <v>0</v>
      </c>
    </row>
    <row r="424" spans="1:15" s="220" customFormat="1" ht="30" outlineLevel="1">
      <c r="A424" s="541"/>
      <c r="B424" s="284"/>
      <c r="C424" s="264" t="s">
        <v>55</v>
      </c>
      <c r="D424" s="265"/>
      <c r="E424" s="230"/>
      <c r="F424" s="230"/>
      <c r="G424" s="230"/>
      <c r="H424" s="230"/>
      <c r="I424" s="230"/>
      <c r="J424" s="381"/>
      <c r="K424" s="230"/>
      <c r="L424" s="425"/>
      <c r="M424" s="425"/>
      <c r="N424" s="425"/>
      <c r="O424" s="425"/>
    </row>
    <row r="425" spans="1:15" s="220" customFormat="1" ht="30" outlineLevel="1">
      <c r="A425" s="541"/>
      <c r="B425" s="284"/>
      <c r="C425" s="264" t="s">
        <v>243</v>
      </c>
      <c r="D425" s="265"/>
      <c r="E425" s="244"/>
      <c r="F425" s="244"/>
      <c r="G425" s="244">
        <f t="shared" ref="G425:N425" si="333">G422/100</f>
        <v>0</v>
      </c>
      <c r="H425" s="244">
        <f t="shared" si="333"/>
        <v>0</v>
      </c>
      <c r="I425" s="244">
        <f t="shared" si="333"/>
        <v>0</v>
      </c>
      <c r="J425" s="244">
        <f t="shared" si="333"/>
        <v>0</v>
      </c>
      <c r="K425" s="244">
        <f t="shared" si="333"/>
        <v>0</v>
      </c>
      <c r="L425" s="331">
        <f t="shared" si="333"/>
        <v>0</v>
      </c>
      <c r="M425" s="331">
        <f t="shared" si="333"/>
        <v>0</v>
      </c>
      <c r="N425" s="331">
        <f t="shared" si="333"/>
        <v>0</v>
      </c>
      <c r="O425" s="331">
        <f>O422/100</f>
        <v>0</v>
      </c>
    </row>
    <row r="426" spans="1:15" s="220" customFormat="1" outlineLevel="1">
      <c r="A426" s="541" t="s">
        <v>241</v>
      </c>
      <c r="B426" s="544" t="s">
        <v>252</v>
      </c>
      <c r="C426" s="264" t="s">
        <v>244</v>
      </c>
      <c r="D426" s="265"/>
      <c r="E426" s="230"/>
      <c r="F426" s="230"/>
      <c r="G426" s="230"/>
      <c r="H426" s="230"/>
      <c r="I426" s="230"/>
      <c r="J426" s="230"/>
      <c r="K426" s="230">
        <f>G426+H426+I426+J426</f>
        <v>0</v>
      </c>
      <c r="L426" s="424">
        <f>K426-(K426*0)</f>
        <v>0</v>
      </c>
      <c r="M426" s="424">
        <f>L426-(L426*0)</f>
        <v>0</v>
      </c>
      <c r="N426" s="424">
        <f t="shared" ref="N426" si="334">M426-(M426*0.03)</f>
        <v>0</v>
      </c>
      <c r="O426" s="424">
        <f t="shared" ref="O426" si="335">N426-(N426*0.03)</f>
        <v>0</v>
      </c>
    </row>
    <row r="427" spans="1:15" s="220" customFormat="1" outlineLevel="1">
      <c r="A427" s="541"/>
      <c r="B427" s="284"/>
      <c r="C427" s="264" t="s">
        <v>225</v>
      </c>
      <c r="D427" s="265"/>
      <c r="E427" s="244"/>
      <c r="F427" s="244"/>
      <c r="G427" s="244">
        <f t="shared" ref="G427:N427" si="336">G426*0.85*1.45/1000</f>
        <v>0</v>
      </c>
      <c r="H427" s="244">
        <f t="shared" si="336"/>
        <v>0</v>
      </c>
      <c r="I427" s="244">
        <f t="shared" si="336"/>
        <v>0</v>
      </c>
      <c r="J427" s="244">
        <f t="shared" si="336"/>
        <v>0</v>
      </c>
      <c r="K427" s="244">
        <f t="shared" si="336"/>
        <v>0</v>
      </c>
      <c r="L427" s="331">
        <f t="shared" si="336"/>
        <v>0</v>
      </c>
      <c r="M427" s="323">
        <f t="shared" si="336"/>
        <v>0</v>
      </c>
      <c r="N427" s="323">
        <f t="shared" si="336"/>
        <v>0</v>
      </c>
      <c r="O427" s="323">
        <f>O426*0.85*1.45/1000</f>
        <v>0</v>
      </c>
    </row>
    <row r="428" spans="1:15" s="220" customFormat="1" ht="30" outlineLevel="1">
      <c r="A428" s="541"/>
      <c r="B428" s="542"/>
      <c r="C428" s="264" t="s">
        <v>55</v>
      </c>
      <c r="D428" s="265"/>
      <c r="E428" s="230"/>
      <c r="F428" s="230"/>
      <c r="G428" s="230"/>
      <c r="H428" s="230"/>
      <c r="I428" s="230"/>
      <c r="J428" s="230"/>
      <c r="K428" s="230">
        <f>G428+H428+I428+J428</f>
        <v>0</v>
      </c>
      <c r="L428" s="426"/>
      <c r="M428" s="426"/>
      <c r="N428" s="426"/>
      <c r="O428" s="426"/>
    </row>
    <row r="429" spans="1:15" s="220" customFormat="1" ht="30" outlineLevel="1">
      <c r="A429" s="541"/>
      <c r="B429" s="542"/>
      <c r="C429" s="264" t="s">
        <v>243</v>
      </c>
      <c r="D429" s="265"/>
      <c r="E429" s="244">
        <v>0</v>
      </c>
      <c r="F429" s="244"/>
      <c r="G429" s="244">
        <f t="shared" ref="G429:N429" si="337">G426/100</f>
        <v>0</v>
      </c>
      <c r="H429" s="244">
        <f t="shared" si="337"/>
        <v>0</v>
      </c>
      <c r="I429" s="244">
        <f t="shared" si="337"/>
        <v>0</v>
      </c>
      <c r="J429" s="244">
        <f t="shared" si="337"/>
        <v>0</v>
      </c>
      <c r="K429" s="244">
        <f t="shared" si="337"/>
        <v>0</v>
      </c>
      <c r="L429" s="331">
        <f t="shared" si="337"/>
        <v>0</v>
      </c>
      <c r="M429" s="331">
        <f t="shared" si="337"/>
        <v>0</v>
      </c>
      <c r="N429" s="331">
        <f t="shared" si="337"/>
        <v>0</v>
      </c>
      <c r="O429" s="331">
        <f>O426/100</f>
        <v>0</v>
      </c>
    </row>
    <row r="430" spans="1:15" s="220" customFormat="1" ht="30" outlineLevel="1">
      <c r="A430" s="541"/>
      <c r="B430" s="542"/>
      <c r="C430" s="264" t="s">
        <v>260</v>
      </c>
      <c r="D430" s="265"/>
      <c r="E430" s="226">
        <v>0</v>
      </c>
      <c r="F430" s="226">
        <v>0</v>
      </c>
      <c r="G430" s="226">
        <v>0</v>
      </c>
      <c r="H430" s="226">
        <v>0</v>
      </c>
      <c r="I430" s="226">
        <v>0</v>
      </c>
      <c r="J430" s="226">
        <v>0</v>
      </c>
      <c r="K430" s="226">
        <v>0</v>
      </c>
      <c r="L430" s="226">
        <v>0</v>
      </c>
      <c r="M430" s="222">
        <v>0</v>
      </c>
      <c r="N430" s="222">
        <v>0</v>
      </c>
      <c r="O430" s="222">
        <v>0</v>
      </c>
    </row>
    <row r="431" spans="1:15" s="220" customFormat="1" outlineLevel="1">
      <c r="A431" s="765" t="s">
        <v>248</v>
      </c>
      <c r="B431" s="777" t="s">
        <v>253</v>
      </c>
      <c r="C431" s="264" t="s">
        <v>225</v>
      </c>
      <c r="D431" s="265"/>
      <c r="E431" s="244">
        <v>0</v>
      </c>
      <c r="F431" s="244">
        <v>0</v>
      </c>
      <c r="G431" s="244">
        <f t="shared" ref="G431:N431" si="338">G434+G437</f>
        <v>0</v>
      </c>
      <c r="H431" s="244">
        <f t="shared" si="338"/>
        <v>0</v>
      </c>
      <c r="I431" s="244">
        <f t="shared" si="338"/>
        <v>0</v>
      </c>
      <c r="J431" s="244">
        <f t="shared" si="338"/>
        <v>0</v>
      </c>
      <c r="K431" s="244">
        <f t="shared" si="338"/>
        <v>0</v>
      </c>
      <c r="L431" s="244">
        <f t="shared" si="338"/>
        <v>0</v>
      </c>
      <c r="M431" s="108">
        <f t="shared" si="338"/>
        <v>0</v>
      </c>
      <c r="N431" s="108">
        <f t="shared" si="338"/>
        <v>0</v>
      </c>
      <c r="O431" s="108">
        <f>O434+O437</f>
        <v>0</v>
      </c>
    </row>
    <row r="432" spans="1:15" s="220" customFormat="1" ht="30" outlineLevel="1">
      <c r="A432" s="765"/>
      <c r="B432" s="777"/>
      <c r="C432" s="264" t="s">
        <v>55</v>
      </c>
      <c r="D432" s="265"/>
      <c r="E432" s="244">
        <v>0</v>
      </c>
      <c r="F432" s="244">
        <v>0</v>
      </c>
      <c r="G432" s="244">
        <f t="shared" ref="G432:N432" si="339">G435+G438</f>
        <v>0</v>
      </c>
      <c r="H432" s="244">
        <f t="shared" si="339"/>
        <v>0</v>
      </c>
      <c r="I432" s="244">
        <f t="shared" si="339"/>
        <v>0</v>
      </c>
      <c r="J432" s="244">
        <f t="shared" si="339"/>
        <v>0</v>
      </c>
      <c r="K432" s="244">
        <f t="shared" si="339"/>
        <v>0</v>
      </c>
      <c r="L432" s="244">
        <f t="shared" si="339"/>
        <v>0</v>
      </c>
      <c r="M432" s="108">
        <f t="shared" si="339"/>
        <v>0</v>
      </c>
      <c r="N432" s="108">
        <f t="shared" si="339"/>
        <v>0</v>
      </c>
      <c r="O432" s="108">
        <f>O435+O438</f>
        <v>0</v>
      </c>
    </row>
    <row r="433" spans="1:15" s="220" customFormat="1" outlineLevel="1">
      <c r="A433" s="765" t="s">
        <v>254</v>
      </c>
      <c r="B433" s="766" t="s">
        <v>247</v>
      </c>
      <c r="C433" s="264" t="s">
        <v>313</v>
      </c>
      <c r="D433" s="265"/>
      <c r="E433" s="226">
        <v>0</v>
      </c>
      <c r="F433" s="226">
        <v>0</v>
      </c>
      <c r="G433" s="226">
        <v>0</v>
      </c>
      <c r="H433" s="226">
        <v>0</v>
      </c>
      <c r="I433" s="226">
        <v>0</v>
      </c>
      <c r="J433" s="226">
        <v>0</v>
      </c>
      <c r="K433" s="226">
        <v>0</v>
      </c>
      <c r="L433" s="226">
        <v>0</v>
      </c>
      <c r="M433" s="222">
        <v>0</v>
      </c>
      <c r="N433" s="222">
        <v>0</v>
      </c>
      <c r="O433" s="222">
        <v>0</v>
      </c>
    </row>
    <row r="434" spans="1:15" s="220" customFormat="1" outlineLevel="1">
      <c r="A434" s="765"/>
      <c r="B434" s="766"/>
      <c r="C434" s="264" t="s">
        <v>225</v>
      </c>
      <c r="D434" s="265"/>
      <c r="E434" s="244">
        <v>0</v>
      </c>
      <c r="F434" s="244">
        <v>0</v>
      </c>
      <c r="G434" s="244">
        <f t="shared" ref="G434:N434" si="340">1.154*G433/1000</f>
        <v>0</v>
      </c>
      <c r="H434" s="244">
        <f t="shared" si="340"/>
        <v>0</v>
      </c>
      <c r="I434" s="244">
        <f t="shared" si="340"/>
        <v>0</v>
      </c>
      <c r="J434" s="244">
        <f t="shared" si="340"/>
        <v>0</v>
      </c>
      <c r="K434" s="244">
        <f t="shared" si="340"/>
        <v>0</v>
      </c>
      <c r="L434" s="244">
        <f t="shared" si="340"/>
        <v>0</v>
      </c>
      <c r="M434" s="108">
        <f t="shared" si="340"/>
        <v>0</v>
      </c>
      <c r="N434" s="108">
        <f t="shared" si="340"/>
        <v>0</v>
      </c>
      <c r="O434" s="108">
        <f>1.154*O433/1000</f>
        <v>0</v>
      </c>
    </row>
    <row r="435" spans="1:15" s="220" customFormat="1" ht="30" outlineLevel="1">
      <c r="A435" s="765"/>
      <c r="B435" s="766"/>
      <c r="C435" s="264" t="s">
        <v>55</v>
      </c>
      <c r="D435" s="265"/>
      <c r="E435" s="226">
        <v>0</v>
      </c>
      <c r="F435" s="226">
        <v>0</v>
      </c>
      <c r="G435" s="226">
        <v>0</v>
      </c>
      <c r="H435" s="226">
        <v>0</v>
      </c>
      <c r="I435" s="226">
        <v>0</v>
      </c>
      <c r="J435" s="226">
        <v>0</v>
      </c>
      <c r="K435" s="226">
        <v>0</v>
      </c>
      <c r="L435" s="226">
        <v>0</v>
      </c>
      <c r="M435" s="222">
        <v>0</v>
      </c>
      <c r="N435" s="222">
        <v>0</v>
      </c>
      <c r="O435" s="222">
        <v>0</v>
      </c>
    </row>
    <row r="436" spans="1:15" s="220" customFormat="1" outlineLevel="1">
      <c r="A436" s="765" t="s">
        <v>249</v>
      </c>
      <c r="B436" s="766" t="s">
        <v>246</v>
      </c>
      <c r="C436" s="264" t="s">
        <v>58</v>
      </c>
      <c r="D436" s="265"/>
      <c r="E436" s="226">
        <v>0</v>
      </c>
      <c r="F436" s="226">
        <v>0</v>
      </c>
      <c r="G436" s="226">
        <v>0</v>
      </c>
      <c r="H436" s="226">
        <v>0</v>
      </c>
      <c r="I436" s="226">
        <v>0</v>
      </c>
      <c r="J436" s="226">
        <v>0</v>
      </c>
      <c r="K436" s="226">
        <v>0</v>
      </c>
      <c r="L436" s="226">
        <v>0</v>
      </c>
      <c r="M436" s="222">
        <v>0</v>
      </c>
      <c r="N436" s="222">
        <v>0</v>
      </c>
      <c r="O436" s="222">
        <v>0</v>
      </c>
    </row>
    <row r="437" spans="1:15" s="220" customFormat="1" outlineLevel="1">
      <c r="A437" s="765"/>
      <c r="B437" s="766"/>
      <c r="C437" s="264" t="s">
        <v>56</v>
      </c>
      <c r="D437" s="265"/>
      <c r="E437" s="244">
        <v>0</v>
      </c>
      <c r="F437" s="244">
        <v>0</v>
      </c>
      <c r="G437" s="244">
        <f t="shared" ref="G437:N437" si="341">0.12*G436</f>
        <v>0</v>
      </c>
      <c r="H437" s="244">
        <f t="shared" si="341"/>
        <v>0</v>
      </c>
      <c r="I437" s="244">
        <f t="shared" si="341"/>
        <v>0</v>
      </c>
      <c r="J437" s="244">
        <f t="shared" si="341"/>
        <v>0</v>
      </c>
      <c r="K437" s="244">
        <f t="shared" si="341"/>
        <v>0</v>
      </c>
      <c r="L437" s="244">
        <f t="shared" si="341"/>
        <v>0</v>
      </c>
      <c r="M437" s="108">
        <f t="shared" si="341"/>
        <v>0</v>
      </c>
      <c r="N437" s="108">
        <f t="shared" si="341"/>
        <v>0</v>
      </c>
      <c r="O437" s="108">
        <f>0.12*O436</f>
        <v>0</v>
      </c>
    </row>
    <row r="438" spans="1:15" s="220" customFormat="1" ht="30" outlineLevel="1">
      <c r="A438" s="765"/>
      <c r="B438" s="766"/>
      <c r="C438" s="264" t="s">
        <v>55</v>
      </c>
      <c r="D438" s="265"/>
      <c r="E438" s="226">
        <v>0</v>
      </c>
      <c r="F438" s="226">
        <v>0</v>
      </c>
      <c r="G438" s="226">
        <v>0</v>
      </c>
      <c r="H438" s="226">
        <v>0</v>
      </c>
      <c r="I438" s="226">
        <v>0</v>
      </c>
      <c r="J438" s="226">
        <v>0</v>
      </c>
      <c r="K438" s="226">
        <v>0</v>
      </c>
      <c r="L438" s="226">
        <v>0</v>
      </c>
      <c r="M438" s="222">
        <v>0</v>
      </c>
      <c r="N438" s="222">
        <v>0</v>
      </c>
      <c r="O438" s="222">
        <v>0</v>
      </c>
    </row>
    <row r="439" spans="1:15" s="220" customFormat="1" ht="60" outlineLevel="1">
      <c r="A439" s="303">
        <v>9</v>
      </c>
      <c r="B439" s="304" t="s">
        <v>330</v>
      </c>
      <c r="C439" s="264" t="s">
        <v>215</v>
      </c>
      <c r="D439" s="265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</row>
    <row r="440" spans="1:15" s="220" customFormat="1" ht="30" outlineLevel="1">
      <c r="A440" s="305" t="s">
        <v>334</v>
      </c>
      <c r="B440" s="304" t="s">
        <v>331</v>
      </c>
      <c r="C440" s="264" t="s">
        <v>14</v>
      </c>
      <c r="D440" s="265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</row>
    <row r="441" spans="1:15" s="220" customFormat="1" ht="30" outlineLevel="1">
      <c r="A441" s="303" t="s">
        <v>335</v>
      </c>
      <c r="B441" s="306" t="s">
        <v>332</v>
      </c>
      <c r="C441" s="302" t="s">
        <v>14</v>
      </c>
      <c r="D441" s="301"/>
      <c r="E441" s="368"/>
      <c r="F441" s="368">
        <f>F440-F442</f>
        <v>0</v>
      </c>
      <c r="G441" s="368">
        <f t="shared" ref="G441:O441" si="342">G440-G442</f>
        <v>0</v>
      </c>
      <c r="H441" s="368">
        <f t="shared" si="342"/>
        <v>0</v>
      </c>
      <c r="I441" s="368">
        <f t="shared" si="342"/>
        <v>0</v>
      </c>
      <c r="J441" s="368">
        <f t="shared" si="342"/>
        <v>0</v>
      </c>
      <c r="K441" s="368">
        <f t="shared" si="342"/>
        <v>0</v>
      </c>
      <c r="L441" s="368">
        <f t="shared" si="342"/>
        <v>0</v>
      </c>
      <c r="M441" s="368">
        <f t="shared" si="342"/>
        <v>0</v>
      </c>
      <c r="N441" s="368">
        <f t="shared" si="342"/>
        <v>0</v>
      </c>
      <c r="O441" s="368">
        <f t="shared" si="342"/>
        <v>0</v>
      </c>
    </row>
    <row r="442" spans="1:15" s="220" customFormat="1" outlineLevel="1">
      <c r="A442" s="303" t="s">
        <v>336</v>
      </c>
      <c r="B442" s="306" t="s">
        <v>333</v>
      </c>
      <c r="C442" s="264" t="s">
        <v>14</v>
      </c>
      <c r="D442" s="265"/>
      <c r="E442" s="351"/>
      <c r="F442" s="351"/>
      <c r="G442" s="351">
        <f>G440*0.75</f>
        <v>0</v>
      </c>
      <c r="H442" s="351">
        <f t="shared" ref="H442:O442" si="343">H440*0.75</f>
        <v>0</v>
      </c>
      <c r="I442" s="351">
        <f t="shared" si="343"/>
        <v>0</v>
      </c>
      <c r="J442" s="351">
        <f t="shared" si="343"/>
        <v>0</v>
      </c>
      <c r="K442" s="351">
        <f t="shared" si="343"/>
        <v>0</v>
      </c>
      <c r="L442" s="351">
        <f t="shared" si="343"/>
        <v>0</v>
      </c>
      <c r="M442" s="351">
        <f t="shared" si="343"/>
        <v>0</v>
      </c>
      <c r="N442" s="351">
        <f t="shared" si="343"/>
        <v>0</v>
      </c>
      <c r="O442" s="351">
        <f t="shared" si="343"/>
        <v>0</v>
      </c>
    </row>
    <row r="443" spans="1:15">
      <c r="A443" s="786" t="s">
        <v>442</v>
      </c>
      <c r="B443" s="786"/>
      <c r="C443" s="786"/>
      <c r="D443" s="786"/>
      <c r="E443" s="786"/>
      <c r="F443" s="786"/>
      <c r="G443" s="786"/>
      <c r="H443" s="786"/>
      <c r="I443" s="786"/>
      <c r="J443" s="786"/>
      <c r="K443" s="786"/>
      <c r="L443" s="786"/>
      <c r="M443" s="786"/>
      <c r="N443" s="786"/>
      <c r="O443" s="786"/>
    </row>
    <row r="444" spans="1:15" ht="45" outlineLevel="1">
      <c r="A444" s="523">
        <v>1</v>
      </c>
      <c r="B444" s="269" t="s">
        <v>76</v>
      </c>
      <c r="C444" s="270" t="s">
        <v>71</v>
      </c>
      <c r="D444" s="228"/>
      <c r="E444" s="108">
        <v>3006.7021659999996</v>
      </c>
      <c r="F444" s="108">
        <v>3202.7670289999996</v>
      </c>
      <c r="G444" s="108">
        <v>942.5421070000001</v>
      </c>
      <c r="H444" s="108">
        <v>677.88954199999989</v>
      </c>
      <c r="I444" s="108">
        <v>643.35519399999987</v>
      </c>
      <c r="J444" s="108">
        <v>921.30577800000003</v>
      </c>
      <c r="K444" s="108">
        <v>3185.0926209999998</v>
      </c>
      <c r="L444" s="108">
        <v>3203.8913849999999</v>
      </c>
      <c r="M444" s="108">
        <v>3212.4864339999999</v>
      </c>
      <c r="N444" s="108">
        <v>3208.8010669999999</v>
      </c>
      <c r="O444" s="108">
        <v>3204.165101</v>
      </c>
    </row>
    <row r="445" spans="1:15" outlineLevel="1">
      <c r="A445" s="523" t="s">
        <v>44</v>
      </c>
      <c r="B445" s="525" t="s">
        <v>72</v>
      </c>
      <c r="C445" s="270" t="s">
        <v>71</v>
      </c>
      <c r="D445" s="228"/>
      <c r="E445" s="108">
        <v>3331.4074730000002</v>
      </c>
      <c r="F445" s="108">
        <v>3288.1572690000003</v>
      </c>
      <c r="G445" s="222">
        <v>950.36218299999996</v>
      </c>
      <c r="H445" s="222">
        <v>693.66976</v>
      </c>
      <c r="I445" s="222">
        <v>655.35756200000003</v>
      </c>
      <c r="J445" s="222">
        <v>924.50090100000011</v>
      </c>
      <c r="K445" s="108">
        <v>3223.890406</v>
      </c>
      <c r="L445" s="222">
        <v>3242.9181587581697</v>
      </c>
      <c r="M445" s="222">
        <v>3251.6179045136009</v>
      </c>
      <c r="N445" s="222">
        <v>3247.8876458594086</v>
      </c>
      <c r="O445" s="222">
        <v>3243.1952089075285</v>
      </c>
    </row>
    <row r="446" spans="1:15" outlineLevel="1">
      <c r="A446" s="523" t="s">
        <v>45</v>
      </c>
      <c r="B446" s="525" t="s">
        <v>73</v>
      </c>
      <c r="C446" s="270" t="s">
        <v>71</v>
      </c>
      <c r="D446" s="228"/>
      <c r="E446" s="108">
        <v>602.91461400000003</v>
      </c>
      <c r="F446" s="108">
        <v>573.4043519999999</v>
      </c>
      <c r="G446" s="222">
        <v>185.52404899999999</v>
      </c>
      <c r="H446" s="222">
        <v>125.41841099999999</v>
      </c>
      <c r="I446" s="222">
        <v>103.07926</v>
      </c>
      <c r="J446" s="222">
        <v>188.60145299999999</v>
      </c>
      <c r="K446" s="108">
        <v>602.62317299999995</v>
      </c>
      <c r="L446" s="222">
        <v>606.17992068622618</v>
      </c>
      <c r="M446" s="222">
        <v>607.80611380422863</v>
      </c>
      <c r="N446" s="222">
        <v>607.10883814556598</v>
      </c>
      <c r="O446" s="222">
        <v>606.23170806701808</v>
      </c>
    </row>
    <row r="447" spans="1:15" outlineLevel="1">
      <c r="A447" s="523" t="s">
        <v>46</v>
      </c>
      <c r="B447" s="525" t="s">
        <v>74</v>
      </c>
      <c r="C447" s="270" t="s">
        <v>71</v>
      </c>
      <c r="D447" s="228"/>
      <c r="E447" s="108">
        <v>1591.6382329999997</v>
      </c>
      <c r="F447" s="108">
        <v>1964.325382</v>
      </c>
      <c r="G447" s="222">
        <v>571.59953399999995</v>
      </c>
      <c r="H447" s="222">
        <v>388.16058400000003</v>
      </c>
      <c r="I447" s="222">
        <v>360.68783999999999</v>
      </c>
      <c r="J447" s="222">
        <v>570.28245800000002</v>
      </c>
      <c r="K447" s="108">
        <v>1890.7304159999997</v>
      </c>
      <c r="L447" s="222">
        <v>1901.889713109183</v>
      </c>
      <c r="M447" s="222">
        <v>1906.9918945855284</v>
      </c>
      <c r="N447" s="222">
        <v>1904.8041919626655</v>
      </c>
      <c r="O447" s="222">
        <v>1902.0521960345252</v>
      </c>
    </row>
    <row r="448" spans="1:15" outlineLevel="1">
      <c r="A448" s="523" t="s">
        <v>47</v>
      </c>
      <c r="B448" s="525" t="s">
        <v>75</v>
      </c>
      <c r="C448" s="270" t="s">
        <v>71</v>
      </c>
      <c r="D448" s="228"/>
      <c r="E448" s="108">
        <v>650.94200199999989</v>
      </c>
      <c r="F448" s="108">
        <v>830.42711999999995</v>
      </c>
      <c r="G448" s="222">
        <v>257.45887235873954</v>
      </c>
      <c r="H448" s="222">
        <v>187.4503286742717</v>
      </c>
      <c r="I448" s="222">
        <v>149.37098242534069</v>
      </c>
      <c r="J448" s="222">
        <v>203.93364452809638</v>
      </c>
      <c r="K448" s="108">
        <v>798.21382798644834</v>
      </c>
      <c r="L448" s="222">
        <v>802.92497304857932</v>
      </c>
      <c r="M448" s="222">
        <v>805.07897225060788</v>
      </c>
      <c r="N448" s="222">
        <v>804.15538501135165</v>
      </c>
      <c r="O448" s="222">
        <v>802.99356882337747</v>
      </c>
    </row>
    <row r="449" spans="1:15" ht="60" outlineLevel="1">
      <c r="A449" s="523">
        <v>2</v>
      </c>
      <c r="B449" s="524" t="s">
        <v>298</v>
      </c>
      <c r="C449" s="270" t="s">
        <v>71</v>
      </c>
      <c r="D449" s="228"/>
      <c r="E449" s="244">
        <f>E444</f>
        <v>3006.7021659999996</v>
      </c>
      <c r="F449" s="244">
        <f>F444</f>
        <v>3202.7670289999996</v>
      </c>
      <c r="G449" s="244">
        <f t="shared" ref="G449:O449" si="344">G444</f>
        <v>942.5421070000001</v>
      </c>
      <c r="H449" s="244">
        <f t="shared" si="344"/>
        <v>677.88954199999989</v>
      </c>
      <c r="I449" s="244">
        <f t="shared" si="344"/>
        <v>643.35519399999987</v>
      </c>
      <c r="J449" s="244">
        <f t="shared" si="344"/>
        <v>921.30577800000003</v>
      </c>
      <c r="K449" s="244">
        <f t="shared" si="344"/>
        <v>3185.0926209999998</v>
      </c>
      <c r="L449" s="244">
        <f>L444</f>
        <v>3203.8913849999999</v>
      </c>
      <c r="M449" s="215">
        <f>M444</f>
        <v>3212.4864339999999</v>
      </c>
      <c r="N449" s="215">
        <f t="shared" si="344"/>
        <v>3208.8010669999999</v>
      </c>
      <c r="O449" s="215">
        <f t="shared" si="344"/>
        <v>3204.165101</v>
      </c>
    </row>
    <row r="450" spans="1:15" ht="60" outlineLevel="1">
      <c r="A450" s="523">
        <v>3</v>
      </c>
      <c r="B450" s="524" t="s">
        <v>287</v>
      </c>
      <c r="C450" s="270" t="s">
        <v>71</v>
      </c>
      <c r="D450" s="228"/>
      <c r="E450" s="244">
        <f>E444</f>
        <v>3006.7021659999996</v>
      </c>
      <c r="F450" s="244">
        <f>F444</f>
        <v>3202.7670289999996</v>
      </c>
      <c r="G450" s="244">
        <f t="shared" ref="G450:K450" si="345">G444</f>
        <v>942.5421070000001</v>
      </c>
      <c r="H450" s="244">
        <f t="shared" si="345"/>
        <v>677.88954199999989</v>
      </c>
      <c r="I450" s="244">
        <f t="shared" si="345"/>
        <v>643.35519399999987</v>
      </c>
      <c r="J450" s="244">
        <f t="shared" si="345"/>
        <v>921.30577800000003</v>
      </c>
      <c r="K450" s="244">
        <f t="shared" si="345"/>
        <v>3185.0926209999998</v>
      </c>
      <c r="L450" s="244">
        <f>L444</f>
        <v>3203.8913849999999</v>
      </c>
      <c r="M450" s="215">
        <f t="shared" ref="M450:O450" si="346">M449</f>
        <v>3212.4864339999999</v>
      </c>
      <c r="N450" s="215">
        <f t="shared" si="346"/>
        <v>3208.8010669999999</v>
      </c>
      <c r="O450" s="215">
        <f t="shared" si="346"/>
        <v>3204.165101</v>
      </c>
    </row>
    <row r="451" spans="1:15" outlineLevel="1">
      <c r="A451" s="523" t="s">
        <v>65</v>
      </c>
      <c r="B451" s="525" t="s">
        <v>72</v>
      </c>
      <c r="C451" s="270" t="s">
        <v>71</v>
      </c>
      <c r="D451" s="228"/>
      <c r="E451" s="244">
        <f t="shared" ref="E451" si="347">E445</f>
        <v>3331.4074730000002</v>
      </c>
      <c r="F451" s="244">
        <f t="shared" ref="F451" si="348">F445</f>
        <v>3288.1572690000003</v>
      </c>
      <c r="G451" s="244">
        <f t="shared" ref="G451:J451" si="349">G445</f>
        <v>950.36218299999996</v>
      </c>
      <c r="H451" s="244">
        <f t="shared" si="349"/>
        <v>693.66976</v>
      </c>
      <c r="I451" s="244">
        <f t="shared" si="349"/>
        <v>655.35756200000003</v>
      </c>
      <c r="J451" s="244">
        <f t="shared" si="349"/>
        <v>924.50090100000011</v>
      </c>
      <c r="K451" s="244">
        <f>K445</f>
        <v>3223.890406</v>
      </c>
      <c r="L451" s="244">
        <f>L445</f>
        <v>3242.9181587581697</v>
      </c>
      <c r="M451" s="244">
        <f t="shared" ref="M451:O451" si="350">M445</f>
        <v>3251.6179045136009</v>
      </c>
      <c r="N451" s="244">
        <f t="shared" si="350"/>
        <v>3247.8876458594086</v>
      </c>
      <c r="O451" s="244">
        <f t="shared" si="350"/>
        <v>3243.1952089075285</v>
      </c>
    </row>
    <row r="452" spans="1:15" outlineLevel="1">
      <c r="A452" s="523" t="s">
        <v>87</v>
      </c>
      <c r="B452" s="525" t="s">
        <v>73</v>
      </c>
      <c r="C452" s="270" t="s">
        <v>71</v>
      </c>
      <c r="D452" s="228"/>
      <c r="E452" s="244">
        <f t="shared" ref="E452" si="351">E446</f>
        <v>602.91461400000003</v>
      </c>
      <c r="F452" s="244">
        <f t="shared" ref="F452" si="352">F446</f>
        <v>573.4043519999999</v>
      </c>
      <c r="G452" s="244">
        <f t="shared" ref="G452:J452" si="353">G446</f>
        <v>185.52404899999999</v>
      </c>
      <c r="H452" s="244">
        <f t="shared" si="353"/>
        <v>125.41841099999999</v>
      </c>
      <c r="I452" s="244">
        <f t="shared" si="353"/>
        <v>103.07926</v>
      </c>
      <c r="J452" s="244">
        <f t="shared" si="353"/>
        <v>188.60145299999999</v>
      </c>
      <c r="K452" s="244">
        <f>K446</f>
        <v>602.62317299999995</v>
      </c>
      <c r="L452" s="244">
        <f>L446</f>
        <v>606.17992068622618</v>
      </c>
      <c r="M452" s="244">
        <f t="shared" ref="M452:O452" si="354">M446</f>
        <v>607.80611380422863</v>
      </c>
      <c r="N452" s="244">
        <f t="shared" si="354"/>
        <v>607.10883814556598</v>
      </c>
      <c r="O452" s="244">
        <f t="shared" si="354"/>
        <v>606.23170806701808</v>
      </c>
    </row>
    <row r="453" spans="1:15" outlineLevel="1">
      <c r="A453" s="523" t="s">
        <v>85</v>
      </c>
      <c r="B453" s="525" t="s">
        <v>74</v>
      </c>
      <c r="C453" s="270" t="s">
        <v>71</v>
      </c>
      <c r="D453" s="228"/>
      <c r="E453" s="244">
        <f t="shared" ref="E453" si="355">E447</f>
        <v>1591.6382329999997</v>
      </c>
      <c r="F453" s="244">
        <f t="shared" ref="F453" si="356">F447</f>
        <v>1964.325382</v>
      </c>
      <c r="G453" s="244">
        <f t="shared" ref="G453:J453" si="357">G447</f>
        <v>571.59953399999995</v>
      </c>
      <c r="H453" s="244">
        <f t="shared" si="357"/>
        <v>388.16058400000003</v>
      </c>
      <c r="I453" s="244">
        <f t="shared" si="357"/>
        <v>360.68783999999999</v>
      </c>
      <c r="J453" s="244">
        <f t="shared" si="357"/>
        <v>570.28245800000002</v>
      </c>
      <c r="K453" s="244">
        <f>K447</f>
        <v>1890.7304159999997</v>
      </c>
      <c r="L453" s="244">
        <f t="shared" ref="L453:O453" si="358">L447</f>
        <v>1901.889713109183</v>
      </c>
      <c r="M453" s="244">
        <f t="shared" si="358"/>
        <v>1906.9918945855284</v>
      </c>
      <c r="N453" s="244">
        <f t="shared" si="358"/>
        <v>1904.8041919626655</v>
      </c>
      <c r="O453" s="244">
        <f t="shared" si="358"/>
        <v>1902.0521960345252</v>
      </c>
    </row>
    <row r="454" spans="1:15" outlineLevel="1">
      <c r="A454" s="523" t="s">
        <v>86</v>
      </c>
      <c r="B454" s="525" t="s">
        <v>75</v>
      </c>
      <c r="C454" s="270" t="s">
        <v>71</v>
      </c>
      <c r="D454" s="228"/>
      <c r="E454" s="244">
        <f t="shared" ref="E454" si="359">E448</f>
        <v>650.94200199999989</v>
      </c>
      <c r="F454" s="244">
        <f t="shared" ref="F454" si="360">F448</f>
        <v>830.42711999999995</v>
      </c>
      <c r="G454" s="244">
        <f t="shared" ref="G454:J454" si="361">G448</f>
        <v>257.45887235873954</v>
      </c>
      <c r="H454" s="244">
        <f t="shared" si="361"/>
        <v>187.4503286742717</v>
      </c>
      <c r="I454" s="244">
        <f t="shared" si="361"/>
        <v>149.37098242534069</v>
      </c>
      <c r="J454" s="244">
        <f t="shared" si="361"/>
        <v>203.93364452809638</v>
      </c>
      <c r="K454" s="244">
        <f>K448</f>
        <v>798.21382798644834</v>
      </c>
      <c r="L454" s="244">
        <f t="shared" ref="L454:O454" si="362">L448</f>
        <v>802.92497304857932</v>
      </c>
      <c r="M454" s="244">
        <f t="shared" si="362"/>
        <v>805.07897225060788</v>
      </c>
      <c r="N454" s="244">
        <f t="shared" si="362"/>
        <v>804.15538501135165</v>
      </c>
      <c r="O454" s="244">
        <f t="shared" si="362"/>
        <v>802.99356882337747</v>
      </c>
    </row>
    <row r="455" spans="1:15" ht="15" customHeight="1" outlineLevel="1">
      <c r="A455" s="781">
        <v>4</v>
      </c>
      <c r="B455" s="784" t="s">
        <v>78</v>
      </c>
      <c r="C455" s="270" t="s">
        <v>71</v>
      </c>
      <c r="D455" s="228"/>
      <c r="E455" s="324">
        <v>310.01328900000004</v>
      </c>
      <c r="F455" s="324">
        <f>501464.2659/1000</f>
        <v>501.46426589999999</v>
      </c>
      <c r="G455" s="324">
        <v>188.03784399999998</v>
      </c>
      <c r="H455" s="324">
        <v>74.187583000000004</v>
      </c>
      <c r="I455" s="324">
        <v>53.010234000000004</v>
      </c>
      <c r="J455" s="324">
        <v>169.15190100000001</v>
      </c>
      <c r="K455" s="324">
        <v>484.387562</v>
      </c>
      <c r="L455" s="324">
        <v>485.53904399999999</v>
      </c>
      <c r="M455" s="324">
        <v>477.53576900000002</v>
      </c>
      <c r="N455" s="324">
        <v>452.037801</v>
      </c>
      <c r="O455" s="324">
        <v>415.23485499999998</v>
      </c>
    </row>
    <row r="456" spans="1:15" outlineLevel="1">
      <c r="A456" s="781"/>
      <c r="B456" s="784"/>
      <c r="C456" s="270" t="s">
        <v>55</v>
      </c>
      <c r="D456" s="228"/>
      <c r="E456" s="324">
        <f>E455*Тарифы!$B$5</f>
        <v>975.90297148596255</v>
      </c>
      <c r="F456" s="324">
        <f>F455*Тарифы!$C$5</f>
        <v>1538.5876966895175</v>
      </c>
      <c r="G456" s="325">
        <f>G460+G464+G468+G472</f>
        <v>675.17359136253617</v>
      </c>
      <c r="H456" s="325">
        <f t="shared" ref="H456:J456" si="363">H460+H464+H468+H472</f>
        <v>254.0466225638074</v>
      </c>
      <c r="I456" s="325">
        <f t="shared" si="363"/>
        <v>191.91196510873482</v>
      </c>
      <c r="J456" s="325">
        <f t="shared" si="363"/>
        <v>614.58860066450791</v>
      </c>
      <c r="K456" s="324">
        <f>J456+I456+H456+G456</f>
        <v>1735.7207796995863</v>
      </c>
      <c r="L456" s="536">
        <v>1833.6175973402783</v>
      </c>
      <c r="M456" s="536">
        <v>1893.6692242081094</v>
      </c>
      <c r="N456" s="536">
        <v>1882.8585840603707</v>
      </c>
      <c r="O456" s="536">
        <v>1817.2179197458545</v>
      </c>
    </row>
    <row r="457" spans="1:15" outlineLevel="1">
      <c r="A457" s="781"/>
      <c r="B457" s="784"/>
      <c r="C457" s="273" t="s">
        <v>83</v>
      </c>
      <c r="D457" s="274"/>
      <c r="E457" s="146">
        <f t="shared" ref="E457:J457" si="364">E455/E449*100</f>
        <v>10.310741532887834</v>
      </c>
      <c r="F457" s="146">
        <f t="shared" si="364"/>
        <v>15.65721956543846</v>
      </c>
      <c r="G457" s="146">
        <f t="shared" si="364"/>
        <v>19.950073593900452</v>
      </c>
      <c r="H457" s="146">
        <f t="shared" si="364"/>
        <v>10.943904338916621</v>
      </c>
      <c r="I457" s="146">
        <f t="shared" si="364"/>
        <v>8.2396527601516514</v>
      </c>
      <c r="J457" s="146">
        <f t="shared" si="364"/>
        <v>18.360017383935261</v>
      </c>
      <c r="K457" s="146">
        <f>K455/K449*100</f>
        <v>15.207958437576627</v>
      </c>
      <c r="L457" s="146">
        <f t="shared" ref="L457:O457" si="365">L455/L449*100</f>
        <v>15.154666174802303</v>
      </c>
      <c r="M457" s="146">
        <f>M455/M449*100</f>
        <v>14.86498943453593</v>
      </c>
      <c r="N457" s="146">
        <f t="shared" si="365"/>
        <v>14.087436134600365</v>
      </c>
      <c r="O457" s="146">
        <f t="shared" si="365"/>
        <v>12.959221572896096</v>
      </c>
    </row>
    <row r="458" spans="1:15" outlineLevel="1">
      <c r="A458" s="781"/>
      <c r="B458" s="784"/>
      <c r="C458" s="273" t="s">
        <v>84</v>
      </c>
      <c r="D458" s="274"/>
      <c r="E458" s="146">
        <f t="shared" ref="E458:J458" si="366">IF(E450&gt;0,E455/E450*100,)</f>
        <v>10.310741532887834</v>
      </c>
      <c r="F458" s="146">
        <f t="shared" si="366"/>
        <v>15.65721956543846</v>
      </c>
      <c r="G458" s="146">
        <f t="shared" si="366"/>
        <v>19.950073593900452</v>
      </c>
      <c r="H458" s="146">
        <f t="shared" si="366"/>
        <v>10.943904338916621</v>
      </c>
      <c r="I458" s="146">
        <f t="shared" si="366"/>
        <v>8.2396527601516514</v>
      </c>
      <c r="J458" s="146">
        <f t="shared" si="366"/>
        <v>18.360017383935261</v>
      </c>
      <c r="K458" s="146">
        <f>IF(K450&gt;0,K455/K450*100,)</f>
        <v>15.207958437576627</v>
      </c>
      <c r="L458" s="146">
        <f t="shared" ref="L458:O458" si="367">IF(L450&gt;0,L455/L450*100,)</f>
        <v>15.154666174802303</v>
      </c>
      <c r="M458" s="146">
        <f>IF(M450&gt;0,M455/M450*100,)</f>
        <v>14.86498943453593</v>
      </c>
      <c r="N458" s="146">
        <f t="shared" si="367"/>
        <v>14.087436134600365</v>
      </c>
      <c r="O458" s="146">
        <f t="shared" si="367"/>
        <v>12.959221572896096</v>
      </c>
    </row>
    <row r="459" spans="1:15" outlineLevel="1">
      <c r="A459" s="781" t="s">
        <v>64</v>
      </c>
      <c r="B459" s="782" t="s">
        <v>72</v>
      </c>
      <c r="C459" s="270" t="s">
        <v>71</v>
      </c>
      <c r="D459" s="228"/>
      <c r="E459" s="230">
        <v>42.957888000000068</v>
      </c>
      <c r="F459" s="230">
        <f>72158.15/1000</f>
        <v>72.158149999999992</v>
      </c>
      <c r="G459" s="230">
        <v>26.311483999999997</v>
      </c>
      <c r="H459" s="230">
        <v>19.255254999999998</v>
      </c>
      <c r="I459" s="230">
        <v>11.204880000000001</v>
      </c>
      <c r="J459" s="230">
        <v>9.4335090000000008</v>
      </c>
      <c r="K459" s="230">
        <v>66.205128000000002</v>
      </c>
      <c r="L459" s="230">
        <v>66.36251</v>
      </c>
      <c r="M459" s="230">
        <v>65.268638999999993</v>
      </c>
      <c r="N459" s="230">
        <v>61.783627000000003</v>
      </c>
      <c r="O459" s="230">
        <v>56.753473999999997</v>
      </c>
    </row>
    <row r="460" spans="1:15" outlineLevel="1">
      <c r="A460" s="781"/>
      <c r="B460" s="782"/>
      <c r="C460" s="270" t="s">
        <v>55</v>
      </c>
      <c r="D460" s="228"/>
      <c r="E460" s="324">
        <f>E459*Тарифы!$B$5</f>
        <v>135.22881771678257</v>
      </c>
      <c r="F460" s="324">
        <v>220.97334035524185</v>
      </c>
      <c r="G460" s="325">
        <f>G459*Тарифы!$E$5</f>
        <v>94.474701307242725</v>
      </c>
      <c r="H460" s="325">
        <f>H459*Тарифы!$F$5</f>
        <v>65.937348293916855</v>
      </c>
      <c r="I460" s="325">
        <f>I459*Тарифы!$G$5</f>
        <v>40.564818853800205</v>
      </c>
      <c r="J460" s="325">
        <f>J459*Тарифы!$H$5</f>
        <v>34.27527010569063</v>
      </c>
      <c r="K460" s="324">
        <f>J460+I460+H460+G460</f>
        <v>235.25213856065042</v>
      </c>
      <c r="L460" s="326">
        <v>250.61520313013219</v>
      </c>
      <c r="M460" s="326">
        <v>258.82294270662084</v>
      </c>
      <c r="N460" s="326">
        <v>257.34536402484201</v>
      </c>
      <c r="O460" s="326">
        <v>248.3737304774919</v>
      </c>
    </row>
    <row r="461" spans="1:15" outlineLevel="1">
      <c r="A461" s="781"/>
      <c r="B461" s="782"/>
      <c r="C461" s="273" t="s">
        <v>79</v>
      </c>
      <c r="D461" s="274"/>
      <c r="E461" s="311">
        <f t="shared" ref="E461:O461" si="368">IF(E445&gt;0,E459/E445*100,)</f>
        <v>1.2894816484672051</v>
      </c>
      <c r="F461" s="311">
        <f t="shared" si="368"/>
        <v>2.1944859718326324</v>
      </c>
      <c r="G461" s="311">
        <f t="shared" si="368"/>
        <v>2.7685743888653866</v>
      </c>
      <c r="H461" s="311">
        <f t="shared" si="368"/>
        <v>2.7758533109472725</v>
      </c>
      <c r="I461" s="311">
        <f t="shared" si="368"/>
        <v>1.7097353642804232</v>
      </c>
      <c r="J461" s="311">
        <f t="shared" si="368"/>
        <v>1.0203893787227363</v>
      </c>
      <c r="K461" s="311">
        <f t="shared" si="368"/>
        <v>2.0535787406664099</v>
      </c>
      <c r="L461" s="311">
        <f t="shared" si="368"/>
        <v>2.0463825095546846</v>
      </c>
      <c r="M461" s="311">
        <f t="shared" si="368"/>
        <v>2.0072665644201302</v>
      </c>
      <c r="N461" s="311">
        <f t="shared" si="368"/>
        <v>1.9022710677435311</v>
      </c>
      <c r="O461" s="311">
        <f t="shared" si="368"/>
        <v>1.7499246990783952</v>
      </c>
    </row>
    <row r="462" spans="1:15" outlineLevel="1">
      <c r="A462" s="781"/>
      <c r="B462" s="782"/>
      <c r="C462" s="273" t="s">
        <v>139</v>
      </c>
      <c r="D462" s="274"/>
      <c r="E462" s="311">
        <f t="shared" ref="E462:O462" si="369">IF(E451&gt;0,E459/E451*100,)</f>
        <v>1.2894816484672051</v>
      </c>
      <c r="F462" s="311">
        <f t="shared" si="369"/>
        <v>2.1944859718326324</v>
      </c>
      <c r="G462" s="311">
        <f t="shared" si="369"/>
        <v>2.7685743888653866</v>
      </c>
      <c r="H462" s="311">
        <f t="shared" si="369"/>
        <v>2.7758533109472725</v>
      </c>
      <c r="I462" s="311">
        <f t="shared" si="369"/>
        <v>1.7097353642804232</v>
      </c>
      <c r="J462" s="311">
        <f t="shared" si="369"/>
        <v>1.0203893787227363</v>
      </c>
      <c r="K462" s="311">
        <f t="shared" si="369"/>
        <v>2.0535787406664099</v>
      </c>
      <c r="L462" s="311">
        <f t="shared" si="369"/>
        <v>2.0463825095546846</v>
      </c>
      <c r="M462" s="311">
        <f t="shared" si="369"/>
        <v>2.0072665644201302</v>
      </c>
      <c r="N462" s="311">
        <f t="shared" si="369"/>
        <v>1.9022710677435311</v>
      </c>
      <c r="O462" s="311">
        <f t="shared" si="369"/>
        <v>1.7499246990783952</v>
      </c>
    </row>
    <row r="463" spans="1:15" outlineLevel="1">
      <c r="A463" s="781" t="s">
        <v>66</v>
      </c>
      <c r="B463" s="782" t="s">
        <v>73</v>
      </c>
      <c r="C463" s="270" t="s">
        <v>71</v>
      </c>
      <c r="D463" s="228"/>
      <c r="E463" s="230">
        <v>40.272336999999986</v>
      </c>
      <c r="F463" s="230">
        <f>41055.37/1000</f>
        <v>41.055370000000003</v>
      </c>
      <c r="G463" s="328">
        <v>12.512377000000001</v>
      </c>
      <c r="H463" s="328">
        <v>7.1269460000000002</v>
      </c>
      <c r="I463" s="328">
        <v>3.6649020000000001</v>
      </c>
      <c r="J463" s="328">
        <v>9.1129130000000007</v>
      </c>
      <c r="K463" s="230">
        <v>32.417138000000001</v>
      </c>
      <c r="L463" s="328">
        <v>32.494199999999999</v>
      </c>
      <c r="M463" s="328">
        <v>31.958589</v>
      </c>
      <c r="N463" s="328">
        <v>30.252164</v>
      </c>
      <c r="O463" s="328">
        <v>27.789164</v>
      </c>
    </row>
    <row r="464" spans="1:15" outlineLevel="1">
      <c r="A464" s="781"/>
      <c r="B464" s="782"/>
      <c r="C464" s="270" t="s">
        <v>55</v>
      </c>
      <c r="D464" s="228"/>
      <c r="E464" s="324">
        <f>E463*Тарифы!$B$5</f>
        <v>126.7748665670395</v>
      </c>
      <c r="F464" s="324">
        <v>125.71270057528557</v>
      </c>
      <c r="G464" s="325">
        <f>G463*Тарифы!$E$5</f>
        <v>44.927267489686784</v>
      </c>
      <c r="H464" s="325">
        <f>H463*Тарифы!$F$5</f>
        <v>24.405385473936214</v>
      </c>
      <c r="I464" s="325">
        <f>I463*Тарифы!$G$5</f>
        <v>13.267976609024824</v>
      </c>
      <c r="J464" s="325">
        <f>J463*Тарифы!$H$5</f>
        <v>33.110431603410724</v>
      </c>
      <c r="K464" s="324">
        <f>J464+I464+H464+G464</f>
        <v>115.71106117605854</v>
      </c>
      <c r="L464" s="326">
        <v>122.71296751058905</v>
      </c>
      <c r="M464" s="326">
        <v>126.73186045340158</v>
      </c>
      <c r="N464" s="326">
        <v>126.00837042343306</v>
      </c>
      <c r="O464" s="326">
        <v>121.61543326018811</v>
      </c>
    </row>
    <row r="465" spans="1:15" outlineLevel="1">
      <c r="A465" s="781"/>
      <c r="B465" s="782"/>
      <c r="C465" s="273" t="s">
        <v>80</v>
      </c>
      <c r="D465" s="274"/>
      <c r="E465" s="261">
        <f t="shared" ref="E465:O465" si="370">IF(E446&gt;0,E463/E446*100,)</f>
        <v>6.6796086982890719</v>
      </c>
      <c r="F465" s="261">
        <f t="shared" si="370"/>
        <v>7.1599334495459157</v>
      </c>
      <c r="G465" s="261">
        <f t="shared" si="370"/>
        <v>6.7443423466895123</v>
      </c>
      <c r="H465" s="261">
        <f t="shared" si="370"/>
        <v>5.6825357163869672</v>
      </c>
      <c r="I465" s="261">
        <f t="shared" si="370"/>
        <v>3.5554213330596283</v>
      </c>
      <c r="J465" s="261">
        <f t="shared" si="370"/>
        <v>4.8318360516554453</v>
      </c>
      <c r="K465" s="261">
        <f t="shared" si="370"/>
        <v>5.3793381091901695</v>
      </c>
      <c r="L465" s="261">
        <f t="shared" si="370"/>
        <v>5.3604876854408063</v>
      </c>
      <c r="M465" s="261">
        <f t="shared" si="370"/>
        <v>5.2580236154540732</v>
      </c>
      <c r="N465" s="261">
        <f t="shared" si="370"/>
        <v>4.9829885679816872</v>
      </c>
      <c r="O465" s="261">
        <f t="shared" si="370"/>
        <v>4.5839179360324627</v>
      </c>
    </row>
    <row r="466" spans="1:15" outlineLevel="1">
      <c r="A466" s="781"/>
      <c r="B466" s="782"/>
      <c r="C466" s="273" t="s">
        <v>140</v>
      </c>
      <c r="D466" s="274"/>
      <c r="E466" s="261">
        <f t="shared" ref="E466:J466" si="371">IF(E452&gt;0,E463/E452*100,)</f>
        <v>6.6796086982890719</v>
      </c>
      <c r="F466" s="261">
        <f t="shared" si="371"/>
        <v>7.1599334495459157</v>
      </c>
      <c r="G466" s="261">
        <f t="shared" si="371"/>
        <v>6.7443423466895123</v>
      </c>
      <c r="H466" s="261">
        <f t="shared" si="371"/>
        <v>5.6825357163869672</v>
      </c>
      <c r="I466" s="261">
        <f t="shared" si="371"/>
        <v>3.5554213330596283</v>
      </c>
      <c r="J466" s="261">
        <f t="shared" si="371"/>
        <v>4.8318360516554453</v>
      </c>
      <c r="K466" s="261">
        <f>IF(K452&gt;0,K463/K452*100,)</f>
        <v>5.3793381091901695</v>
      </c>
      <c r="L466" s="261">
        <f t="shared" ref="L466:O466" si="372">IF(L452&gt;0,L463/L452*100,)</f>
        <v>5.3604876854408063</v>
      </c>
      <c r="M466" s="261">
        <f t="shared" si="372"/>
        <v>5.2580236154540732</v>
      </c>
      <c r="N466" s="261">
        <f t="shared" si="372"/>
        <v>4.9829885679816872</v>
      </c>
      <c r="O466" s="261">
        <f t="shared" si="372"/>
        <v>4.5839179360324627</v>
      </c>
    </row>
    <row r="467" spans="1:15" outlineLevel="1">
      <c r="A467" s="781" t="s">
        <v>89</v>
      </c>
      <c r="B467" s="782" t="s">
        <v>74</v>
      </c>
      <c r="C467" s="270" t="s">
        <v>71</v>
      </c>
      <c r="D467" s="228"/>
      <c r="E467" s="230">
        <v>135.42830349999994</v>
      </c>
      <c r="F467" s="230">
        <f>238332.568/1000</f>
        <v>238.33256800000001</v>
      </c>
      <c r="G467" s="328">
        <v>85.952936961220203</v>
      </c>
      <c r="H467" s="328">
        <v>30.408909600899364</v>
      </c>
      <c r="I467" s="328">
        <v>25.121452339286883</v>
      </c>
      <c r="J467" s="328">
        <v>101.74802428393792</v>
      </c>
      <c r="K467" s="230">
        <v>243.23132318534437</v>
      </c>
      <c r="L467" s="328">
        <v>243.80953099999999</v>
      </c>
      <c r="M467" s="328">
        <v>239.79075</v>
      </c>
      <c r="N467" s="328">
        <v>226.98715100000001</v>
      </c>
      <c r="O467" s="328">
        <v>208.50684699999999</v>
      </c>
    </row>
    <row r="468" spans="1:15" outlineLevel="1">
      <c r="A468" s="781"/>
      <c r="B468" s="782"/>
      <c r="C468" s="270" t="s">
        <v>55</v>
      </c>
      <c r="D468" s="228"/>
      <c r="E468" s="324">
        <f>E467*Тарифы!$B$5</f>
        <v>426.32005948929725</v>
      </c>
      <c r="F468" s="324">
        <v>730.64545371336339</v>
      </c>
      <c r="G468" s="325">
        <f>G467*Тарифы!$E$5</f>
        <v>308.62485923984917</v>
      </c>
      <c r="H468" s="325">
        <f>H467*Тарифы!$F$5</f>
        <v>104.1317221502771</v>
      </c>
      <c r="I468" s="325">
        <f>I467*Тарифы!$G$5</f>
        <v>90.946727094582684</v>
      </c>
      <c r="J468" s="325">
        <f>J467*Тарифы!$H$5</f>
        <v>369.68650955358623</v>
      </c>
      <c r="K468" s="324">
        <f>J468+I468+H468+G468</f>
        <v>873.38981803829529</v>
      </c>
      <c r="L468" s="326">
        <v>920.73634852912073</v>
      </c>
      <c r="M468" s="326">
        <v>950.8907876695215</v>
      </c>
      <c r="N468" s="326">
        <v>945.46231484688951</v>
      </c>
      <c r="O468" s="326">
        <v>912.50138131614005</v>
      </c>
    </row>
    <row r="469" spans="1:15" outlineLevel="1">
      <c r="A469" s="781"/>
      <c r="B469" s="782"/>
      <c r="C469" s="273" t="s">
        <v>81</v>
      </c>
      <c r="D469" s="274"/>
      <c r="E469" s="261">
        <f t="shared" ref="E469:J469" si="373">IF(E450&gt;0,E467/E447*100,)</f>
        <v>8.5087365138708613</v>
      </c>
      <c r="F469" s="261">
        <f t="shared" si="373"/>
        <v>12.133049350374886</v>
      </c>
      <c r="G469" s="261">
        <f t="shared" si="373"/>
        <v>15.037265051587712</v>
      </c>
      <c r="H469" s="261">
        <f t="shared" si="373"/>
        <v>7.8341054847803306</v>
      </c>
      <c r="I469" s="261">
        <f t="shared" si="373"/>
        <v>6.9648736534303133</v>
      </c>
      <c r="J469" s="261">
        <f t="shared" si="373"/>
        <v>17.841689299153916</v>
      </c>
      <c r="K469" s="261">
        <f>IF(K450&gt;0,K467/K447*100,)</f>
        <v>12.864410554092679</v>
      </c>
      <c r="L469" s="261">
        <f t="shared" ref="L469:O469" si="374">IF(L450&gt;0,L467/L447*100,)</f>
        <v>12.819330654111564</v>
      </c>
      <c r="M469" s="261">
        <f t="shared" si="374"/>
        <v>12.574293088545973</v>
      </c>
      <c r="N469" s="261">
        <f t="shared" si="374"/>
        <v>11.916560870548999</v>
      </c>
      <c r="O469" s="261">
        <f t="shared" si="374"/>
        <v>10.962204267301573</v>
      </c>
    </row>
    <row r="470" spans="1:15" outlineLevel="1">
      <c r="A470" s="781"/>
      <c r="B470" s="782"/>
      <c r="C470" s="273" t="s">
        <v>141</v>
      </c>
      <c r="D470" s="274"/>
      <c r="E470" s="261">
        <f t="shared" ref="E470:J470" si="375">IF(E453&gt;0,E467/E453*100,)</f>
        <v>8.5087365138708613</v>
      </c>
      <c r="F470" s="261">
        <f t="shared" si="375"/>
        <v>12.133049350374886</v>
      </c>
      <c r="G470" s="261">
        <f t="shared" si="375"/>
        <v>15.037265051587712</v>
      </c>
      <c r="H470" s="261">
        <f t="shared" si="375"/>
        <v>7.8341054847803306</v>
      </c>
      <c r="I470" s="261">
        <f t="shared" si="375"/>
        <v>6.9648736534303133</v>
      </c>
      <c r="J470" s="261">
        <f t="shared" si="375"/>
        <v>17.841689299153916</v>
      </c>
      <c r="K470" s="261">
        <f>IF(K453&gt;0,K467/K453*100,)</f>
        <v>12.864410554092679</v>
      </c>
      <c r="L470" s="261">
        <f t="shared" ref="L470:O470" si="376">IF(L453&gt;0,L467/L453*100,)</f>
        <v>12.819330654111564</v>
      </c>
      <c r="M470" s="261">
        <f t="shared" si="376"/>
        <v>12.574293088545973</v>
      </c>
      <c r="N470" s="261">
        <f t="shared" si="376"/>
        <v>11.916560870548999</v>
      </c>
      <c r="O470" s="261">
        <f t="shared" si="376"/>
        <v>10.962204267301573</v>
      </c>
    </row>
    <row r="471" spans="1:15" outlineLevel="1">
      <c r="A471" s="781" t="s">
        <v>90</v>
      </c>
      <c r="B471" s="782" t="s">
        <v>75</v>
      </c>
      <c r="C471" s="270" t="s">
        <v>71</v>
      </c>
      <c r="D471" s="228"/>
      <c r="E471" s="230">
        <v>91.354760500000012</v>
      </c>
      <c r="F471" s="230">
        <f>149918.1779/1000</f>
        <v>149.91817790000002</v>
      </c>
      <c r="G471" s="328">
        <v>63.26104603877981</v>
      </c>
      <c r="H471" s="328">
        <v>17.396472399100634</v>
      </c>
      <c r="I471" s="328">
        <v>13.018999660713117</v>
      </c>
      <c r="J471" s="328">
        <v>48.857454716062087</v>
      </c>
      <c r="K471" s="230">
        <v>142.53397281465564</v>
      </c>
      <c r="L471" s="328">
        <v>142.872803</v>
      </c>
      <c r="M471" s="328">
        <v>140.51779099999999</v>
      </c>
      <c r="N471" s="328">
        <v>133.01486</v>
      </c>
      <c r="O471" s="328">
        <v>122.18537000000001</v>
      </c>
    </row>
    <row r="472" spans="1:15" outlineLevel="1">
      <c r="A472" s="781"/>
      <c r="B472" s="782"/>
      <c r="C472" s="270" t="s">
        <v>55</v>
      </c>
      <c r="D472" s="228"/>
      <c r="E472" s="324">
        <f>E471*Тарифы!$B$5</f>
        <v>287.57922771284308</v>
      </c>
      <c r="F472" s="324">
        <v>461.59994379114744</v>
      </c>
      <c r="G472" s="325">
        <f>G471*Тарифы!$E$5</f>
        <v>227.14676332575746</v>
      </c>
      <c r="H472" s="325">
        <f>H471*Тарифы!$F$5</f>
        <v>59.57216664567725</v>
      </c>
      <c r="I472" s="325">
        <f>I471*Тарифы!$G$5</f>
        <v>47.132442551327088</v>
      </c>
      <c r="J472" s="325">
        <f>J471*Тарифы!$H$5</f>
        <v>177.51638940182031</v>
      </c>
      <c r="K472" s="324">
        <f>J472+I472+H472+G472</f>
        <v>511.36776192458217</v>
      </c>
      <c r="L472" s="326">
        <v>539.55307817043638</v>
      </c>
      <c r="M472" s="326">
        <v>557.2236333785653</v>
      </c>
      <c r="N472" s="326">
        <v>554.04253893047417</v>
      </c>
      <c r="O472" s="326">
        <v>534.72737469203435</v>
      </c>
    </row>
    <row r="473" spans="1:15" outlineLevel="1">
      <c r="A473" s="781"/>
      <c r="B473" s="782"/>
      <c r="C473" s="273" t="s">
        <v>82</v>
      </c>
      <c r="D473" s="274"/>
      <c r="E473" s="261">
        <f t="shared" ref="E473:J473" si="377">IF(E448&gt;0,E471/E448*100,)</f>
        <v>14.034239643365343</v>
      </c>
      <c r="F473" s="261">
        <f t="shared" si="377"/>
        <v>18.053140882489487</v>
      </c>
      <c r="G473" s="261">
        <f t="shared" si="377"/>
        <v>24.571321026619259</v>
      </c>
      <c r="H473" s="261">
        <f t="shared" si="377"/>
        <v>9.2805771652340496</v>
      </c>
      <c r="I473" s="261">
        <f t="shared" si="377"/>
        <v>8.7158827299139823</v>
      </c>
      <c r="J473" s="261">
        <f t="shared" si="377"/>
        <v>23.957525414268215</v>
      </c>
      <c r="K473" s="261">
        <f>IF(K448&gt;0,K471/K448*100,)</f>
        <v>17.856615335042218</v>
      </c>
      <c r="L473" s="261">
        <f t="shared" ref="L473:O473" si="378">IF(L448&gt;0,L471/L448*100,)</f>
        <v>17.794041510196717</v>
      </c>
      <c r="M473" s="261">
        <f t="shared" si="378"/>
        <v>17.453913944265722</v>
      </c>
      <c r="N473" s="261">
        <f t="shared" si="378"/>
        <v>16.540940032145944</v>
      </c>
      <c r="O473" s="261">
        <f t="shared" si="378"/>
        <v>15.216232700224191</v>
      </c>
    </row>
    <row r="474" spans="1:15" outlineLevel="1">
      <c r="A474" s="781"/>
      <c r="B474" s="782"/>
      <c r="C474" s="273" t="s">
        <v>142</v>
      </c>
      <c r="D474" s="274"/>
      <c r="E474" s="261">
        <f t="shared" ref="E474:J474" si="379">IF(E454&gt;0,E471/E454*100,)</f>
        <v>14.034239643365343</v>
      </c>
      <c r="F474" s="261">
        <f t="shared" si="379"/>
        <v>18.053140882489487</v>
      </c>
      <c r="G474" s="261">
        <f t="shared" si="379"/>
        <v>24.571321026619259</v>
      </c>
      <c r="H474" s="261">
        <f t="shared" si="379"/>
        <v>9.2805771652340496</v>
      </c>
      <c r="I474" s="261">
        <f t="shared" si="379"/>
        <v>8.7158827299139823</v>
      </c>
      <c r="J474" s="261">
        <f t="shared" si="379"/>
        <v>23.957525414268215</v>
      </c>
      <c r="K474" s="261">
        <f>IF(K454&gt;0,K471/K454*100,)</f>
        <v>17.856615335042218</v>
      </c>
      <c r="L474" s="261">
        <f>IF(L454&gt;0,L471/L454*100,)</f>
        <v>17.794041510196717</v>
      </c>
      <c r="M474" s="261">
        <f>IF(M454&gt;0,M471/M454*100,)</f>
        <v>17.453913944265722</v>
      </c>
      <c r="N474" s="261">
        <f>IF(N454&gt;0,N471/N454*100,)</f>
        <v>16.540940032145944</v>
      </c>
      <c r="O474" s="261">
        <f>IF(O454&gt;0,O471/O454*100,)</f>
        <v>15.216232700224191</v>
      </c>
    </row>
    <row r="475" spans="1:15" ht="15" customHeight="1" outlineLevel="1">
      <c r="A475" s="781">
        <v>5</v>
      </c>
      <c r="B475" s="784" t="s">
        <v>123</v>
      </c>
      <c r="C475" s="275" t="s">
        <v>71</v>
      </c>
      <c r="D475" s="276"/>
      <c r="E475" s="416">
        <f>E477+E479+E481</f>
        <v>5.6365169371857302</v>
      </c>
      <c r="F475" s="551">
        <f>F477+F479</f>
        <v>5.2438521892290506</v>
      </c>
      <c r="G475" s="326">
        <v>2.1189999999999998</v>
      </c>
      <c r="H475" s="326">
        <v>1.2130000000000001</v>
      </c>
      <c r="I475" s="326">
        <v>0.621</v>
      </c>
      <c r="J475" s="416">
        <f>J477+J479</f>
        <v>1.6396089999999999</v>
      </c>
      <c r="K475" s="416">
        <f>J475+G475+H475+I475</f>
        <v>5.5926089999999995</v>
      </c>
      <c r="L475" s="329">
        <v>5.42483073</v>
      </c>
      <c r="M475" s="329">
        <v>5.2620858081000002</v>
      </c>
      <c r="N475" s="329">
        <v>5.1042232338570006</v>
      </c>
      <c r="O475" s="329">
        <v>4.9510965368412903</v>
      </c>
    </row>
    <row r="476" spans="1:15" outlineLevel="1">
      <c r="A476" s="781"/>
      <c r="B476" s="784"/>
      <c r="C476" s="275" t="s">
        <v>143</v>
      </c>
      <c r="D476" s="276"/>
      <c r="E476" s="262"/>
      <c r="F476" s="262">
        <f t="shared" ref="F476:N476" si="380">IF(F455&gt;0,F475/F455*100,)</f>
        <v>1.0457080485720509</v>
      </c>
      <c r="G476" s="262">
        <f t="shared" si="380"/>
        <v>1.1269008168376999</v>
      </c>
      <c r="H476" s="262">
        <f t="shared" si="380"/>
        <v>1.6350445060327683</v>
      </c>
      <c r="I476" s="262">
        <f t="shared" si="380"/>
        <v>1.171471908612967</v>
      </c>
      <c r="J476" s="262">
        <f t="shared" si="380"/>
        <v>0.96931160117437865</v>
      </c>
      <c r="K476" s="262">
        <f t="shared" si="380"/>
        <v>1.1545732051641737</v>
      </c>
      <c r="L476" s="262">
        <f t="shared" si="380"/>
        <v>1.1172800204302418</v>
      </c>
      <c r="M476" s="262">
        <f t="shared" si="380"/>
        <v>1.1019249550916888</v>
      </c>
      <c r="N476" s="262">
        <f t="shared" si="380"/>
        <v>1.1291584957199188</v>
      </c>
      <c r="O476" s="147">
        <f t="shared" ref="O476" si="381">IF(O455&gt;0,O475/O$19*100,)</f>
        <v>0.14061335731478908</v>
      </c>
    </row>
    <row r="477" spans="1:15" outlineLevel="1">
      <c r="A477" s="781" t="s">
        <v>91</v>
      </c>
      <c r="B477" s="785" t="s">
        <v>72</v>
      </c>
      <c r="C477" s="270" t="s">
        <v>71</v>
      </c>
      <c r="D477" s="228"/>
      <c r="E477" s="417">
        <v>3.9825243021271799</v>
      </c>
      <c r="F477" s="551">
        <v>3.54403332214939</v>
      </c>
      <c r="G477" s="287">
        <v>1.4179999999999999</v>
      </c>
      <c r="H477" s="287">
        <v>0.81200000000000006</v>
      </c>
      <c r="I477" s="287">
        <v>0.47</v>
      </c>
      <c r="J477" s="417">
        <v>1.0746089999999999</v>
      </c>
      <c r="K477" s="417">
        <v>3.7746089999999999</v>
      </c>
      <c r="L477" s="255">
        <v>3.6613707300000002</v>
      </c>
      <c r="M477" s="255">
        <v>3.5515296081000001</v>
      </c>
      <c r="N477" s="255">
        <v>3.4449837198570004</v>
      </c>
      <c r="O477" s="255">
        <v>3.3416342082612904</v>
      </c>
    </row>
    <row r="478" spans="1:15" outlineLevel="1">
      <c r="A478" s="781"/>
      <c r="B478" s="785"/>
      <c r="C478" s="273" t="s">
        <v>144</v>
      </c>
      <c r="D478" s="274"/>
      <c r="E478" s="262"/>
      <c r="F478" s="262">
        <f t="shared" ref="F478:I478" si="382">IF(F459&gt;0,F477/F459*100,)</f>
        <v>4.9114803000761391</v>
      </c>
      <c r="G478" s="262">
        <f t="shared" si="382"/>
        <v>5.3892817296052176</v>
      </c>
      <c r="H478" s="262">
        <f t="shared" si="382"/>
        <v>4.2170306235882107</v>
      </c>
      <c r="I478" s="262">
        <f t="shared" si="382"/>
        <v>4.194600923883165</v>
      </c>
      <c r="J478" s="262">
        <f>IF(J459&gt;0,J477/J459*100,)</f>
        <v>11.391402711334667</v>
      </c>
      <c r="K478" s="262">
        <f t="shared" ref="K478" si="383">IF(K459&gt;0,K477/K459*100,)</f>
        <v>5.7013846419872483</v>
      </c>
      <c r="L478" s="147">
        <f t="shared" ref="L478:O478" si="384">IF(L459&gt;0,L477/L$23*100,)</f>
        <v>0.76260794915552543</v>
      </c>
      <c r="M478" s="147">
        <f t="shared" si="384"/>
        <v>0.73423551771782503</v>
      </c>
      <c r="N478" s="147">
        <f t="shared" si="384"/>
        <v>0.71376438896920791</v>
      </c>
      <c r="O478" s="147">
        <f t="shared" si="384"/>
        <v>0.73532333272680195</v>
      </c>
    </row>
    <row r="479" spans="1:15" outlineLevel="1">
      <c r="A479" s="781" t="s">
        <v>92</v>
      </c>
      <c r="B479" s="782" t="s">
        <v>73</v>
      </c>
      <c r="C479" s="270" t="s">
        <v>71</v>
      </c>
      <c r="D479" s="228"/>
      <c r="E479" s="417">
        <v>1.6539926350585499</v>
      </c>
      <c r="F479" s="551">
        <v>1.6998188670796601</v>
      </c>
      <c r="G479" s="287">
        <v>0.70099999999999996</v>
      </c>
      <c r="H479" s="287">
        <v>0.40100000000000002</v>
      </c>
      <c r="I479" s="287">
        <v>0.151</v>
      </c>
      <c r="J479" s="287">
        <v>0.56499999999999995</v>
      </c>
      <c r="K479" s="417">
        <v>1.8180000000000001</v>
      </c>
      <c r="L479" s="255">
        <v>1.7634600000000002</v>
      </c>
      <c r="M479" s="255">
        <v>1.7105562000000001</v>
      </c>
      <c r="N479" s="255">
        <v>1.6592395140000002</v>
      </c>
      <c r="O479" s="255">
        <v>1.6094623285800003</v>
      </c>
    </row>
    <row r="480" spans="1:15" outlineLevel="1">
      <c r="A480" s="781"/>
      <c r="B480" s="782"/>
      <c r="C480" s="273" t="s">
        <v>145</v>
      </c>
      <c r="D480" s="274"/>
      <c r="E480" s="277"/>
      <c r="F480" s="277">
        <f t="shared" ref="F480:K480" si="385">IF(F463&gt;0,F479/F463*100,)</f>
        <v>4.1403082400174691</v>
      </c>
      <c r="G480" s="277">
        <f t="shared" si="385"/>
        <v>5.602452675458867</v>
      </c>
      <c r="H480" s="277">
        <f t="shared" si="385"/>
        <v>5.6265334408314587</v>
      </c>
      <c r="I480" s="277">
        <f t="shared" si="385"/>
        <v>4.120164741103582</v>
      </c>
      <c r="J480" s="277">
        <f t="shared" si="385"/>
        <v>6.1999933500956272</v>
      </c>
      <c r="K480" s="277">
        <f t="shared" si="385"/>
        <v>5.608144679521061</v>
      </c>
      <c r="L480" s="147">
        <f t="shared" ref="L480:O480" si="386">IF(L463&gt;0,L479/L$27*100,)</f>
        <v>1.0012597020670537</v>
      </c>
      <c r="M480" s="147">
        <f t="shared" si="386"/>
        <v>0.96400835649730687</v>
      </c>
      <c r="N480" s="147">
        <f t="shared" si="386"/>
        <v>0.93713095993395423</v>
      </c>
      <c r="O480" s="147">
        <f t="shared" si="386"/>
        <v>0.96543659407730775</v>
      </c>
    </row>
    <row r="481" spans="1:15" outlineLevel="1">
      <c r="A481" s="781" t="s">
        <v>93</v>
      </c>
      <c r="B481" s="782" t="s">
        <v>74</v>
      </c>
      <c r="C481" s="270" t="s">
        <v>71</v>
      </c>
      <c r="D481" s="228"/>
      <c r="E481" s="257"/>
      <c r="F481" s="257">
        <v>0</v>
      </c>
      <c r="G481" s="287"/>
      <c r="H481" s="287"/>
      <c r="I481" s="287"/>
      <c r="J481" s="287"/>
      <c r="K481" s="257">
        <f>J481+G481+H481+I481</f>
        <v>0</v>
      </c>
      <c r="L481" s="257"/>
      <c r="M481" s="257"/>
      <c r="N481" s="257"/>
      <c r="O481" s="257"/>
    </row>
    <row r="482" spans="1:15" outlineLevel="1">
      <c r="A482" s="781"/>
      <c r="B482" s="782"/>
      <c r="C482" s="273" t="s">
        <v>146</v>
      </c>
      <c r="D482" s="274"/>
      <c r="E482" s="262"/>
      <c r="F482" s="262">
        <v>0</v>
      </c>
      <c r="G482" s="262">
        <f t="shared" ref="G482:L482" si="387">IF(G467&gt;0,G481/G467*100,)</f>
        <v>0</v>
      </c>
      <c r="H482" s="262">
        <f t="shared" si="387"/>
        <v>0</v>
      </c>
      <c r="I482" s="262">
        <f t="shared" si="387"/>
        <v>0</v>
      </c>
      <c r="J482" s="262">
        <f t="shared" si="387"/>
        <v>0</v>
      </c>
      <c r="K482" s="262">
        <f t="shared" si="387"/>
        <v>0</v>
      </c>
      <c r="L482" s="262">
        <f t="shared" si="387"/>
        <v>0</v>
      </c>
      <c r="M482" s="147">
        <f t="shared" ref="M482:N482" si="388">IF(M467&gt;0,M481/M$31*100,)</f>
        <v>0</v>
      </c>
      <c r="N482" s="147">
        <f t="shared" si="388"/>
        <v>0</v>
      </c>
      <c r="O482" s="147">
        <v>0</v>
      </c>
    </row>
    <row r="483" spans="1:15" ht="15" customHeight="1" outlineLevel="1">
      <c r="A483" s="765">
        <v>6</v>
      </c>
      <c r="B483" s="783" t="s">
        <v>229</v>
      </c>
      <c r="C483" s="278" t="s">
        <v>57</v>
      </c>
      <c r="D483" s="279"/>
      <c r="E483" s="379">
        <v>25.07823956</v>
      </c>
      <c r="F483" s="379">
        <v>24.636211180000004</v>
      </c>
      <c r="G483" s="379">
        <v>10.15800406</v>
      </c>
      <c r="H483" s="379">
        <v>4.6802989300000002</v>
      </c>
      <c r="I483" s="379">
        <v>2.9450398</v>
      </c>
      <c r="J483" s="379">
        <v>9.3839840400000014</v>
      </c>
      <c r="K483" s="379">
        <v>27.167326830000004</v>
      </c>
      <c r="L483" s="379">
        <v>27.67015906024508</v>
      </c>
      <c r="M483" s="402">
        <v>27.91425517062989</v>
      </c>
      <c r="N483" s="402">
        <v>28.15945833603541</v>
      </c>
      <c r="O483" s="402">
        <v>28.407801257679921</v>
      </c>
    </row>
    <row r="484" spans="1:15" outlineLevel="1">
      <c r="A484" s="765"/>
      <c r="B484" s="783"/>
      <c r="C484" s="278" t="s">
        <v>56</v>
      </c>
      <c r="D484" s="279"/>
      <c r="E484" s="379">
        <v>1.0156450285123997</v>
      </c>
      <c r="F484" s="379">
        <v>0.92426371517999995</v>
      </c>
      <c r="G484" s="379">
        <v>0.33013595229749992</v>
      </c>
      <c r="H484" s="379">
        <v>0.23833028365149997</v>
      </c>
      <c r="I484" s="379">
        <v>0.1885357954444</v>
      </c>
      <c r="J484" s="379">
        <v>0.30990531782660002</v>
      </c>
      <c r="K484" s="379">
        <v>1.0669073492199999</v>
      </c>
      <c r="L484" s="379">
        <v>1.0522911185616</v>
      </c>
      <c r="M484" s="379">
        <v>1.0381180704400998</v>
      </c>
      <c r="N484" s="379">
        <v>1.0069688643226098</v>
      </c>
      <c r="O484" s="379">
        <v>0.97676644406009461</v>
      </c>
    </row>
    <row r="485" spans="1:15" outlineLevel="1">
      <c r="A485" s="778" t="s">
        <v>147</v>
      </c>
      <c r="B485" s="779" t="s">
        <v>246</v>
      </c>
      <c r="C485" s="264" t="s">
        <v>296</v>
      </c>
      <c r="D485" s="265"/>
      <c r="E485" s="379">
        <v>3.0339099999999997</v>
      </c>
      <c r="F485" s="379">
        <v>2.860271</v>
      </c>
      <c r="G485" s="378">
        <v>1.12517</v>
      </c>
      <c r="H485" s="378">
        <v>0.53382299999999994</v>
      </c>
      <c r="I485" s="378">
        <v>0.309116</v>
      </c>
      <c r="J485" s="378">
        <v>0.96043500000000004</v>
      </c>
      <c r="K485" s="379">
        <v>2.928544</v>
      </c>
      <c r="L485" s="379">
        <v>2.8407149999999999</v>
      </c>
      <c r="M485" s="379">
        <v>2.75556</v>
      </c>
      <c r="N485" s="379">
        <v>2.6728459999999998</v>
      </c>
      <c r="O485" s="379">
        <v>2.5927159999999998</v>
      </c>
    </row>
    <row r="486" spans="1:15" outlineLevel="1">
      <c r="A486" s="778"/>
      <c r="B486" s="779"/>
      <c r="C486" s="264" t="s">
        <v>56</v>
      </c>
      <c r="D486" s="265"/>
      <c r="E486" s="421">
        <v>0.36406919999999993</v>
      </c>
      <c r="F486" s="421">
        <v>0.34323251999999999</v>
      </c>
      <c r="G486" s="421">
        <v>0.13502039999999998</v>
      </c>
      <c r="H486" s="421">
        <v>6.4058759999999992E-2</v>
      </c>
      <c r="I486" s="421">
        <v>3.7093919999999996E-2</v>
      </c>
      <c r="J486" s="421">
        <v>0.1152522</v>
      </c>
      <c r="K486" s="421">
        <v>0.35142527999999995</v>
      </c>
      <c r="L486" s="421">
        <v>0.34088579999999996</v>
      </c>
      <c r="M486" s="421">
        <v>0.33066719999999999</v>
      </c>
      <c r="N486" s="421">
        <v>0.32074151999999995</v>
      </c>
      <c r="O486" s="421">
        <v>0.31112591999999994</v>
      </c>
    </row>
    <row r="487" spans="1:15" ht="30" outlineLevel="1">
      <c r="A487" s="765"/>
      <c r="B487" s="779"/>
      <c r="C487" s="264" t="s">
        <v>57</v>
      </c>
      <c r="D487" s="265"/>
      <c r="E487" s="421">
        <v>22.347617760000002</v>
      </c>
      <c r="F487" s="421">
        <v>22.168432850000002</v>
      </c>
      <c r="G487" s="421">
        <v>8.9439653899999989</v>
      </c>
      <c r="H487" s="421">
        <v>4.2164566900000002</v>
      </c>
      <c r="I487" s="421">
        <v>2.7969704499999999</v>
      </c>
      <c r="J487" s="421">
        <v>8.2056193100000012</v>
      </c>
      <c r="K487" s="421">
        <v>24.163011840000003</v>
      </c>
      <c r="L487" s="421">
        <v>24.610264243261803</v>
      </c>
      <c r="M487" s="421">
        <v>24.82743327918816</v>
      </c>
      <c r="N487" s="421">
        <v>25.045472412056629</v>
      </c>
      <c r="O487" s="421">
        <v>25.266412255816359</v>
      </c>
    </row>
    <row r="488" spans="1:15" ht="32.25" outlineLevel="1">
      <c r="A488" s="765"/>
      <c r="B488" s="779"/>
      <c r="C488" s="264" t="s">
        <v>297</v>
      </c>
      <c r="D488" s="265"/>
      <c r="E488" s="563">
        <v>2.2862234748010607E-4</v>
      </c>
      <c r="F488" s="563">
        <v>2.948179826053256E-5</v>
      </c>
      <c r="G488" s="563">
        <v>1.0774221002668923E-5</v>
      </c>
      <c r="H488" s="563">
        <v>5.1116959911015509E-6</v>
      </c>
      <c r="I488" s="563">
        <v>2.9599830243083326E-6</v>
      </c>
      <c r="J488" s="563">
        <v>9.1967782190231939E-6</v>
      </c>
      <c r="K488" s="563">
        <v>3.184342209705655E-4</v>
      </c>
      <c r="L488" s="563">
        <v>3.0888416497221828E-4</v>
      </c>
      <c r="M488" s="563">
        <v>2.9962486544086466E-4</v>
      </c>
      <c r="N488" s="563">
        <v>2.906309872019311E-4</v>
      </c>
      <c r="O488" s="563">
        <v>2.8191807931105716E-4</v>
      </c>
    </row>
    <row r="489" spans="1:15" ht="15" customHeight="1" outlineLevel="1">
      <c r="A489" s="765" t="s">
        <v>148</v>
      </c>
      <c r="B489" s="779" t="s">
        <v>255</v>
      </c>
      <c r="C489" s="264" t="s">
        <v>59</v>
      </c>
      <c r="D489" s="265"/>
      <c r="E489" s="421">
        <v>954.90485999999999</v>
      </c>
      <c r="F489" s="421">
        <v>840.66027999999994</v>
      </c>
      <c r="G489" s="421">
        <v>397.93617</v>
      </c>
      <c r="H489" s="421">
        <v>153.47299999999998</v>
      </c>
      <c r="I489" s="421">
        <v>45.967550000000003</v>
      </c>
      <c r="J489" s="421">
        <v>353.57981000000001</v>
      </c>
      <c r="K489" s="421">
        <v>950.95652999999993</v>
      </c>
      <c r="L489" s="421">
        <v>922.42783399999996</v>
      </c>
      <c r="M489" s="421">
        <v>894.754999</v>
      </c>
      <c r="N489" s="421">
        <v>867.91234899999995</v>
      </c>
      <c r="O489" s="421">
        <v>841.87497900000005</v>
      </c>
    </row>
    <row r="490" spans="1:15" outlineLevel="1">
      <c r="A490" s="765"/>
      <c r="B490" s="779"/>
      <c r="C490" s="264" t="s">
        <v>56</v>
      </c>
      <c r="D490" s="265"/>
      <c r="E490" s="421">
        <v>0.136455904494</v>
      </c>
      <c r="F490" s="421">
        <v>0.12013035401199999</v>
      </c>
      <c r="G490" s="421">
        <v>5.6865078693000004E-2</v>
      </c>
      <c r="H490" s="421">
        <v>2.1931291699999998E-2</v>
      </c>
      <c r="I490" s="421">
        <v>6.5687628950000009E-3</v>
      </c>
      <c r="J490" s="421">
        <v>5.0526554848999997E-2</v>
      </c>
      <c r="K490" s="421">
        <v>0.13589168813699998</v>
      </c>
      <c r="L490" s="421">
        <v>0.13181493747860001</v>
      </c>
      <c r="M490" s="402">
        <v>0.12786048935709998</v>
      </c>
      <c r="N490" s="402">
        <v>0.12402467467209999</v>
      </c>
      <c r="O490" s="402">
        <v>0.12030393449910001</v>
      </c>
    </row>
    <row r="491" spans="1:15" ht="30" outlineLevel="1">
      <c r="A491" s="765"/>
      <c r="B491" s="779"/>
      <c r="C491" s="264" t="s">
        <v>57</v>
      </c>
      <c r="D491" s="265"/>
      <c r="E491" s="421">
        <v>2.7306217999999998</v>
      </c>
      <c r="F491" s="421">
        <v>2.4677783300000002</v>
      </c>
      <c r="G491" s="421">
        <v>1.2140386699999999</v>
      </c>
      <c r="H491" s="421">
        <v>0.46384224000000002</v>
      </c>
      <c r="I491" s="421">
        <v>0.14806935000000002</v>
      </c>
      <c r="J491" s="421">
        <v>1.17836473</v>
      </c>
      <c r="K491" s="421">
        <v>3.0043149900000001</v>
      </c>
      <c r="L491" s="421">
        <v>3.0598948169832787</v>
      </c>
      <c r="M491" s="421">
        <v>3.0868218914417298</v>
      </c>
      <c r="N491" s="421">
        <v>3.1139859239787797</v>
      </c>
      <c r="O491" s="421">
        <v>3.1413890018635611</v>
      </c>
    </row>
    <row r="492" spans="1:15" ht="17.25" outlineLevel="1">
      <c r="A492" s="765"/>
      <c r="B492" s="779"/>
      <c r="C492" s="264" t="s">
        <v>288</v>
      </c>
      <c r="D492" s="265"/>
      <c r="E492" s="565">
        <v>2.1429834648425929E-2</v>
      </c>
      <c r="F492" s="565">
        <v>6.8541400733795346E-2</v>
      </c>
      <c r="G492" s="565">
        <v>1.5048386811323767E-3</v>
      </c>
      <c r="H492" s="565">
        <v>5.803747543467316E-4</v>
      </c>
      <c r="I492" s="565">
        <v>1.7383126373480098E-4</v>
      </c>
      <c r="J492" s="565">
        <v>1.3371003067035509E-3</v>
      </c>
      <c r="K492" s="565">
        <v>7.753416469629025E-2</v>
      </c>
      <c r="L492" s="565">
        <v>7.520813974724827E-2</v>
      </c>
      <c r="M492" s="565">
        <v>7.2951895556461477E-2</v>
      </c>
      <c r="N492" s="565">
        <v>7.0763338687321639E-2</v>
      </c>
      <c r="O492" s="565">
        <v>6.864043856502243E-2</v>
      </c>
    </row>
    <row r="493" spans="1:15" ht="17.25" customHeight="1" outlineLevel="1">
      <c r="A493" s="765" t="s">
        <v>149</v>
      </c>
      <c r="B493" s="779" t="s">
        <v>256</v>
      </c>
      <c r="C493" s="264" t="s">
        <v>309</v>
      </c>
      <c r="D493" s="265"/>
      <c r="E493" s="226">
        <v>0</v>
      </c>
      <c r="F493" s="226"/>
      <c r="G493" s="226"/>
      <c r="H493" s="226"/>
      <c r="I493" s="226"/>
      <c r="J493" s="226"/>
      <c r="K493" s="226"/>
      <c r="L493" s="226"/>
      <c r="M493" s="222"/>
      <c r="N493" s="222"/>
      <c r="O493" s="222"/>
    </row>
    <row r="494" spans="1:15" outlineLevel="1">
      <c r="A494" s="765"/>
      <c r="B494" s="779"/>
      <c r="C494" s="264" t="s">
        <v>56</v>
      </c>
      <c r="D494" s="265"/>
      <c r="E494" s="108">
        <v>0</v>
      </c>
      <c r="F494" s="108">
        <f t="shared" ref="F494:O494" si="389">1.154*F493/1000</f>
        <v>0</v>
      </c>
      <c r="G494" s="244">
        <f t="shared" si="389"/>
        <v>0</v>
      </c>
      <c r="H494" s="244">
        <f t="shared" si="389"/>
        <v>0</v>
      </c>
      <c r="I494" s="244">
        <f t="shared" si="389"/>
        <v>0</v>
      </c>
      <c r="J494" s="244">
        <f t="shared" si="389"/>
        <v>0</v>
      </c>
      <c r="K494" s="108">
        <f t="shared" si="389"/>
        <v>0</v>
      </c>
      <c r="L494" s="108">
        <f t="shared" si="389"/>
        <v>0</v>
      </c>
      <c r="M494" s="108">
        <f t="shared" si="389"/>
        <v>0</v>
      </c>
      <c r="N494" s="108">
        <f t="shared" si="389"/>
        <v>0</v>
      </c>
      <c r="O494" s="108">
        <f t="shared" si="389"/>
        <v>0</v>
      </c>
    </row>
    <row r="495" spans="1:15" ht="30" outlineLevel="1">
      <c r="A495" s="765"/>
      <c r="B495" s="779"/>
      <c r="C495" s="264" t="s">
        <v>57</v>
      </c>
      <c r="D495" s="265"/>
      <c r="E495" s="226">
        <v>0</v>
      </c>
      <c r="F495" s="226"/>
      <c r="G495" s="226"/>
      <c r="H495" s="226"/>
      <c r="I495" s="226"/>
      <c r="J495" s="226"/>
      <c r="K495" s="226"/>
      <c r="L495" s="226"/>
      <c r="M495" s="222"/>
      <c r="N495" s="222"/>
      <c r="O495" s="222"/>
    </row>
    <row r="496" spans="1:15" ht="17.25" customHeight="1" outlineLevel="1">
      <c r="A496" s="765" t="s">
        <v>150</v>
      </c>
      <c r="B496" s="780" t="s">
        <v>294</v>
      </c>
      <c r="C496" s="264" t="s">
        <v>257</v>
      </c>
      <c r="D496" s="265"/>
      <c r="E496" s="226">
        <v>0</v>
      </c>
      <c r="F496" s="226">
        <v>0</v>
      </c>
      <c r="G496" s="226">
        <v>0</v>
      </c>
      <c r="H496" s="226">
        <v>0</v>
      </c>
      <c r="I496" s="226">
        <v>0</v>
      </c>
      <c r="J496" s="226">
        <v>0</v>
      </c>
      <c r="K496" s="226">
        <v>0</v>
      </c>
      <c r="L496" s="226">
        <v>0</v>
      </c>
      <c r="M496" s="222">
        <v>0</v>
      </c>
      <c r="N496" s="222">
        <v>0</v>
      </c>
      <c r="O496" s="222">
        <v>0</v>
      </c>
    </row>
    <row r="497" spans="1:15" outlineLevel="1">
      <c r="A497" s="765"/>
      <c r="B497" s="780"/>
      <c r="C497" s="264" t="s">
        <v>244</v>
      </c>
      <c r="D497" s="265"/>
      <c r="E497" s="226">
        <v>0</v>
      </c>
      <c r="F497" s="226">
        <v>0</v>
      </c>
      <c r="G497" s="226">
        <v>0</v>
      </c>
      <c r="H497" s="226">
        <v>0</v>
      </c>
      <c r="I497" s="226">
        <v>0</v>
      </c>
      <c r="J497" s="226">
        <v>0</v>
      </c>
      <c r="K497" s="226">
        <v>0</v>
      </c>
      <c r="L497" s="226">
        <v>0</v>
      </c>
      <c r="M497" s="222">
        <v>0</v>
      </c>
      <c r="N497" s="222">
        <v>0</v>
      </c>
      <c r="O497" s="222">
        <v>0</v>
      </c>
    </row>
    <row r="498" spans="1:15" outlineLevel="1">
      <c r="A498" s="765"/>
      <c r="B498" s="780"/>
      <c r="C498" s="264" t="s">
        <v>310</v>
      </c>
      <c r="D498" s="265"/>
      <c r="E498" s="226">
        <v>0</v>
      </c>
      <c r="F498" s="226">
        <v>0</v>
      </c>
      <c r="G498" s="226">
        <v>0</v>
      </c>
      <c r="H498" s="226">
        <v>0</v>
      </c>
      <c r="I498" s="226">
        <v>0</v>
      </c>
      <c r="J498" s="226">
        <v>0</v>
      </c>
      <c r="K498" s="226">
        <v>0</v>
      </c>
      <c r="L498" s="226">
        <v>0</v>
      </c>
      <c r="M498" s="222">
        <v>0</v>
      </c>
      <c r="N498" s="222">
        <v>0</v>
      </c>
      <c r="O498" s="222">
        <v>0</v>
      </c>
    </row>
    <row r="499" spans="1:15" outlineLevel="1">
      <c r="A499" s="765"/>
      <c r="B499" s="780"/>
      <c r="C499" s="264" t="s">
        <v>56</v>
      </c>
      <c r="D499" s="265"/>
      <c r="E499" s="226">
        <v>0</v>
      </c>
      <c r="F499" s="226">
        <v>0</v>
      </c>
      <c r="G499" s="226">
        <v>0</v>
      </c>
      <c r="H499" s="226">
        <v>0</v>
      </c>
      <c r="I499" s="226">
        <v>0</v>
      </c>
      <c r="J499" s="226">
        <v>0</v>
      </c>
      <c r="K499" s="226">
        <v>0</v>
      </c>
      <c r="L499" s="226">
        <v>0</v>
      </c>
      <c r="M499" s="222">
        <v>0</v>
      </c>
      <c r="N499" s="222">
        <v>0</v>
      </c>
      <c r="O499" s="222">
        <v>0</v>
      </c>
    </row>
    <row r="500" spans="1:15" ht="30" outlineLevel="1">
      <c r="A500" s="765"/>
      <c r="B500" s="780"/>
      <c r="C500" s="264" t="s">
        <v>57</v>
      </c>
      <c r="D500" s="265"/>
      <c r="E500" s="226">
        <v>0</v>
      </c>
      <c r="F500" s="226">
        <v>0</v>
      </c>
      <c r="G500" s="226">
        <v>0</v>
      </c>
      <c r="H500" s="226">
        <v>0</v>
      </c>
      <c r="I500" s="226">
        <v>0</v>
      </c>
      <c r="J500" s="226">
        <v>0</v>
      </c>
      <c r="K500" s="226">
        <v>0</v>
      </c>
      <c r="L500" s="226">
        <v>0</v>
      </c>
      <c r="M500" s="222">
        <v>0</v>
      </c>
      <c r="N500" s="222">
        <v>0</v>
      </c>
      <c r="O500" s="222">
        <v>0</v>
      </c>
    </row>
    <row r="501" spans="1:15" ht="15" customHeight="1" outlineLevel="1">
      <c r="A501" s="765" t="s">
        <v>231</v>
      </c>
      <c r="B501" s="776" t="s">
        <v>230</v>
      </c>
      <c r="C501" s="278" t="s">
        <v>57</v>
      </c>
      <c r="D501" s="279"/>
      <c r="E501" s="244">
        <v>0.33363480940000001</v>
      </c>
      <c r="F501" s="244">
        <v>0.13605971419999999</v>
      </c>
      <c r="G501" s="244">
        <v>4.6840116452000001E-2</v>
      </c>
      <c r="H501" s="244">
        <v>2.372018E-2</v>
      </c>
      <c r="I501" s="244">
        <v>3.4396659999999996E-2</v>
      </c>
      <c r="J501" s="244">
        <v>0.17302956999999999</v>
      </c>
      <c r="K501" s="244">
        <v>0.277986526452</v>
      </c>
      <c r="L501" s="244">
        <v>0.28312926625902096</v>
      </c>
      <c r="M501" s="244">
        <v>0.28562079925424649</v>
      </c>
      <c r="N501" s="244">
        <v>0.28813427529454594</v>
      </c>
      <c r="O501" s="244">
        <v>0.29066994176917621</v>
      </c>
    </row>
    <row r="502" spans="1:15" ht="17.25" outlineLevel="1">
      <c r="A502" s="765"/>
      <c r="B502" s="776"/>
      <c r="C502" s="278" t="s">
        <v>257</v>
      </c>
      <c r="D502" s="279"/>
      <c r="E502" s="244">
        <v>7.6266705000000004</v>
      </c>
      <c r="F502" s="244">
        <v>2.5617387800000002</v>
      </c>
      <c r="G502" s="244">
        <v>0.93342000000000003</v>
      </c>
      <c r="H502" s="244">
        <v>0.47091999999999995</v>
      </c>
      <c r="I502" s="244">
        <v>0.53483999999999987</v>
      </c>
      <c r="J502" s="244">
        <v>3.4006800000000004</v>
      </c>
      <c r="K502" s="244">
        <v>5.3398599999999998</v>
      </c>
      <c r="L502" s="244">
        <v>5.1796639999999998</v>
      </c>
      <c r="M502" s="244">
        <v>5.0242740000000001</v>
      </c>
      <c r="N502" s="244">
        <v>4.8735460000000002</v>
      </c>
      <c r="O502" s="244">
        <v>4.727341</v>
      </c>
    </row>
    <row r="503" spans="1:15" ht="17.25" outlineLevel="1">
      <c r="A503" s="778" t="s">
        <v>232</v>
      </c>
      <c r="B503" s="775" t="s">
        <v>22</v>
      </c>
      <c r="C503" s="264" t="s">
        <v>257</v>
      </c>
      <c r="D503" s="265"/>
      <c r="E503" s="230">
        <v>0</v>
      </c>
      <c r="F503" s="230">
        <v>0</v>
      </c>
      <c r="G503" s="230">
        <v>0</v>
      </c>
      <c r="H503" s="230">
        <v>0</v>
      </c>
      <c r="I503" s="230">
        <v>0</v>
      </c>
      <c r="J503" s="230">
        <v>0</v>
      </c>
      <c r="K503" s="230">
        <v>0</v>
      </c>
      <c r="L503" s="230">
        <v>0</v>
      </c>
      <c r="M503" s="223"/>
      <c r="N503" s="223"/>
      <c r="O503" s="223"/>
    </row>
    <row r="504" spans="1:15" ht="30" outlineLevel="1">
      <c r="A504" s="765"/>
      <c r="B504" s="775"/>
      <c r="C504" s="264" t="s">
        <v>57</v>
      </c>
      <c r="D504" s="265"/>
      <c r="E504" s="230">
        <v>0</v>
      </c>
      <c r="F504" s="230">
        <v>0</v>
      </c>
      <c r="G504" s="230">
        <v>0</v>
      </c>
      <c r="H504" s="230">
        <v>0</v>
      </c>
      <c r="I504" s="230">
        <v>0</v>
      </c>
      <c r="J504" s="230">
        <v>0</v>
      </c>
      <c r="K504" s="230">
        <v>0</v>
      </c>
      <c r="L504" s="230">
        <v>0</v>
      </c>
      <c r="M504" s="223"/>
      <c r="N504" s="223"/>
      <c r="O504" s="223"/>
    </row>
    <row r="505" spans="1:15" outlineLevel="1">
      <c r="A505" s="765" t="s">
        <v>233</v>
      </c>
      <c r="B505" s="775" t="s">
        <v>23</v>
      </c>
      <c r="C505" s="264" t="s">
        <v>320</v>
      </c>
      <c r="D505" s="265"/>
      <c r="E505" s="244">
        <v>7.6266705000000004</v>
      </c>
      <c r="F505" s="244">
        <v>2.5617387800000002</v>
      </c>
      <c r="G505" s="244">
        <v>0.93342000000000003</v>
      </c>
      <c r="H505" s="244">
        <v>0.47091999999999995</v>
      </c>
      <c r="I505" s="244">
        <v>0.53483999999999987</v>
      </c>
      <c r="J505" s="244">
        <v>3.4006800000000004</v>
      </c>
      <c r="K505" s="244">
        <v>5.3398599999999998</v>
      </c>
      <c r="L505" s="244">
        <v>5.1796639999999998</v>
      </c>
      <c r="M505" s="244">
        <v>5.0242740000000001</v>
      </c>
      <c r="N505" s="244">
        <v>4.8735460000000002</v>
      </c>
      <c r="O505" s="244">
        <v>4.727341</v>
      </c>
    </row>
    <row r="506" spans="1:15" ht="30" outlineLevel="1">
      <c r="A506" s="765"/>
      <c r="B506" s="775"/>
      <c r="C506" s="264" t="s">
        <v>57</v>
      </c>
      <c r="D506" s="265"/>
      <c r="E506" s="244">
        <v>0.33363480940000001</v>
      </c>
      <c r="F506" s="244">
        <v>0.13605971419999999</v>
      </c>
      <c r="G506" s="244">
        <v>4.6840116452000001E-2</v>
      </c>
      <c r="H506" s="244">
        <v>2.372018E-2</v>
      </c>
      <c r="I506" s="244">
        <v>3.4396659999999996E-2</v>
      </c>
      <c r="J506" s="244">
        <v>0.17302956999999999</v>
      </c>
      <c r="K506" s="244">
        <v>0.277986526452</v>
      </c>
      <c r="L506" s="244">
        <v>0.28312926625902096</v>
      </c>
      <c r="M506" s="244">
        <v>0.28562079925424649</v>
      </c>
      <c r="N506" s="244">
        <v>0.28813427529454594</v>
      </c>
      <c r="O506" s="244">
        <v>0.29066994176917621</v>
      </c>
    </row>
    <row r="507" spans="1:15" ht="17.25" outlineLevel="1">
      <c r="A507" s="765" t="s">
        <v>235</v>
      </c>
      <c r="B507" s="775" t="s">
        <v>234</v>
      </c>
      <c r="C507" s="264" t="s">
        <v>257</v>
      </c>
      <c r="D507" s="265"/>
      <c r="E507" s="230">
        <v>0</v>
      </c>
      <c r="F507" s="230">
        <v>0</v>
      </c>
      <c r="G507" s="230">
        <v>0</v>
      </c>
      <c r="H507" s="230">
        <v>0</v>
      </c>
      <c r="I507" s="230">
        <v>0</v>
      </c>
      <c r="J507" s="230">
        <v>0</v>
      </c>
      <c r="K507" s="230">
        <v>0</v>
      </c>
      <c r="L507" s="230">
        <v>0</v>
      </c>
      <c r="M507" s="223">
        <v>0</v>
      </c>
      <c r="N507" s="223">
        <v>0</v>
      </c>
      <c r="O507" s="223">
        <v>0</v>
      </c>
    </row>
    <row r="508" spans="1:15" outlineLevel="1">
      <c r="A508" s="765"/>
      <c r="B508" s="775"/>
      <c r="C508" s="264" t="s">
        <v>244</v>
      </c>
      <c r="D508" s="265"/>
      <c r="E508" s="230">
        <v>0</v>
      </c>
      <c r="F508" s="230">
        <v>0</v>
      </c>
      <c r="G508" s="230">
        <v>0</v>
      </c>
      <c r="H508" s="230">
        <v>0</v>
      </c>
      <c r="I508" s="230">
        <v>0</v>
      </c>
      <c r="J508" s="230">
        <v>0</v>
      </c>
      <c r="K508" s="230">
        <v>0</v>
      </c>
      <c r="L508" s="230">
        <v>0</v>
      </c>
      <c r="M508" s="223">
        <v>0</v>
      </c>
      <c r="N508" s="223">
        <v>0</v>
      </c>
      <c r="O508" s="223">
        <v>0</v>
      </c>
    </row>
    <row r="509" spans="1:15" outlineLevel="1">
      <c r="A509" s="765"/>
      <c r="B509" s="775"/>
      <c r="C509" s="264" t="s">
        <v>310</v>
      </c>
      <c r="D509" s="265"/>
      <c r="E509" s="230">
        <v>0</v>
      </c>
      <c r="F509" s="230">
        <v>0</v>
      </c>
      <c r="G509" s="230">
        <v>0</v>
      </c>
      <c r="H509" s="230">
        <v>0</v>
      </c>
      <c r="I509" s="230">
        <v>0</v>
      </c>
      <c r="J509" s="230">
        <v>0</v>
      </c>
      <c r="K509" s="230">
        <v>0</v>
      </c>
      <c r="L509" s="230">
        <v>0</v>
      </c>
      <c r="M509" s="223">
        <v>0</v>
      </c>
      <c r="N509" s="223">
        <v>0</v>
      </c>
      <c r="O509" s="223">
        <v>0</v>
      </c>
    </row>
    <row r="510" spans="1:15" ht="30" outlineLevel="1">
      <c r="A510" s="765"/>
      <c r="B510" s="775"/>
      <c r="C510" s="264" t="s">
        <v>57</v>
      </c>
      <c r="D510" s="265"/>
      <c r="E510" s="230">
        <v>0</v>
      </c>
      <c r="F510" s="230">
        <v>0</v>
      </c>
      <c r="G510" s="230">
        <v>0</v>
      </c>
      <c r="H510" s="230">
        <v>0</v>
      </c>
      <c r="I510" s="230">
        <v>0</v>
      </c>
      <c r="J510" s="230">
        <v>0</v>
      </c>
      <c r="K510" s="230">
        <v>0</v>
      </c>
      <c r="L510" s="230">
        <v>0</v>
      </c>
      <c r="M510" s="223">
        <v>0</v>
      </c>
      <c r="N510" s="223">
        <v>0</v>
      </c>
      <c r="O510" s="223">
        <v>0</v>
      </c>
    </row>
    <row r="511" spans="1:15" ht="15" customHeight="1" outlineLevel="1">
      <c r="A511" s="765">
        <v>8</v>
      </c>
      <c r="B511" s="776" t="s">
        <v>245</v>
      </c>
      <c r="C511" s="264" t="s">
        <v>242</v>
      </c>
      <c r="D511" s="265"/>
      <c r="E511" s="244">
        <v>435.02157099999999</v>
      </c>
      <c r="F511" s="244">
        <v>388.61914999999999</v>
      </c>
      <c r="G511" s="244">
        <v>116.20172599999998</v>
      </c>
      <c r="H511" s="244">
        <v>128.22583599999999</v>
      </c>
      <c r="I511" s="244">
        <v>122.68671000000001</v>
      </c>
      <c r="J511" s="244">
        <v>121.67607199999998</v>
      </c>
      <c r="K511" s="244">
        <v>488.79034399999995</v>
      </c>
      <c r="L511" s="244">
        <v>488.79034399999995</v>
      </c>
      <c r="M511" s="244">
        <v>488.79034399999995</v>
      </c>
      <c r="N511" s="244">
        <v>474.12663367999994</v>
      </c>
      <c r="O511" s="244">
        <v>459.9028346696</v>
      </c>
    </row>
    <row r="512" spans="1:15" outlineLevel="1">
      <c r="A512" s="765"/>
      <c r="B512" s="776"/>
      <c r="C512" s="264" t="s">
        <v>56</v>
      </c>
      <c r="D512" s="265"/>
      <c r="E512" s="244">
        <v>0.5151199240183999</v>
      </c>
      <c r="F512" s="244">
        <v>0.46090084116799995</v>
      </c>
      <c r="G512" s="244">
        <v>0.13825047360449996</v>
      </c>
      <c r="H512" s="244">
        <v>0.15234023195149998</v>
      </c>
      <c r="I512" s="244">
        <v>0.1448731125494</v>
      </c>
      <c r="J512" s="244">
        <v>0.14412656297759999</v>
      </c>
      <c r="K512" s="244">
        <v>0.57959038108299987</v>
      </c>
      <c r="L512" s="244">
        <v>0.57959038108299987</v>
      </c>
      <c r="M512" s="244">
        <v>0.57959038108299987</v>
      </c>
      <c r="N512" s="244">
        <v>0.56220266965050991</v>
      </c>
      <c r="O512" s="244">
        <v>0.54533658956099462</v>
      </c>
    </row>
    <row r="513" spans="1:15" ht="30" outlineLevel="1">
      <c r="A513" s="765"/>
      <c r="B513" s="776"/>
      <c r="C513" s="264" t="s">
        <v>55</v>
      </c>
      <c r="D513" s="265"/>
      <c r="E513" s="244">
        <v>17.85981223947358</v>
      </c>
      <c r="F513" s="244">
        <v>17.205362751829099</v>
      </c>
      <c r="G513" s="244">
        <v>5.6334111991800002</v>
      </c>
      <c r="H513" s="244">
        <v>6.21346904406</v>
      </c>
      <c r="I513" s="244">
        <v>5.9179765408799998</v>
      </c>
      <c r="J513" s="244">
        <f>J516+J529</f>
        <v>5.8664113828799991</v>
      </c>
      <c r="K513" s="244">
        <f t="shared" ref="K513:O513" si="390">K516+K529</f>
        <v>23.631268167000002</v>
      </c>
      <c r="L513" s="244">
        <f t="shared" si="390"/>
        <v>25.049144249999998</v>
      </c>
      <c r="M513" s="244">
        <f t="shared" si="390"/>
        <v>25.800618579999998</v>
      </c>
      <c r="N513" s="244">
        <f t="shared" si="390"/>
        <v>26.02766403</v>
      </c>
      <c r="O513" s="244">
        <f t="shared" si="390"/>
        <v>26.256707479999999</v>
      </c>
    </row>
    <row r="514" spans="1:15" outlineLevel="1">
      <c r="A514" s="527" t="s">
        <v>236</v>
      </c>
      <c r="B514" s="336" t="s">
        <v>250</v>
      </c>
      <c r="C514" s="264" t="s">
        <v>242</v>
      </c>
      <c r="D514" s="265"/>
      <c r="E514" s="244">
        <v>210.231391</v>
      </c>
      <c r="F514" s="244">
        <v>180.54207</v>
      </c>
      <c r="G514" s="244">
        <v>49.631904999999996</v>
      </c>
      <c r="H514" s="244">
        <v>56.924184999999994</v>
      </c>
      <c r="I514" s="244">
        <v>63.319256000000003</v>
      </c>
      <c r="J514" s="244">
        <v>58.333623999999993</v>
      </c>
      <c r="K514" s="244">
        <v>228.20896999999997</v>
      </c>
      <c r="L514" s="244">
        <v>228.20896999999997</v>
      </c>
      <c r="M514" s="244">
        <v>228.20896999999997</v>
      </c>
      <c r="N514" s="244">
        <v>221.36270089999996</v>
      </c>
      <c r="O514" s="244">
        <v>214.72181987299999</v>
      </c>
    </row>
    <row r="515" spans="1:15" outlineLevel="1">
      <c r="A515" s="527"/>
      <c r="B515" s="526"/>
      <c r="C515" s="264" t="s">
        <v>56</v>
      </c>
      <c r="D515" s="265"/>
      <c r="E515" s="244">
        <v>0.2380660271684</v>
      </c>
      <c r="F515" s="244">
        <v>0.20444584006799998</v>
      </c>
      <c r="G515" s="244">
        <v>5.6203169221999992E-2</v>
      </c>
      <c r="H515" s="244">
        <v>6.4460947093999993E-2</v>
      </c>
      <c r="I515" s="244">
        <v>7.1702725494400002E-2</v>
      </c>
      <c r="J515" s="244">
        <v>6.6056995817599995E-2</v>
      </c>
      <c r="K515" s="244">
        <v>0.25842383762799997</v>
      </c>
      <c r="L515" s="244">
        <v>0.25842383762799997</v>
      </c>
      <c r="M515" s="108">
        <v>0.25842383762799997</v>
      </c>
      <c r="N515" s="108">
        <v>0.25067112249915996</v>
      </c>
      <c r="O515" s="108">
        <v>0.24315098882418518</v>
      </c>
    </row>
    <row r="516" spans="1:15" ht="30" outlineLevel="1">
      <c r="A516" s="527"/>
      <c r="B516" s="526"/>
      <c r="C516" s="264" t="s">
        <v>55</v>
      </c>
      <c r="D516" s="265"/>
      <c r="E516" s="244">
        <v>8.2108060876293205</v>
      </c>
      <c r="F516" s="244">
        <v>7.6153961053104995</v>
      </c>
      <c r="G516" s="244">
        <v>2.2862805992999999</v>
      </c>
      <c r="H516" s="244">
        <v>2.62842203178</v>
      </c>
      <c r="I516" s="244">
        <v>2.93298095376</v>
      </c>
      <c r="J516" s="244">
        <f t="shared" ref="J516:O516" si="391">J520</f>
        <v>2.6815530974399997</v>
      </c>
      <c r="K516" s="244">
        <f t="shared" si="391"/>
        <v>10.529236682280001</v>
      </c>
      <c r="L516" s="331">
        <f t="shared" si="391"/>
        <v>11.16099088</v>
      </c>
      <c r="M516" s="331">
        <f t="shared" si="391"/>
        <v>11.495820610000001</v>
      </c>
      <c r="N516" s="331">
        <f t="shared" si="391"/>
        <v>11.596983829999999</v>
      </c>
      <c r="O516" s="331">
        <f t="shared" si="391"/>
        <v>11.69903729</v>
      </c>
    </row>
    <row r="517" spans="1:15" ht="30" outlineLevel="1">
      <c r="A517" s="527"/>
      <c r="B517" s="526"/>
      <c r="C517" s="264" t="s">
        <v>243</v>
      </c>
      <c r="D517" s="265"/>
      <c r="E517" s="244">
        <v>2.1023139099999999</v>
      </c>
      <c r="F517" s="244">
        <v>1.8054207</v>
      </c>
      <c r="G517" s="244">
        <v>0.49631904999999998</v>
      </c>
      <c r="H517" s="244">
        <v>0.56924184999999994</v>
      </c>
      <c r="I517" s="244">
        <v>0.63319256000000002</v>
      </c>
      <c r="J517" s="244">
        <v>0.58333623999999995</v>
      </c>
      <c r="K517" s="244">
        <v>2.2820896999999998</v>
      </c>
      <c r="L517" s="331">
        <v>2.2820896999999998</v>
      </c>
      <c r="M517" s="331">
        <v>2.2820896999999998</v>
      </c>
      <c r="N517" s="331">
        <v>2.2136270089999996</v>
      </c>
      <c r="O517" s="331">
        <v>2.1472181987300001</v>
      </c>
    </row>
    <row r="518" spans="1:15" outlineLevel="1">
      <c r="A518" s="527" t="s">
        <v>237</v>
      </c>
      <c r="B518" s="529" t="s">
        <v>251</v>
      </c>
      <c r="C518" s="264" t="s">
        <v>242</v>
      </c>
      <c r="D518" s="265"/>
      <c r="E518" s="244">
        <v>210.231391</v>
      </c>
      <c r="F518" s="244">
        <v>180.54207</v>
      </c>
      <c r="G518" s="244">
        <v>49.631904999999996</v>
      </c>
      <c r="H518" s="244">
        <v>56.924184999999994</v>
      </c>
      <c r="I518" s="244">
        <v>63.319256000000003</v>
      </c>
      <c r="J518" s="244">
        <v>58.333623999999993</v>
      </c>
      <c r="K518" s="244">
        <v>228.20896999999997</v>
      </c>
      <c r="L518" s="522">
        <v>228.20896999999997</v>
      </c>
      <c r="M518" s="522">
        <v>228.20896999999997</v>
      </c>
      <c r="N518" s="522">
        <v>221.36270089999996</v>
      </c>
      <c r="O518" s="522">
        <v>214.72181987299999</v>
      </c>
    </row>
    <row r="519" spans="1:15" outlineLevel="1">
      <c r="A519" s="527"/>
      <c r="B519" s="339"/>
      <c r="C519" s="264" t="s">
        <v>225</v>
      </c>
      <c r="D519" s="265"/>
      <c r="E519" s="244">
        <v>0.2380660271684</v>
      </c>
      <c r="F519" s="244">
        <v>0.20444584006799998</v>
      </c>
      <c r="G519" s="244">
        <v>5.6203169221999992E-2</v>
      </c>
      <c r="H519" s="244">
        <v>6.4460947093999993E-2</v>
      </c>
      <c r="I519" s="244">
        <v>7.1702725494400002E-2</v>
      </c>
      <c r="J519" s="244">
        <v>6.6056995817599995E-2</v>
      </c>
      <c r="K519" s="244">
        <v>0.25842383762799997</v>
      </c>
      <c r="L519" s="331">
        <v>0.25842383762799997</v>
      </c>
      <c r="M519" s="331">
        <v>0.25842383762799997</v>
      </c>
      <c r="N519" s="331">
        <v>0.25067112249915996</v>
      </c>
      <c r="O519" s="331">
        <v>0.2431509888241852</v>
      </c>
    </row>
    <row r="520" spans="1:15" ht="30" outlineLevel="1">
      <c r="A520" s="527"/>
      <c r="B520" s="339"/>
      <c r="C520" s="264" t="s">
        <v>55</v>
      </c>
      <c r="D520" s="265"/>
      <c r="E520" s="244">
        <v>8.2108060876293205</v>
      </c>
      <c r="F520" s="244">
        <v>7.6153961053104995</v>
      </c>
      <c r="G520" s="244">
        <v>2.2862805992999999</v>
      </c>
      <c r="H520" s="244">
        <v>2.62842203178</v>
      </c>
      <c r="I520" s="244">
        <v>2.93298095376</v>
      </c>
      <c r="J520" s="244">
        <v>2.6815530974399997</v>
      </c>
      <c r="K520" s="244">
        <v>10.529236682280001</v>
      </c>
      <c r="L520" s="331">
        <v>11.16099088</v>
      </c>
      <c r="M520" s="331">
        <v>11.495820610000001</v>
      </c>
      <c r="N520" s="331">
        <v>11.596983829999999</v>
      </c>
      <c r="O520" s="331">
        <v>11.69903729</v>
      </c>
    </row>
    <row r="521" spans="1:15" ht="30" outlineLevel="1">
      <c r="A521" s="527"/>
      <c r="B521" s="284"/>
      <c r="C521" s="264" t="s">
        <v>243</v>
      </c>
      <c r="D521" s="265"/>
      <c r="E521" s="244">
        <v>2.1023139099999999</v>
      </c>
      <c r="F521" s="244">
        <v>1.8054207</v>
      </c>
      <c r="G521" s="244">
        <v>0.49631904999999998</v>
      </c>
      <c r="H521" s="244">
        <v>0.56924184999999994</v>
      </c>
      <c r="I521" s="244">
        <v>0.63319256000000002</v>
      </c>
      <c r="J521" s="244">
        <v>0.58333623999999995</v>
      </c>
      <c r="K521" s="244">
        <v>2.2820896999999998</v>
      </c>
      <c r="L521" s="331">
        <v>2.2820896999999998</v>
      </c>
      <c r="M521" s="331">
        <v>2.2820896999999998</v>
      </c>
      <c r="N521" s="331">
        <v>2.2136270089999996</v>
      </c>
      <c r="O521" s="331">
        <v>2.1472181987300001</v>
      </c>
    </row>
    <row r="522" spans="1:15" outlineLevel="1">
      <c r="A522" s="527" t="s">
        <v>238</v>
      </c>
      <c r="B522" s="530" t="s">
        <v>252</v>
      </c>
      <c r="C522" s="264" t="s">
        <v>244</v>
      </c>
      <c r="D522" s="265"/>
      <c r="E522" s="226">
        <v>0</v>
      </c>
      <c r="F522" s="226">
        <v>0</v>
      </c>
      <c r="G522" s="226"/>
      <c r="H522" s="226"/>
      <c r="I522" s="226"/>
      <c r="J522" s="226"/>
      <c r="K522" s="226"/>
      <c r="L522" s="226"/>
      <c r="M522" s="222"/>
      <c r="N522" s="222"/>
      <c r="O522" s="222"/>
    </row>
    <row r="523" spans="1:15" outlineLevel="1">
      <c r="A523" s="527"/>
      <c r="B523" s="528"/>
      <c r="C523" s="264" t="s">
        <v>225</v>
      </c>
      <c r="D523" s="265"/>
      <c r="E523" s="244">
        <v>0</v>
      </c>
      <c r="F523" s="244">
        <v>0</v>
      </c>
      <c r="G523" s="244"/>
      <c r="H523" s="244"/>
      <c r="I523" s="244"/>
      <c r="J523" s="244"/>
      <c r="K523" s="244"/>
      <c r="L523" s="244"/>
      <c r="M523" s="108"/>
      <c r="N523" s="108"/>
      <c r="O523" s="108"/>
    </row>
    <row r="524" spans="1:15" ht="30" outlineLevel="1">
      <c r="A524" s="527"/>
      <c r="B524" s="528"/>
      <c r="C524" s="264" t="s">
        <v>55</v>
      </c>
      <c r="D524" s="265"/>
      <c r="E524" s="226">
        <v>0</v>
      </c>
      <c r="F524" s="226">
        <v>0</v>
      </c>
      <c r="G524" s="226"/>
      <c r="H524" s="226"/>
      <c r="I524" s="226"/>
      <c r="J524" s="226"/>
      <c r="K524" s="226"/>
      <c r="L524" s="226"/>
      <c r="M524" s="222"/>
      <c r="N524" s="222"/>
      <c r="O524" s="222"/>
    </row>
    <row r="525" spans="1:15" ht="30" outlineLevel="1">
      <c r="A525" s="527"/>
      <c r="B525" s="528"/>
      <c r="C525" s="264" t="s">
        <v>243</v>
      </c>
      <c r="D525" s="265"/>
      <c r="E525" s="226"/>
      <c r="F525" s="226"/>
      <c r="G525" s="226"/>
      <c r="H525" s="226"/>
      <c r="I525" s="226"/>
      <c r="J525" s="226"/>
      <c r="K525" s="226"/>
      <c r="L525" s="226"/>
      <c r="M525" s="222"/>
      <c r="N525" s="222"/>
      <c r="O525" s="222"/>
    </row>
    <row r="526" spans="1:15" ht="30" outlineLevel="1">
      <c r="A526" s="527"/>
      <c r="B526" s="528"/>
      <c r="C526" s="264" t="s">
        <v>260</v>
      </c>
      <c r="D526" s="265"/>
      <c r="E526" s="226"/>
      <c r="F526" s="226"/>
      <c r="G526" s="226"/>
      <c r="H526" s="226"/>
      <c r="I526" s="226"/>
      <c r="J526" s="226"/>
      <c r="K526" s="226"/>
      <c r="L526" s="226"/>
      <c r="M526" s="222"/>
      <c r="N526" s="222"/>
      <c r="O526" s="222"/>
    </row>
    <row r="527" spans="1:15" outlineLevel="1">
      <c r="A527" s="527" t="s">
        <v>239</v>
      </c>
      <c r="B527" s="281" t="s">
        <v>226</v>
      </c>
      <c r="C527" s="264" t="s">
        <v>242</v>
      </c>
      <c r="D527" s="265"/>
      <c r="E527" s="244">
        <f t="shared" ref="E527:J527" si="392">E531+E535</f>
        <v>224.79017999999996</v>
      </c>
      <c r="F527" s="244">
        <f t="shared" si="392"/>
        <v>208.07708</v>
      </c>
      <c r="G527" s="244">
        <f t="shared" si="392"/>
        <v>66.56982099999999</v>
      </c>
      <c r="H527" s="244">
        <f t="shared" si="392"/>
        <v>71.301650999999993</v>
      </c>
      <c r="I527" s="244">
        <f t="shared" si="392"/>
        <v>59.367453999999995</v>
      </c>
      <c r="J527" s="244">
        <f t="shared" si="392"/>
        <v>63.34244799999999</v>
      </c>
      <c r="K527" s="244">
        <f>K531+K535</f>
        <v>260.58137399999998</v>
      </c>
      <c r="L527" s="331">
        <f t="shared" ref="L527:O527" si="393">L531+L535</f>
        <v>260.58137399999998</v>
      </c>
      <c r="M527" s="331">
        <f t="shared" si="393"/>
        <v>260.58137399999998</v>
      </c>
      <c r="N527" s="331">
        <f t="shared" si="393"/>
        <v>252.76393277999995</v>
      </c>
      <c r="O527" s="331">
        <f t="shared" si="393"/>
        <v>245.18101479659998</v>
      </c>
    </row>
    <row r="528" spans="1:15" outlineLevel="1">
      <c r="A528" s="527"/>
      <c r="B528" s="528"/>
      <c r="C528" s="264" t="s">
        <v>225</v>
      </c>
      <c r="D528" s="265"/>
      <c r="E528" s="244">
        <f t="shared" ref="E528:O528" si="394">E532+E536</f>
        <v>0.27705389684999993</v>
      </c>
      <c r="F528" s="244">
        <f t="shared" si="394"/>
        <v>0.25645500109999997</v>
      </c>
      <c r="G528" s="244">
        <f t="shared" si="394"/>
        <v>8.2047304382499978E-2</v>
      </c>
      <c r="H528" s="244">
        <f t="shared" si="394"/>
        <v>8.7879284857499976E-2</v>
      </c>
      <c r="I528" s="244">
        <f t="shared" si="394"/>
        <v>7.3170387054999994E-2</v>
      </c>
      <c r="J528" s="244">
        <f t="shared" si="394"/>
        <v>7.8069567159999992E-2</v>
      </c>
      <c r="K528" s="244">
        <f t="shared" si="394"/>
        <v>0.32116654345499995</v>
      </c>
      <c r="L528" s="331">
        <f t="shared" si="394"/>
        <v>0.32116654345499995</v>
      </c>
      <c r="M528" s="331">
        <f t="shared" si="394"/>
        <v>0.32116654345499995</v>
      </c>
      <c r="N528" s="331">
        <f t="shared" si="394"/>
        <v>0.31153154715134995</v>
      </c>
      <c r="O528" s="331">
        <f t="shared" si="394"/>
        <v>0.30218560073680945</v>
      </c>
    </row>
    <row r="529" spans="1:15" ht="30" outlineLevel="1">
      <c r="A529" s="527"/>
      <c r="B529" s="528"/>
      <c r="C529" s="264" t="s">
        <v>55</v>
      </c>
      <c r="D529" s="265"/>
      <c r="E529" s="384">
        <f t="shared" ref="E529:O529" si="395">E533+E537</f>
        <v>9.6490061518442598</v>
      </c>
      <c r="F529" s="384">
        <f t="shared" si="395"/>
        <v>9.5899666465185991</v>
      </c>
      <c r="G529" s="384">
        <f t="shared" si="395"/>
        <v>3.3471305998800003</v>
      </c>
      <c r="H529" s="384">
        <f t="shared" si="395"/>
        <v>3.5850470122799996</v>
      </c>
      <c r="I529" s="384">
        <f t="shared" si="395"/>
        <v>2.9849955871199998</v>
      </c>
      <c r="J529" s="384">
        <f t="shared" si="395"/>
        <v>3.1848582854399998</v>
      </c>
      <c r="K529" s="384">
        <f t="shared" si="395"/>
        <v>13.102031484719999</v>
      </c>
      <c r="L529" s="384">
        <f t="shared" si="395"/>
        <v>13.888153369999999</v>
      </c>
      <c r="M529" s="384">
        <f t="shared" si="395"/>
        <v>14.304797969999999</v>
      </c>
      <c r="N529" s="384">
        <f t="shared" si="395"/>
        <v>14.430680200000001</v>
      </c>
      <c r="O529" s="384">
        <f t="shared" si="395"/>
        <v>14.55767019</v>
      </c>
    </row>
    <row r="530" spans="1:15" ht="30" outlineLevel="1">
      <c r="A530" s="527"/>
      <c r="B530" s="528"/>
      <c r="C530" s="264" t="s">
        <v>243</v>
      </c>
      <c r="D530" s="265"/>
      <c r="E530" s="244">
        <f t="shared" ref="E530:O530" si="396">E527/100</f>
        <v>2.2479017999999997</v>
      </c>
      <c r="F530" s="244">
        <f t="shared" si="396"/>
        <v>2.0807707999999998</v>
      </c>
      <c r="G530" s="244">
        <f t="shared" si="396"/>
        <v>0.66569820999999996</v>
      </c>
      <c r="H530" s="244">
        <f t="shared" si="396"/>
        <v>0.71301650999999988</v>
      </c>
      <c r="I530" s="244">
        <f t="shared" si="396"/>
        <v>0.59367453999999997</v>
      </c>
      <c r="J530" s="244">
        <f t="shared" si="396"/>
        <v>0.63342447999999996</v>
      </c>
      <c r="K530" s="244">
        <f t="shared" si="396"/>
        <v>2.6058137399999999</v>
      </c>
      <c r="L530" s="331">
        <f t="shared" si="396"/>
        <v>2.6058137399999999</v>
      </c>
      <c r="M530" s="331">
        <f t="shared" si="396"/>
        <v>2.6058137399999999</v>
      </c>
      <c r="N530" s="331">
        <f t="shared" si="396"/>
        <v>2.5276393277999993</v>
      </c>
      <c r="O530" s="331">
        <f t="shared" si="396"/>
        <v>2.4518101479659999</v>
      </c>
    </row>
    <row r="531" spans="1:15" outlineLevel="1">
      <c r="A531" s="527" t="s">
        <v>240</v>
      </c>
      <c r="B531" s="530" t="s">
        <v>251</v>
      </c>
      <c r="C531" s="264" t="s">
        <v>242</v>
      </c>
      <c r="D531" s="265"/>
      <c r="E531" s="230">
        <v>67.437053999999989</v>
      </c>
      <c r="F531" s="230">
        <v>62.423123999999994</v>
      </c>
      <c r="G531" s="230">
        <v>19.970946299999998</v>
      </c>
      <c r="H531" s="230">
        <v>21.390495299999998</v>
      </c>
      <c r="I531" s="230">
        <v>17.810236199999999</v>
      </c>
      <c r="J531" s="380">
        <v>19.002734399999998</v>
      </c>
      <c r="K531" s="230">
        <v>78.174412199999992</v>
      </c>
      <c r="L531" s="424">
        <v>78.174412199999992</v>
      </c>
      <c r="M531" s="424">
        <v>78.174412199999992</v>
      </c>
      <c r="N531" s="424">
        <v>75.829179833999987</v>
      </c>
      <c r="O531" s="424">
        <v>73.554304438979997</v>
      </c>
    </row>
    <row r="532" spans="1:15" outlineLevel="1">
      <c r="A532" s="527"/>
      <c r="B532" s="284"/>
      <c r="C532" s="264" t="s">
        <v>225</v>
      </c>
      <c r="D532" s="265"/>
      <c r="E532" s="244">
        <f t="shared" ref="E532:O532" si="397">E531*0.85*1.45/1000</f>
        <v>8.311616905499998E-2</v>
      </c>
      <c r="F532" s="244">
        <f t="shared" si="397"/>
        <v>7.6936500329999991E-2</v>
      </c>
      <c r="G532" s="244">
        <f t="shared" si="397"/>
        <v>2.4614191314749997E-2</v>
      </c>
      <c r="H532" s="244">
        <f t="shared" si="397"/>
        <v>2.6363785457249992E-2</v>
      </c>
      <c r="I532" s="244">
        <f t="shared" si="397"/>
        <v>2.1951116116499997E-2</v>
      </c>
      <c r="J532" s="244">
        <f t="shared" si="397"/>
        <v>2.3420870147999998E-2</v>
      </c>
      <c r="K532" s="244">
        <f t="shared" si="397"/>
        <v>9.634996303649998E-2</v>
      </c>
      <c r="L532" s="331">
        <f t="shared" si="397"/>
        <v>9.634996303649998E-2</v>
      </c>
      <c r="M532" s="331">
        <f t="shared" si="397"/>
        <v>9.634996303649998E-2</v>
      </c>
      <c r="N532" s="331">
        <f t="shared" si="397"/>
        <v>9.3459464145404972E-2</v>
      </c>
      <c r="O532" s="331">
        <f t="shared" si="397"/>
        <v>9.0655680221042839E-2</v>
      </c>
    </row>
    <row r="533" spans="1:15" ht="30" outlineLevel="1">
      <c r="A533" s="527"/>
      <c r="B533" s="284"/>
      <c r="C533" s="264" t="s">
        <v>55</v>
      </c>
      <c r="D533" s="265"/>
      <c r="E533" s="230">
        <v>2.894701845553278</v>
      </c>
      <c r="F533" s="230">
        <v>2.8769899939555796</v>
      </c>
      <c r="G533" s="230">
        <v>1.004139179964</v>
      </c>
      <c r="H533" s="230">
        <v>1.0755141036839999</v>
      </c>
      <c r="I533" s="230">
        <v>0.89549867613599987</v>
      </c>
      <c r="J533" s="381">
        <v>0.95545748563199995</v>
      </c>
      <c r="K533" s="230">
        <v>3.9306094454159997</v>
      </c>
      <c r="L533" s="425">
        <v>4.1664460099999996</v>
      </c>
      <c r="M533" s="425">
        <v>4.2914393899999999</v>
      </c>
      <c r="N533" s="425">
        <v>4.3292040600000004</v>
      </c>
      <c r="O533" s="425">
        <v>4.36730106</v>
      </c>
    </row>
    <row r="534" spans="1:15" ht="30" outlineLevel="1">
      <c r="A534" s="527"/>
      <c r="B534" s="284"/>
      <c r="C534" s="264" t="s">
        <v>243</v>
      </c>
      <c r="D534" s="265"/>
      <c r="E534" s="244">
        <f t="shared" ref="E534:N534" si="398">E531/100</f>
        <v>0.67437053999999985</v>
      </c>
      <c r="F534" s="244">
        <f t="shared" si="398"/>
        <v>0.62423123999999997</v>
      </c>
      <c r="G534" s="244">
        <f t="shared" si="398"/>
        <v>0.19970946299999998</v>
      </c>
      <c r="H534" s="244">
        <f t="shared" si="398"/>
        <v>0.21390495299999998</v>
      </c>
      <c r="I534" s="244">
        <f t="shared" si="398"/>
        <v>0.17810236199999999</v>
      </c>
      <c r="J534" s="244">
        <f t="shared" si="398"/>
        <v>0.19002734399999999</v>
      </c>
      <c r="K534" s="244">
        <f t="shared" si="398"/>
        <v>0.78174412199999987</v>
      </c>
      <c r="L534" s="331">
        <f t="shared" si="398"/>
        <v>0.78174412199999987</v>
      </c>
      <c r="M534" s="331">
        <f t="shared" si="398"/>
        <v>0.78174412199999987</v>
      </c>
      <c r="N534" s="331">
        <f t="shared" si="398"/>
        <v>0.75829179833999982</v>
      </c>
      <c r="O534" s="331">
        <f>O531/100</f>
        <v>0.7355430443898</v>
      </c>
    </row>
    <row r="535" spans="1:15" outlineLevel="1">
      <c r="A535" s="527" t="s">
        <v>241</v>
      </c>
      <c r="B535" s="530" t="s">
        <v>252</v>
      </c>
      <c r="C535" s="264" t="s">
        <v>244</v>
      </c>
      <c r="D535" s="265"/>
      <c r="E535" s="230">
        <v>157.35312599999997</v>
      </c>
      <c r="F535" s="230">
        <v>145.65395599999999</v>
      </c>
      <c r="G535" s="230">
        <v>46.598874699999989</v>
      </c>
      <c r="H535" s="230">
        <v>49.911155699999995</v>
      </c>
      <c r="I535" s="230">
        <v>41.557217799999997</v>
      </c>
      <c r="J535" s="230">
        <v>44.339713599999996</v>
      </c>
      <c r="K535" s="230">
        <v>182.40696179999998</v>
      </c>
      <c r="L535" s="424">
        <v>182.40696179999998</v>
      </c>
      <c r="M535" s="424">
        <v>182.40696179999998</v>
      </c>
      <c r="N535" s="424">
        <v>176.93475294599997</v>
      </c>
      <c r="O535" s="424">
        <v>171.62671035761997</v>
      </c>
    </row>
    <row r="536" spans="1:15" outlineLevel="1">
      <c r="A536" s="527"/>
      <c r="B536" s="284"/>
      <c r="C536" s="264" t="s">
        <v>225</v>
      </c>
      <c r="D536" s="265"/>
      <c r="E536" s="244">
        <f t="shared" ref="E536:N536" si="399">E535*0.85*1.45/1000</f>
        <v>0.19393772779499993</v>
      </c>
      <c r="F536" s="244">
        <f t="shared" si="399"/>
        <v>0.17951850077000001</v>
      </c>
      <c r="G536" s="244">
        <f t="shared" si="399"/>
        <v>5.743311306774998E-2</v>
      </c>
      <c r="H536" s="244">
        <f t="shared" si="399"/>
        <v>6.1515499400249987E-2</v>
      </c>
      <c r="I536" s="244">
        <f t="shared" si="399"/>
        <v>5.1219270938499997E-2</v>
      </c>
      <c r="J536" s="244">
        <f t="shared" si="399"/>
        <v>5.4648697011999994E-2</v>
      </c>
      <c r="K536" s="244">
        <f t="shared" si="399"/>
        <v>0.22481658041849995</v>
      </c>
      <c r="L536" s="331">
        <f t="shared" si="399"/>
        <v>0.22481658041849995</v>
      </c>
      <c r="M536" s="323">
        <f t="shared" si="399"/>
        <v>0.22481658041849995</v>
      </c>
      <c r="N536" s="323">
        <f t="shared" si="399"/>
        <v>0.21807208300594497</v>
      </c>
      <c r="O536" s="323">
        <f>O535*0.85*1.45/1000</f>
        <v>0.21152992051576661</v>
      </c>
    </row>
    <row r="537" spans="1:15" ht="30" outlineLevel="1">
      <c r="A537" s="527"/>
      <c r="B537" s="528"/>
      <c r="C537" s="264" t="s">
        <v>55</v>
      </c>
      <c r="D537" s="265"/>
      <c r="E537" s="230">
        <v>6.7543043062909813</v>
      </c>
      <c r="F537" s="230">
        <v>6.712976652563019</v>
      </c>
      <c r="G537" s="230">
        <v>2.3429914199160002</v>
      </c>
      <c r="H537" s="230">
        <v>2.5095329085959999</v>
      </c>
      <c r="I537" s="230">
        <v>2.0894969109839998</v>
      </c>
      <c r="J537" s="230">
        <v>2.2294007998079999</v>
      </c>
      <c r="K537" s="230">
        <v>9.1714220393039998</v>
      </c>
      <c r="L537" s="426">
        <v>9.7217073599999999</v>
      </c>
      <c r="M537" s="426">
        <v>10.01335858</v>
      </c>
      <c r="N537" s="426">
        <v>10.101476140000001</v>
      </c>
      <c r="O537" s="426">
        <v>10.190369130000001</v>
      </c>
    </row>
    <row r="538" spans="1:15" ht="30" outlineLevel="1">
      <c r="A538" s="527"/>
      <c r="B538" s="528"/>
      <c r="C538" s="264" t="s">
        <v>243</v>
      </c>
      <c r="D538" s="265"/>
      <c r="E538" s="244">
        <f t="shared" ref="E538:N538" si="400">E535/100</f>
        <v>1.5735312599999998</v>
      </c>
      <c r="F538" s="244">
        <f t="shared" si="400"/>
        <v>1.45653956</v>
      </c>
      <c r="G538" s="244">
        <f t="shared" si="400"/>
        <v>0.46598874699999987</v>
      </c>
      <c r="H538" s="244">
        <f t="shared" si="400"/>
        <v>0.49911155699999993</v>
      </c>
      <c r="I538" s="244">
        <f t="shared" si="400"/>
        <v>0.41557217799999996</v>
      </c>
      <c r="J538" s="244">
        <f t="shared" si="400"/>
        <v>0.44339713599999997</v>
      </c>
      <c r="K538" s="244">
        <f t="shared" si="400"/>
        <v>1.8240696179999998</v>
      </c>
      <c r="L538" s="331">
        <f t="shared" si="400"/>
        <v>1.8240696179999998</v>
      </c>
      <c r="M538" s="331">
        <f t="shared" si="400"/>
        <v>1.8240696179999998</v>
      </c>
      <c r="N538" s="331">
        <f t="shared" si="400"/>
        <v>1.7693475294599998</v>
      </c>
      <c r="O538" s="331">
        <f>O535/100</f>
        <v>1.7162671035761996</v>
      </c>
    </row>
    <row r="539" spans="1:15" ht="30" outlineLevel="1">
      <c r="A539" s="527"/>
      <c r="B539" s="528"/>
      <c r="C539" s="264" t="s">
        <v>260</v>
      </c>
      <c r="D539" s="265"/>
      <c r="E539" s="226">
        <v>0</v>
      </c>
      <c r="F539" s="226">
        <v>0</v>
      </c>
      <c r="G539" s="226">
        <v>0</v>
      </c>
      <c r="H539" s="226">
        <v>0</v>
      </c>
      <c r="I539" s="226">
        <v>0</v>
      </c>
      <c r="J539" s="226">
        <v>0</v>
      </c>
      <c r="K539" s="226">
        <v>0</v>
      </c>
      <c r="L539" s="226">
        <v>0</v>
      </c>
      <c r="M539" s="222">
        <v>0</v>
      </c>
      <c r="N539" s="222">
        <v>0</v>
      </c>
      <c r="O539" s="222">
        <v>0</v>
      </c>
    </row>
    <row r="540" spans="1:15" ht="15" customHeight="1" outlineLevel="1">
      <c r="A540" s="765" t="s">
        <v>248</v>
      </c>
      <c r="B540" s="777" t="s">
        <v>253</v>
      </c>
      <c r="C540" s="264" t="s">
        <v>225</v>
      </c>
      <c r="D540" s="265"/>
      <c r="E540" s="244">
        <v>0</v>
      </c>
      <c r="F540" s="244">
        <v>0</v>
      </c>
      <c r="G540" s="244">
        <f t="shared" ref="G540:N540" si="401">G543+G546</f>
        <v>0</v>
      </c>
      <c r="H540" s="244">
        <f t="shared" si="401"/>
        <v>0</v>
      </c>
      <c r="I540" s="244">
        <f t="shared" si="401"/>
        <v>0</v>
      </c>
      <c r="J540" s="244">
        <f t="shared" si="401"/>
        <v>0</v>
      </c>
      <c r="K540" s="244">
        <f t="shared" si="401"/>
        <v>0</v>
      </c>
      <c r="L540" s="244">
        <f t="shared" si="401"/>
        <v>0</v>
      </c>
      <c r="M540" s="108">
        <f t="shared" si="401"/>
        <v>0</v>
      </c>
      <c r="N540" s="108">
        <f t="shared" si="401"/>
        <v>0</v>
      </c>
      <c r="O540" s="108">
        <f>O543+O546</f>
        <v>0</v>
      </c>
    </row>
    <row r="541" spans="1:15" ht="30" outlineLevel="1">
      <c r="A541" s="765"/>
      <c r="B541" s="777"/>
      <c r="C541" s="264" t="s">
        <v>55</v>
      </c>
      <c r="D541" s="265"/>
      <c r="E541" s="244">
        <v>0</v>
      </c>
      <c r="F541" s="244">
        <v>0</v>
      </c>
      <c r="G541" s="244">
        <f t="shared" ref="G541:N541" si="402">G544+G547</f>
        <v>0</v>
      </c>
      <c r="H541" s="244">
        <f t="shared" si="402"/>
        <v>0</v>
      </c>
      <c r="I541" s="244">
        <f t="shared" si="402"/>
        <v>0</v>
      </c>
      <c r="J541" s="244">
        <f t="shared" si="402"/>
        <v>0</v>
      </c>
      <c r="K541" s="244">
        <f t="shared" si="402"/>
        <v>0</v>
      </c>
      <c r="L541" s="244">
        <f t="shared" si="402"/>
        <v>0</v>
      </c>
      <c r="M541" s="108">
        <f t="shared" si="402"/>
        <v>0</v>
      </c>
      <c r="N541" s="108">
        <f t="shared" si="402"/>
        <v>0</v>
      </c>
      <c r="O541" s="108">
        <f>O544+O547</f>
        <v>0</v>
      </c>
    </row>
    <row r="542" spans="1:15" outlineLevel="1">
      <c r="A542" s="765" t="s">
        <v>254</v>
      </c>
      <c r="B542" s="766" t="s">
        <v>247</v>
      </c>
      <c r="C542" s="264" t="s">
        <v>313</v>
      </c>
      <c r="D542" s="265"/>
      <c r="E542" s="226">
        <v>0</v>
      </c>
      <c r="F542" s="226">
        <v>0</v>
      </c>
      <c r="G542" s="226">
        <v>0</v>
      </c>
      <c r="H542" s="226">
        <v>0</v>
      </c>
      <c r="I542" s="226">
        <v>0</v>
      </c>
      <c r="J542" s="226">
        <v>0</v>
      </c>
      <c r="K542" s="226">
        <v>0</v>
      </c>
      <c r="L542" s="226">
        <v>0</v>
      </c>
      <c r="M542" s="222">
        <v>0</v>
      </c>
      <c r="N542" s="222">
        <v>0</v>
      </c>
      <c r="O542" s="222">
        <v>0</v>
      </c>
    </row>
    <row r="543" spans="1:15" outlineLevel="1">
      <c r="A543" s="765"/>
      <c r="B543" s="766"/>
      <c r="C543" s="264" t="s">
        <v>225</v>
      </c>
      <c r="D543" s="265"/>
      <c r="E543" s="244">
        <v>0</v>
      </c>
      <c r="F543" s="244">
        <v>0</v>
      </c>
      <c r="G543" s="244">
        <f t="shared" ref="G543:N543" si="403">1.154*G542/1000</f>
        <v>0</v>
      </c>
      <c r="H543" s="244">
        <f t="shared" si="403"/>
        <v>0</v>
      </c>
      <c r="I543" s="244">
        <f t="shared" si="403"/>
        <v>0</v>
      </c>
      <c r="J543" s="244">
        <f t="shared" si="403"/>
        <v>0</v>
      </c>
      <c r="K543" s="244">
        <f t="shared" si="403"/>
        <v>0</v>
      </c>
      <c r="L543" s="244">
        <f t="shared" si="403"/>
        <v>0</v>
      </c>
      <c r="M543" s="108">
        <f t="shared" si="403"/>
        <v>0</v>
      </c>
      <c r="N543" s="108">
        <f t="shared" si="403"/>
        <v>0</v>
      </c>
      <c r="O543" s="108">
        <f>1.154*O542/1000</f>
        <v>0</v>
      </c>
    </row>
    <row r="544" spans="1:15" ht="30" outlineLevel="1">
      <c r="A544" s="765"/>
      <c r="B544" s="766"/>
      <c r="C544" s="264" t="s">
        <v>55</v>
      </c>
      <c r="D544" s="265"/>
      <c r="E544" s="226">
        <v>0</v>
      </c>
      <c r="F544" s="226">
        <v>0</v>
      </c>
      <c r="G544" s="226">
        <v>0</v>
      </c>
      <c r="H544" s="226">
        <v>0</v>
      </c>
      <c r="I544" s="226">
        <v>0</v>
      </c>
      <c r="J544" s="226">
        <v>0</v>
      </c>
      <c r="K544" s="226">
        <v>0</v>
      </c>
      <c r="L544" s="226">
        <v>0</v>
      </c>
      <c r="M544" s="222">
        <v>0</v>
      </c>
      <c r="N544" s="222">
        <v>0</v>
      </c>
      <c r="O544" s="222">
        <v>0</v>
      </c>
    </row>
    <row r="545" spans="1:15" outlineLevel="1">
      <c r="A545" s="765" t="s">
        <v>249</v>
      </c>
      <c r="B545" s="766" t="s">
        <v>246</v>
      </c>
      <c r="C545" s="264" t="s">
        <v>58</v>
      </c>
      <c r="D545" s="265"/>
      <c r="E545" s="226">
        <v>0</v>
      </c>
      <c r="F545" s="226">
        <v>0</v>
      </c>
      <c r="G545" s="226">
        <v>0</v>
      </c>
      <c r="H545" s="226">
        <v>0</v>
      </c>
      <c r="I545" s="226">
        <v>0</v>
      </c>
      <c r="J545" s="226">
        <v>0</v>
      </c>
      <c r="K545" s="226">
        <v>0</v>
      </c>
      <c r="L545" s="226">
        <v>0</v>
      </c>
      <c r="M545" s="222">
        <v>0</v>
      </c>
      <c r="N545" s="222">
        <v>0</v>
      </c>
      <c r="O545" s="222">
        <v>0</v>
      </c>
    </row>
    <row r="546" spans="1:15" outlineLevel="1">
      <c r="A546" s="765"/>
      <c r="B546" s="766"/>
      <c r="C546" s="264" t="s">
        <v>56</v>
      </c>
      <c r="D546" s="265"/>
      <c r="E546" s="244">
        <v>0</v>
      </c>
      <c r="F546" s="244">
        <v>0</v>
      </c>
      <c r="G546" s="244">
        <f t="shared" ref="G546:N546" si="404">0.12*G545</f>
        <v>0</v>
      </c>
      <c r="H546" s="244">
        <f t="shared" si="404"/>
        <v>0</v>
      </c>
      <c r="I546" s="244">
        <f t="shared" si="404"/>
        <v>0</v>
      </c>
      <c r="J546" s="244">
        <f t="shared" si="404"/>
        <v>0</v>
      </c>
      <c r="K546" s="244">
        <f t="shared" si="404"/>
        <v>0</v>
      </c>
      <c r="L546" s="244">
        <f t="shared" si="404"/>
        <v>0</v>
      </c>
      <c r="M546" s="108">
        <f t="shared" si="404"/>
        <v>0</v>
      </c>
      <c r="N546" s="108">
        <f t="shared" si="404"/>
        <v>0</v>
      </c>
      <c r="O546" s="108">
        <f>0.12*O545</f>
        <v>0</v>
      </c>
    </row>
    <row r="547" spans="1:15" ht="30" outlineLevel="1">
      <c r="A547" s="765"/>
      <c r="B547" s="766"/>
      <c r="C547" s="264" t="s">
        <v>55</v>
      </c>
      <c r="D547" s="265"/>
      <c r="E547" s="226">
        <v>0</v>
      </c>
      <c r="F547" s="226">
        <v>0</v>
      </c>
      <c r="G547" s="226">
        <v>0</v>
      </c>
      <c r="H547" s="226">
        <v>0</v>
      </c>
      <c r="I547" s="226">
        <v>0</v>
      </c>
      <c r="J547" s="226">
        <v>0</v>
      </c>
      <c r="K547" s="226">
        <v>0</v>
      </c>
      <c r="L547" s="226">
        <v>0</v>
      </c>
      <c r="M547" s="222">
        <v>0</v>
      </c>
      <c r="N547" s="222">
        <v>0</v>
      </c>
      <c r="O547" s="222">
        <v>0</v>
      </c>
    </row>
    <row r="548" spans="1:15" s="220" customFormat="1" ht="60" outlineLevel="1">
      <c r="A548" s="303">
        <v>9</v>
      </c>
      <c r="B548" s="304" t="s">
        <v>330</v>
      </c>
      <c r="C548" s="264" t="s">
        <v>215</v>
      </c>
      <c r="D548" s="265"/>
      <c r="E548" s="366">
        <f>E551/E549</f>
        <v>0.89253731343283582</v>
      </c>
      <c r="F548" s="366">
        <f>F551/F549</f>
        <v>0.93432835820895521</v>
      </c>
      <c r="G548" s="366">
        <f t="shared" ref="G548:O548" si="405">G551/G549</f>
        <v>0.75</v>
      </c>
      <c r="H548" s="366">
        <f t="shared" si="405"/>
        <v>0.75</v>
      </c>
      <c r="I548" s="366">
        <f t="shared" si="405"/>
        <v>0.75</v>
      </c>
      <c r="J548" s="366">
        <f t="shared" si="405"/>
        <v>0.75</v>
      </c>
      <c r="K548" s="366">
        <f t="shared" si="405"/>
        <v>0.75</v>
      </c>
      <c r="L548" s="366">
        <f t="shared" si="405"/>
        <v>0.75</v>
      </c>
      <c r="M548" s="366">
        <f t="shared" si="405"/>
        <v>0.75</v>
      </c>
      <c r="N548" s="366">
        <f t="shared" si="405"/>
        <v>0.75</v>
      </c>
      <c r="O548" s="366">
        <f t="shared" si="405"/>
        <v>0.75</v>
      </c>
    </row>
    <row r="549" spans="1:15" s="220" customFormat="1" ht="30" outlineLevel="1">
      <c r="A549" s="305" t="s">
        <v>334</v>
      </c>
      <c r="B549" s="304" t="s">
        <v>331</v>
      </c>
      <c r="C549" s="264" t="s">
        <v>14</v>
      </c>
      <c r="D549" s="265"/>
      <c r="E549" s="367">
        <v>1005</v>
      </c>
      <c r="F549" s="367">
        <v>1005</v>
      </c>
      <c r="G549" s="367">
        <v>1005</v>
      </c>
      <c r="H549" s="367">
        <v>1005</v>
      </c>
      <c r="I549" s="367">
        <v>1005</v>
      </c>
      <c r="J549" s="367">
        <v>1005</v>
      </c>
      <c r="K549" s="367">
        <v>1005</v>
      </c>
      <c r="L549" s="367">
        <v>1005</v>
      </c>
      <c r="M549" s="367">
        <v>1005</v>
      </c>
      <c r="N549" s="367">
        <v>1005</v>
      </c>
      <c r="O549" s="367">
        <v>1005</v>
      </c>
    </row>
    <row r="550" spans="1:15" s="220" customFormat="1" ht="30" outlineLevel="1">
      <c r="A550" s="303" t="s">
        <v>335</v>
      </c>
      <c r="B550" s="306" t="s">
        <v>332</v>
      </c>
      <c r="C550" s="302" t="s">
        <v>14</v>
      </c>
      <c r="D550" s="301"/>
      <c r="E550" s="368">
        <v>108</v>
      </c>
      <c r="F550" s="368">
        <v>66</v>
      </c>
      <c r="G550" s="368">
        <v>251.25</v>
      </c>
      <c r="H550" s="368">
        <v>251.25</v>
      </c>
      <c r="I550" s="368">
        <v>251.25</v>
      </c>
      <c r="J550" s="368">
        <v>251.25</v>
      </c>
      <c r="K550" s="368">
        <v>251.25</v>
      </c>
      <c r="L550" s="368">
        <v>251.25</v>
      </c>
      <c r="M550" s="368">
        <v>251.25</v>
      </c>
      <c r="N550" s="368">
        <v>251.25</v>
      </c>
      <c r="O550" s="368">
        <v>251.25</v>
      </c>
    </row>
    <row r="551" spans="1:15" s="220" customFormat="1" outlineLevel="1">
      <c r="A551" s="303" t="s">
        <v>336</v>
      </c>
      <c r="B551" s="306" t="s">
        <v>333</v>
      </c>
      <c r="C551" s="264" t="s">
        <v>14</v>
      </c>
      <c r="D551" s="265"/>
      <c r="E551" s="351">
        <v>897</v>
      </c>
      <c r="F551" s="351">
        <v>939</v>
      </c>
      <c r="G551" s="351">
        <v>753.75</v>
      </c>
      <c r="H551" s="351">
        <v>753.75</v>
      </c>
      <c r="I551" s="351">
        <v>753.75</v>
      </c>
      <c r="J551" s="351">
        <v>753.75</v>
      </c>
      <c r="K551" s="351">
        <v>753.75</v>
      </c>
      <c r="L551" s="351">
        <v>753.75</v>
      </c>
      <c r="M551" s="351">
        <v>753.75</v>
      </c>
      <c r="N551" s="351">
        <v>753.75</v>
      </c>
      <c r="O551" s="351">
        <v>753.75</v>
      </c>
    </row>
    <row r="552" spans="1:15" s="220" customFormat="1" outlineLevel="1">
      <c r="A552" s="787" t="s">
        <v>446</v>
      </c>
      <c r="B552" s="787"/>
      <c r="C552" s="787"/>
      <c r="D552" s="787"/>
      <c r="E552" s="787"/>
      <c r="F552" s="787"/>
      <c r="G552" s="787"/>
      <c r="H552" s="787"/>
      <c r="I552" s="787"/>
      <c r="J552" s="787"/>
      <c r="K552" s="787"/>
      <c r="L552" s="787"/>
      <c r="M552" s="787"/>
      <c r="N552" s="787"/>
      <c r="O552" s="787"/>
    </row>
    <row r="553" spans="1:15" s="220" customFormat="1" ht="45" outlineLevel="1">
      <c r="A553" s="537">
        <v>1</v>
      </c>
      <c r="B553" s="269" t="s">
        <v>76</v>
      </c>
      <c r="C553" s="270" t="s">
        <v>71</v>
      </c>
      <c r="D553" s="228"/>
      <c r="E553" s="108"/>
      <c r="F553" s="108"/>
      <c r="G553" s="108"/>
      <c r="H553" s="108"/>
      <c r="I553" s="108"/>
      <c r="J553" s="108"/>
      <c r="K553" s="108">
        <f>J553+I553+H553+G553</f>
        <v>0</v>
      </c>
      <c r="L553" s="108"/>
      <c r="M553" s="108"/>
      <c r="N553" s="108"/>
      <c r="O553" s="108"/>
    </row>
    <row r="554" spans="1:15" s="220" customFormat="1" outlineLevel="1">
      <c r="A554" s="537" t="s">
        <v>44</v>
      </c>
      <c r="B554" s="539" t="s">
        <v>72</v>
      </c>
      <c r="C554" s="270" t="s">
        <v>71</v>
      </c>
      <c r="D554" s="228"/>
      <c r="E554" s="108"/>
      <c r="F554" s="108"/>
      <c r="G554" s="222"/>
      <c r="H554" s="222"/>
      <c r="I554" s="222"/>
      <c r="J554" s="222"/>
      <c r="K554" s="108">
        <f t="shared" ref="K554:K557" si="406">J554+I554+H554+G554</f>
        <v>0</v>
      </c>
      <c r="L554" s="222"/>
      <c r="M554" s="222"/>
      <c r="N554" s="222"/>
      <c r="O554" s="222"/>
    </row>
    <row r="555" spans="1:15" s="220" customFormat="1" outlineLevel="1">
      <c r="A555" s="537" t="s">
        <v>45</v>
      </c>
      <c r="B555" s="539" t="s">
        <v>73</v>
      </c>
      <c r="C555" s="270" t="s">
        <v>71</v>
      </c>
      <c r="D555" s="228"/>
      <c r="E555" s="108"/>
      <c r="F555" s="108"/>
      <c r="G555" s="222"/>
      <c r="H555" s="222"/>
      <c r="I555" s="222"/>
      <c r="J555" s="222"/>
      <c r="K555" s="108">
        <f t="shared" si="406"/>
        <v>0</v>
      </c>
      <c r="L555" s="222"/>
      <c r="M555" s="222"/>
      <c r="N555" s="222"/>
      <c r="O555" s="222"/>
    </row>
    <row r="556" spans="1:15" s="220" customFormat="1" outlineLevel="1">
      <c r="A556" s="537" t="s">
        <v>46</v>
      </c>
      <c r="B556" s="539" t="s">
        <v>74</v>
      </c>
      <c r="C556" s="270" t="s">
        <v>71</v>
      </c>
      <c r="D556" s="228"/>
      <c r="E556" s="108"/>
      <c r="F556" s="108"/>
      <c r="G556" s="222"/>
      <c r="H556" s="222"/>
      <c r="I556" s="222"/>
      <c r="J556" s="222"/>
      <c r="K556" s="108">
        <f t="shared" si="406"/>
        <v>0</v>
      </c>
      <c r="L556" s="222"/>
      <c r="M556" s="222"/>
      <c r="N556" s="222"/>
      <c r="O556" s="222"/>
    </row>
    <row r="557" spans="1:15" s="220" customFormat="1" outlineLevel="1">
      <c r="A557" s="537" t="s">
        <v>47</v>
      </c>
      <c r="B557" s="539" t="s">
        <v>75</v>
      </c>
      <c r="C557" s="270" t="s">
        <v>71</v>
      </c>
      <c r="D557" s="228"/>
      <c r="E557" s="108"/>
      <c r="F557" s="108"/>
      <c r="G557" s="222"/>
      <c r="H557" s="222"/>
      <c r="I557" s="222"/>
      <c r="J557" s="222"/>
      <c r="K557" s="108">
        <f t="shared" si="406"/>
        <v>0</v>
      </c>
      <c r="L557" s="222"/>
      <c r="M557" s="222"/>
      <c r="N557" s="222"/>
      <c r="O557" s="222"/>
    </row>
    <row r="558" spans="1:15" s="220" customFormat="1" ht="60" outlineLevel="1">
      <c r="A558" s="537">
        <v>2</v>
      </c>
      <c r="B558" s="538" t="s">
        <v>298</v>
      </c>
      <c r="C558" s="270" t="s">
        <v>71</v>
      </c>
      <c r="D558" s="228"/>
      <c r="E558" s="244">
        <f>E553</f>
        <v>0</v>
      </c>
      <c r="F558" s="244">
        <f>F553</f>
        <v>0</v>
      </c>
      <c r="G558" s="244">
        <f t="shared" ref="G558:O558" si="407">G553</f>
        <v>0</v>
      </c>
      <c r="H558" s="244">
        <f t="shared" si="407"/>
        <v>0</v>
      </c>
      <c r="I558" s="244">
        <f t="shared" si="407"/>
        <v>0</v>
      </c>
      <c r="J558" s="244">
        <f t="shared" si="407"/>
        <v>0</v>
      </c>
      <c r="K558" s="244">
        <f t="shared" si="407"/>
        <v>0</v>
      </c>
      <c r="L558" s="244">
        <f t="shared" si="407"/>
        <v>0</v>
      </c>
      <c r="M558" s="215">
        <f t="shared" si="407"/>
        <v>0</v>
      </c>
      <c r="N558" s="215">
        <f t="shared" si="407"/>
        <v>0</v>
      </c>
      <c r="O558" s="215">
        <f t="shared" si="407"/>
        <v>0</v>
      </c>
    </row>
    <row r="559" spans="1:15" s="220" customFormat="1" ht="60" outlineLevel="1">
      <c r="A559" s="537">
        <v>3</v>
      </c>
      <c r="B559" s="538" t="s">
        <v>287</v>
      </c>
      <c r="C559" s="270" t="s">
        <v>71</v>
      </c>
      <c r="D559" s="228"/>
      <c r="E559" s="244">
        <f>E553</f>
        <v>0</v>
      </c>
      <c r="F559" s="244">
        <f>F553</f>
        <v>0</v>
      </c>
      <c r="G559" s="244">
        <f t="shared" ref="G559:K559" si="408">G553</f>
        <v>0</v>
      </c>
      <c r="H559" s="244">
        <f t="shared" si="408"/>
        <v>0</v>
      </c>
      <c r="I559" s="244">
        <f t="shared" si="408"/>
        <v>0</v>
      </c>
      <c r="J559" s="244">
        <f t="shared" si="408"/>
        <v>0</v>
      </c>
      <c r="K559" s="244">
        <f t="shared" si="408"/>
        <v>0</v>
      </c>
      <c r="L559" s="244">
        <f>L553</f>
        <v>0</v>
      </c>
      <c r="M559" s="215">
        <f t="shared" ref="M559:O559" si="409">M558</f>
        <v>0</v>
      </c>
      <c r="N559" s="215">
        <f t="shared" si="409"/>
        <v>0</v>
      </c>
      <c r="O559" s="215">
        <f t="shared" si="409"/>
        <v>0</v>
      </c>
    </row>
    <row r="560" spans="1:15" s="220" customFormat="1" outlineLevel="1">
      <c r="A560" s="537" t="s">
        <v>65</v>
      </c>
      <c r="B560" s="539" t="s">
        <v>72</v>
      </c>
      <c r="C560" s="270" t="s">
        <v>71</v>
      </c>
      <c r="D560" s="228"/>
      <c r="E560" s="244"/>
      <c r="F560" s="244">
        <f t="shared" ref="F560:O560" si="410">F554</f>
        <v>0</v>
      </c>
      <c r="G560" s="244">
        <f t="shared" si="410"/>
        <v>0</v>
      </c>
      <c r="H560" s="244">
        <f t="shared" si="410"/>
        <v>0</v>
      </c>
      <c r="I560" s="244">
        <f t="shared" si="410"/>
        <v>0</v>
      </c>
      <c r="J560" s="244">
        <f t="shared" si="410"/>
        <v>0</v>
      </c>
      <c r="K560" s="244">
        <f t="shared" si="410"/>
        <v>0</v>
      </c>
      <c r="L560" s="244">
        <f t="shared" si="410"/>
        <v>0</v>
      </c>
      <c r="M560" s="244">
        <f t="shared" si="410"/>
        <v>0</v>
      </c>
      <c r="N560" s="244">
        <f t="shared" si="410"/>
        <v>0</v>
      </c>
      <c r="O560" s="244">
        <f t="shared" si="410"/>
        <v>0</v>
      </c>
    </row>
    <row r="561" spans="1:15" s="220" customFormat="1" outlineLevel="1">
      <c r="A561" s="537" t="s">
        <v>87</v>
      </c>
      <c r="B561" s="539" t="s">
        <v>73</v>
      </c>
      <c r="C561" s="270" t="s">
        <v>71</v>
      </c>
      <c r="D561" s="228"/>
      <c r="E561" s="244"/>
      <c r="F561" s="244">
        <f t="shared" ref="F561:O561" si="411">F555</f>
        <v>0</v>
      </c>
      <c r="G561" s="244">
        <f t="shared" si="411"/>
        <v>0</v>
      </c>
      <c r="H561" s="244">
        <f t="shared" si="411"/>
        <v>0</v>
      </c>
      <c r="I561" s="244">
        <f t="shared" si="411"/>
        <v>0</v>
      </c>
      <c r="J561" s="244">
        <f t="shared" si="411"/>
        <v>0</v>
      </c>
      <c r="K561" s="244">
        <f t="shared" si="411"/>
        <v>0</v>
      </c>
      <c r="L561" s="244">
        <f t="shared" si="411"/>
        <v>0</v>
      </c>
      <c r="M561" s="244">
        <f t="shared" si="411"/>
        <v>0</v>
      </c>
      <c r="N561" s="244">
        <f t="shared" si="411"/>
        <v>0</v>
      </c>
      <c r="O561" s="244">
        <f t="shared" si="411"/>
        <v>0</v>
      </c>
    </row>
    <row r="562" spans="1:15" s="220" customFormat="1" outlineLevel="1">
      <c r="A562" s="537" t="s">
        <v>85</v>
      </c>
      <c r="B562" s="539" t="s">
        <v>74</v>
      </c>
      <c r="C562" s="270" t="s">
        <v>71</v>
      </c>
      <c r="D562" s="228"/>
      <c r="E562" s="244"/>
      <c r="F562" s="244">
        <f t="shared" ref="F562:O562" si="412">F556</f>
        <v>0</v>
      </c>
      <c r="G562" s="244">
        <f t="shared" si="412"/>
        <v>0</v>
      </c>
      <c r="H562" s="244">
        <f t="shared" si="412"/>
        <v>0</v>
      </c>
      <c r="I562" s="244">
        <f t="shared" si="412"/>
        <v>0</v>
      </c>
      <c r="J562" s="244">
        <f t="shared" si="412"/>
        <v>0</v>
      </c>
      <c r="K562" s="244">
        <f t="shared" si="412"/>
        <v>0</v>
      </c>
      <c r="L562" s="244">
        <f t="shared" si="412"/>
        <v>0</v>
      </c>
      <c r="M562" s="244">
        <f t="shared" si="412"/>
        <v>0</v>
      </c>
      <c r="N562" s="244">
        <f t="shared" si="412"/>
        <v>0</v>
      </c>
      <c r="O562" s="244">
        <f t="shared" si="412"/>
        <v>0</v>
      </c>
    </row>
    <row r="563" spans="1:15" s="220" customFormat="1" outlineLevel="1">
      <c r="A563" s="537" t="s">
        <v>86</v>
      </c>
      <c r="B563" s="539" t="s">
        <v>75</v>
      </c>
      <c r="C563" s="270" t="s">
        <v>71</v>
      </c>
      <c r="D563" s="228"/>
      <c r="E563" s="244"/>
      <c r="F563" s="244">
        <f t="shared" ref="F563:O563" si="413">F557</f>
        <v>0</v>
      </c>
      <c r="G563" s="244">
        <f t="shared" si="413"/>
        <v>0</v>
      </c>
      <c r="H563" s="244">
        <f t="shared" si="413"/>
        <v>0</v>
      </c>
      <c r="I563" s="244">
        <f t="shared" si="413"/>
        <v>0</v>
      </c>
      <c r="J563" s="244">
        <f t="shared" si="413"/>
        <v>0</v>
      </c>
      <c r="K563" s="244">
        <f t="shared" si="413"/>
        <v>0</v>
      </c>
      <c r="L563" s="244">
        <f t="shared" si="413"/>
        <v>0</v>
      </c>
      <c r="M563" s="244">
        <f t="shared" si="413"/>
        <v>0</v>
      </c>
      <c r="N563" s="244">
        <f t="shared" si="413"/>
        <v>0</v>
      </c>
      <c r="O563" s="244">
        <f t="shared" si="413"/>
        <v>0</v>
      </c>
    </row>
    <row r="564" spans="1:15" s="220" customFormat="1" ht="15" customHeight="1" outlineLevel="1">
      <c r="A564" s="781">
        <v>4</v>
      </c>
      <c r="B564" s="784" t="s">
        <v>78</v>
      </c>
      <c r="C564" s="270" t="s">
        <v>71</v>
      </c>
      <c r="D564" s="228"/>
      <c r="E564" s="324"/>
      <c r="F564" s="324"/>
      <c r="G564" s="324"/>
      <c r="H564" s="324"/>
      <c r="I564" s="324"/>
      <c r="J564" s="324"/>
      <c r="K564" s="324"/>
      <c r="L564" s="324"/>
      <c r="M564" s="324"/>
      <c r="N564" s="324"/>
      <c r="O564" s="324"/>
    </row>
    <row r="565" spans="1:15" s="220" customFormat="1" outlineLevel="1">
      <c r="A565" s="781"/>
      <c r="B565" s="784"/>
      <c r="C565" s="270" t="s">
        <v>55</v>
      </c>
      <c r="D565" s="228"/>
      <c r="E565" s="324"/>
      <c r="F565" s="324"/>
      <c r="G565" s="325">
        <f>G569+G573+G577+G581</f>
        <v>0</v>
      </c>
      <c r="H565" s="325">
        <f t="shared" ref="H565:I565" si="414">H569+H573+H577+H581</f>
        <v>0</v>
      </c>
      <c r="I565" s="325">
        <f t="shared" si="414"/>
        <v>0</v>
      </c>
      <c r="J565" s="325"/>
      <c r="K565" s="324"/>
      <c r="L565" s="326"/>
      <c r="M565" s="326"/>
      <c r="N565" s="326"/>
      <c r="O565" s="326"/>
    </row>
    <row r="566" spans="1:15" s="220" customFormat="1" outlineLevel="1">
      <c r="A566" s="781"/>
      <c r="B566" s="784"/>
      <c r="C566" s="273" t="s">
        <v>83</v>
      </c>
      <c r="D566" s="274"/>
      <c r="E566" s="261"/>
      <c r="F566" s="261"/>
      <c r="G566" s="261"/>
      <c r="H566" s="261"/>
      <c r="I566" s="261"/>
      <c r="J566" s="261"/>
      <c r="K566" s="261"/>
      <c r="L566" s="261"/>
      <c r="M566" s="146"/>
      <c r="N566" s="146"/>
      <c r="O566" s="146"/>
    </row>
    <row r="567" spans="1:15" s="220" customFormat="1" outlineLevel="1">
      <c r="A567" s="781"/>
      <c r="B567" s="784"/>
      <c r="C567" s="273" t="s">
        <v>84</v>
      </c>
      <c r="D567" s="274"/>
      <c r="E567" s="261"/>
      <c r="F567" s="261"/>
      <c r="G567" s="261"/>
      <c r="H567" s="261"/>
      <c r="I567" s="261"/>
      <c r="J567" s="261"/>
      <c r="K567" s="261"/>
      <c r="L567" s="261"/>
      <c r="M567" s="146"/>
      <c r="N567" s="146"/>
      <c r="O567" s="146"/>
    </row>
    <row r="568" spans="1:15" s="220" customFormat="1" outlineLevel="1">
      <c r="A568" s="781" t="s">
        <v>64</v>
      </c>
      <c r="B568" s="782" t="s">
        <v>72</v>
      </c>
      <c r="C568" s="270" t="s">
        <v>71</v>
      </c>
      <c r="D568" s="228"/>
      <c r="E568" s="230"/>
      <c r="F568" s="230"/>
      <c r="G568" s="230"/>
      <c r="H568" s="230"/>
      <c r="I568" s="230"/>
      <c r="J568" s="230"/>
      <c r="K568" s="324"/>
      <c r="L568" s="230"/>
      <c r="M568" s="230"/>
      <c r="N568" s="230"/>
      <c r="O568" s="230"/>
    </row>
    <row r="569" spans="1:15" s="220" customFormat="1" outlineLevel="1">
      <c r="A569" s="781"/>
      <c r="B569" s="782"/>
      <c r="C569" s="270" t="s">
        <v>55</v>
      </c>
      <c r="D569" s="228"/>
      <c r="E569" s="324"/>
      <c r="F569" s="324"/>
      <c r="G569" s="325">
        <f>G568*Тарифы!$E$4</f>
        <v>0</v>
      </c>
      <c r="H569" s="325">
        <f>H568*Тарифы!$F$4</f>
        <v>0</v>
      </c>
      <c r="I569" s="325">
        <f>I568*Тарифы!$G$4</f>
        <v>0</v>
      </c>
      <c r="J569" s="325">
        <f>J568*Тарифы!$H$4</f>
        <v>0</v>
      </c>
      <c r="K569" s="324">
        <f>J569+I569+H569+G569</f>
        <v>0</v>
      </c>
      <c r="L569" s="326"/>
      <c r="M569" s="326"/>
      <c r="N569" s="326"/>
      <c r="O569" s="326"/>
    </row>
    <row r="570" spans="1:15" s="220" customFormat="1" outlineLevel="1">
      <c r="A570" s="781"/>
      <c r="B570" s="782"/>
      <c r="C570" s="273" t="s">
        <v>79</v>
      </c>
      <c r="D570" s="274"/>
      <c r="E570" s="311"/>
      <c r="F570" s="311">
        <f t="shared" ref="F570:O570" si="415">IF(F554&gt;0,F568/F554*100,)</f>
        <v>0</v>
      </c>
      <c r="G570" s="311">
        <f t="shared" si="415"/>
        <v>0</v>
      </c>
      <c r="H570" s="311">
        <f t="shared" si="415"/>
        <v>0</v>
      </c>
      <c r="I570" s="311">
        <f t="shared" si="415"/>
        <v>0</v>
      </c>
      <c r="J570" s="311">
        <f t="shared" si="415"/>
        <v>0</v>
      </c>
      <c r="K570" s="311">
        <f t="shared" si="415"/>
        <v>0</v>
      </c>
      <c r="L570" s="311">
        <f t="shared" si="415"/>
        <v>0</v>
      </c>
      <c r="M570" s="311">
        <f t="shared" si="415"/>
        <v>0</v>
      </c>
      <c r="N570" s="311">
        <f t="shared" si="415"/>
        <v>0</v>
      </c>
      <c r="O570" s="311">
        <f t="shared" si="415"/>
        <v>0</v>
      </c>
    </row>
    <row r="571" spans="1:15" s="220" customFormat="1" outlineLevel="1">
      <c r="A571" s="781"/>
      <c r="B571" s="782"/>
      <c r="C571" s="273" t="s">
        <v>139</v>
      </c>
      <c r="D571" s="274"/>
      <c r="E571" s="311"/>
      <c r="F571" s="311">
        <f t="shared" ref="F571:O571" si="416">IF(F554&gt;0,F568/F554*100,)</f>
        <v>0</v>
      </c>
      <c r="G571" s="311">
        <f t="shared" si="416"/>
        <v>0</v>
      </c>
      <c r="H571" s="311">
        <f t="shared" si="416"/>
        <v>0</v>
      </c>
      <c r="I571" s="311">
        <f t="shared" si="416"/>
        <v>0</v>
      </c>
      <c r="J571" s="311">
        <f t="shared" si="416"/>
        <v>0</v>
      </c>
      <c r="K571" s="311">
        <f t="shared" si="416"/>
        <v>0</v>
      </c>
      <c r="L571" s="311">
        <f t="shared" si="416"/>
        <v>0</v>
      </c>
      <c r="M571" s="311">
        <f t="shared" si="416"/>
        <v>0</v>
      </c>
      <c r="N571" s="311">
        <f t="shared" si="416"/>
        <v>0</v>
      </c>
      <c r="O571" s="311">
        <f t="shared" si="416"/>
        <v>0</v>
      </c>
    </row>
    <row r="572" spans="1:15" s="220" customFormat="1" outlineLevel="1">
      <c r="A572" s="781" t="s">
        <v>66</v>
      </c>
      <c r="B572" s="782" t="s">
        <v>73</v>
      </c>
      <c r="C572" s="270" t="s">
        <v>71</v>
      </c>
      <c r="D572" s="228"/>
      <c r="E572" s="230"/>
      <c r="F572" s="230"/>
      <c r="G572" s="328"/>
      <c r="H572" s="328"/>
      <c r="I572" s="328"/>
      <c r="J572" s="328"/>
      <c r="K572" s="230"/>
      <c r="L572" s="328"/>
      <c r="M572" s="328"/>
      <c r="N572" s="328"/>
      <c r="O572" s="328"/>
    </row>
    <row r="573" spans="1:15" s="220" customFormat="1" outlineLevel="1">
      <c r="A573" s="781"/>
      <c r="B573" s="782"/>
      <c r="C573" s="270" t="s">
        <v>55</v>
      </c>
      <c r="D573" s="228"/>
      <c r="E573" s="324"/>
      <c r="F573" s="324"/>
      <c r="G573" s="325">
        <f>G572*Тарифы!$E$4</f>
        <v>0</v>
      </c>
      <c r="H573" s="325">
        <f>H572*Тарифы!$F$4</f>
        <v>0</v>
      </c>
      <c r="I573" s="325">
        <f>I572*Тарифы!$G$4</f>
        <v>0</v>
      </c>
      <c r="J573" s="325">
        <f>J572*Тарифы!$H$4</f>
        <v>0</v>
      </c>
      <c r="K573" s="324">
        <f>J573+I573+H573+G573</f>
        <v>0</v>
      </c>
      <c r="L573" s="326"/>
      <c r="M573" s="326"/>
      <c r="N573" s="326"/>
      <c r="O573" s="326"/>
    </row>
    <row r="574" spans="1:15" s="220" customFormat="1" outlineLevel="1">
      <c r="A574" s="781"/>
      <c r="B574" s="782"/>
      <c r="C574" s="273" t="s">
        <v>80</v>
      </c>
      <c r="D574" s="274"/>
      <c r="E574" s="261"/>
      <c r="F574" s="261">
        <f t="shared" ref="F574:O574" si="417">IF(F555&gt;0,F572/F555*100,)</f>
        <v>0</v>
      </c>
      <c r="G574" s="261">
        <f t="shared" si="417"/>
        <v>0</v>
      </c>
      <c r="H574" s="261">
        <f t="shared" si="417"/>
        <v>0</v>
      </c>
      <c r="I574" s="261">
        <f t="shared" si="417"/>
        <v>0</v>
      </c>
      <c r="J574" s="261">
        <f t="shared" si="417"/>
        <v>0</v>
      </c>
      <c r="K574" s="261">
        <f t="shared" si="417"/>
        <v>0</v>
      </c>
      <c r="L574" s="261">
        <f t="shared" si="417"/>
        <v>0</v>
      </c>
      <c r="M574" s="261">
        <f t="shared" si="417"/>
        <v>0</v>
      </c>
      <c r="N574" s="261">
        <f t="shared" si="417"/>
        <v>0</v>
      </c>
      <c r="O574" s="261">
        <f t="shared" si="417"/>
        <v>0</v>
      </c>
    </row>
    <row r="575" spans="1:15" s="220" customFormat="1" outlineLevel="1">
      <c r="A575" s="781"/>
      <c r="B575" s="782"/>
      <c r="C575" s="273" t="s">
        <v>140</v>
      </c>
      <c r="D575" s="274"/>
      <c r="E575" s="261"/>
      <c r="F575" s="261">
        <f t="shared" ref="F575:O575" si="418">IF(F555&gt;0,F572/F555*100,)</f>
        <v>0</v>
      </c>
      <c r="G575" s="261">
        <f t="shared" si="418"/>
        <v>0</v>
      </c>
      <c r="H575" s="261">
        <f t="shared" si="418"/>
        <v>0</v>
      </c>
      <c r="I575" s="261">
        <f t="shared" si="418"/>
        <v>0</v>
      </c>
      <c r="J575" s="261">
        <f t="shared" si="418"/>
        <v>0</v>
      </c>
      <c r="K575" s="261">
        <f t="shared" si="418"/>
        <v>0</v>
      </c>
      <c r="L575" s="261">
        <f t="shared" si="418"/>
        <v>0</v>
      </c>
      <c r="M575" s="261">
        <f t="shared" si="418"/>
        <v>0</v>
      </c>
      <c r="N575" s="261">
        <f t="shared" si="418"/>
        <v>0</v>
      </c>
      <c r="O575" s="261">
        <f t="shared" si="418"/>
        <v>0</v>
      </c>
    </row>
    <row r="576" spans="1:15" s="220" customFormat="1" outlineLevel="1">
      <c r="A576" s="781" t="s">
        <v>89</v>
      </c>
      <c r="B576" s="782" t="s">
        <v>74</v>
      </c>
      <c r="C576" s="270" t="s">
        <v>71</v>
      </c>
      <c r="D576" s="228"/>
      <c r="E576" s="230"/>
      <c r="F576" s="230"/>
      <c r="G576" s="328"/>
      <c r="H576" s="328"/>
      <c r="I576" s="328"/>
      <c r="J576" s="328"/>
      <c r="K576" s="230"/>
      <c r="L576" s="328"/>
      <c r="M576" s="328"/>
      <c r="N576" s="328"/>
      <c r="O576" s="328"/>
    </row>
    <row r="577" spans="1:15" s="220" customFormat="1" outlineLevel="1">
      <c r="A577" s="781"/>
      <c r="B577" s="782"/>
      <c r="C577" s="270" t="s">
        <v>55</v>
      </c>
      <c r="D577" s="228"/>
      <c r="E577" s="324"/>
      <c r="F577" s="324"/>
      <c r="G577" s="325">
        <f>G576*Тарифы!$E$4</f>
        <v>0</v>
      </c>
      <c r="H577" s="325">
        <f>H576*Тарифы!$F$4</f>
        <v>0</v>
      </c>
      <c r="I577" s="325">
        <f>I576*Тарифы!$G$4</f>
        <v>0</v>
      </c>
      <c r="J577" s="325">
        <f>J576*Тарифы!$H$4</f>
        <v>0</v>
      </c>
      <c r="K577" s="324">
        <f>J577+I577+H577+G577</f>
        <v>0</v>
      </c>
      <c r="L577" s="326"/>
      <c r="M577" s="326"/>
      <c r="N577" s="326"/>
      <c r="O577" s="326"/>
    </row>
    <row r="578" spans="1:15" s="220" customFormat="1" outlineLevel="1">
      <c r="A578" s="781"/>
      <c r="B578" s="782"/>
      <c r="C578" s="273" t="s">
        <v>81</v>
      </c>
      <c r="D578" s="274"/>
      <c r="E578" s="261"/>
      <c r="F578" s="261">
        <f>IF(F556&gt;0,F576/F556*100,)</f>
        <v>0</v>
      </c>
      <c r="G578" s="261">
        <f>IF(G556&gt;0,G576/G556*100,)</f>
        <v>0</v>
      </c>
      <c r="H578" s="261">
        <f t="shared" ref="H578:O578" si="419">IF(H559&gt;0,H576/H556*100,)</f>
        <v>0</v>
      </c>
      <c r="I578" s="261">
        <f t="shared" si="419"/>
        <v>0</v>
      </c>
      <c r="J578" s="261">
        <f t="shared" si="419"/>
        <v>0</v>
      </c>
      <c r="K578" s="261">
        <f t="shared" si="419"/>
        <v>0</v>
      </c>
      <c r="L578" s="261">
        <f t="shared" si="419"/>
        <v>0</v>
      </c>
      <c r="M578" s="261">
        <f t="shared" si="419"/>
        <v>0</v>
      </c>
      <c r="N578" s="261">
        <f t="shared" si="419"/>
        <v>0</v>
      </c>
      <c r="O578" s="261">
        <f t="shared" si="419"/>
        <v>0</v>
      </c>
    </row>
    <row r="579" spans="1:15" s="220" customFormat="1" outlineLevel="1">
      <c r="A579" s="781"/>
      <c r="B579" s="782"/>
      <c r="C579" s="273" t="s">
        <v>141</v>
      </c>
      <c r="D579" s="274"/>
      <c r="E579" s="261"/>
      <c r="F579" s="261">
        <f>IF(F562&gt;0,F576/F562*100,)</f>
        <v>0</v>
      </c>
      <c r="G579" s="261">
        <f>IF(G562&gt;0,G576/G562*100,)</f>
        <v>0</v>
      </c>
      <c r="H579" s="261">
        <f t="shared" ref="H579:O579" si="420">IF(H560&gt;0,H576/H556*100,)</f>
        <v>0</v>
      </c>
      <c r="I579" s="261">
        <f t="shared" si="420"/>
        <v>0</v>
      </c>
      <c r="J579" s="261">
        <f t="shared" si="420"/>
        <v>0</v>
      </c>
      <c r="K579" s="261">
        <f t="shared" si="420"/>
        <v>0</v>
      </c>
      <c r="L579" s="261">
        <f t="shared" si="420"/>
        <v>0</v>
      </c>
      <c r="M579" s="261">
        <f t="shared" si="420"/>
        <v>0</v>
      </c>
      <c r="N579" s="261">
        <f t="shared" si="420"/>
        <v>0</v>
      </c>
      <c r="O579" s="261">
        <f t="shared" si="420"/>
        <v>0</v>
      </c>
    </row>
    <row r="580" spans="1:15" s="220" customFormat="1" outlineLevel="1">
      <c r="A580" s="781" t="s">
        <v>90</v>
      </c>
      <c r="B580" s="782" t="s">
        <v>75</v>
      </c>
      <c r="C580" s="270" t="s">
        <v>71</v>
      </c>
      <c r="D580" s="228"/>
      <c r="E580" s="230"/>
      <c r="F580" s="230"/>
      <c r="G580" s="328"/>
      <c r="H580" s="328"/>
      <c r="I580" s="328"/>
      <c r="J580" s="328"/>
      <c r="K580" s="230"/>
      <c r="L580" s="328"/>
      <c r="M580" s="328"/>
      <c r="N580" s="328"/>
      <c r="O580" s="328"/>
    </row>
    <row r="581" spans="1:15" s="220" customFormat="1" outlineLevel="1">
      <c r="A581" s="781"/>
      <c r="B581" s="782"/>
      <c r="C581" s="270" t="s">
        <v>55</v>
      </c>
      <c r="D581" s="228"/>
      <c r="E581" s="324"/>
      <c r="F581" s="324"/>
      <c r="G581" s="325">
        <f>G580*Тарифы!$E$4</f>
        <v>0</v>
      </c>
      <c r="H581" s="325">
        <f>H580*Тарифы!$F$4</f>
        <v>0</v>
      </c>
      <c r="I581" s="325">
        <f>I580*Тарифы!$G$4</f>
        <v>0</v>
      </c>
      <c r="J581" s="325">
        <f>J580*Тарифы!$H$4</f>
        <v>0</v>
      </c>
      <c r="K581" s="324">
        <f>J581+I581+H581+G581</f>
        <v>0</v>
      </c>
      <c r="L581" s="326"/>
      <c r="M581" s="326"/>
      <c r="N581" s="326"/>
      <c r="O581" s="326"/>
    </row>
    <row r="582" spans="1:15" s="220" customFormat="1" outlineLevel="1">
      <c r="A582" s="781"/>
      <c r="B582" s="782"/>
      <c r="C582" s="273" t="s">
        <v>82</v>
      </c>
      <c r="D582" s="274"/>
      <c r="E582" s="261"/>
      <c r="F582" s="261">
        <f>IF(F557&gt;0,F580/F557*100,)</f>
        <v>0</v>
      </c>
      <c r="G582" s="261">
        <f>IF(G557&gt;0,G580/G557*100,)</f>
        <v>0</v>
      </c>
      <c r="H582" s="261">
        <f t="shared" ref="H582:O582" si="421">IF(H563&gt;0,H580/H563*100,)</f>
        <v>0</v>
      </c>
      <c r="I582" s="261">
        <f t="shared" si="421"/>
        <v>0</v>
      </c>
      <c r="J582" s="261">
        <f t="shared" si="421"/>
        <v>0</v>
      </c>
      <c r="K582" s="261">
        <f t="shared" si="421"/>
        <v>0</v>
      </c>
      <c r="L582" s="261">
        <f t="shared" si="421"/>
        <v>0</v>
      </c>
      <c r="M582" s="261">
        <f t="shared" si="421"/>
        <v>0</v>
      </c>
      <c r="N582" s="261">
        <f t="shared" si="421"/>
        <v>0</v>
      </c>
      <c r="O582" s="261">
        <f t="shared" si="421"/>
        <v>0</v>
      </c>
    </row>
    <row r="583" spans="1:15" s="220" customFormat="1" outlineLevel="1">
      <c r="A583" s="781"/>
      <c r="B583" s="782"/>
      <c r="C583" s="273" t="s">
        <v>142</v>
      </c>
      <c r="D583" s="274"/>
      <c r="E583" s="261"/>
      <c r="F583" s="261">
        <f>IF(F563&gt;0,F580/F563*100,)</f>
        <v>0</v>
      </c>
      <c r="G583" s="261">
        <f>IF(G563&gt;0,G580/G563*100,)</f>
        <v>0</v>
      </c>
      <c r="H583" s="261">
        <f t="shared" ref="H583:O583" si="422">IF(H563&gt;0,H580/H563*100,)</f>
        <v>0</v>
      </c>
      <c r="I583" s="261">
        <f t="shared" si="422"/>
        <v>0</v>
      </c>
      <c r="J583" s="261">
        <f t="shared" si="422"/>
        <v>0</v>
      </c>
      <c r="K583" s="261">
        <f t="shared" si="422"/>
        <v>0</v>
      </c>
      <c r="L583" s="261">
        <f t="shared" si="422"/>
        <v>0</v>
      </c>
      <c r="M583" s="261">
        <f t="shared" si="422"/>
        <v>0</v>
      </c>
      <c r="N583" s="261">
        <f t="shared" si="422"/>
        <v>0</v>
      </c>
      <c r="O583" s="261">
        <f t="shared" si="422"/>
        <v>0</v>
      </c>
    </row>
    <row r="584" spans="1:15" s="220" customFormat="1" ht="15" customHeight="1" outlineLevel="1">
      <c r="A584" s="781">
        <v>5</v>
      </c>
      <c r="B584" s="784" t="s">
        <v>123</v>
      </c>
      <c r="C584" s="275" t="s">
        <v>71</v>
      </c>
      <c r="D584" s="276"/>
      <c r="E584" s="416"/>
      <c r="F584" s="416"/>
      <c r="G584" s="326"/>
      <c r="H584" s="326"/>
      <c r="I584" s="326"/>
      <c r="J584" s="326"/>
      <c r="K584" s="416">
        <f>J584+G584+H584+I584</f>
        <v>0</v>
      </c>
      <c r="L584" s="329">
        <f t="shared" ref="L584:O584" si="423">L586+L588</f>
        <v>0</v>
      </c>
      <c r="M584" s="223">
        <f t="shared" si="423"/>
        <v>0</v>
      </c>
      <c r="N584" s="223">
        <f t="shared" si="423"/>
        <v>0</v>
      </c>
      <c r="O584" s="223">
        <f t="shared" si="423"/>
        <v>0</v>
      </c>
    </row>
    <row r="585" spans="1:15" s="220" customFormat="1" outlineLevel="1">
      <c r="A585" s="781"/>
      <c r="B585" s="784"/>
      <c r="C585" s="275" t="s">
        <v>143</v>
      </c>
      <c r="D585" s="276"/>
      <c r="E585" s="262"/>
      <c r="F585" s="262">
        <f t="shared" ref="F585:N585" si="424">IF(F564&gt;0,F584/F564*100,)</f>
        <v>0</v>
      </c>
      <c r="G585" s="262">
        <f t="shared" si="424"/>
        <v>0</v>
      </c>
      <c r="H585" s="262">
        <f t="shared" si="424"/>
        <v>0</v>
      </c>
      <c r="I585" s="262">
        <f t="shared" si="424"/>
        <v>0</v>
      </c>
      <c r="J585" s="262">
        <f t="shared" si="424"/>
        <v>0</v>
      </c>
      <c r="K585" s="262">
        <f t="shared" si="424"/>
        <v>0</v>
      </c>
      <c r="L585" s="262">
        <f t="shared" si="424"/>
        <v>0</v>
      </c>
      <c r="M585" s="262">
        <f t="shared" si="424"/>
        <v>0</v>
      </c>
      <c r="N585" s="262">
        <f t="shared" si="424"/>
        <v>0</v>
      </c>
      <c r="O585" s="147">
        <f t="shared" ref="O585" si="425">IF(O564&gt;0,O584/O$19*100,)</f>
        <v>0</v>
      </c>
    </row>
    <row r="586" spans="1:15" s="220" customFormat="1" outlineLevel="1">
      <c r="A586" s="781" t="s">
        <v>91</v>
      </c>
      <c r="B586" s="785" t="s">
        <v>72</v>
      </c>
      <c r="C586" s="270" t="s">
        <v>71</v>
      </c>
      <c r="D586" s="228"/>
      <c r="E586" s="553"/>
      <c r="F586" s="417"/>
      <c r="G586" s="287"/>
      <c r="H586" s="287"/>
      <c r="I586" s="287"/>
      <c r="J586" s="287"/>
      <c r="K586" s="417">
        <f>J586+G586+H586+I586</f>
        <v>0</v>
      </c>
      <c r="L586" s="255"/>
      <c r="M586" s="255"/>
      <c r="N586" s="255"/>
      <c r="O586" s="255"/>
    </row>
    <row r="587" spans="1:15" s="220" customFormat="1" outlineLevel="1">
      <c r="A587" s="781"/>
      <c r="B587" s="785"/>
      <c r="C587" s="273" t="s">
        <v>144</v>
      </c>
      <c r="D587" s="274"/>
      <c r="E587" s="262"/>
      <c r="F587" s="262">
        <f t="shared" ref="F587:I587" si="426">IF(F568&gt;0,F586/F568*100,)</f>
        <v>0</v>
      </c>
      <c r="G587" s="262">
        <f t="shared" si="426"/>
        <v>0</v>
      </c>
      <c r="H587" s="262">
        <f t="shared" si="426"/>
        <v>0</v>
      </c>
      <c r="I587" s="262">
        <f t="shared" si="426"/>
        <v>0</v>
      </c>
      <c r="J587" s="262">
        <f>IF(J568&gt;0,J586/J568*100,)</f>
        <v>0</v>
      </c>
      <c r="K587" s="262">
        <f t="shared" ref="K587" si="427">IF(K568&gt;0,K586/K568*100,)</f>
        <v>0</v>
      </c>
      <c r="L587" s="147">
        <f t="shared" ref="L587:O587" si="428">IF(L568&gt;0,L586/L$23*100,)</f>
        <v>0</v>
      </c>
      <c r="M587" s="147">
        <f t="shared" si="428"/>
        <v>0</v>
      </c>
      <c r="N587" s="147">
        <f t="shared" si="428"/>
        <v>0</v>
      </c>
      <c r="O587" s="147">
        <f t="shared" si="428"/>
        <v>0</v>
      </c>
    </row>
    <row r="588" spans="1:15" s="220" customFormat="1" outlineLevel="1">
      <c r="A588" s="781" t="s">
        <v>92</v>
      </c>
      <c r="B588" s="782" t="s">
        <v>73</v>
      </c>
      <c r="C588" s="270" t="s">
        <v>71</v>
      </c>
      <c r="D588" s="228"/>
      <c r="E588" s="552"/>
      <c r="F588" s="417"/>
      <c r="G588" s="326"/>
      <c r="H588" s="326"/>
      <c r="I588" s="326"/>
      <c r="J588" s="326"/>
      <c r="K588" s="417">
        <f>J588+G588+H588+I588</f>
        <v>0</v>
      </c>
      <c r="L588" s="255">
        <f>K588-(K588*0.03)</f>
        <v>0</v>
      </c>
      <c r="M588" s="255">
        <f t="shared" ref="M588" si="429">L588-(L588*0.03)</f>
        <v>0</v>
      </c>
      <c r="N588" s="255">
        <f t="shared" ref="N588" si="430">M588-(M588*0.03)</f>
        <v>0</v>
      </c>
      <c r="O588" s="255">
        <f t="shared" ref="O588" si="431">N588-(N588*0.03)</f>
        <v>0</v>
      </c>
    </row>
    <row r="589" spans="1:15" s="220" customFormat="1" outlineLevel="1">
      <c r="A589" s="781"/>
      <c r="B589" s="782"/>
      <c r="C589" s="273" t="s">
        <v>145</v>
      </c>
      <c r="D589" s="274"/>
      <c r="E589" s="277"/>
      <c r="F589" s="277">
        <f t="shared" ref="F589:K589" si="432">IF(F572&gt;0,F588/F572*100,)</f>
        <v>0</v>
      </c>
      <c r="G589" s="277">
        <f t="shared" si="432"/>
        <v>0</v>
      </c>
      <c r="H589" s="277">
        <f t="shared" si="432"/>
        <v>0</v>
      </c>
      <c r="I589" s="277">
        <f t="shared" si="432"/>
        <v>0</v>
      </c>
      <c r="J589" s="277">
        <f t="shared" si="432"/>
        <v>0</v>
      </c>
      <c r="K589" s="277">
        <f t="shared" si="432"/>
        <v>0</v>
      </c>
      <c r="L589" s="147">
        <f t="shared" ref="L589:O589" si="433">IF(L572&gt;0,L588/L$27*100,)</f>
        <v>0</v>
      </c>
      <c r="M589" s="147">
        <f t="shared" si="433"/>
        <v>0</v>
      </c>
      <c r="N589" s="147">
        <f t="shared" si="433"/>
        <v>0</v>
      </c>
      <c r="O589" s="147">
        <f t="shared" si="433"/>
        <v>0</v>
      </c>
    </row>
    <row r="590" spans="1:15" s="220" customFormat="1" outlineLevel="1">
      <c r="A590" s="781" t="s">
        <v>93</v>
      </c>
      <c r="B590" s="782" t="s">
        <v>74</v>
      </c>
      <c r="C590" s="270" t="s">
        <v>71</v>
      </c>
      <c r="D590" s="228"/>
      <c r="E590" s="287"/>
      <c r="F590" s="287"/>
      <c r="G590" s="287"/>
      <c r="H590" s="287"/>
      <c r="I590" s="287"/>
      <c r="J590" s="287"/>
      <c r="K590" s="417">
        <f>J590+G590+H590+I590</f>
        <v>0</v>
      </c>
      <c r="L590" s="257"/>
      <c r="M590" s="257"/>
      <c r="N590" s="257"/>
      <c r="O590" s="257"/>
    </row>
    <row r="591" spans="1:15" s="220" customFormat="1" outlineLevel="1">
      <c r="A591" s="781"/>
      <c r="B591" s="782"/>
      <c r="C591" s="273" t="s">
        <v>146</v>
      </c>
      <c r="D591" s="274"/>
      <c r="E591" s="262"/>
      <c r="F591" s="262">
        <v>0</v>
      </c>
      <c r="G591" s="262">
        <f t="shared" ref="G591:L591" si="434">IF(G576&gt;0,G590/G576*100,)</f>
        <v>0</v>
      </c>
      <c r="H591" s="262">
        <f t="shared" si="434"/>
        <v>0</v>
      </c>
      <c r="I591" s="262">
        <f t="shared" si="434"/>
        <v>0</v>
      </c>
      <c r="J591" s="262">
        <f t="shared" si="434"/>
        <v>0</v>
      </c>
      <c r="K591" s="262">
        <f t="shared" si="434"/>
        <v>0</v>
      </c>
      <c r="L591" s="262">
        <f t="shared" si="434"/>
        <v>0</v>
      </c>
      <c r="M591" s="147">
        <f t="shared" ref="M591:N591" si="435">IF(M576&gt;0,M590/M$31*100,)</f>
        <v>0</v>
      </c>
      <c r="N591" s="147">
        <f t="shared" si="435"/>
        <v>0</v>
      </c>
      <c r="O591" s="147">
        <v>0</v>
      </c>
    </row>
    <row r="592" spans="1:15" s="220" customFormat="1" ht="30" customHeight="1" outlineLevel="1">
      <c r="A592" s="765">
        <v>6</v>
      </c>
      <c r="B592" s="783" t="s">
        <v>229</v>
      </c>
      <c r="C592" s="278" t="s">
        <v>57</v>
      </c>
      <c r="D592" s="279"/>
      <c r="E592" s="291">
        <f>E596+E600+E604+E609</f>
        <v>0.18638041</v>
      </c>
      <c r="F592" s="291">
        <f>F596+F600+F604+F609</f>
        <v>0.17901681000000003</v>
      </c>
      <c r="G592" s="291">
        <f t="shared" ref="G592:K592" si="436">G596+G600+G604+G609</f>
        <v>2.2977223699999998</v>
      </c>
      <c r="H592" s="291">
        <f t="shared" si="436"/>
        <v>0.86117609000000006</v>
      </c>
      <c r="I592" s="291">
        <f t="shared" si="436"/>
        <v>0.74330956000000004</v>
      </c>
      <c r="J592" s="291">
        <f t="shared" si="436"/>
        <v>1.7717419100000003</v>
      </c>
      <c r="K592" s="291">
        <f t="shared" si="436"/>
        <v>5.67394993</v>
      </c>
      <c r="L592" s="291">
        <f>L596+L600+L604+L609</f>
        <v>5.7787822813292538</v>
      </c>
      <c r="M592" s="108">
        <f>M596+M600+M604+M609</f>
        <v>5.8295569408980787</v>
      </c>
      <c r="N592" s="108">
        <f t="shared" ref="N592:O592" si="437">N596+N600+N604+N609</f>
        <v>5.8809547438907268</v>
      </c>
      <c r="O592" s="108">
        <f t="shared" si="437"/>
        <v>5.932750971540294</v>
      </c>
    </row>
    <row r="593" spans="1:15" s="220" customFormat="1" outlineLevel="1">
      <c r="A593" s="765"/>
      <c r="B593" s="783"/>
      <c r="C593" s="278" t="s">
        <v>56</v>
      </c>
      <c r="D593" s="279"/>
      <c r="E593" s="291">
        <f>E595+E599+E603+E608+E621</f>
        <v>1.1775928680000002E-2</v>
      </c>
      <c r="F593" s="291">
        <f>F595+F599+F603+F608+F621</f>
        <v>1.103960287E-2</v>
      </c>
      <c r="G593" s="291">
        <f t="shared" ref="G593:J593" si="438">G595+G599+G603+G608+G621</f>
        <v>4.2645024439999998E-2</v>
      </c>
      <c r="H593" s="291">
        <f t="shared" si="438"/>
        <v>1.6071013530000001E-2</v>
      </c>
      <c r="I593" s="291">
        <f t="shared" si="438"/>
        <v>1.265856804E-2</v>
      </c>
      <c r="J593" s="291">
        <f t="shared" si="438"/>
        <v>3.2660161080000007E-2</v>
      </c>
      <c r="K593" s="291">
        <f>K595+K599+K603+K608+K621</f>
        <v>0.10403476709000001</v>
      </c>
      <c r="L593" s="291">
        <f t="shared" ref="L593:O593" si="439">L595+L599+L603+L608+L621</f>
        <v>0.10091154607729999</v>
      </c>
      <c r="M593" s="291">
        <f t="shared" si="439"/>
        <v>9.7882986510699987E-2</v>
      </c>
      <c r="N593" s="291">
        <f t="shared" si="439"/>
        <v>9.49479464425E-2</v>
      </c>
      <c r="O593" s="291">
        <f t="shared" si="439"/>
        <v>9.2100133356400007E-2</v>
      </c>
    </row>
    <row r="594" spans="1:15" s="220" customFormat="1" outlineLevel="1">
      <c r="A594" s="778" t="s">
        <v>147</v>
      </c>
      <c r="B594" s="779" t="s">
        <v>246</v>
      </c>
      <c r="C594" s="264" t="s">
        <v>296</v>
      </c>
      <c r="D594" s="265"/>
      <c r="E594" s="379">
        <v>6.1180000000000002E-3</v>
      </c>
      <c r="F594" s="379">
        <v>5.7800000000000004E-3</v>
      </c>
      <c r="G594" s="378">
        <v>0.31404899999999997</v>
      </c>
      <c r="H594" s="378">
        <v>0.121879</v>
      </c>
      <c r="I594" s="378">
        <v>0.100025</v>
      </c>
      <c r="J594" s="378">
        <v>0.23784200000000003</v>
      </c>
      <c r="K594" s="379">
        <v>0.77379500000000001</v>
      </c>
      <c r="L594" s="291">
        <v>0.75056299999999998</v>
      </c>
      <c r="M594" s="291">
        <v>0.72803600000000002</v>
      </c>
      <c r="N594" s="291">
        <v>0.70620700000000003</v>
      </c>
      <c r="O594" s="291">
        <v>0.68502600000000002</v>
      </c>
    </row>
    <row r="595" spans="1:15" s="220" customFormat="1" outlineLevel="1">
      <c r="A595" s="778"/>
      <c r="B595" s="779"/>
      <c r="C595" s="264" t="s">
        <v>56</v>
      </c>
      <c r="D595" s="265"/>
      <c r="E595" s="331">
        <v>7.3415999999999998E-4</v>
      </c>
      <c r="F595" s="331">
        <v>6.9360000000000005E-4</v>
      </c>
      <c r="G595" s="331">
        <v>3.7685879999999998E-2</v>
      </c>
      <c r="H595" s="331">
        <v>1.462548E-2</v>
      </c>
      <c r="I595" s="331">
        <v>1.2003E-2</v>
      </c>
      <c r="J595" s="331">
        <v>2.8541040000000004E-2</v>
      </c>
      <c r="K595" s="331">
        <v>9.2855400000000005E-2</v>
      </c>
      <c r="L595" s="331">
        <v>9.0067559999999991E-2</v>
      </c>
      <c r="M595" s="331">
        <v>8.7364319999999995E-2</v>
      </c>
      <c r="N595" s="331">
        <v>8.4744840000000002E-2</v>
      </c>
      <c r="O595" s="331">
        <v>8.2203120000000005E-2</v>
      </c>
    </row>
    <row r="596" spans="1:15" s="220" customFormat="1" ht="30" outlineLevel="1">
      <c r="A596" s="765"/>
      <c r="B596" s="779"/>
      <c r="C596" s="264" t="s">
        <v>57</v>
      </c>
      <c r="D596" s="265"/>
      <c r="E596" s="244">
        <v>4.0422410000000006E-2</v>
      </c>
      <c r="F596" s="244">
        <v>3.4847059999999999E-2</v>
      </c>
      <c r="G596" s="244">
        <v>2.2262879999999998</v>
      </c>
      <c r="H596" s="244">
        <v>0.84035380000000004</v>
      </c>
      <c r="I596" s="244">
        <v>0.73357028000000002</v>
      </c>
      <c r="J596" s="244">
        <v>1.7105472400000004</v>
      </c>
      <c r="K596" s="244">
        <v>5.51075932</v>
      </c>
      <c r="L596" s="331">
        <v>5.6125726450442537</v>
      </c>
      <c r="M596" s="331">
        <v>5.6618846595632029</v>
      </c>
      <c r="N596" s="331">
        <v>5.7118069476882969</v>
      </c>
      <c r="O596" s="331">
        <v>5.7621146728834578</v>
      </c>
    </row>
    <row r="597" spans="1:15" s="220" customFormat="1" ht="32.25" outlineLevel="1">
      <c r="A597" s="765"/>
      <c r="B597" s="779"/>
      <c r="C597" s="264" t="s">
        <v>297</v>
      </c>
      <c r="D597" s="265"/>
      <c r="E597" s="563">
        <v>2.7011037527593821E-5</v>
      </c>
      <c r="F597" s="563">
        <v>2.5518763796909494E-5</v>
      </c>
      <c r="G597" s="563">
        <v>3.0072196482906334E-6</v>
      </c>
      <c r="H597" s="563">
        <v>1.1670692265029156E-6</v>
      </c>
      <c r="I597" s="563">
        <v>9.5780322599425777E-7</v>
      </c>
      <c r="J597" s="563">
        <v>2.2774889765251317E-6</v>
      </c>
      <c r="K597" s="564">
        <v>3.4163134657836645E-3</v>
      </c>
      <c r="L597" s="564">
        <v>3.3137439293598231E-3</v>
      </c>
      <c r="M597" s="564">
        <v>3.2142869757174394E-3</v>
      </c>
      <c r="N597" s="564">
        <v>3.1179116997792494E-3</v>
      </c>
      <c r="O597" s="564">
        <v>3.0243973509933774E-3</v>
      </c>
    </row>
    <row r="598" spans="1:15" s="220" customFormat="1" ht="15" customHeight="1" outlineLevel="1">
      <c r="A598" s="765" t="s">
        <v>148</v>
      </c>
      <c r="B598" s="779" t="s">
        <v>255</v>
      </c>
      <c r="C598" s="264" t="s">
        <v>59</v>
      </c>
      <c r="D598" s="265"/>
      <c r="E598" s="244">
        <v>77.269200000000012</v>
      </c>
      <c r="F598" s="244">
        <v>72.400300000000001</v>
      </c>
      <c r="G598" s="244">
        <v>34.703599999999994</v>
      </c>
      <c r="H598" s="244">
        <v>10.1157</v>
      </c>
      <c r="I598" s="244">
        <v>4.5876000000000001</v>
      </c>
      <c r="J598" s="244">
        <v>28.825200000000002</v>
      </c>
      <c r="K598" s="379">
        <v>78.232100000000003</v>
      </c>
      <c r="L598" s="244">
        <v>75.885137</v>
      </c>
      <c r="M598" s="244">
        <v>73.608582999999996</v>
      </c>
      <c r="N598" s="244">
        <v>71.400324999999995</v>
      </c>
      <c r="O598" s="244">
        <v>69.258315999999994</v>
      </c>
    </row>
    <row r="599" spans="1:15" s="220" customFormat="1" outlineLevel="1">
      <c r="A599" s="765"/>
      <c r="B599" s="779"/>
      <c r="C599" s="264" t="s">
        <v>56</v>
      </c>
      <c r="D599" s="265"/>
      <c r="E599" s="244">
        <v>1.1041768680000003E-2</v>
      </c>
      <c r="F599" s="244">
        <v>1.0346002869999999E-2</v>
      </c>
      <c r="G599" s="244">
        <v>4.9591444399999995E-3</v>
      </c>
      <c r="H599" s="244">
        <v>1.44553353E-3</v>
      </c>
      <c r="I599" s="244">
        <v>6.5556803999999998E-4</v>
      </c>
      <c r="J599" s="244">
        <v>4.1191210800000004E-3</v>
      </c>
      <c r="K599" s="244">
        <v>1.117936709E-2</v>
      </c>
      <c r="L599" s="244">
        <v>1.08439860773E-2</v>
      </c>
      <c r="M599" s="108">
        <v>1.0518666510699999E-2</v>
      </c>
      <c r="N599" s="108">
        <v>1.02031064425E-2</v>
      </c>
      <c r="O599" s="108">
        <v>9.8970133563999994E-3</v>
      </c>
    </row>
    <row r="600" spans="1:15" s="220" customFormat="1" ht="30" outlineLevel="1">
      <c r="A600" s="765"/>
      <c r="B600" s="779"/>
      <c r="C600" s="264" t="s">
        <v>57</v>
      </c>
      <c r="D600" s="265"/>
      <c r="E600" s="244">
        <v>0.145958</v>
      </c>
      <c r="F600" s="244">
        <v>0.14416975000000001</v>
      </c>
      <c r="G600" s="244">
        <v>7.1434369999999997E-2</v>
      </c>
      <c r="H600" s="244">
        <v>2.0822290000000004E-2</v>
      </c>
      <c r="I600" s="244">
        <v>9.7392800000000012E-3</v>
      </c>
      <c r="J600" s="244">
        <v>6.119467E-2</v>
      </c>
      <c r="K600" s="379">
        <v>0.16319061000000001</v>
      </c>
      <c r="L600" s="244">
        <v>0.16620963628500002</v>
      </c>
      <c r="M600" s="244">
        <v>0.16767228133487597</v>
      </c>
      <c r="N600" s="244">
        <v>0.16914779620242984</v>
      </c>
      <c r="O600" s="244">
        <v>0.17063629865683586</v>
      </c>
    </row>
    <row r="601" spans="1:15" s="220" customFormat="1" ht="17.25" outlineLevel="1">
      <c r="A601" s="765"/>
      <c r="B601" s="779"/>
      <c r="C601" s="264" t="s">
        <v>288</v>
      </c>
      <c r="D601" s="265"/>
      <c r="E601" s="565">
        <v>4.6020964860035742E-2</v>
      </c>
      <c r="F601" s="565">
        <v>4.3121083978558669E-2</v>
      </c>
      <c r="G601" s="565">
        <v>2.0669207861822511E-2</v>
      </c>
      <c r="H601" s="565">
        <v>6.0248362120309713E-3</v>
      </c>
      <c r="I601" s="565">
        <v>2.7323406789755808E-3</v>
      </c>
      <c r="J601" s="565">
        <v>1.7168076235854677E-2</v>
      </c>
      <c r="K601" s="565">
        <v>4.6594460988683743E-2</v>
      </c>
      <c r="L601" s="565">
        <v>4.5196627159023228E-2</v>
      </c>
      <c r="M601" s="565">
        <v>4.3840728409767715E-2</v>
      </c>
      <c r="N601" s="565">
        <v>4.252550625372245E-2</v>
      </c>
      <c r="O601" s="565">
        <v>4.1249741512805235E-2</v>
      </c>
    </row>
    <row r="602" spans="1:15" s="220" customFormat="1" ht="17.25" customHeight="1" outlineLevel="1">
      <c r="A602" s="765" t="s">
        <v>149</v>
      </c>
      <c r="B602" s="779" t="s">
        <v>256</v>
      </c>
      <c r="C602" s="264" t="s">
        <v>309</v>
      </c>
      <c r="D602" s="265"/>
      <c r="E602" s="226">
        <v>0</v>
      </c>
      <c r="F602" s="226"/>
      <c r="G602" s="226"/>
      <c r="H602" s="226"/>
      <c r="I602" s="226"/>
      <c r="J602" s="226"/>
      <c r="K602" s="226"/>
      <c r="L602" s="226"/>
      <c r="M602" s="222"/>
      <c r="N602" s="222"/>
      <c r="O602" s="222"/>
    </row>
    <row r="603" spans="1:15" s="220" customFormat="1" outlineLevel="1">
      <c r="A603" s="765"/>
      <c r="B603" s="779"/>
      <c r="C603" s="264" t="s">
        <v>56</v>
      </c>
      <c r="D603" s="265"/>
      <c r="E603" s="108">
        <v>0</v>
      </c>
      <c r="F603" s="108">
        <f t="shared" ref="F603:O603" si="440">1.154*F602/1000</f>
        <v>0</v>
      </c>
      <c r="G603" s="244">
        <f t="shared" si="440"/>
        <v>0</v>
      </c>
      <c r="H603" s="244">
        <f t="shared" si="440"/>
        <v>0</v>
      </c>
      <c r="I603" s="244">
        <f t="shared" si="440"/>
        <v>0</v>
      </c>
      <c r="J603" s="244">
        <f t="shared" si="440"/>
        <v>0</v>
      </c>
      <c r="K603" s="108">
        <f t="shared" si="440"/>
        <v>0</v>
      </c>
      <c r="L603" s="108">
        <f t="shared" si="440"/>
        <v>0</v>
      </c>
      <c r="M603" s="108">
        <f t="shared" si="440"/>
        <v>0</v>
      </c>
      <c r="N603" s="108">
        <f t="shared" si="440"/>
        <v>0</v>
      </c>
      <c r="O603" s="108">
        <f t="shared" si="440"/>
        <v>0</v>
      </c>
    </row>
    <row r="604" spans="1:15" s="220" customFormat="1" ht="30" outlineLevel="1">
      <c r="A604" s="765"/>
      <c r="B604" s="779"/>
      <c r="C604" s="264" t="s">
        <v>57</v>
      </c>
      <c r="D604" s="265"/>
      <c r="E604" s="226">
        <v>0</v>
      </c>
      <c r="F604" s="226"/>
      <c r="G604" s="226"/>
      <c r="H604" s="226"/>
      <c r="I604" s="226"/>
      <c r="J604" s="226"/>
      <c r="K604" s="226"/>
      <c r="L604" s="226"/>
      <c r="M604" s="222"/>
      <c r="N604" s="222"/>
      <c r="O604" s="222"/>
    </row>
    <row r="605" spans="1:15" s="220" customFormat="1" ht="17.25" customHeight="1" outlineLevel="1">
      <c r="A605" s="765" t="s">
        <v>150</v>
      </c>
      <c r="B605" s="780" t="s">
        <v>294</v>
      </c>
      <c r="C605" s="264" t="s">
        <v>257</v>
      </c>
      <c r="D605" s="265"/>
      <c r="E605" s="226">
        <v>0</v>
      </c>
      <c r="F605" s="226">
        <v>0</v>
      </c>
      <c r="G605" s="226">
        <v>0</v>
      </c>
      <c r="H605" s="226">
        <v>0</v>
      </c>
      <c r="I605" s="226">
        <v>0</v>
      </c>
      <c r="J605" s="226">
        <v>0</v>
      </c>
      <c r="K605" s="226">
        <v>0</v>
      </c>
      <c r="L605" s="226">
        <v>0</v>
      </c>
      <c r="M605" s="222">
        <v>0</v>
      </c>
      <c r="N605" s="222">
        <v>0</v>
      </c>
      <c r="O605" s="222">
        <v>0</v>
      </c>
    </row>
    <row r="606" spans="1:15" s="220" customFormat="1" outlineLevel="1">
      <c r="A606" s="765"/>
      <c r="B606" s="780"/>
      <c r="C606" s="264" t="s">
        <v>244</v>
      </c>
      <c r="D606" s="265"/>
      <c r="E606" s="226">
        <v>0</v>
      </c>
      <c r="F606" s="226">
        <v>0</v>
      </c>
      <c r="G606" s="226">
        <v>0</v>
      </c>
      <c r="H606" s="226">
        <v>0</v>
      </c>
      <c r="I606" s="226">
        <v>0</v>
      </c>
      <c r="J606" s="226">
        <v>0</v>
      </c>
      <c r="K606" s="226">
        <v>0</v>
      </c>
      <c r="L606" s="226">
        <v>0</v>
      </c>
      <c r="M606" s="222">
        <v>0</v>
      </c>
      <c r="N606" s="222">
        <v>0</v>
      </c>
      <c r="O606" s="222">
        <v>0</v>
      </c>
    </row>
    <row r="607" spans="1:15" s="220" customFormat="1" outlineLevel="1">
      <c r="A607" s="765"/>
      <c r="B607" s="780"/>
      <c r="C607" s="264" t="s">
        <v>310</v>
      </c>
      <c r="D607" s="265"/>
      <c r="E607" s="226">
        <v>0</v>
      </c>
      <c r="F607" s="226">
        <v>0</v>
      </c>
      <c r="G607" s="226">
        <v>0</v>
      </c>
      <c r="H607" s="226">
        <v>0</v>
      </c>
      <c r="I607" s="226">
        <v>0</v>
      </c>
      <c r="J607" s="226">
        <v>0</v>
      </c>
      <c r="K607" s="226">
        <v>0</v>
      </c>
      <c r="L607" s="226">
        <v>0</v>
      </c>
      <c r="M607" s="222">
        <v>0</v>
      </c>
      <c r="N607" s="222">
        <v>0</v>
      </c>
      <c r="O607" s="222">
        <v>0</v>
      </c>
    </row>
    <row r="608" spans="1:15" s="220" customFormat="1" outlineLevel="1">
      <c r="A608" s="765"/>
      <c r="B608" s="780"/>
      <c r="C608" s="264" t="s">
        <v>56</v>
      </c>
      <c r="D608" s="265"/>
      <c r="E608" s="226">
        <v>0</v>
      </c>
      <c r="F608" s="226">
        <v>0</v>
      </c>
      <c r="G608" s="226">
        <v>0</v>
      </c>
      <c r="H608" s="226">
        <v>0</v>
      </c>
      <c r="I608" s="226">
        <v>0</v>
      </c>
      <c r="J608" s="226">
        <v>0</v>
      </c>
      <c r="K608" s="226">
        <v>0</v>
      </c>
      <c r="L608" s="226">
        <v>0</v>
      </c>
      <c r="M608" s="222">
        <v>0</v>
      </c>
      <c r="N608" s="222">
        <v>0</v>
      </c>
      <c r="O608" s="222">
        <v>0</v>
      </c>
    </row>
    <row r="609" spans="1:15" s="220" customFormat="1" ht="30" outlineLevel="1">
      <c r="A609" s="765"/>
      <c r="B609" s="780"/>
      <c r="C609" s="264" t="s">
        <v>57</v>
      </c>
      <c r="D609" s="265"/>
      <c r="E609" s="226">
        <v>0</v>
      </c>
      <c r="F609" s="226">
        <v>0</v>
      </c>
      <c r="G609" s="226">
        <v>0</v>
      </c>
      <c r="H609" s="226">
        <v>0</v>
      </c>
      <c r="I609" s="226">
        <v>0</v>
      </c>
      <c r="J609" s="226">
        <v>0</v>
      </c>
      <c r="K609" s="226">
        <v>0</v>
      </c>
      <c r="L609" s="226">
        <v>0</v>
      </c>
      <c r="M609" s="222">
        <v>0</v>
      </c>
      <c r="N609" s="222">
        <v>0</v>
      </c>
      <c r="O609" s="222">
        <v>0</v>
      </c>
    </row>
    <row r="610" spans="1:15" s="220" customFormat="1" ht="30" customHeight="1" outlineLevel="1">
      <c r="A610" s="765" t="s">
        <v>231</v>
      </c>
      <c r="B610" s="776" t="s">
        <v>230</v>
      </c>
      <c r="C610" s="278" t="s">
        <v>57</v>
      </c>
      <c r="D610" s="279"/>
      <c r="E610" s="244">
        <f t="shared" ref="E610:O610" si="441">E615</f>
        <v>6.1187779999999997E-2</v>
      </c>
      <c r="F610" s="244">
        <f t="shared" si="441"/>
        <v>1.12067E-3</v>
      </c>
      <c r="G610" s="244">
        <f t="shared" si="441"/>
        <v>1.0714699999999999E-3</v>
      </c>
      <c r="H610" s="244">
        <f t="shared" si="441"/>
        <v>-4.6495000000000005E-4</v>
      </c>
      <c r="I610" s="244">
        <f t="shared" si="441"/>
        <v>3.6841999999999995E-4</v>
      </c>
      <c r="J610" s="244">
        <f t="shared" si="441"/>
        <v>3.2763999999999997E-4</v>
      </c>
      <c r="K610" s="244">
        <f t="shared" si="441"/>
        <v>1.3025799999999998E-3</v>
      </c>
      <c r="L610" s="244">
        <f t="shared" si="441"/>
        <v>1.3266826286712035E-3</v>
      </c>
      <c r="M610" s="244">
        <f t="shared" si="441"/>
        <v>1.3383561621489973E-3</v>
      </c>
      <c r="N610" s="244">
        <f t="shared" si="441"/>
        <v>1.3501213334361033E-3</v>
      </c>
      <c r="O610" s="244">
        <f t="shared" si="441"/>
        <v>1.3620180137971806E-3</v>
      </c>
    </row>
    <row r="611" spans="1:15" s="220" customFormat="1" ht="17.25" outlineLevel="1">
      <c r="A611" s="765"/>
      <c r="B611" s="776"/>
      <c r="C611" s="278" t="s">
        <v>257</v>
      </c>
      <c r="D611" s="279"/>
      <c r="E611" s="244">
        <f t="shared" ref="E611:G611" si="442">E614</f>
        <v>1.4289719999999999</v>
      </c>
      <c r="F611" s="244">
        <f t="shared" si="442"/>
        <v>2.9815000000000001E-2</v>
      </c>
      <c r="G611" s="244">
        <f t="shared" si="442"/>
        <v>2.7179999999999999E-2</v>
      </c>
      <c r="H611" s="244">
        <f>H614</f>
        <v>-1.1071000000000003E-2</v>
      </c>
      <c r="I611" s="244">
        <f t="shared" ref="I611:O611" si="443">I614</f>
        <v>9.2069999999999999E-3</v>
      </c>
      <c r="J611" s="244">
        <f t="shared" si="443"/>
        <v>8.1880000000000008E-3</v>
      </c>
      <c r="K611" s="244">
        <f t="shared" si="443"/>
        <v>3.3503999999999999E-2</v>
      </c>
      <c r="L611" s="244">
        <f t="shared" si="443"/>
        <v>3.2499E-2</v>
      </c>
      <c r="M611" s="244">
        <f t="shared" si="443"/>
        <v>3.1524000000000003E-2</v>
      </c>
      <c r="N611" s="244">
        <f t="shared" si="443"/>
        <v>3.0578000000000001E-2</v>
      </c>
      <c r="O611" s="244">
        <f t="shared" si="443"/>
        <v>2.9661E-2</v>
      </c>
    </row>
    <row r="612" spans="1:15" s="220" customFormat="1" ht="17.25" outlineLevel="1">
      <c r="A612" s="778" t="s">
        <v>232</v>
      </c>
      <c r="B612" s="775" t="s">
        <v>22</v>
      </c>
      <c r="C612" s="264" t="s">
        <v>257</v>
      </c>
      <c r="D612" s="265"/>
      <c r="E612" s="230">
        <v>0</v>
      </c>
      <c r="F612" s="230">
        <v>0</v>
      </c>
      <c r="G612" s="230">
        <v>0</v>
      </c>
      <c r="H612" s="230">
        <v>0</v>
      </c>
      <c r="I612" s="230">
        <v>0</v>
      </c>
      <c r="J612" s="230">
        <v>0</v>
      </c>
      <c r="K612" s="230">
        <v>0</v>
      </c>
      <c r="L612" s="230">
        <v>0</v>
      </c>
      <c r="M612" s="223"/>
      <c r="N612" s="223"/>
      <c r="O612" s="223"/>
    </row>
    <row r="613" spans="1:15" s="220" customFormat="1" ht="30" outlineLevel="1">
      <c r="A613" s="765"/>
      <c r="B613" s="775"/>
      <c r="C613" s="264" t="s">
        <v>57</v>
      </c>
      <c r="D613" s="265"/>
      <c r="E613" s="230">
        <v>0</v>
      </c>
      <c r="F613" s="230">
        <v>0</v>
      </c>
      <c r="G613" s="230">
        <v>0</v>
      </c>
      <c r="H613" s="230">
        <v>0</v>
      </c>
      <c r="I613" s="230">
        <v>0</v>
      </c>
      <c r="J613" s="230">
        <v>0</v>
      </c>
      <c r="K613" s="230">
        <v>0</v>
      </c>
      <c r="L613" s="230">
        <v>0</v>
      </c>
      <c r="M613" s="223"/>
      <c r="N613" s="223"/>
      <c r="O613" s="223"/>
    </row>
    <row r="614" spans="1:15" s="220" customFormat="1" outlineLevel="1">
      <c r="A614" s="765" t="s">
        <v>233</v>
      </c>
      <c r="B614" s="775" t="s">
        <v>23</v>
      </c>
      <c r="C614" s="264" t="s">
        <v>320</v>
      </c>
      <c r="D614" s="265"/>
      <c r="E614" s="244">
        <v>1.4289719999999999</v>
      </c>
      <c r="F614" s="244">
        <v>2.9815000000000001E-2</v>
      </c>
      <c r="G614" s="244">
        <v>2.7179999999999999E-2</v>
      </c>
      <c r="H614" s="244">
        <v>-1.1071000000000003E-2</v>
      </c>
      <c r="I614" s="244">
        <v>9.2069999999999999E-3</v>
      </c>
      <c r="J614" s="244">
        <v>8.1880000000000008E-3</v>
      </c>
      <c r="K614" s="244">
        <v>3.3503999999999999E-2</v>
      </c>
      <c r="L614" s="244">
        <v>3.2499E-2</v>
      </c>
      <c r="M614" s="244">
        <v>3.1524000000000003E-2</v>
      </c>
      <c r="N614" s="244">
        <v>3.0578000000000001E-2</v>
      </c>
      <c r="O614" s="244">
        <v>2.9661E-2</v>
      </c>
    </row>
    <row r="615" spans="1:15" s="220" customFormat="1" ht="30" outlineLevel="1">
      <c r="A615" s="765"/>
      <c r="B615" s="775"/>
      <c r="C615" s="264" t="s">
        <v>57</v>
      </c>
      <c r="D615" s="265"/>
      <c r="E615" s="244">
        <v>6.1187779999999997E-2</v>
      </c>
      <c r="F615" s="244">
        <v>1.12067E-3</v>
      </c>
      <c r="G615" s="244">
        <v>1.0714699999999999E-3</v>
      </c>
      <c r="H615" s="244">
        <v>-4.6495000000000005E-4</v>
      </c>
      <c r="I615" s="244">
        <v>3.6841999999999995E-4</v>
      </c>
      <c r="J615" s="244">
        <v>3.2763999999999997E-4</v>
      </c>
      <c r="K615" s="244">
        <v>1.3025799999999998E-3</v>
      </c>
      <c r="L615" s="244">
        <v>1.3266826286712035E-3</v>
      </c>
      <c r="M615" s="244">
        <v>1.3383561621489973E-3</v>
      </c>
      <c r="N615" s="244">
        <v>1.3501213334361033E-3</v>
      </c>
      <c r="O615" s="244">
        <v>1.3620180137971806E-3</v>
      </c>
    </row>
    <row r="616" spans="1:15" s="220" customFormat="1" ht="17.25" outlineLevel="1">
      <c r="A616" s="765" t="s">
        <v>235</v>
      </c>
      <c r="B616" s="775" t="s">
        <v>234</v>
      </c>
      <c r="C616" s="264" t="s">
        <v>257</v>
      </c>
      <c r="D616" s="265"/>
      <c r="E616" s="230">
        <v>0</v>
      </c>
      <c r="F616" s="230">
        <v>0</v>
      </c>
      <c r="G616" s="230">
        <v>0</v>
      </c>
      <c r="H616" s="230">
        <v>0</v>
      </c>
      <c r="I616" s="230">
        <v>0</v>
      </c>
      <c r="J616" s="230">
        <v>0</v>
      </c>
      <c r="K616" s="230">
        <v>0</v>
      </c>
      <c r="L616" s="230">
        <v>0</v>
      </c>
      <c r="M616" s="223">
        <v>0</v>
      </c>
      <c r="N616" s="223">
        <v>0</v>
      </c>
      <c r="O616" s="223">
        <v>0</v>
      </c>
    </row>
    <row r="617" spans="1:15" s="220" customFormat="1" outlineLevel="1">
      <c r="A617" s="765"/>
      <c r="B617" s="775"/>
      <c r="C617" s="264" t="s">
        <v>244</v>
      </c>
      <c r="D617" s="265"/>
      <c r="E617" s="230">
        <v>0</v>
      </c>
      <c r="F617" s="230">
        <v>0</v>
      </c>
      <c r="G617" s="230">
        <v>0</v>
      </c>
      <c r="H617" s="230">
        <v>0</v>
      </c>
      <c r="I617" s="230">
        <v>0</v>
      </c>
      <c r="J617" s="230">
        <v>0</v>
      </c>
      <c r="K617" s="230">
        <v>0</v>
      </c>
      <c r="L617" s="230">
        <v>0</v>
      </c>
      <c r="M617" s="223">
        <v>0</v>
      </c>
      <c r="N617" s="223">
        <v>0</v>
      </c>
      <c r="O617" s="223">
        <v>0</v>
      </c>
    </row>
    <row r="618" spans="1:15" s="220" customFormat="1" outlineLevel="1">
      <c r="A618" s="765"/>
      <c r="B618" s="775"/>
      <c r="C618" s="264" t="s">
        <v>310</v>
      </c>
      <c r="D618" s="265"/>
      <c r="E618" s="230">
        <v>0</v>
      </c>
      <c r="F618" s="230">
        <v>0</v>
      </c>
      <c r="G618" s="230">
        <v>0</v>
      </c>
      <c r="H618" s="230">
        <v>0</v>
      </c>
      <c r="I618" s="230">
        <v>0</v>
      </c>
      <c r="J618" s="230">
        <v>0</v>
      </c>
      <c r="K618" s="230">
        <v>0</v>
      </c>
      <c r="L618" s="230">
        <v>0</v>
      </c>
      <c r="M618" s="223">
        <v>0</v>
      </c>
      <c r="N618" s="223">
        <v>0</v>
      </c>
      <c r="O618" s="223">
        <v>0</v>
      </c>
    </row>
    <row r="619" spans="1:15" s="220" customFormat="1" ht="30" outlineLevel="1">
      <c r="A619" s="765"/>
      <c r="B619" s="775"/>
      <c r="C619" s="264" t="s">
        <v>57</v>
      </c>
      <c r="D619" s="265"/>
      <c r="E619" s="230">
        <v>0</v>
      </c>
      <c r="F619" s="230">
        <v>0</v>
      </c>
      <c r="G619" s="230">
        <v>0</v>
      </c>
      <c r="H619" s="230">
        <v>0</v>
      </c>
      <c r="I619" s="230">
        <v>0</v>
      </c>
      <c r="J619" s="230">
        <v>0</v>
      </c>
      <c r="K619" s="230">
        <v>0</v>
      </c>
      <c r="L619" s="230">
        <v>0</v>
      </c>
      <c r="M619" s="223">
        <v>0</v>
      </c>
      <c r="N619" s="223">
        <v>0</v>
      </c>
      <c r="O619" s="223">
        <v>0</v>
      </c>
    </row>
    <row r="620" spans="1:15" s="220" customFormat="1" ht="15" customHeight="1" outlineLevel="1">
      <c r="A620" s="765">
        <v>8</v>
      </c>
      <c r="B620" s="776" t="s">
        <v>245</v>
      </c>
      <c r="C620" s="264" t="s">
        <v>242</v>
      </c>
      <c r="D620" s="265"/>
      <c r="E620" s="244"/>
      <c r="F620" s="244"/>
      <c r="G620" s="244"/>
      <c r="H620" s="244"/>
      <c r="I620" s="244"/>
      <c r="J620" s="244"/>
      <c r="K620" s="244"/>
      <c r="L620" s="244"/>
      <c r="M620" s="244"/>
      <c r="N620" s="244"/>
      <c r="O620" s="244"/>
    </row>
    <row r="621" spans="1:15" s="220" customFormat="1" outlineLevel="1">
      <c r="A621" s="765"/>
      <c r="B621" s="776"/>
      <c r="C621" s="264" t="s">
        <v>56</v>
      </c>
      <c r="D621" s="265"/>
      <c r="E621" s="244"/>
      <c r="F621" s="244"/>
      <c r="G621" s="244"/>
      <c r="H621" s="244"/>
      <c r="I621" s="244"/>
      <c r="J621" s="244"/>
      <c r="K621" s="244"/>
      <c r="L621" s="244"/>
      <c r="M621" s="244"/>
      <c r="N621" s="244"/>
      <c r="O621" s="244"/>
    </row>
    <row r="622" spans="1:15" s="220" customFormat="1" ht="30" outlineLevel="1">
      <c r="A622" s="765"/>
      <c r="B622" s="776"/>
      <c r="C622" s="264" t="s">
        <v>55</v>
      </c>
      <c r="D622" s="265"/>
      <c r="E622" s="244"/>
      <c r="F622" s="244"/>
      <c r="G622" s="244"/>
      <c r="H622" s="244"/>
      <c r="I622" s="244"/>
      <c r="J622" s="244"/>
      <c r="K622" s="244"/>
      <c r="L622" s="384"/>
      <c r="M622" s="384"/>
      <c r="N622" s="384"/>
      <c r="O622" s="384"/>
    </row>
    <row r="623" spans="1:15" s="220" customFormat="1" outlineLevel="1">
      <c r="A623" s="541" t="s">
        <v>236</v>
      </c>
      <c r="B623" s="336" t="s">
        <v>250</v>
      </c>
      <c r="C623" s="264" t="s">
        <v>242</v>
      </c>
      <c r="D623" s="265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4"/>
    </row>
    <row r="624" spans="1:15" s="220" customFormat="1" outlineLevel="1">
      <c r="A624" s="541"/>
      <c r="B624" s="540"/>
      <c r="C624" s="264" t="s">
        <v>56</v>
      </c>
      <c r="D624" s="265"/>
      <c r="E624" s="244"/>
      <c r="F624" s="244"/>
      <c r="G624" s="244"/>
      <c r="H624" s="244"/>
      <c r="I624" s="244"/>
      <c r="J624" s="244"/>
      <c r="K624" s="244"/>
      <c r="L624" s="244"/>
      <c r="M624" s="108"/>
      <c r="N624" s="108"/>
      <c r="O624" s="108"/>
    </row>
    <row r="625" spans="1:15" s="220" customFormat="1" ht="30" outlineLevel="1">
      <c r="A625" s="541"/>
      <c r="B625" s="540"/>
      <c r="C625" s="264" t="s">
        <v>55</v>
      </c>
      <c r="D625" s="265"/>
      <c r="E625" s="244"/>
      <c r="F625" s="244"/>
      <c r="G625" s="244"/>
      <c r="H625" s="244"/>
      <c r="I625" s="244"/>
      <c r="J625" s="244"/>
      <c r="K625" s="244"/>
      <c r="L625" s="331"/>
      <c r="M625" s="331"/>
      <c r="N625" s="331"/>
      <c r="O625" s="331"/>
    </row>
    <row r="626" spans="1:15" s="220" customFormat="1" ht="30" outlineLevel="1">
      <c r="A626" s="541"/>
      <c r="B626" s="540"/>
      <c r="C626" s="264" t="s">
        <v>243</v>
      </c>
      <c r="D626" s="265"/>
      <c r="E626" s="244"/>
      <c r="F626" s="244"/>
      <c r="G626" s="244"/>
      <c r="H626" s="244"/>
      <c r="I626" s="244"/>
      <c r="J626" s="244"/>
      <c r="K626" s="244"/>
      <c r="L626" s="331"/>
      <c r="M626" s="331"/>
      <c r="N626" s="331"/>
      <c r="O626" s="331"/>
    </row>
    <row r="627" spans="1:15" s="220" customFormat="1" outlineLevel="1">
      <c r="A627" s="541" t="s">
        <v>237</v>
      </c>
      <c r="B627" s="543" t="s">
        <v>251</v>
      </c>
      <c r="C627" s="264" t="s">
        <v>242</v>
      </c>
      <c r="D627" s="265"/>
      <c r="E627" s="244"/>
      <c r="F627" s="244"/>
      <c r="G627" s="244"/>
      <c r="H627" s="244"/>
      <c r="I627" s="244"/>
      <c r="J627" s="244"/>
      <c r="K627" s="244"/>
      <c r="L627" s="522"/>
      <c r="M627" s="522"/>
      <c r="N627" s="522"/>
      <c r="O627" s="522"/>
    </row>
    <row r="628" spans="1:15" s="220" customFormat="1" outlineLevel="1">
      <c r="A628" s="541"/>
      <c r="B628" s="339"/>
      <c r="C628" s="264" t="s">
        <v>225</v>
      </c>
      <c r="D628" s="265"/>
      <c r="E628" s="244"/>
      <c r="F628" s="244"/>
      <c r="G628" s="244"/>
      <c r="H628" s="244"/>
      <c r="I628" s="244"/>
      <c r="J628" s="244"/>
      <c r="K628" s="244"/>
      <c r="L628" s="331"/>
      <c r="M628" s="331"/>
      <c r="N628" s="331"/>
      <c r="O628" s="331"/>
    </row>
    <row r="629" spans="1:15" s="220" customFormat="1" ht="30" outlineLevel="1">
      <c r="A629" s="541"/>
      <c r="B629" s="339"/>
      <c r="C629" s="264" t="s">
        <v>55</v>
      </c>
      <c r="D629" s="265"/>
      <c r="E629" s="244"/>
      <c r="F629" s="244"/>
      <c r="G629" s="244"/>
      <c r="H629" s="244"/>
      <c r="I629" s="244"/>
      <c r="J629" s="244"/>
      <c r="K629" s="244"/>
      <c r="L629" s="331"/>
      <c r="M629" s="331"/>
      <c r="N629" s="331"/>
      <c r="O629" s="331"/>
    </row>
    <row r="630" spans="1:15" s="220" customFormat="1" ht="30" outlineLevel="1">
      <c r="A630" s="541"/>
      <c r="B630" s="284"/>
      <c r="C630" s="264" t="s">
        <v>243</v>
      </c>
      <c r="D630" s="265"/>
      <c r="E630" s="244"/>
      <c r="F630" s="244"/>
      <c r="G630" s="244"/>
      <c r="H630" s="244"/>
      <c r="I630" s="244"/>
      <c r="J630" s="244"/>
      <c r="K630" s="244"/>
      <c r="L630" s="331"/>
      <c r="M630" s="331"/>
      <c r="N630" s="331"/>
      <c r="O630" s="331"/>
    </row>
    <row r="631" spans="1:15" s="220" customFormat="1" outlineLevel="1">
      <c r="A631" s="541" t="s">
        <v>238</v>
      </c>
      <c r="B631" s="544" t="s">
        <v>252</v>
      </c>
      <c r="C631" s="264" t="s">
        <v>244</v>
      </c>
      <c r="D631" s="265"/>
      <c r="E631" s="226">
        <v>0</v>
      </c>
      <c r="F631" s="226">
        <v>0</v>
      </c>
      <c r="G631" s="226"/>
      <c r="H631" s="226"/>
      <c r="I631" s="226"/>
      <c r="J631" s="226"/>
      <c r="K631" s="226"/>
      <c r="L631" s="226"/>
      <c r="M631" s="222"/>
      <c r="N631" s="222"/>
      <c r="O631" s="222"/>
    </row>
    <row r="632" spans="1:15" s="220" customFormat="1" outlineLevel="1">
      <c r="A632" s="541"/>
      <c r="B632" s="542"/>
      <c r="C632" s="264" t="s">
        <v>225</v>
      </c>
      <c r="D632" s="265"/>
      <c r="E632" s="244">
        <v>0</v>
      </c>
      <c r="F632" s="244">
        <v>0</v>
      </c>
      <c r="G632" s="244"/>
      <c r="H632" s="244"/>
      <c r="I632" s="244"/>
      <c r="J632" s="244"/>
      <c r="K632" s="244"/>
      <c r="L632" s="244"/>
      <c r="M632" s="108"/>
      <c r="N632" s="108"/>
      <c r="O632" s="108"/>
    </row>
    <row r="633" spans="1:15" s="220" customFormat="1" ht="30" outlineLevel="1">
      <c r="A633" s="541"/>
      <c r="B633" s="542"/>
      <c r="C633" s="264" t="s">
        <v>55</v>
      </c>
      <c r="D633" s="265"/>
      <c r="E633" s="226">
        <v>0</v>
      </c>
      <c r="F633" s="226">
        <v>0</v>
      </c>
      <c r="G633" s="226"/>
      <c r="H633" s="226"/>
      <c r="I633" s="226"/>
      <c r="J633" s="226"/>
      <c r="K633" s="226"/>
      <c r="L633" s="226"/>
      <c r="M633" s="222"/>
      <c r="N633" s="222"/>
      <c r="O633" s="222"/>
    </row>
    <row r="634" spans="1:15" s="220" customFormat="1" ht="30" outlineLevel="1">
      <c r="A634" s="541"/>
      <c r="B634" s="542"/>
      <c r="C634" s="264" t="s">
        <v>243</v>
      </c>
      <c r="D634" s="265"/>
      <c r="E634" s="226"/>
      <c r="F634" s="226"/>
      <c r="G634" s="226"/>
      <c r="H634" s="226"/>
      <c r="I634" s="226"/>
      <c r="J634" s="226"/>
      <c r="K634" s="226"/>
      <c r="L634" s="226"/>
      <c r="M634" s="222"/>
      <c r="N634" s="222"/>
      <c r="O634" s="222"/>
    </row>
    <row r="635" spans="1:15" s="220" customFormat="1" ht="30" outlineLevel="1">
      <c r="A635" s="541"/>
      <c r="B635" s="542"/>
      <c r="C635" s="264" t="s">
        <v>260</v>
      </c>
      <c r="D635" s="265"/>
      <c r="E635" s="226"/>
      <c r="F635" s="226"/>
      <c r="G635" s="226"/>
      <c r="H635" s="226"/>
      <c r="I635" s="226"/>
      <c r="J635" s="226"/>
      <c r="K635" s="226"/>
      <c r="L635" s="226"/>
      <c r="M635" s="222"/>
      <c r="N635" s="222"/>
      <c r="O635" s="222"/>
    </row>
    <row r="636" spans="1:15" s="220" customFormat="1" outlineLevel="1">
      <c r="A636" s="541" t="s">
        <v>239</v>
      </c>
      <c r="B636" s="281" t="s">
        <v>226</v>
      </c>
      <c r="C636" s="264" t="s">
        <v>242</v>
      </c>
      <c r="D636" s="265"/>
      <c r="E636" s="244"/>
      <c r="F636" s="244"/>
      <c r="G636" s="244"/>
      <c r="H636" s="244"/>
      <c r="I636" s="244"/>
      <c r="J636" s="244"/>
      <c r="K636" s="244"/>
      <c r="L636" s="331"/>
      <c r="M636" s="331"/>
      <c r="N636" s="331"/>
      <c r="O636" s="331"/>
    </row>
    <row r="637" spans="1:15" s="220" customFormat="1" outlineLevel="1">
      <c r="A637" s="541"/>
      <c r="B637" s="542"/>
      <c r="C637" s="264" t="s">
        <v>225</v>
      </c>
      <c r="D637" s="265"/>
      <c r="E637" s="244"/>
      <c r="F637" s="244"/>
      <c r="G637" s="244"/>
      <c r="H637" s="244"/>
      <c r="I637" s="244"/>
      <c r="J637" s="244"/>
      <c r="K637" s="244"/>
      <c r="L637" s="331"/>
      <c r="M637" s="331"/>
      <c r="N637" s="331"/>
      <c r="O637" s="331"/>
    </row>
    <row r="638" spans="1:15" s="220" customFormat="1" ht="30" outlineLevel="1">
      <c r="A638" s="541"/>
      <c r="B638" s="542"/>
      <c r="C638" s="264" t="s">
        <v>55</v>
      </c>
      <c r="D638" s="265"/>
      <c r="E638" s="384"/>
      <c r="F638" s="384"/>
      <c r="G638" s="384"/>
      <c r="H638" s="384"/>
      <c r="I638" s="384"/>
      <c r="J638" s="384"/>
      <c r="K638" s="384"/>
      <c r="L638" s="331"/>
      <c r="M638" s="331"/>
      <c r="N638" s="331"/>
      <c r="O638" s="331"/>
    </row>
    <row r="639" spans="1:15" s="220" customFormat="1" ht="30" outlineLevel="1">
      <c r="A639" s="541"/>
      <c r="B639" s="542"/>
      <c r="C639" s="264" t="s">
        <v>243</v>
      </c>
      <c r="D639" s="265"/>
      <c r="E639" s="244"/>
      <c r="F639" s="244"/>
      <c r="G639" s="244"/>
      <c r="H639" s="244"/>
      <c r="I639" s="244"/>
      <c r="J639" s="244"/>
      <c r="K639" s="244"/>
      <c r="L639" s="331"/>
      <c r="M639" s="331"/>
      <c r="N639" s="331"/>
      <c r="O639" s="331"/>
    </row>
    <row r="640" spans="1:15" s="220" customFormat="1" outlineLevel="1">
      <c r="A640" s="541" t="s">
        <v>240</v>
      </c>
      <c r="B640" s="544" t="s">
        <v>251</v>
      </c>
      <c r="C640" s="264" t="s">
        <v>242</v>
      </c>
      <c r="D640" s="265"/>
      <c r="E640" s="230"/>
      <c r="F640" s="230"/>
      <c r="G640" s="230"/>
      <c r="H640" s="230"/>
      <c r="I640" s="230"/>
      <c r="J640" s="380"/>
      <c r="K640" s="230"/>
      <c r="L640" s="424">
        <f>K640-(K640*0)</f>
        <v>0</v>
      </c>
      <c r="M640" s="424">
        <f>L640-(L640*0)</f>
        <v>0</v>
      </c>
      <c r="N640" s="424">
        <f t="shared" ref="N640" si="444">M640-(M640*0.03)</f>
        <v>0</v>
      </c>
      <c r="O640" s="424">
        <f t="shared" ref="O640" si="445">N640-(N640*0.03)</f>
        <v>0</v>
      </c>
    </row>
    <row r="641" spans="1:15" s="220" customFormat="1" outlineLevel="1">
      <c r="A641" s="541"/>
      <c r="B641" s="284"/>
      <c r="C641" s="264" t="s">
        <v>225</v>
      </c>
      <c r="D641" s="265"/>
      <c r="E641" s="244"/>
      <c r="F641" s="244"/>
      <c r="G641" s="244">
        <f t="shared" ref="G641:O641" si="446">G640*0.85*1.45/1000</f>
        <v>0</v>
      </c>
      <c r="H641" s="244">
        <f t="shared" si="446"/>
        <v>0</v>
      </c>
      <c r="I641" s="244">
        <f t="shared" si="446"/>
        <v>0</v>
      </c>
      <c r="J641" s="244">
        <f t="shared" si="446"/>
        <v>0</v>
      </c>
      <c r="K641" s="244">
        <f t="shared" si="446"/>
        <v>0</v>
      </c>
      <c r="L641" s="331">
        <f t="shared" si="446"/>
        <v>0</v>
      </c>
      <c r="M641" s="331">
        <f t="shared" si="446"/>
        <v>0</v>
      </c>
      <c r="N641" s="331">
        <f t="shared" si="446"/>
        <v>0</v>
      </c>
      <c r="O641" s="331">
        <f t="shared" si="446"/>
        <v>0</v>
      </c>
    </row>
    <row r="642" spans="1:15" s="220" customFormat="1" ht="30" outlineLevel="1">
      <c r="A642" s="541"/>
      <c r="B642" s="284"/>
      <c r="C642" s="264" t="s">
        <v>55</v>
      </c>
      <c r="D642" s="265"/>
      <c r="E642" s="230"/>
      <c r="F642" s="230"/>
      <c r="G642" s="230"/>
      <c r="H642" s="230"/>
      <c r="I642" s="230"/>
      <c r="J642" s="381"/>
      <c r="K642" s="230"/>
      <c r="L642" s="425"/>
      <c r="M642" s="425"/>
      <c r="N642" s="425"/>
      <c r="O642" s="425"/>
    </row>
    <row r="643" spans="1:15" s="220" customFormat="1" ht="30" outlineLevel="1">
      <c r="A643" s="541"/>
      <c r="B643" s="284"/>
      <c r="C643" s="264" t="s">
        <v>243</v>
      </c>
      <c r="D643" s="265"/>
      <c r="E643" s="244"/>
      <c r="F643" s="244"/>
      <c r="G643" s="244">
        <f t="shared" ref="G643:N643" si="447">G640/100</f>
        <v>0</v>
      </c>
      <c r="H643" s="244">
        <f t="shared" si="447"/>
        <v>0</v>
      </c>
      <c r="I643" s="244">
        <f t="shared" si="447"/>
        <v>0</v>
      </c>
      <c r="J643" s="244">
        <f t="shared" si="447"/>
        <v>0</v>
      </c>
      <c r="K643" s="244">
        <f t="shared" si="447"/>
        <v>0</v>
      </c>
      <c r="L643" s="331">
        <f t="shared" si="447"/>
        <v>0</v>
      </c>
      <c r="M643" s="331">
        <f t="shared" si="447"/>
        <v>0</v>
      </c>
      <c r="N643" s="331">
        <f t="shared" si="447"/>
        <v>0</v>
      </c>
      <c r="O643" s="331">
        <f>O640/100</f>
        <v>0</v>
      </c>
    </row>
    <row r="644" spans="1:15" s="220" customFormat="1" outlineLevel="1">
      <c r="A644" s="541" t="s">
        <v>241</v>
      </c>
      <c r="B644" s="544" t="s">
        <v>252</v>
      </c>
      <c r="C644" s="264" t="s">
        <v>244</v>
      </c>
      <c r="D644" s="265"/>
      <c r="E644" s="230"/>
      <c r="F644" s="230"/>
      <c r="G644" s="230"/>
      <c r="H644" s="230"/>
      <c r="I644" s="230"/>
      <c r="J644" s="230"/>
      <c r="K644" s="230">
        <f>G644+H644+I644+J644</f>
        <v>0</v>
      </c>
      <c r="L644" s="424">
        <f>K644-(K644*0)</f>
        <v>0</v>
      </c>
      <c r="M644" s="424">
        <f>L644-(L644*0)</f>
        <v>0</v>
      </c>
      <c r="N644" s="424">
        <f t="shared" ref="N644" si="448">M644-(M644*0.03)</f>
        <v>0</v>
      </c>
      <c r="O644" s="424">
        <f t="shared" ref="O644" si="449">N644-(N644*0.03)</f>
        <v>0</v>
      </c>
    </row>
    <row r="645" spans="1:15" s="220" customFormat="1" outlineLevel="1">
      <c r="A645" s="541"/>
      <c r="B645" s="284"/>
      <c r="C645" s="264" t="s">
        <v>225</v>
      </c>
      <c r="D645" s="265"/>
      <c r="E645" s="244"/>
      <c r="F645" s="244"/>
      <c r="G645" s="244">
        <f t="shared" ref="G645:N645" si="450">G644*0.85*1.45/1000</f>
        <v>0</v>
      </c>
      <c r="H645" s="244">
        <f t="shared" si="450"/>
        <v>0</v>
      </c>
      <c r="I645" s="244">
        <f t="shared" si="450"/>
        <v>0</v>
      </c>
      <c r="J645" s="244">
        <f t="shared" si="450"/>
        <v>0</v>
      </c>
      <c r="K645" s="244">
        <f t="shared" si="450"/>
        <v>0</v>
      </c>
      <c r="L645" s="331">
        <f t="shared" si="450"/>
        <v>0</v>
      </c>
      <c r="M645" s="323">
        <f t="shared" si="450"/>
        <v>0</v>
      </c>
      <c r="N645" s="323">
        <f t="shared" si="450"/>
        <v>0</v>
      </c>
      <c r="O645" s="323">
        <f>O644*0.85*1.45/1000</f>
        <v>0</v>
      </c>
    </row>
    <row r="646" spans="1:15" s="220" customFormat="1" ht="30" outlineLevel="1">
      <c r="A646" s="541"/>
      <c r="B646" s="542"/>
      <c r="C646" s="264" t="s">
        <v>55</v>
      </c>
      <c r="D646" s="265"/>
      <c r="E646" s="230"/>
      <c r="F646" s="230"/>
      <c r="G646" s="230"/>
      <c r="H646" s="230"/>
      <c r="I646" s="230"/>
      <c r="J646" s="230"/>
      <c r="K646" s="230"/>
      <c r="L646" s="426"/>
      <c r="M646" s="426"/>
      <c r="N646" s="426"/>
      <c r="O646" s="426"/>
    </row>
    <row r="647" spans="1:15" s="220" customFormat="1" ht="30" outlineLevel="1">
      <c r="A647" s="541"/>
      <c r="B647" s="542"/>
      <c r="C647" s="264" t="s">
        <v>243</v>
      </c>
      <c r="D647" s="265"/>
      <c r="E647" s="244">
        <v>0</v>
      </c>
      <c r="F647" s="244"/>
      <c r="G647" s="244">
        <f t="shared" ref="G647:N647" si="451">G644/100</f>
        <v>0</v>
      </c>
      <c r="H647" s="244">
        <f t="shared" si="451"/>
        <v>0</v>
      </c>
      <c r="I647" s="244">
        <f t="shared" si="451"/>
        <v>0</v>
      </c>
      <c r="J647" s="244">
        <f t="shared" si="451"/>
        <v>0</v>
      </c>
      <c r="K647" s="244">
        <f t="shared" si="451"/>
        <v>0</v>
      </c>
      <c r="L647" s="331">
        <f t="shared" si="451"/>
        <v>0</v>
      </c>
      <c r="M647" s="331">
        <f t="shared" si="451"/>
        <v>0</v>
      </c>
      <c r="N647" s="331">
        <f t="shared" si="451"/>
        <v>0</v>
      </c>
      <c r="O647" s="331">
        <f>O644/100</f>
        <v>0</v>
      </c>
    </row>
    <row r="648" spans="1:15" s="220" customFormat="1" ht="30" outlineLevel="1">
      <c r="A648" s="541"/>
      <c r="B648" s="542"/>
      <c r="C648" s="264" t="s">
        <v>260</v>
      </c>
      <c r="D648" s="265"/>
      <c r="E648" s="226">
        <v>0</v>
      </c>
      <c r="F648" s="226">
        <v>0</v>
      </c>
      <c r="G648" s="226">
        <v>0</v>
      </c>
      <c r="H648" s="226">
        <v>0</v>
      </c>
      <c r="I648" s="226">
        <v>0</v>
      </c>
      <c r="J648" s="226">
        <v>0</v>
      </c>
      <c r="K648" s="226">
        <v>0</v>
      </c>
      <c r="L648" s="226">
        <v>0</v>
      </c>
      <c r="M648" s="222">
        <v>0</v>
      </c>
      <c r="N648" s="222">
        <v>0</v>
      </c>
      <c r="O648" s="222">
        <v>0</v>
      </c>
    </row>
    <row r="649" spans="1:15" s="220" customFormat="1" ht="15" customHeight="1" outlineLevel="1">
      <c r="A649" s="765" t="s">
        <v>248</v>
      </c>
      <c r="B649" s="777" t="s">
        <v>253</v>
      </c>
      <c r="C649" s="264" t="s">
        <v>225</v>
      </c>
      <c r="D649" s="265"/>
      <c r="E649" s="244">
        <v>0</v>
      </c>
      <c r="F649" s="244">
        <v>0</v>
      </c>
      <c r="G649" s="244">
        <f t="shared" ref="G649:N649" si="452">G652+G655</f>
        <v>0</v>
      </c>
      <c r="H649" s="244">
        <f t="shared" si="452"/>
        <v>0</v>
      </c>
      <c r="I649" s="244">
        <f t="shared" si="452"/>
        <v>0</v>
      </c>
      <c r="J649" s="244">
        <f t="shared" si="452"/>
        <v>0</v>
      </c>
      <c r="K649" s="244">
        <f t="shared" si="452"/>
        <v>0</v>
      </c>
      <c r="L649" s="244">
        <f t="shared" si="452"/>
        <v>0</v>
      </c>
      <c r="M649" s="108">
        <f t="shared" si="452"/>
        <v>0</v>
      </c>
      <c r="N649" s="108">
        <f t="shared" si="452"/>
        <v>0</v>
      </c>
      <c r="O649" s="108">
        <f>O652+O655</f>
        <v>0</v>
      </c>
    </row>
    <row r="650" spans="1:15" s="220" customFormat="1" ht="30" outlineLevel="1">
      <c r="A650" s="765"/>
      <c r="B650" s="777"/>
      <c r="C650" s="264" t="s">
        <v>55</v>
      </c>
      <c r="D650" s="265"/>
      <c r="E650" s="244">
        <v>0</v>
      </c>
      <c r="F650" s="244">
        <v>0</v>
      </c>
      <c r="G650" s="244">
        <f t="shared" ref="G650:N650" si="453">G653+G656</f>
        <v>0</v>
      </c>
      <c r="H650" s="244">
        <f t="shared" si="453"/>
        <v>0</v>
      </c>
      <c r="I650" s="244">
        <f t="shared" si="453"/>
        <v>0</v>
      </c>
      <c r="J650" s="244">
        <f t="shared" si="453"/>
        <v>0</v>
      </c>
      <c r="K650" s="244">
        <f t="shared" si="453"/>
        <v>0</v>
      </c>
      <c r="L650" s="244">
        <f t="shared" si="453"/>
        <v>0</v>
      </c>
      <c r="M650" s="108">
        <f t="shared" si="453"/>
        <v>0</v>
      </c>
      <c r="N650" s="108">
        <f t="shared" si="453"/>
        <v>0</v>
      </c>
      <c r="O650" s="108">
        <f>O653+O656</f>
        <v>0</v>
      </c>
    </row>
    <row r="651" spans="1:15" s="220" customFormat="1" outlineLevel="1">
      <c r="A651" s="765" t="s">
        <v>254</v>
      </c>
      <c r="B651" s="766" t="s">
        <v>247</v>
      </c>
      <c r="C651" s="264" t="s">
        <v>313</v>
      </c>
      <c r="D651" s="265"/>
      <c r="E651" s="226">
        <v>0</v>
      </c>
      <c r="F651" s="226">
        <v>0</v>
      </c>
      <c r="G651" s="226">
        <v>0</v>
      </c>
      <c r="H651" s="226">
        <v>0</v>
      </c>
      <c r="I651" s="226">
        <v>0</v>
      </c>
      <c r="J651" s="226">
        <v>0</v>
      </c>
      <c r="K651" s="226">
        <v>0</v>
      </c>
      <c r="L651" s="226">
        <v>0</v>
      </c>
      <c r="M651" s="222">
        <v>0</v>
      </c>
      <c r="N651" s="222">
        <v>0</v>
      </c>
      <c r="O651" s="222">
        <v>0</v>
      </c>
    </row>
    <row r="652" spans="1:15" s="220" customFormat="1" outlineLevel="1">
      <c r="A652" s="765"/>
      <c r="B652" s="766"/>
      <c r="C652" s="264" t="s">
        <v>225</v>
      </c>
      <c r="D652" s="265"/>
      <c r="E652" s="244">
        <v>0</v>
      </c>
      <c r="F652" s="244">
        <v>0</v>
      </c>
      <c r="G652" s="244">
        <f t="shared" ref="G652:N652" si="454">1.154*G651/1000</f>
        <v>0</v>
      </c>
      <c r="H652" s="244">
        <f t="shared" si="454"/>
        <v>0</v>
      </c>
      <c r="I652" s="244">
        <f t="shared" si="454"/>
        <v>0</v>
      </c>
      <c r="J652" s="244">
        <f t="shared" si="454"/>
        <v>0</v>
      </c>
      <c r="K652" s="244">
        <f t="shared" si="454"/>
        <v>0</v>
      </c>
      <c r="L652" s="244">
        <f t="shared" si="454"/>
        <v>0</v>
      </c>
      <c r="M652" s="108">
        <f t="shared" si="454"/>
        <v>0</v>
      </c>
      <c r="N652" s="108">
        <f t="shared" si="454"/>
        <v>0</v>
      </c>
      <c r="O652" s="108">
        <f>1.154*O651/1000</f>
        <v>0</v>
      </c>
    </row>
    <row r="653" spans="1:15" s="220" customFormat="1" ht="30" outlineLevel="1">
      <c r="A653" s="765"/>
      <c r="B653" s="766"/>
      <c r="C653" s="264" t="s">
        <v>55</v>
      </c>
      <c r="D653" s="265"/>
      <c r="E653" s="226">
        <v>0</v>
      </c>
      <c r="F653" s="226">
        <v>0</v>
      </c>
      <c r="G653" s="226">
        <v>0</v>
      </c>
      <c r="H653" s="226">
        <v>0</v>
      </c>
      <c r="I653" s="226">
        <v>0</v>
      </c>
      <c r="J653" s="226">
        <v>0</v>
      </c>
      <c r="K653" s="226">
        <v>0</v>
      </c>
      <c r="L653" s="226">
        <v>0</v>
      </c>
      <c r="M653" s="222">
        <v>0</v>
      </c>
      <c r="N653" s="222">
        <v>0</v>
      </c>
      <c r="O653" s="222">
        <v>0</v>
      </c>
    </row>
    <row r="654" spans="1:15" s="220" customFormat="1" outlineLevel="1">
      <c r="A654" s="765" t="s">
        <v>249</v>
      </c>
      <c r="B654" s="766" t="s">
        <v>246</v>
      </c>
      <c r="C654" s="264" t="s">
        <v>58</v>
      </c>
      <c r="D654" s="265"/>
      <c r="E654" s="226">
        <v>0</v>
      </c>
      <c r="F654" s="226">
        <v>0</v>
      </c>
      <c r="G654" s="226">
        <v>0</v>
      </c>
      <c r="H654" s="226">
        <v>0</v>
      </c>
      <c r="I654" s="226">
        <v>0</v>
      </c>
      <c r="J654" s="226">
        <v>0</v>
      </c>
      <c r="K654" s="226">
        <v>0</v>
      </c>
      <c r="L654" s="226">
        <v>0</v>
      </c>
      <c r="M654" s="222">
        <v>0</v>
      </c>
      <c r="N654" s="222">
        <v>0</v>
      </c>
      <c r="O654" s="222">
        <v>0</v>
      </c>
    </row>
    <row r="655" spans="1:15" s="220" customFormat="1" outlineLevel="1">
      <c r="A655" s="765"/>
      <c r="B655" s="766"/>
      <c r="C655" s="264" t="s">
        <v>56</v>
      </c>
      <c r="D655" s="265"/>
      <c r="E655" s="244">
        <v>0</v>
      </c>
      <c r="F655" s="244">
        <v>0</v>
      </c>
      <c r="G655" s="244">
        <f t="shared" ref="G655:N655" si="455">0.12*G654</f>
        <v>0</v>
      </c>
      <c r="H655" s="244">
        <f t="shared" si="455"/>
        <v>0</v>
      </c>
      <c r="I655" s="244">
        <f t="shared" si="455"/>
        <v>0</v>
      </c>
      <c r="J655" s="244">
        <f t="shared" si="455"/>
        <v>0</v>
      </c>
      <c r="K655" s="244">
        <f t="shared" si="455"/>
        <v>0</v>
      </c>
      <c r="L655" s="244">
        <f t="shared" si="455"/>
        <v>0</v>
      </c>
      <c r="M655" s="108">
        <f t="shared" si="455"/>
        <v>0</v>
      </c>
      <c r="N655" s="108">
        <f t="shared" si="455"/>
        <v>0</v>
      </c>
      <c r="O655" s="108">
        <f>0.12*O654</f>
        <v>0</v>
      </c>
    </row>
    <row r="656" spans="1:15" s="220" customFormat="1" ht="30" outlineLevel="1">
      <c r="A656" s="765"/>
      <c r="B656" s="766"/>
      <c r="C656" s="264" t="s">
        <v>55</v>
      </c>
      <c r="D656" s="265"/>
      <c r="E656" s="226">
        <v>0</v>
      </c>
      <c r="F656" s="226">
        <v>0</v>
      </c>
      <c r="G656" s="226">
        <v>0</v>
      </c>
      <c r="H656" s="226">
        <v>0</v>
      </c>
      <c r="I656" s="226">
        <v>0</v>
      </c>
      <c r="J656" s="226">
        <v>0</v>
      </c>
      <c r="K656" s="226">
        <v>0</v>
      </c>
      <c r="L656" s="226">
        <v>0</v>
      </c>
      <c r="M656" s="222">
        <v>0</v>
      </c>
      <c r="N656" s="222">
        <v>0</v>
      </c>
      <c r="O656" s="222">
        <v>0</v>
      </c>
    </row>
    <row r="657" spans="1:15" s="220" customFormat="1" ht="60" outlineLevel="1">
      <c r="A657" s="303">
        <v>9</v>
      </c>
      <c r="B657" s="304" t="s">
        <v>330</v>
      </c>
      <c r="C657" s="264" t="s">
        <v>215</v>
      </c>
      <c r="D657" s="265"/>
      <c r="E657" s="366"/>
      <c r="F657" s="366"/>
      <c r="G657" s="366"/>
      <c r="H657" s="366"/>
      <c r="I657" s="366"/>
      <c r="J657" s="366"/>
      <c r="K657" s="366"/>
      <c r="L657" s="366"/>
      <c r="M657" s="366"/>
      <c r="N657" s="366"/>
      <c r="O657" s="366"/>
    </row>
    <row r="658" spans="1:15" s="220" customFormat="1" ht="30" outlineLevel="1">
      <c r="A658" s="305" t="s">
        <v>334</v>
      </c>
      <c r="B658" s="304" t="s">
        <v>331</v>
      </c>
      <c r="C658" s="264" t="s">
        <v>14</v>
      </c>
      <c r="D658" s="265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</row>
    <row r="659" spans="1:15" s="220" customFormat="1" ht="30" outlineLevel="1">
      <c r="A659" s="303" t="s">
        <v>335</v>
      </c>
      <c r="B659" s="306" t="s">
        <v>332</v>
      </c>
      <c r="C659" s="302" t="s">
        <v>14</v>
      </c>
      <c r="D659" s="301"/>
      <c r="E659" s="368"/>
      <c r="F659" s="368">
        <f>F658-F660</f>
        <v>0</v>
      </c>
      <c r="G659" s="368">
        <f t="shared" ref="G659:O659" si="456">G658-G660</f>
        <v>0</v>
      </c>
      <c r="H659" s="368">
        <f t="shared" si="456"/>
        <v>0</v>
      </c>
      <c r="I659" s="368">
        <f t="shared" si="456"/>
        <v>0</v>
      </c>
      <c r="J659" s="368">
        <f t="shared" si="456"/>
        <v>0</v>
      </c>
      <c r="K659" s="368">
        <f t="shared" si="456"/>
        <v>0</v>
      </c>
      <c r="L659" s="368">
        <f t="shared" si="456"/>
        <v>0</v>
      </c>
      <c r="M659" s="368">
        <f t="shared" si="456"/>
        <v>0</v>
      </c>
      <c r="N659" s="368">
        <f t="shared" si="456"/>
        <v>0</v>
      </c>
      <c r="O659" s="368">
        <f t="shared" si="456"/>
        <v>0</v>
      </c>
    </row>
    <row r="660" spans="1:15" s="220" customFormat="1" outlineLevel="1">
      <c r="A660" s="303" t="s">
        <v>336</v>
      </c>
      <c r="B660" s="306" t="s">
        <v>333</v>
      </c>
      <c r="C660" s="264" t="s">
        <v>14</v>
      </c>
      <c r="D660" s="265"/>
      <c r="E660" s="351"/>
      <c r="F660" s="351"/>
      <c r="G660" s="351">
        <f>G658*0.75</f>
        <v>0</v>
      </c>
      <c r="H660" s="351">
        <f t="shared" ref="H660:O660" si="457">H658*0.75</f>
        <v>0</v>
      </c>
      <c r="I660" s="351">
        <f t="shared" si="457"/>
        <v>0</v>
      </c>
      <c r="J660" s="351">
        <f t="shared" si="457"/>
        <v>0</v>
      </c>
      <c r="K660" s="351">
        <f t="shared" si="457"/>
        <v>0</v>
      </c>
      <c r="L660" s="351">
        <f t="shared" si="457"/>
        <v>0</v>
      </c>
      <c r="M660" s="351">
        <f t="shared" si="457"/>
        <v>0</v>
      </c>
      <c r="N660" s="351">
        <f t="shared" si="457"/>
        <v>0</v>
      </c>
      <c r="O660" s="351">
        <f t="shared" si="457"/>
        <v>0</v>
      </c>
    </row>
    <row r="661" spans="1:15">
      <c r="A661" s="787" t="s">
        <v>445</v>
      </c>
      <c r="B661" s="787"/>
      <c r="C661" s="787"/>
      <c r="D661" s="787"/>
      <c r="E661" s="787"/>
      <c r="F661" s="787"/>
      <c r="G661" s="787"/>
      <c r="H661" s="787"/>
      <c r="I661" s="787"/>
      <c r="J661" s="787"/>
      <c r="K661" s="787"/>
      <c r="L661" s="787"/>
      <c r="M661" s="787"/>
      <c r="N661" s="787"/>
      <c r="O661" s="787"/>
    </row>
    <row r="662" spans="1:15" ht="45" customHeight="1" outlineLevel="1">
      <c r="A662" s="537">
        <v>1</v>
      </c>
      <c r="B662" s="269" t="s">
        <v>76</v>
      </c>
      <c r="C662" s="270" t="s">
        <v>71</v>
      </c>
      <c r="D662" s="228"/>
      <c r="E662" s="108">
        <v>2935.768231</v>
      </c>
      <c r="F662" s="108">
        <v>2936.9969030000002</v>
      </c>
      <c r="G662" s="108">
        <v>864.93789700000013</v>
      </c>
      <c r="H662" s="108">
        <v>645.76242000000002</v>
      </c>
      <c r="I662" s="108">
        <v>578.86380299999996</v>
      </c>
      <c r="J662" s="108">
        <v>826.84499900000003</v>
      </c>
      <c r="K662" s="108">
        <f>J662+I662+H662+G662</f>
        <v>2916.4091190000004</v>
      </c>
      <c r="L662" s="108">
        <v>2933.6220840000001</v>
      </c>
      <c r="M662" s="108">
        <v>2941.492084</v>
      </c>
      <c r="N662" s="108">
        <v>2938.1176009999999</v>
      </c>
      <c r="O662" s="108">
        <v>2933.8727100000001</v>
      </c>
    </row>
    <row r="663" spans="1:15" ht="15" customHeight="1" outlineLevel="1">
      <c r="A663" s="537" t="s">
        <v>44</v>
      </c>
      <c r="B663" s="539" t="s">
        <v>72</v>
      </c>
      <c r="C663" s="270" t="s">
        <v>71</v>
      </c>
      <c r="D663" s="228"/>
      <c r="E663" s="108">
        <v>2823.6203679999999</v>
      </c>
      <c r="F663" s="108">
        <v>2824.200699</v>
      </c>
      <c r="G663" s="222">
        <v>826.093074</v>
      </c>
      <c r="H663" s="222">
        <v>604.20889499999998</v>
      </c>
      <c r="I663" s="222">
        <v>553.58615800000007</v>
      </c>
      <c r="J663" s="222">
        <v>779.87112100000002</v>
      </c>
      <c r="K663" s="108">
        <f t="shared" ref="K663:K666" si="458">J663+I663+H663+G663</f>
        <v>2763.7592480000003</v>
      </c>
      <c r="L663" s="222">
        <v>2780.0712567968185</v>
      </c>
      <c r="M663" s="222">
        <v>2787.5293274564033</v>
      </c>
      <c r="N663" s="222">
        <v>2784.3314707024556</v>
      </c>
      <c r="O663" s="222">
        <v>2780.3087646007739</v>
      </c>
    </row>
    <row r="664" spans="1:15" ht="15" customHeight="1" outlineLevel="1">
      <c r="A664" s="537" t="s">
        <v>45</v>
      </c>
      <c r="B664" s="539" t="s">
        <v>73</v>
      </c>
      <c r="C664" s="270" t="s">
        <v>71</v>
      </c>
      <c r="D664" s="228"/>
      <c r="E664" s="108">
        <v>603.97380099999998</v>
      </c>
      <c r="F664" s="108">
        <v>589.85403799999995</v>
      </c>
      <c r="G664" s="222">
        <v>170.68551000000002</v>
      </c>
      <c r="H664" s="222">
        <v>128.70236799999998</v>
      </c>
      <c r="I664" s="222">
        <v>116.44846799999999</v>
      </c>
      <c r="J664" s="222">
        <v>210.62997200000001</v>
      </c>
      <c r="K664" s="108">
        <f t="shared" si="458"/>
        <v>626.466318</v>
      </c>
      <c r="L664" s="222">
        <v>630.16379059914959</v>
      </c>
      <c r="M664" s="222">
        <v>631.85432499315482</v>
      </c>
      <c r="N664" s="222">
        <v>631.12946100668898</v>
      </c>
      <c r="O664" s="222">
        <v>630.21762692355014</v>
      </c>
    </row>
    <row r="665" spans="1:15" outlineLevel="1">
      <c r="A665" s="523" t="s">
        <v>46</v>
      </c>
      <c r="B665" s="525" t="s">
        <v>74</v>
      </c>
      <c r="C665" s="270" t="s">
        <v>71</v>
      </c>
      <c r="D665" s="228"/>
      <c r="E665" s="108">
        <v>2429.1697639999993</v>
      </c>
      <c r="F665" s="108">
        <v>2475.9867120000004</v>
      </c>
      <c r="G665" s="222">
        <v>747.65973699999995</v>
      </c>
      <c r="H665" s="222">
        <v>552.63246600000002</v>
      </c>
      <c r="I665" s="222">
        <v>497.71637899999996</v>
      </c>
      <c r="J665" s="222">
        <v>695.77404999999987</v>
      </c>
      <c r="K665" s="108">
        <f t="shared" si="458"/>
        <v>2493.7826319999999</v>
      </c>
      <c r="L665" s="222">
        <v>2508.5012093362761</v>
      </c>
      <c r="M665" s="222">
        <v>2515.2307416182798</v>
      </c>
      <c r="N665" s="222">
        <v>2512.3452661057545</v>
      </c>
      <c r="O665" s="222">
        <v>2508.7155162940539</v>
      </c>
    </row>
    <row r="666" spans="1:15" outlineLevel="1">
      <c r="A666" s="523" t="s">
        <v>47</v>
      </c>
      <c r="B666" s="525" t="s">
        <v>75</v>
      </c>
      <c r="C666" s="270" t="s">
        <v>71</v>
      </c>
      <c r="D666" s="228"/>
      <c r="E666" s="108">
        <v>564.4370040010001</v>
      </c>
      <c r="F666" s="108">
        <v>622.94456630000013</v>
      </c>
      <c r="G666" s="222">
        <v>194.31700849806805</v>
      </c>
      <c r="H666" s="222">
        <v>149.64592209190562</v>
      </c>
      <c r="I666" s="222">
        <v>113.20314451054364</v>
      </c>
      <c r="J666" s="222">
        <v>178.6895840619537</v>
      </c>
      <c r="K666" s="108">
        <f t="shared" si="458"/>
        <v>635.85565916247106</v>
      </c>
      <c r="L666" s="222">
        <v>639.6085486781808</v>
      </c>
      <c r="M666" s="222">
        <v>641.32442043465244</v>
      </c>
      <c r="N666" s="222">
        <v>640.58869234413226</v>
      </c>
      <c r="O666" s="222">
        <v>639.66319188972307</v>
      </c>
    </row>
    <row r="667" spans="1:15" ht="60" outlineLevel="1">
      <c r="A667" s="523">
        <v>2</v>
      </c>
      <c r="B667" s="524" t="s">
        <v>298</v>
      </c>
      <c r="C667" s="270" t="s">
        <v>71</v>
      </c>
      <c r="D667" s="228"/>
      <c r="E667" s="244">
        <f>E662</f>
        <v>2935.768231</v>
      </c>
      <c r="F667" s="244">
        <f>F662</f>
        <v>2936.9969030000002</v>
      </c>
      <c r="G667" s="244">
        <f t="shared" ref="G667:O667" si="459">G662</f>
        <v>864.93789700000013</v>
      </c>
      <c r="H667" s="244">
        <f t="shared" si="459"/>
        <v>645.76242000000002</v>
      </c>
      <c r="I667" s="244">
        <f t="shared" si="459"/>
        <v>578.86380299999996</v>
      </c>
      <c r="J667" s="244">
        <f t="shared" si="459"/>
        <v>826.84499900000003</v>
      </c>
      <c r="K667" s="244">
        <f t="shared" si="459"/>
        <v>2916.4091190000004</v>
      </c>
      <c r="L667" s="244">
        <f t="shared" si="459"/>
        <v>2933.6220840000001</v>
      </c>
      <c r="M667" s="215">
        <f t="shared" si="459"/>
        <v>2941.492084</v>
      </c>
      <c r="N667" s="215">
        <f t="shared" si="459"/>
        <v>2938.1176009999999</v>
      </c>
      <c r="O667" s="215">
        <f t="shared" si="459"/>
        <v>2933.8727100000001</v>
      </c>
    </row>
    <row r="668" spans="1:15" ht="60" outlineLevel="1">
      <c r="A668" s="523">
        <v>3</v>
      </c>
      <c r="B668" s="524" t="s">
        <v>287</v>
      </c>
      <c r="C668" s="270" t="s">
        <v>71</v>
      </c>
      <c r="D668" s="228"/>
      <c r="E668" s="244">
        <f>E662</f>
        <v>2935.768231</v>
      </c>
      <c r="F668" s="244">
        <f>F662</f>
        <v>2936.9969030000002</v>
      </c>
      <c r="G668" s="244">
        <f t="shared" ref="G668:K668" si="460">G662</f>
        <v>864.93789700000013</v>
      </c>
      <c r="H668" s="244">
        <f t="shared" si="460"/>
        <v>645.76242000000002</v>
      </c>
      <c r="I668" s="244">
        <f t="shared" si="460"/>
        <v>578.86380299999996</v>
      </c>
      <c r="J668" s="244">
        <f t="shared" si="460"/>
        <v>826.84499900000003</v>
      </c>
      <c r="K668" s="244">
        <f t="shared" si="460"/>
        <v>2916.4091190000004</v>
      </c>
      <c r="L668" s="244">
        <f>L662</f>
        <v>2933.6220840000001</v>
      </c>
      <c r="M668" s="215">
        <f t="shared" ref="M668:O668" si="461">M667</f>
        <v>2941.492084</v>
      </c>
      <c r="N668" s="215">
        <f t="shared" si="461"/>
        <v>2938.1176009999999</v>
      </c>
      <c r="O668" s="215">
        <f t="shared" si="461"/>
        <v>2933.8727100000001</v>
      </c>
    </row>
    <row r="669" spans="1:15" outlineLevel="1">
      <c r="A669" s="523" t="s">
        <v>65</v>
      </c>
      <c r="B669" s="525" t="s">
        <v>72</v>
      </c>
      <c r="C669" s="270" t="s">
        <v>71</v>
      </c>
      <c r="D669" s="228"/>
      <c r="E669" s="244">
        <f t="shared" ref="E669:J672" si="462">E663</f>
        <v>2823.6203679999999</v>
      </c>
      <c r="F669" s="244">
        <f t="shared" si="462"/>
        <v>2824.200699</v>
      </c>
      <c r="G669" s="244">
        <f t="shared" si="462"/>
        <v>826.093074</v>
      </c>
      <c r="H669" s="244">
        <f t="shared" si="462"/>
        <v>604.20889499999998</v>
      </c>
      <c r="I669" s="244">
        <f t="shared" si="462"/>
        <v>553.58615800000007</v>
      </c>
      <c r="J669" s="244">
        <f t="shared" si="462"/>
        <v>779.87112100000002</v>
      </c>
      <c r="K669" s="244">
        <f>K663</f>
        <v>2763.7592480000003</v>
      </c>
      <c r="L669" s="244">
        <f t="shared" ref="L669:O669" si="463">L663</f>
        <v>2780.0712567968185</v>
      </c>
      <c r="M669" s="244">
        <f t="shared" si="463"/>
        <v>2787.5293274564033</v>
      </c>
      <c r="N669" s="244">
        <f t="shared" si="463"/>
        <v>2784.3314707024556</v>
      </c>
      <c r="O669" s="244">
        <f t="shared" si="463"/>
        <v>2780.3087646007739</v>
      </c>
    </row>
    <row r="670" spans="1:15" outlineLevel="1">
      <c r="A670" s="523" t="s">
        <v>87</v>
      </c>
      <c r="B670" s="525" t="s">
        <v>73</v>
      </c>
      <c r="C670" s="270" t="s">
        <v>71</v>
      </c>
      <c r="D670" s="228"/>
      <c r="E670" s="244">
        <f t="shared" si="462"/>
        <v>603.97380099999998</v>
      </c>
      <c r="F670" s="244">
        <f t="shared" si="462"/>
        <v>589.85403799999995</v>
      </c>
      <c r="G670" s="244">
        <f t="shared" si="462"/>
        <v>170.68551000000002</v>
      </c>
      <c r="H670" s="244">
        <f t="shared" si="462"/>
        <v>128.70236799999998</v>
      </c>
      <c r="I670" s="244">
        <f t="shared" si="462"/>
        <v>116.44846799999999</v>
      </c>
      <c r="J670" s="244">
        <f t="shared" si="462"/>
        <v>210.62997200000001</v>
      </c>
      <c r="K670" s="244">
        <f>K664</f>
        <v>626.466318</v>
      </c>
      <c r="L670" s="244">
        <f t="shared" ref="L670:O670" si="464">L664</f>
        <v>630.16379059914959</v>
      </c>
      <c r="M670" s="244">
        <f t="shared" si="464"/>
        <v>631.85432499315482</v>
      </c>
      <c r="N670" s="244">
        <f t="shared" si="464"/>
        <v>631.12946100668898</v>
      </c>
      <c r="O670" s="244">
        <f t="shared" si="464"/>
        <v>630.21762692355014</v>
      </c>
    </row>
    <row r="671" spans="1:15" outlineLevel="1">
      <c r="A671" s="523" t="s">
        <v>85</v>
      </c>
      <c r="B671" s="525" t="s">
        <v>74</v>
      </c>
      <c r="C671" s="270" t="s">
        <v>71</v>
      </c>
      <c r="D671" s="228"/>
      <c r="E671" s="244">
        <f t="shared" si="462"/>
        <v>2429.1697639999993</v>
      </c>
      <c r="F671" s="244">
        <f t="shared" si="462"/>
        <v>2475.9867120000004</v>
      </c>
      <c r="G671" s="244">
        <f t="shared" si="462"/>
        <v>747.65973699999995</v>
      </c>
      <c r="H671" s="244">
        <f t="shared" si="462"/>
        <v>552.63246600000002</v>
      </c>
      <c r="I671" s="244">
        <f t="shared" si="462"/>
        <v>497.71637899999996</v>
      </c>
      <c r="J671" s="244">
        <f t="shared" si="462"/>
        <v>695.77404999999987</v>
      </c>
      <c r="K671" s="244">
        <f>K665</f>
        <v>2493.7826319999999</v>
      </c>
      <c r="L671" s="244">
        <f t="shared" ref="L671:O671" si="465">L665</f>
        <v>2508.5012093362761</v>
      </c>
      <c r="M671" s="244">
        <f t="shared" si="465"/>
        <v>2515.2307416182798</v>
      </c>
      <c r="N671" s="244">
        <f t="shared" si="465"/>
        <v>2512.3452661057545</v>
      </c>
      <c r="O671" s="244">
        <f t="shared" si="465"/>
        <v>2508.7155162940539</v>
      </c>
    </row>
    <row r="672" spans="1:15" outlineLevel="1">
      <c r="A672" s="523" t="s">
        <v>86</v>
      </c>
      <c r="B672" s="525" t="s">
        <v>75</v>
      </c>
      <c r="C672" s="270" t="s">
        <v>71</v>
      </c>
      <c r="D672" s="228"/>
      <c r="E672" s="244">
        <f t="shared" si="462"/>
        <v>564.4370040010001</v>
      </c>
      <c r="F672" s="244">
        <f t="shared" si="462"/>
        <v>622.94456630000013</v>
      </c>
      <c r="G672" s="244">
        <f t="shared" si="462"/>
        <v>194.31700849806805</v>
      </c>
      <c r="H672" s="244">
        <f t="shared" si="462"/>
        <v>149.64592209190562</v>
      </c>
      <c r="I672" s="244">
        <f t="shared" si="462"/>
        <v>113.20314451054364</v>
      </c>
      <c r="J672" s="244">
        <f t="shared" si="462"/>
        <v>178.6895840619537</v>
      </c>
      <c r="K672" s="244">
        <f>K666</f>
        <v>635.85565916247106</v>
      </c>
      <c r="L672" s="244">
        <f t="shared" ref="L672:O672" si="466">L666</f>
        <v>639.6085486781808</v>
      </c>
      <c r="M672" s="244">
        <f t="shared" si="466"/>
        <v>641.32442043465244</v>
      </c>
      <c r="N672" s="244">
        <f t="shared" si="466"/>
        <v>640.58869234413226</v>
      </c>
      <c r="O672" s="244">
        <f t="shared" si="466"/>
        <v>639.66319188972307</v>
      </c>
    </row>
    <row r="673" spans="1:15" ht="15" customHeight="1" outlineLevel="1">
      <c r="A673" s="781">
        <v>4</v>
      </c>
      <c r="B673" s="784" t="s">
        <v>78</v>
      </c>
      <c r="C673" s="270" t="s">
        <v>71</v>
      </c>
      <c r="D673" s="228"/>
      <c r="E673" s="324">
        <v>498.81791799999996</v>
      </c>
      <c r="F673" s="324">
        <v>496.57868499999989</v>
      </c>
      <c r="G673" s="324">
        <v>177.40769300000002</v>
      </c>
      <c r="H673" s="324">
        <v>80.721170999999998</v>
      </c>
      <c r="I673" s="324">
        <v>64.277124000000001</v>
      </c>
      <c r="J673" s="324">
        <v>159.412216</v>
      </c>
      <c r="K673" s="324">
        <f>J673+I673+H673+G673</f>
        <v>481.81820400000004</v>
      </c>
      <c r="L673" s="324">
        <v>482.96357799999998</v>
      </c>
      <c r="M673" s="324">
        <v>475.00275599999998</v>
      </c>
      <c r="N673" s="324">
        <v>449.640038</v>
      </c>
      <c r="O673" s="324">
        <v>413.032307</v>
      </c>
    </row>
    <row r="674" spans="1:15" outlineLevel="1">
      <c r="A674" s="781"/>
      <c r="B674" s="784"/>
      <c r="C674" s="270" t="s">
        <v>55</v>
      </c>
      <c r="D674" s="228"/>
      <c r="E674" s="324">
        <f>E673*Тарифы!$B$5</f>
        <v>1570.2484560480925</v>
      </c>
      <c r="F674" s="324">
        <f>F673*Тарифы!$C$5</f>
        <v>1523.5978057340162</v>
      </c>
      <c r="G674" s="325">
        <f>G678+G682+G686+G690</f>
        <v>637.00469368364088</v>
      </c>
      <c r="H674" s="325">
        <f t="shared" ref="H674:J674" si="467">H678+H682+H686+H690</f>
        <v>276.42012359326441</v>
      </c>
      <c r="I674" s="325">
        <f t="shared" si="467"/>
        <v>232.70127761325898</v>
      </c>
      <c r="J674" s="325">
        <f t="shared" si="467"/>
        <v>579.20088500967108</v>
      </c>
      <c r="K674" s="324">
        <f>J674+I674+H674+G674</f>
        <v>1725.3269798998354</v>
      </c>
      <c r="L674" s="326">
        <v>1823.8914592730962</v>
      </c>
      <c r="M674" s="326">
        <v>1883.6245551508284</v>
      </c>
      <c r="N674" s="326">
        <v>1872.8712585820479</v>
      </c>
      <c r="O674" s="326">
        <v>1807.5787730159866</v>
      </c>
    </row>
    <row r="675" spans="1:15" outlineLevel="1">
      <c r="A675" s="781"/>
      <c r="B675" s="784"/>
      <c r="C675" s="273" t="s">
        <v>83</v>
      </c>
      <c r="D675" s="274"/>
      <c r="E675" s="146">
        <f t="shared" ref="E675:J675" si="468">E673/E667*100</f>
        <v>16.991052383930509</v>
      </c>
      <c r="F675" s="146">
        <f t="shared" si="468"/>
        <v>16.907702030355185</v>
      </c>
      <c r="G675" s="146">
        <f t="shared" si="468"/>
        <v>20.511032481676541</v>
      </c>
      <c r="H675" s="146">
        <f t="shared" si="468"/>
        <v>12.500134492186771</v>
      </c>
      <c r="I675" s="146">
        <f t="shared" si="468"/>
        <v>11.104015083838297</v>
      </c>
      <c r="J675" s="146">
        <f t="shared" si="468"/>
        <v>19.279576727536089</v>
      </c>
      <c r="K675" s="146">
        <f>K673/K667*100</f>
        <v>16.520940112997913</v>
      </c>
      <c r="L675" s="146">
        <f t="shared" ref="L675:O675" si="469">L673/L667*100</f>
        <v>16.463046846902589</v>
      </c>
      <c r="M675" s="146">
        <f t="shared" si="469"/>
        <v>16.148360846651187</v>
      </c>
      <c r="N675" s="146">
        <f t="shared" si="469"/>
        <v>15.303677356105938</v>
      </c>
      <c r="O675" s="146">
        <f t="shared" si="469"/>
        <v>14.078058178604483</v>
      </c>
    </row>
    <row r="676" spans="1:15" outlineLevel="1">
      <c r="A676" s="781"/>
      <c r="B676" s="784"/>
      <c r="C676" s="273" t="s">
        <v>84</v>
      </c>
      <c r="D676" s="274"/>
      <c r="E676" s="146">
        <f t="shared" ref="E676:J676" si="470">IF(E668&gt;0,E673/E668*100,)</f>
        <v>16.991052383930509</v>
      </c>
      <c r="F676" s="146">
        <f t="shared" si="470"/>
        <v>16.907702030355185</v>
      </c>
      <c r="G676" s="146">
        <f t="shared" si="470"/>
        <v>20.511032481676541</v>
      </c>
      <c r="H676" s="146">
        <f t="shared" si="470"/>
        <v>12.500134492186771</v>
      </c>
      <c r="I676" s="146">
        <f t="shared" si="470"/>
        <v>11.104015083838297</v>
      </c>
      <c r="J676" s="146">
        <f t="shared" si="470"/>
        <v>19.279576727536089</v>
      </c>
      <c r="K676" s="146">
        <f>IF(K668&gt;0,K673/K668*100,)</f>
        <v>16.520940112997913</v>
      </c>
      <c r="L676" s="146">
        <f t="shared" ref="L676:O676" si="471">IF(L668&gt;0,L673/L668*100,)</f>
        <v>16.463046846902589</v>
      </c>
      <c r="M676" s="146">
        <f t="shared" si="471"/>
        <v>16.148360846651187</v>
      </c>
      <c r="N676" s="146">
        <f t="shared" si="471"/>
        <v>15.303677356105938</v>
      </c>
      <c r="O676" s="146">
        <f t="shared" si="471"/>
        <v>14.078058178604483</v>
      </c>
    </row>
    <row r="677" spans="1:15" outlineLevel="1">
      <c r="A677" s="781" t="s">
        <v>64</v>
      </c>
      <c r="B677" s="782" t="s">
        <v>72</v>
      </c>
      <c r="C677" s="270" t="s">
        <v>71</v>
      </c>
      <c r="D677" s="228"/>
      <c r="E677" s="230">
        <v>91.826260000000005</v>
      </c>
      <c r="F677" s="230">
        <v>104.55297799999997</v>
      </c>
      <c r="G677" s="230">
        <v>29.586343999999997</v>
      </c>
      <c r="H677" s="230">
        <v>20.220574999999997</v>
      </c>
      <c r="I677" s="230">
        <v>14.548069999999999</v>
      </c>
      <c r="J677" s="230">
        <v>22.955418000000002</v>
      </c>
      <c r="K677" s="324">
        <f>J677+I677+H677+G677</f>
        <v>87.310406999999998</v>
      </c>
      <c r="L677" s="230">
        <v>87.517961</v>
      </c>
      <c r="M677" s="230">
        <v>86.075378000000001</v>
      </c>
      <c r="N677" s="230">
        <v>81.479393000000002</v>
      </c>
      <c r="O677" s="230">
        <v>74.845696000000004</v>
      </c>
    </row>
    <row r="678" spans="1:15" outlineLevel="1">
      <c r="A678" s="781"/>
      <c r="B678" s="782"/>
      <c r="C678" s="270" t="s">
        <v>55</v>
      </c>
      <c r="D678" s="228"/>
      <c r="E678" s="324">
        <f>E677*Тарифы!$B$5</f>
        <v>289.06347945117466</v>
      </c>
      <c r="F678" s="324">
        <v>320.1775654274411</v>
      </c>
      <c r="G678" s="325">
        <f>G677*Тарифы!$E$5</f>
        <v>106.23349911290953</v>
      </c>
      <c r="H678" s="325">
        <f>H677*Тарифы!$F$5</f>
        <v>69.242972709437907</v>
      </c>
      <c r="I678" s="325">
        <f>I677*Тарифы!$G$5</f>
        <v>52.668107487309555</v>
      </c>
      <c r="J678" s="325">
        <f>J677*Тарифы!$H$5</f>
        <v>83.405141431362665</v>
      </c>
      <c r="K678" s="324">
        <f>J678+I678+H678+G678</f>
        <v>311.54972074101966</v>
      </c>
      <c r="L678" s="326">
        <v>330.50786616645433</v>
      </c>
      <c r="M678" s="326">
        <v>341.33211554395575</v>
      </c>
      <c r="N678" s="326">
        <v>339.38350773916471</v>
      </c>
      <c r="O678" s="326">
        <v>327.55183807257856</v>
      </c>
    </row>
    <row r="679" spans="1:15" outlineLevel="1">
      <c r="A679" s="781"/>
      <c r="B679" s="782"/>
      <c r="C679" s="273" t="s">
        <v>79</v>
      </c>
      <c r="D679" s="274"/>
      <c r="E679" s="311">
        <f t="shared" ref="E679:O679" si="472">IF(E663&gt;0,E677/E663*100,)</f>
        <v>3.2520752803976096</v>
      </c>
      <c r="F679" s="311">
        <f t="shared" si="472"/>
        <v>3.7020378203652573</v>
      </c>
      <c r="G679" s="311">
        <f t="shared" si="472"/>
        <v>3.5814782778338605</v>
      </c>
      <c r="H679" s="311">
        <f t="shared" si="472"/>
        <v>3.3466198805298948</v>
      </c>
      <c r="I679" s="311">
        <f t="shared" si="472"/>
        <v>2.6279685266263462</v>
      </c>
      <c r="J679" s="311">
        <f t="shared" si="472"/>
        <v>2.943488658813922</v>
      </c>
      <c r="K679" s="311">
        <f t="shared" si="472"/>
        <v>3.1591176786900794</v>
      </c>
      <c r="L679" s="311">
        <f t="shared" si="472"/>
        <v>3.1480474029589325</v>
      </c>
      <c r="M679" s="311">
        <f t="shared" si="472"/>
        <v>3.0878734495160645</v>
      </c>
      <c r="N679" s="311">
        <f t="shared" si="472"/>
        <v>2.9263539150187339</v>
      </c>
      <c r="O679" s="311">
        <f t="shared" si="472"/>
        <v>2.6919922331269253</v>
      </c>
    </row>
    <row r="680" spans="1:15" outlineLevel="1">
      <c r="A680" s="781"/>
      <c r="B680" s="782"/>
      <c r="C680" s="273" t="s">
        <v>139</v>
      </c>
      <c r="D680" s="274"/>
      <c r="E680" s="311">
        <f t="shared" ref="E680:O680" si="473">IF(E669&gt;0,E677/E669*100,)</f>
        <v>3.2520752803976096</v>
      </c>
      <c r="F680" s="311">
        <f t="shared" si="473"/>
        <v>3.7020378203652573</v>
      </c>
      <c r="G680" s="311">
        <f t="shared" si="473"/>
        <v>3.5814782778338605</v>
      </c>
      <c r="H680" s="311">
        <f t="shared" si="473"/>
        <v>3.3466198805298948</v>
      </c>
      <c r="I680" s="311">
        <f t="shared" si="473"/>
        <v>2.6279685266263462</v>
      </c>
      <c r="J680" s="311">
        <f t="shared" si="473"/>
        <v>2.943488658813922</v>
      </c>
      <c r="K680" s="311">
        <f t="shared" si="473"/>
        <v>3.1591176786900794</v>
      </c>
      <c r="L680" s="311">
        <f t="shared" si="473"/>
        <v>3.1480474029589325</v>
      </c>
      <c r="M680" s="311">
        <f t="shared" si="473"/>
        <v>3.0878734495160645</v>
      </c>
      <c r="N680" s="311">
        <f t="shared" si="473"/>
        <v>2.9263539150187339</v>
      </c>
      <c r="O680" s="311">
        <f t="shared" si="473"/>
        <v>2.6919922331269253</v>
      </c>
    </row>
    <row r="681" spans="1:15" outlineLevel="1">
      <c r="A681" s="781" t="s">
        <v>66</v>
      </c>
      <c r="B681" s="782" t="s">
        <v>73</v>
      </c>
      <c r="C681" s="270" t="s">
        <v>71</v>
      </c>
      <c r="D681" s="228"/>
      <c r="E681" s="230">
        <v>48.693404999999984</v>
      </c>
      <c r="F681" s="230">
        <v>50.575823999999898</v>
      </c>
      <c r="G681" s="328">
        <v>15.172737000000001</v>
      </c>
      <c r="H681" s="328">
        <v>9.0767560000000014</v>
      </c>
      <c r="I681" s="328">
        <v>6.350009</v>
      </c>
      <c r="J681" s="328">
        <v>12.184120999999999</v>
      </c>
      <c r="K681" s="230">
        <f>J681+I681+H681+G681</f>
        <v>42.783623000000006</v>
      </c>
      <c r="L681" s="328">
        <v>42.885328000000001</v>
      </c>
      <c r="M681" s="328">
        <v>42.178437000000002</v>
      </c>
      <c r="N681" s="328">
        <v>39.926324000000001</v>
      </c>
      <c r="O681" s="328">
        <v>36.675697</v>
      </c>
    </row>
    <row r="682" spans="1:15" outlineLevel="1">
      <c r="A682" s="781"/>
      <c r="B682" s="782"/>
      <c r="C682" s="270" t="s">
        <v>55</v>
      </c>
      <c r="D682" s="228"/>
      <c r="E682" s="324">
        <f>E681*Тарифы!$B$5</f>
        <v>153.28387626399268</v>
      </c>
      <c r="F682" s="324">
        <v>154.86459917083511</v>
      </c>
      <c r="G682" s="325">
        <f>G681*Тарифы!$E$5</f>
        <v>54.479625553934945</v>
      </c>
      <c r="H682" s="325">
        <f>H681*Тарифы!$F$5</f>
        <v>31.082279707586306</v>
      </c>
      <c r="I682" s="325">
        <f>I681*Тарифы!$G$5</f>
        <v>22.988819586198243</v>
      </c>
      <c r="J682" s="325">
        <f>J681*Тарифы!$H$5</f>
        <v>44.269215015898894</v>
      </c>
      <c r="K682" s="324">
        <f>J682+I682+H682+G682</f>
        <v>152.8199398636184</v>
      </c>
      <c r="L682" s="326">
        <v>161.9546214876795</v>
      </c>
      <c r="M682" s="326">
        <v>167.25869192868905</v>
      </c>
      <c r="N682" s="326">
        <v>166.30383942907378</v>
      </c>
      <c r="O682" s="326">
        <v>160.50611600890122</v>
      </c>
    </row>
    <row r="683" spans="1:15" outlineLevel="1">
      <c r="A683" s="781"/>
      <c r="B683" s="782"/>
      <c r="C683" s="273" t="s">
        <v>80</v>
      </c>
      <c r="D683" s="274"/>
      <c r="E683" s="261">
        <f t="shared" ref="E683:O683" si="474">IF(E664&gt;0,E681/E664*100,)</f>
        <v>8.0621717232400254</v>
      </c>
      <c r="F683" s="261">
        <f t="shared" si="474"/>
        <v>8.5742947817202033</v>
      </c>
      <c r="G683" s="261">
        <f t="shared" si="474"/>
        <v>8.8892941175850257</v>
      </c>
      <c r="H683" s="261">
        <f t="shared" si="474"/>
        <v>7.0525167027229854</v>
      </c>
      <c r="I683" s="261">
        <f t="shared" si="474"/>
        <v>5.4530635817381476</v>
      </c>
      <c r="J683" s="261">
        <f t="shared" si="474"/>
        <v>5.784609324260841</v>
      </c>
      <c r="K683" s="261">
        <f t="shared" si="474"/>
        <v>6.829357264822657</v>
      </c>
      <c r="L683" s="261">
        <f t="shared" si="474"/>
        <v>6.805425611526382</v>
      </c>
      <c r="M683" s="261">
        <f t="shared" si="474"/>
        <v>6.6753419786209331</v>
      </c>
      <c r="N683" s="261">
        <f t="shared" si="474"/>
        <v>6.3261702181221482</v>
      </c>
      <c r="O683" s="261">
        <f t="shared" si="474"/>
        <v>5.8195289108359107</v>
      </c>
    </row>
    <row r="684" spans="1:15" outlineLevel="1">
      <c r="A684" s="781"/>
      <c r="B684" s="782"/>
      <c r="C684" s="273" t="s">
        <v>140</v>
      </c>
      <c r="D684" s="274"/>
      <c r="E684" s="261">
        <f t="shared" ref="E684:J684" si="475">IF(E670&gt;0,E681/E670*100,)</f>
        <v>8.0621717232400254</v>
      </c>
      <c r="F684" s="261">
        <f t="shared" si="475"/>
        <v>8.5742947817202033</v>
      </c>
      <c r="G684" s="261">
        <f t="shared" si="475"/>
        <v>8.8892941175850257</v>
      </c>
      <c r="H684" s="261">
        <f t="shared" si="475"/>
        <v>7.0525167027229854</v>
      </c>
      <c r="I684" s="261">
        <f t="shared" si="475"/>
        <v>5.4530635817381476</v>
      </c>
      <c r="J684" s="261">
        <f t="shared" si="475"/>
        <v>5.784609324260841</v>
      </c>
      <c r="K684" s="261">
        <f>IF(K670&gt;0,K681/K670*100,)</f>
        <v>6.829357264822657</v>
      </c>
      <c r="L684" s="261">
        <f t="shared" ref="L684:O684" si="476">IF(L670&gt;0,L681/L670*100,)</f>
        <v>6.805425611526382</v>
      </c>
      <c r="M684" s="261">
        <f t="shared" si="476"/>
        <v>6.6753419786209331</v>
      </c>
      <c r="N684" s="261">
        <f t="shared" si="476"/>
        <v>6.3261702181221482</v>
      </c>
      <c r="O684" s="261">
        <f t="shared" si="476"/>
        <v>5.8195289108359107</v>
      </c>
    </row>
    <row r="685" spans="1:15" outlineLevel="1">
      <c r="A685" s="781" t="s">
        <v>89</v>
      </c>
      <c r="B685" s="782" t="s">
        <v>74</v>
      </c>
      <c r="C685" s="270" t="s">
        <v>71</v>
      </c>
      <c r="D685" s="228"/>
      <c r="E685" s="230">
        <v>210.44758299899993</v>
      </c>
      <c r="F685" s="230">
        <v>197.52427469999995</v>
      </c>
      <c r="G685" s="328">
        <v>77.149770700479593</v>
      </c>
      <c r="H685" s="328">
        <v>34.892549209781166</v>
      </c>
      <c r="I685" s="328">
        <v>24.879340505154936</v>
      </c>
      <c r="J685" s="328">
        <v>74.276702558705153</v>
      </c>
      <c r="K685" s="230">
        <f>J685+I685+H685+G685</f>
        <v>211.19836297412084</v>
      </c>
      <c r="L685" s="328">
        <v>211.700422</v>
      </c>
      <c r="M685" s="328">
        <v>208.210905</v>
      </c>
      <c r="N685" s="328">
        <v>197.09350800000001</v>
      </c>
      <c r="O685" s="328">
        <v>181.04701399999999</v>
      </c>
    </row>
    <row r="686" spans="1:15" outlineLevel="1">
      <c r="A686" s="781"/>
      <c r="B686" s="782"/>
      <c r="C686" s="270" t="s">
        <v>55</v>
      </c>
      <c r="D686" s="228"/>
      <c r="E686" s="324">
        <f>E685*Тарифы!$B$5</f>
        <v>662.47618691843479</v>
      </c>
      <c r="F686" s="324">
        <v>605.5413010427701</v>
      </c>
      <c r="G686" s="325">
        <f>G685*Тарифы!$E$5</f>
        <v>277.01598065886657</v>
      </c>
      <c r="H686" s="325">
        <f>H685*Тарифы!$F$5</f>
        <v>119.48541684376418</v>
      </c>
      <c r="I686" s="325">
        <f>I685*Тарифы!$G$5</f>
        <v>90.070214120421099</v>
      </c>
      <c r="J686" s="325">
        <f>J685*Тарифы!$H$5</f>
        <v>269.87349487445886</v>
      </c>
      <c r="K686" s="324">
        <f>J686+I686+H686+G686</f>
        <v>756.44510649751078</v>
      </c>
      <c r="L686" s="326">
        <v>799.47766083990359</v>
      </c>
      <c r="M686" s="326">
        <v>825.66083744612297</v>
      </c>
      <c r="N686" s="326">
        <v>820.94728046951843</v>
      </c>
      <c r="O686" s="326">
        <v>792.32721963400343</v>
      </c>
    </row>
    <row r="687" spans="1:15" outlineLevel="1">
      <c r="A687" s="781"/>
      <c r="B687" s="782"/>
      <c r="C687" s="273" t="s">
        <v>81</v>
      </c>
      <c r="D687" s="274"/>
      <c r="E687" s="261">
        <f t="shared" ref="E687:J687" si="477">IF(E668&gt;0,E685/E665*100,)</f>
        <v>8.6633542915693891</v>
      </c>
      <c r="F687" s="261">
        <f t="shared" si="477"/>
        <v>7.9775983345422699</v>
      </c>
      <c r="G687" s="261">
        <f t="shared" si="477"/>
        <v>10.318834475431917</v>
      </c>
      <c r="H687" s="261">
        <f t="shared" si="477"/>
        <v>6.3138797223290828</v>
      </c>
      <c r="I687" s="261">
        <f t="shared" si="477"/>
        <v>4.998698366154219</v>
      </c>
      <c r="J687" s="261">
        <f t="shared" si="477"/>
        <v>10.675405695096728</v>
      </c>
      <c r="K687" s="261">
        <f>IF(K668&gt;0,K685/K665*100,)</f>
        <v>8.4689964660127952</v>
      </c>
      <c r="L687" s="261">
        <f t="shared" ref="L687:O687" si="478">IF(L668&gt;0,L685/L665*100,)</f>
        <v>8.4393191126271674</v>
      </c>
      <c r="M687" s="261">
        <f t="shared" si="478"/>
        <v>8.2780041431124811</v>
      </c>
      <c r="N687" s="261">
        <f t="shared" si="478"/>
        <v>7.8450008706607273</v>
      </c>
      <c r="O687" s="261">
        <f t="shared" si="478"/>
        <v>7.216721578198225</v>
      </c>
    </row>
    <row r="688" spans="1:15" outlineLevel="1">
      <c r="A688" s="781"/>
      <c r="B688" s="782"/>
      <c r="C688" s="273" t="s">
        <v>141</v>
      </c>
      <c r="D688" s="274"/>
      <c r="E688" s="261">
        <f t="shared" ref="E688:J688" si="479">IF(E671&gt;0,E685/E671*100,)</f>
        <v>8.6633542915693891</v>
      </c>
      <c r="F688" s="261">
        <f t="shared" si="479"/>
        <v>7.9775983345422699</v>
      </c>
      <c r="G688" s="261">
        <f t="shared" si="479"/>
        <v>10.318834475431917</v>
      </c>
      <c r="H688" s="261">
        <f t="shared" si="479"/>
        <v>6.3138797223290828</v>
      </c>
      <c r="I688" s="261">
        <f t="shared" si="479"/>
        <v>4.998698366154219</v>
      </c>
      <c r="J688" s="261">
        <f t="shared" si="479"/>
        <v>10.675405695096728</v>
      </c>
      <c r="K688" s="261">
        <f>IF(K671&gt;0,K685/K671*100,)</f>
        <v>8.4689964660127952</v>
      </c>
      <c r="L688" s="261">
        <f t="shared" ref="L688:O688" si="480">IF(L671&gt;0,L685/L671*100,)</f>
        <v>8.4393191126271674</v>
      </c>
      <c r="M688" s="261">
        <f t="shared" si="480"/>
        <v>8.2780041431124811</v>
      </c>
      <c r="N688" s="261">
        <f t="shared" si="480"/>
        <v>7.8450008706607273</v>
      </c>
      <c r="O688" s="261">
        <f t="shared" si="480"/>
        <v>7.216721578198225</v>
      </c>
    </row>
    <row r="689" spans="1:15" outlineLevel="1">
      <c r="A689" s="781" t="s">
        <v>90</v>
      </c>
      <c r="B689" s="782" t="s">
        <v>75</v>
      </c>
      <c r="C689" s="270" t="s">
        <v>71</v>
      </c>
      <c r="D689" s="228"/>
      <c r="E689" s="230">
        <v>147.85067000100003</v>
      </c>
      <c r="F689" s="230">
        <v>143.92560829999999</v>
      </c>
      <c r="G689" s="328">
        <v>55.4988412995204</v>
      </c>
      <c r="H689" s="328">
        <v>16.531290790218836</v>
      </c>
      <c r="I689" s="328">
        <v>18.499704494845059</v>
      </c>
      <c r="J689" s="328">
        <v>49.995974441294848</v>
      </c>
      <c r="K689" s="230">
        <f>J689+I689+H689+G689</f>
        <v>140.52581102587914</v>
      </c>
      <c r="L689" s="328">
        <v>140.85986800000001</v>
      </c>
      <c r="M689" s="328">
        <v>138.53803600000001</v>
      </c>
      <c r="N689" s="328">
        <v>131.14081300000001</v>
      </c>
      <c r="O689" s="328">
        <v>120.4639</v>
      </c>
    </row>
    <row r="690" spans="1:15" outlineLevel="1">
      <c r="A690" s="781"/>
      <c r="B690" s="782"/>
      <c r="C690" s="270" t="s">
        <v>55</v>
      </c>
      <c r="D690" s="228"/>
      <c r="E690" s="324">
        <f>E689*Тарифы!$B$5</f>
        <v>465.42491341449033</v>
      </c>
      <c r="F690" s="324">
        <v>443.14874708323606</v>
      </c>
      <c r="G690" s="325">
        <f>G689*Тарифы!$E$5</f>
        <v>199.27558835792985</v>
      </c>
      <c r="H690" s="325">
        <f>H689*Тарифы!$F$5</f>
        <v>56.60945433247597</v>
      </c>
      <c r="I690" s="325">
        <f>I689*Тарифы!$G$5</f>
        <v>66.97413641933008</v>
      </c>
      <c r="J690" s="325">
        <f>J689*Тарифы!$H$5</f>
        <v>181.65303368795068</v>
      </c>
      <c r="K690" s="324">
        <f>J690+I690+H690+G690</f>
        <v>504.51221279768657</v>
      </c>
      <c r="L690" s="326">
        <v>531.95131455551655</v>
      </c>
      <c r="M690" s="326">
        <v>549.3729102320608</v>
      </c>
      <c r="N690" s="326">
        <v>546.23663094429105</v>
      </c>
      <c r="O690" s="326">
        <v>527.19359930050337</v>
      </c>
    </row>
    <row r="691" spans="1:15" outlineLevel="1">
      <c r="A691" s="781"/>
      <c r="B691" s="782"/>
      <c r="C691" s="273" t="s">
        <v>82</v>
      </c>
      <c r="D691" s="274"/>
      <c r="E691" s="261">
        <f t="shared" ref="E691:J691" si="481">IF(E666&gt;0,E689/E666*100,)</f>
        <v>26.194361629900875</v>
      </c>
      <c r="F691" s="261">
        <f t="shared" si="481"/>
        <v>23.104079574022276</v>
      </c>
      <c r="G691" s="261">
        <f t="shared" si="481"/>
        <v>28.56097967362038</v>
      </c>
      <c r="H691" s="261">
        <f t="shared" si="481"/>
        <v>11.046937035855931</v>
      </c>
      <c r="I691" s="261">
        <f t="shared" si="481"/>
        <v>16.342041181658175</v>
      </c>
      <c r="J691" s="261">
        <f t="shared" si="481"/>
        <v>27.979232647360508</v>
      </c>
      <c r="K691" s="261">
        <f>IF(K666&gt;0,K689/K666*100,)</f>
        <v>22.100268984155193</v>
      </c>
      <c r="L691" s="261">
        <f t="shared" ref="L691:O691" si="482">IF(L666&gt;0,L689/L666*100,)</f>
        <v>22.022824474610591</v>
      </c>
      <c r="M691" s="261">
        <f t="shared" si="482"/>
        <v>21.601865075729844</v>
      </c>
      <c r="N691" s="261">
        <f t="shared" si="482"/>
        <v>20.471921307276141</v>
      </c>
      <c r="O691" s="261">
        <f t="shared" si="482"/>
        <v>18.832395161603699</v>
      </c>
    </row>
    <row r="692" spans="1:15" outlineLevel="1">
      <c r="A692" s="781"/>
      <c r="B692" s="782"/>
      <c r="C692" s="273" t="s">
        <v>142</v>
      </c>
      <c r="D692" s="274"/>
      <c r="E692" s="261">
        <f t="shared" ref="E692:J692" si="483">IF(E672&gt;0,E689/E672*100,)</f>
        <v>26.194361629900875</v>
      </c>
      <c r="F692" s="261">
        <f t="shared" si="483"/>
        <v>23.104079574022276</v>
      </c>
      <c r="G692" s="261">
        <f t="shared" si="483"/>
        <v>28.56097967362038</v>
      </c>
      <c r="H692" s="261">
        <f t="shared" si="483"/>
        <v>11.046937035855931</v>
      </c>
      <c r="I692" s="261">
        <f t="shared" si="483"/>
        <v>16.342041181658175</v>
      </c>
      <c r="J692" s="261">
        <f t="shared" si="483"/>
        <v>27.979232647360508</v>
      </c>
      <c r="K692" s="261">
        <f>IF(K672&gt;0,K689/K672*100,)</f>
        <v>22.100268984155193</v>
      </c>
      <c r="L692" s="261">
        <f>IF(L672&gt;0,L689/L672*100,)</f>
        <v>22.022824474610591</v>
      </c>
      <c r="M692" s="261">
        <f>IF(M672&gt;0,M689/M672*100,)</f>
        <v>21.601865075729844</v>
      </c>
      <c r="N692" s="261">
        <f>IF(N672&gt;0,N689/N672*100,)</f>
        <v>20.471921307276141</v>
      </c>
      <c r="O692" s="261">
        <f>IF(O672&gt;0,O689/O672*100,)</f>
        <v>18.832395161603699</v>
      </c>
    </row>
    <row r="693" spans="1:15" ht="15" customHeight="1" outlineLevel="1">
      <c r="A693" s="781">
        <v>5</v>
      </c>
      <c r="B693" s="784" t="s">
        <v>123</v>
      </c>
      <c r="C693" s="275" t="s">
        <v>71</v>
      </c>
      <c r="D693" s="276"/>
      <c r="E693" s="416">
        <f>E695+E697+E699</f>
        <v>4.0191364518100796</v>
      </c>
      <c r="F693" s="416">
        <f>F695+F697+F699</f>
        <v>5.0019254773765294</v>
      </c>
      <c r="G693" s="326">
        <v>2.0299999999999998</v>
      </c>
      <c r="H693" s="326">
        <v>0.89800000000000002</v>
      </c>
      <c r="I693" s="326">
        <v>0.40700000000000003</v>
      </c>
      <c r="J693" s="326">
        <v>0.88389999999999991</v>
      </c>
      <c r="K693" s="416">
        <f>J693+G693+H693+I693</f>
        <v>4.2188999999999997</v>
      </c>
      <c r="L693" s="329">
        <v>4.092333</v>
      </c>
      <c r="M693" s="223">
        <v>3.9695630099999999</v>
      </c>
      <c r="N693" s="223">
        <v>3.8504761197000001</v>
      </c>
      <c r="O693" s="223">
        <v>3.7349618361090005</v>
      </c>
    </row>
    <row r="694" spans="1:15" outlineLevel="1">
      <c r="A694" s="781"/>
      <c r="B694" s="784"/>
      <c r="C694" s="275" t="s">
        <v>143</v>
      </c>
      <c r="D694" s="276"/>
      <c r="E694" s="262"/>
      <c r="F694" s="262">
        <f t="shared" ref="F694:N694" si="484">IF(F673&gt;0,F693/F673*100,)</f>
        <v>1.0072775228716331</v>
      </c>
      <c r="G694" s="262">
        <f t="shared" si="484"/>
        <v>1.1442570306125337</v>
      </c>
      <c r="H694" s="262">
        <f t="shared" si="484"/>
        <v>1.1124714729423339</v>
      </c>
      <c r="I694" s="262">
        <f t="shared" si="484"/>
        <v>0.63319572294491588</v>
      </c>
      <c r="J694" s="262">
        <f t="shared" si="484"/>
        <v>0.55447444504503962</v>
      </c>
      <c r="K694" s="262">
        <f t="shared" si="484"/>
        <v>0.8756207144053858</v>
      </c>
      <c r="L694" s="262">
        <f t="shared" si="484"/>
        <v>0.84733780898070132</v>
      </c>
      <c r="M694" s="262">
        <f t="shared" si="484"/>
        <v>0.83569262701288416</v>
      </c>
      <c r="N694" s="262">
        <f t="shared" si="484"/>
        <v>0.85634636471140957</v>
      </c>
      <c r="O694" s="147">
        <f t="shared" ref="O694" si="485">IF(O673&gt;0,O693/O$19*100,)</f>
        <v>0.10607458758074516</v>
      </c>
    </row>
    <row r="695" spans="1:15" outlineLevel="1">
      <c r="A695" s="781" t="s">
        <v>91</v>
      </c>
      <c r="B695" s="785" t="s">
        <v>72</v>
      </c>
      <c r="C695" s="270" t="s">
        <v>71</v>
      </c>
      <c r="D695" s="228"/>
      <c r="E695" s="417">
        <f>2961.27523575068/1000-0.327258957923889</f>
        <v>2.6340162778267908</v>
      </c>
      <c r="F695" s="417">
        <f>3463.38656908359/1000</f>
        <v>3.4633865690835899</v>
      </c>
      <c r="G695" s="287">
        <v>1.41</v>
      </c>
      <c r="H695" s="287">
        <v>0.65</v>
      </c>
      <c r="I695" s="287">
        <v>0.28999999999999998</v>
      </c>
      <c r="J695" s="287">
        <v>0.59</v>
      </c>
      <c r="K695" s="417">
        <f>J695+G695+H695+I695</f>
        <v>2.94</v>
      </c>
      <c r="L695" s="255">
        <v>2.8518000000000003</v>
      </c>
      <c r="M695" s="255">
        <v>2.7662460000000002</v>
      </c>
      <c r="N695" s="255">
        <v>2.6832586200000001</v>
      </c>
      <c r="O695" s="255">
        <v>2.6027608614000006</v>
      </c>
    </row>
    <row r="696" spans="1:15" outlineLevel="1">
      <c r="A696" s="781"/>
      <c r="B696" s="785"/>
      <c r="C696" s="273" t="s">
        <v>144</v>
      </c>
      <c r="D696" s="274"/>
      <c r="E696" s="262"/>
      <c r="F696" s="262">
        <f t="shared" ref="F696:I696" si="486">IF(F677&gt;0,F695/F677*100,)</f>
        <v>3.3125661605579433</v>
      </c>
      <c r="G696" s="262">
        <f t="shared" si="486"/>
        <v>4.7657121812684933</v>
      </c>
      <c r="H696" s="262">
        <f t="shared" si="486"/>
        <v>3.2145475586129479</v>
      </c>
      <c r="I696" s="262">
        <f t="shared" si="486"/>
        <v>1.9933915632795278</v>
      </c>
      <c r="J696" s="262">
        <f>IF(J677&gt;0,J695/J677*100,)</f>
        <v>2.5701993315913478</v>
      </c>
      <c r="K696" s="262">
        <f t="shared" ref="K696" si="487">IF(K677&gt;0,K695/K677*100,)</f>
        <v>3.3672961803969144</v>
      </c>
      <c r="L696" s="147">
        <f t="shared" ref="L696:O696" si="488">IF(L677&gt;0,L695/L$23*100,)</f>
        <v>0.5939866541189418</v>
      </c>
      <c r="M696" s="147">
        <f t="shared" si="488"/>
        <v>0.57188769011317619</v>
      </c>
      <c r="N696" s="147">
        <f t="shared" si="488"/>
        <v>0.55594296086547534</v>
      </c>
      <c r="O696" s="147">
        <f t="shared" si="488"/>
        <v>0.57273497684576014</v>
      </c>
    </row>
    <row r="697" spans="1:15" outlineLevel="1">
      <c r="A697" s="781" t="s">
        <v>92</v>
      </c>
      <c r="B697" s="782" t="s">
        <v>73</v>
      </c>
      <c r="C697" s="270" t="s">
        <v>71</v>
      </c>
      <c r="D697" s="228"/>
      <c r="E697" s="417">
        <f>1313.66329588194/1000+0.0714568781013485</f>
        <v>1.3851201739832886</v>
      </c>
      <c r="F697" s="417">
        <f>1510.77180116134/1000</f>
        <v>1.5107718011613398</v>
      </c>
      <c r="G697" s="326">
        <v>0.61</v>
      </c>
      <c r="H697" s="326">
        <v>0.24299999999999999</v>
      </c>
      <c r="I697" s="326">
        <v>0.1</v>
      </c>
      <c r="J697" s="326">
        <v>0.28999999999999998</v>
      </c>
      <c r="K697" s="417">
        <f>J697+G697+H697+I697</f>
        <v>1.2429999999999999</v>
      </c>
      <c r="L697" s="255">
        <v>1.2057100000000001</v>
      </c>
      <c r="M697" s="255">
        <v>1.1695386999999999</v>
      </c>
      <c r="N697" s="255">
        <v>1.134452539</v>
      </c>
      <c r="O697" s="255">
        <v>1.1004189628300001</v>
      </c>
    </row>
    <row r="698" spans="1:15" outlineLevel="1">
      <c r="A698" s="781"/>
      <c r="B698" s="782"/>
      <c r="C698" s="273" t="s">
        <v>145</v>
      </c>
      <c r="D698" s="274"/>
      <c r="E698" s="277"/>
      <c r="F698" s="277">
        <f t="shared" ref="F698:K698" si="489">IF(F681&gt;0,F697/F681*100,)</f>
        <v>2.9871422384761201</v>
      </c>
      <c r="G698" s="277">
        <f t="shared" si="489"/>
        <v>4.0203689024597207</v>
      </c>
      <c r="H698" s="277">
        <f t="shared" si="489"/>
        <v>2.6771679221078539</v>
      </c>
      <c r="I698" s="277">
        <f t="shared" si="489"/>
        <v>1.5748009176049989</v>
      </c>
      <c r="J698" s="277">
        <f t="shared" si="489"/>
        <v>2.3801470783161132</v>
      </c>
      <c r="K698" s="277">
        <f t="shared" si="489"/>
        <v>2.9053172986308331</v>
      </c>
      <c r="L698" s="147">
        <f t="shared" ref="L698:O698" si="490">IF(L681&gt;0,L697/L$27*100,)</f>
        <v>0.68457965328346959</v>
      </c>
      <c r="M698" s="147">
        <f t="shared" si="490"/>
        <v>0.65911022394177798</v>
      </c>
      <c r="N698" s="147">
        <f t="shared" si="490"/>
        <v>0.6407336541242602</v>
      </c>
      <c r="O698" s="147">
        <f t="shared" si="490"/>
        <v>0.66008673621457281</v>
      </c>
    </row>
    <row r="699" spans="1:15" outlineLevel="1">
      <c r="A699" s="781" t="s">
        <v>93</v>
      </c>
      <c r="B699" s="782" t="s">
        <v>74</v>
      </c>
      <c r="C699" s="270" t="s">
        <v>71</v>
      </c>
      <c r="D699" s="228"/>
      <c r="E699" s="287"/>
      <c r="F699" s="287">
        <f>27.7671071315998/1000</f>
        <v>2.77671071315998E-2</v>
      </c>
      <c r="G699" s="287">
        <v>0.01</v>
      </c>
      <c r="H699" s="287">
        <v>5.0000000000000001E-3</v>
      </c>
      <c r="I699" s="287">
        <v>1.7000000000000001E-2</v>
      </c>
      <c r="J699" s="287">
        <v>3.8999999999999998E-3</v>
      </c>
      <c r="K699" s="417">
        <f>J699+G699+H699+I699</f>
        <v>3.5900000000000001E-2</v>
      </c>
      <c r="L699" s="257">
        <v>3.4823000000000007E-2</v>
      </c>
      <c r="M699" s="257">
        <v>3.3778310000000006E-2</v>
      </c>
      <c r="N699" s="257">
        <v>3.2764960700000005E-2</v>
      </c>
      <c r="O699" s="257">
        <v>3.1782011879000011E-2</v>
      </c>
    </row>
    <row r="700" spans="1:15" outlineLevel="1">
      <c r="A700" s="781"/>
      <c r="B700" s="782"/>
      <c r="C700" s="273" t="s">
        <v>146</v>
      </c>
      <c r="D700" s="274"/>
      <c r="E700" s="262"/>
      <c r="F700" s="262">
        <v>0</v>
      </c>
      <c r="G700" s="262">
        <f t="shared" ref="G700:L700" si="491">IF(G685&gt;0,G699/G685*100,)</f>
        <v>1.2961801323847402E-2</v>
      </c>
      <c r="H700" s="262">
        <f t="shared" si="491"/>
        <v>1.4329706809149925E-2</v>
      </c>
      <c r="I700" s="262">
        <f t="shared" si="491"/>
        <v>6.8329785496032927E-2</v>
      </c>
      <c r="J700" s="262">
        <f t="shared" si="491"/>
        <v>5.2506369637472872E-3</v>
      </c>
      <c r="K700" s="262">
        <f t="shared" si="491"/>
        <v>1.6998237815128808E-2</v>
      </c>
      <c r="L700" s="262">
        <f t="shared" si="491"/>
        <v>1.64491878055869E-2</v>
      </c>
      <c r="M700" s="147">
        <f t="shared" ref="M700:N700" si="492">IF(M685&gt;0,M699/M$31*100,)</f>
        <v>1.6795817166608076E-3</v>
      </c>
      <c r="N700" s="147">
        <f t="shared" si="492"/>
        <v>1.7629456442645856E-3</v>
      </c>
      <c r="O700" s="147">
        <v>0</v>
      </c>
    </row>
    <row r="701" spans="1:15" ht="15" customHeight="1" outlineLevel="1">
      <c r="A701" s="765">
        <v>6</v>
      </c>
      <c r="B701" s="783" t="s">
        <v>229</v>
      </c>
      <c r="C701" s="278" t="s">
        <v>57</v>
      </c>
      <c r="D701" s="279"/>
      <c r="E701" s="291">
        <f>E705+E709+E713+E718</f>
        <v>25.401184700000002</v>
      </c>
      <c r="F701" s="291">
        <f>F705+F709+F713+F718</f>
        <v>26.888671169999999</v>
      </c>
      <c r="G701" s="291">
        <f t="shared" ref="G701:K701" si="493">G705+G709+G713+G718</f>
        <v>10.757476850000002</v>
      </c>
      <c r="H701" s="291">
        <f t="shared" si="493"/>
        <v>4.045342680000001</v>
      </c>
      <c r="I701" s="291">
        <f t="shared" si="493"/>
        <v>2.56650987</v>
      </c>
      <c r="J701" s="291">
        <f t="shared" si="493"/>
        <v>9.3046711999999978</v>
      </c>
      <c r="K701" s="291">
        <f t="shared" si="493"/>
        <v>26.674000599999999</v>
      </c>
      <c r="L701" s="291">
        <f>L705+L709+L713+L718</f>
        <v>27.167718662925857</v>
      </c>
      <c r="M701" s="108">
        <f>M705+M709+M713+M718</f>
        <v>27.407415066644937</v>
      </c>
      <c r="N701" s="108">
        <f t="shared" ref="N701:O701" si="494">N705+N709+N713+N718</f>
        <v>27.648137992388037</v>
      </c>
      <c r="O701" s="108">
        <f t="shared" si="494"/>
        <v>27.892011563010485</v>
      </c>
    </row>
    <row r="702" spans="1:15" outlineLevel="1">
      <c r="A702" s="765"/>
      <c r="B702" s="783"/>
      <c r="C702" s="278" t="s">
        <v>56</v>
      </c>
      <c r="D702" s="279"/>
      <c r="E702" s="291">
        <f>E704+E708+E712+E717+E730</f>
        <v>1.3809013590219998</v>
      </c>
      <c r="F702" s="291">
        <f>F704+F708+F712+F717+F730</f>
        <v>1.3184560719951999</v>
      </c>
      <c r="G702" s="291">
        <f t="shared" ref="G702:J702" si="495">G704+G708+G712+G717+G730</f>
        <v>0.4266425392</v>
      </c>
      <c r="H702" s="291">
        <f t="shared" si="495"/>
        <v>0.27902048935755996</v>
      </c>
      <c r="I702" s="291">
        <f t="shared" si="495"/>
        <v>0.244212255118605</v>
      </c>
      <c r="J702" s="291">
        <f t="shared" si="495"/>
        <v>0.41603062599999996</v>
      </c>
      <c r="K702" s="291">
        <f>K704+K708+K712+K717+K730</f>
        <v>1.365905909676165</v>
      </c>
      <c r="L702" s="291">
        <f t="shared" ref="L702:O702" si="496">L704+L708+L712+L717+L730</f>
        <v>1.346212646406165</v>
      </c>
      <c r="M702" s="291">
        <f t="shared" si="496"/>
        <v>1.327117323434265</v>
      </c>
      <c r="N702" s="291">
        <f t="shared" si="496"/>
        <v>1.28729501968408</v>
      </c>
      <c r="O702" s="291">
        <f t="shared" si="496"/>
        <v>1.2486865815993036</v>
      </c>
    </row>
    <row r="703" spans="1:15" outlineLevel="1">
      <c r="A703" s="778" t="s">
        <v>147</v>
      </c>
      <c r="B703" s="779" t="s">
        <v>246</v>
      </c>
      <c r="C703" s="264" t="s">
        <v>296</v>
      </c>
      <c r="D703" s="265"/>
      <c r="E703" s="379">
        <v>4.7061090000000005</v>
      </c>
      <c r="F703" s="379">
        <v>4.5319229999999999</v>
      </c>
      <c r="G703" s="378">
        <v>1.8905080000000001</v>
      </c>
      <c r="H703" s="378">
        <v>0.73561900000000002</v>
      </c>
      <c r="I703" s="378">
        <v>0.37906699999999999</v>
      </c>
      <c r="J703" s="378">
        <v>1.526761</v>
      </c>
      <c r="K703" s="379">
        <v>4.531955</v>
      </c>
      <c r="L703" s="379">
        <v>4.396039</v>
      </c>
      <c r="M703" s="379">
        <v>4.2642600000000002</v>
      </c>
      <c r="N703" s="379">
        <v>4.1362589999999999</v>
      </c>
      <c r="O703" s="379">
        <v>4.0122580000000001</v>
      </c>
    </row>
    <row r="704" spans="1:15" outlineLevel="1">
      <c r="A704" s="778"/>
      <c r="B704" s="779"/>
      <c r="C704" s="264" t="s">
        <v>56</v>
      </c>
      <c r="D704" s="265"/>
      <c r="E704" s="421">
        <v>0.56473308</v>
      </c>
      <c r="F704" s="421">
        <v>0.54383075999999997</v>
      </c>
      <c r="G704" s="421">
        <v>0.22686096</v>
      </c>
      <c r="H704" s="421">
        <v>8.8274279999999997E-2</v>
      </c>
      <c r="I704" s="421">
        <v>4.5488039999999993E-2</v>
      </c>
      <c r="J704" s="421">
        <v>0.18321132000000001</v>
      </c>
      <c r="K704" s="421">
        <v>0.54383460000000006</v>
      </c>
      <c r="L704" s="421">
        <v>0.52752467999999997</v>
      </c>
      <c r="M704" s="421">
        <v>0.51171120000000003</v>
      </c>
      <c r="N704" s="421">
        <v>0.49635107999999994</v>
      </c>
      <c r="O704" s="421">
        <v>0.48147096</v>
      </c>
    </row>
    <row r="705" spans="1:15" ht="30" outlineLevel="1">
      <c r="A705" s="765"/>
      <c r="B705" s="779"/>
      <c r="C705" s="264" t="s">
        <v>57</v>
      </c>
      <c r="D705" s="265"/>
      <c r="E705" s="421">
        <v>24.230951740000002</v>
      </c>
      <c r="F705" s="421">
        <v>25.759874489999998</v>
      </c>
      <c r="G705" s="421">
        <v>10.311910590000002</v>
      </c>
      <c r="H705" s="421">
        <v>3.8692176300000005</v>
      </c>
      <c r="I705" s="421">
        <v>2.2822803600000001</v>
      </c>
      <c r="J705" s="421">
        <v>8.7404471099999981</v>
      </c>
      <c r="K705" s="379">
        <v>25.203855690000001</v>
      </c>
      <c r="L705" s="421">
        <v>25.670376072090857</v>
      </c>
      <c r="M705" s="421">
        <v>25.896895861010588</v>
      </c>
      <c r="N705" s="421">
        <v>26.124326218442238</v>
      </c>
      <c r="O705" s="421">
        <v>26.354790243825835</v>
      </c>
    </row>
    <row r="706" spans="1:15" ht="32.25" outlineLevel="1">
      <c r="A706" s="765"/>
      <c r="B706" s="779"/>
      <c r="C706" s="264" t="s">
        <v>297</v>
      </c>
      <c r="D706" s="265"/>
      <c r="E706" s="563">
        <v>2.7774224275502597E-4</v>
      </c>
      <c r="F706" s="563">
        <v>7.4448941975821753E-4</v>
      </c>
      <c r="G706" s="563">
        <v>1.8102820906452908E-5</v>
      </c>
      <c r="H706" s="563">
        <v>7.0440215076497869E-6</v>
      </c>
      <c r="I706" s="563">
        <v>3.6298085025540143E-6</v>
      </c>
      <c r="J706" s="563">
        <v>1.4619711183426333E-5</v>
      </c>
      <c r="K706" s="563">
        <v>7.4449467661307411E-4</v>
      </c>
      <c r="L706" s="563">
        <v>7.2216684271654541E-4</v>
      </c>
      <c r="M706" s="563">
        <v>7.0051862158694599E-4</v>
      </c>
      <c r="N706" s="563">
        <v>6.7949103788385301E-4</v>
      </c>
      <c r="O706" s="563">
        <v>6.5912056103783459E-4</v>
      </c>
    </row>
    <row r="707" spans="1:15" ht="15" customHeight="1" outlineLevel="1">
      <c r="A707" s="765" t="s">
        <v>148</v>
      </c>
      <c r="B707" s="779" t="s">
        <v>255</v>
      </c>
      <c r="C707" s="264" t="s">
        <v>59</v>
      </c>
      <c r="D707" s="265"/>
      <c r="E707" s="421">
        <v>683.40800000000002</v>
      </c>
      <c r="F707" s="421">
        <v>624.255</v>
      </c>
      <c r="G707" s="421">
        <v>256.84799999999996</v>
      </c>
      <c r="H707" s="421">
        <v>111.423</v>
      </c>
      <c r="I707" s="421">
        <v>140.54900000000001</v>
      </c>
      <c r="J707" s="421">
        <v>280.39</v>
      </c>
      <c r="K707" s="379">
        <v>789.20999999999992</v>
      </c>
      <c r="L707" s="421">
        <v>765.53369999999995</v>
      </c>
      <c r="M707" s="421">
        <v>742.56768899999997</v>
      </c>
      <c r="N707" s="421">
        <v>720.29065800000001</v>
      </c>
      <c r="O707" s="421">
        <v>698.68193900000006</v>
      </c>
    </row>
    <row r="708" spans="1:15" outlineLevel="1">
      <c r="A708" s="765"/>
      <c r="B708" s="779"/>
      <c r="C708" s="264" t="s">
        <v>56</v>
      </c>
      <c r="D708" s="265"/>
      <c r="E708" s="421">
        <v>9.7659003199999997E-2</v>
      </c>
      <c r="F708" s="421">
        <v>8.9206039500000001E-2</v>
      </c>
      <c r="G708" s="421">
        <v>3.6703579199999996E-2</v>
      </c>
      <c r="H708" s="421">
        <v>1.5922346699999999E-2</v>
      </c>
      <c r="I708" s="421">
        <v>2.0084452100000001E-2</v>
      </c>
      <c r="J708" s="421">
        <v>4.0067730999999995E-2</v>
      </c>
      <c r="K708" s="421">
        <v>0.11277810899999999</v>
      </c>
      <c r="L708" s="421">
        <v>0.10939476572999998</v>
      </c>
      <c r="M708" s="402">
        <v>0.1061129227581</v>
      </c>
      <c r="N708" s="402">
        <v>0.1029295350282</v>
      </c>
      <c r="O708" s="402">
        <v>9.9841649083100004E-2</v>
      </c>
    </row>
    <row r="709" spans="1:15" ht="30" outlineLevel="1">
      <c r="A709" s="765"/>
      <c r="B709" s="779"/>
      <c r="C709" s="264" t="s">
        <v>57</v>
      </c>
      <c r="D709" s="265"/>
      <c r="E709" s="421">
        <v>1.1702329599999999</v>
      </c>
      <c r="F709" s="421">
        <v>1.12879668</v>
      </c>
      <c r="G709" s="421">
        <v>0.44556625999999994</v>
      </c>
      <c r="H709" s="421">
        <v>0.17612505000000001</v>
      </c>
      <c r="I709" s="421">
        <v>0.28422951000000007</v>
      </c>
      <c r="J709" s="421">
        <v>0.56422408999999996</v>
      </c>
      <c r="K709" s="379">
        <v>1.4701449099999999</v>
      </c>
      <c r="L709" s="421">
        <v>1.497342590835</v>
      </c>
      <c r="M709" s="421">
        <v>1.5105192056343482</v>
      </c>
      <c r="N709" s="421">
        <v>1.5238117739457986</v>
      </c>
      <c r="O709" s="421">
        <v>1.5372213191846502</v>
      </c>
    </row>
    <row r="710" spans="1:15" ht="17.25" outlineLevel="1">
      <c r="A710" s="765"/>
      <c r="B710" s="779"/>
      <c r="C710" s="264" t="s">
        <v>288</v>
      </c>
      <c r="D710" s="265"/>
      <c r="E710" s="565">
        <v>6.7982949988193153E-3</v>
      </c>
      <c r="F710" s="565">
        <v>9.5469352174710947E-2</v>
      </c>
      <c r="G710" s="565">
        <v>4.8037704795391628E-2</v>
      </c>
      <c r="H710" s="565">
        <v>2.0839193536320789E-2</v>
      </c>
      <c r="I710" s="565">
        <v>2.628656392608663E-2</v>
      </c>
      <c r="J710" s="565">
        <v>5.2440712201690727E-2</v>
      </c>
      <c r="K710" s="565">
        <v>0.12069645806570012</v>
      </c>
      <c r="L710" s="565">
        <v>0.11707556432372912</v>
      </c>
      <c r="M710" s="565">
        <v>0.11356329739401724</v>
      </c>
      <c r="N710" s="565">
        <v>0.11015639842172875</v>
      </c>
      <c r="O710" s="565">
        <v>0.10685170658224752</v>
      </c>
    </row>
    <row r="711" spans="1:15" ht="17.25" customHeight="1" outlineLevel="1">
      <c r="A711" s="765" t="s">
        <v>149</v>
      </c>
      <c r="B711" s="779" t="s">
        <v>256</v>
      </c>
      <c r="C711" s="264" t="s">
        <v>309</v>
      </c>
      <c r="D711" s="265"/>
      <c r="E711" s="226">
        <v>0</v>
      </c>
      <c r="F711" s="226"/>
      <c r="G711" s="226"/>
      <c r="H711" s="226"/>
      <c r="I711" s="226"/>
      <c r="J711" s="226"/>
      <c r="K711" s="226"/>
      <c r="L711" s="226"/>
      <c r="M711" s="222"/>
      <c r="N711" s="222"/>
      <c r="O711" s="222"/>
    </row>
    <row r="712" spans="1:15" outlineLevel="1">
      <c r="A712" s="765"/>
      <c r="B712" s="779"/>
      <c r="C712" s="264" t="s">
        <v>56</v>
      </c>
      <c r="D712" s="265"/>
      <c r="E712" s="108">
        <v>0</v>
      </c>
      <c r="F712" s="108">
        <f t="shared" ref="F712:O712" si="497">1.154*F711/1000</f>
        <v>0</v>
      </c>
      <c r="G712" s="244">
        <f t="shared" si="497"/>
        <v>0</v>
      </c>
      <c r="H712" s="244">
        <f t="shared" si="497"/>
        <v>0</v>
      </c>
      <c r="I712" s="244">
        <f t="shared" si="497"/>
        <v>0</v>
      </c>
      <c r="J712" s="244">
        <f t="shared" si="497"/>
        <v>0</v>
      </c>
      <c r="K712" s="108">
        <f t="shared" si="497"/>
        <v>0</v>
      </c>
      <c r="L712" s="108">
        <f t="shared" si="497"/>
        <v>0</v>
      </c>
      <c r="M712" s="108">
        <f t="shared" si="497"/>
        <v>0</v>
      </c>
      <c r="N712" s="108">
        <f t="shared" si="497"/>
        <v>0</v>
      </c>
      <c r="O712" s="108">
        <f t="shared" si="497"/>
        <v>0</v>
      </c>
    </row>
    <row r="713" spans="1:15" ht="30" outlineLevel="1">
      <c r="A713" s="765"/>
      <c r="B713" s="779"/>
      <c r="C713" s="264" t="s">
        <v>57</v>
      </c>
      <c r="D713" s="265"/>
      <c r="E713" s="226">
        <v>0</v>
      </c>
      <c r="F713" s="226"/>
      <c r="G713" s="226"/>
      <c r="H713" s="226"/>
      <c r="I713" s="226"/>
      <c r="J713" s="226"/>
      <c r="K713" s="226"/>
      <c r="L713" s="226"/>
      <c r="M713" s="222"/>
      <c r="N713" s="222"/>
      <c r="O713" s="222"/>
    </row>
    <row r="714" spans="1:15" ht="17.25" customHeight="1" outlineLevel="1">
      <c r="A714" s="765" t="s">
        <v>150</v>
      </c>
      <c r="B714" s="780" t="s">
        <v>294</v>
      </c>
      <c r="C714" s="264" t="s">
        <v>257</v>
      </c>
      <c r="D714" s="265"/>
      <c r="E714" s="226">
        <v>0</v>
      </c>
      <c r="F714" s="226">
        <v>0</v>
      </c>
      <c r="G714" s="226">
        <v>0</v>
      </c>
      <c r="H714" s="226">
        <v>0</v>
      </c>
      <c r="I714" s="226">
        <v>0</v>
      </c>
      <c r="J714" s="226">
        <v>0</v>
      </c>
      <c r="K714" s="226">
        <v>0</v>
      </c>
      <c r="L714" s="226">
        <v>0</v>
      </c>
      <c r="M714" s="222">
        <v>0</v>
      </c>
      <c r="N714" s="222">
        <v>0</v>
      </c>
      <c r="O714" s="222">
        <v>0</v>
      </c>
    </row>
    <row r="715" spans="1:15" outlineLevel="1">
      <c r="A715" s="765"/>
      <c r="B715" s="780"/>
      <c r="C715" s="264" t="s">
        <v>244</v>
      </c>
      <c r="D715" s="265"/>
      <c r="E715" s="226">
        <v>0</v>
      </c>
      <c r="F715" s="226">
        <v>0</v>
      </c>
      <c r="G715" s="226">
        <v>0</v>
      </c>
      <c r="H715" s="226">
        <v>0</v>
      </c>
      <c r="I715" s="226">
        <v>0</v>
      </c>
      <c r="J715" s="226">
        <v>0</v>
      </c>
      <c r="K715" s="226">
        <v>0</v>
      </c>
      <c r="L715" s="226">
        <v>0</v>
      </c>
      <c r="M715" s="222">
        <v>0</v>
      </c>
      <c r="N715" s="222">
        <v>0</v>
      </c>
      <c r="O715" s="222">
        <v>0</v>
      </c>
    </row>
    <row r="716" spans="1:15" outlineLevel="1">
      <c r="A716" s="765"/>
      <c r="B716" s="780"/>
      <c r="C716" s="264" t="s">
        <v>310</v>
      </c>
      <c r="D716" s="265"/>
      <c r="E716" s="226">
        <v>0</v>
      </c>
      <c r="F716" s="226">
        <v>0</v>
      </c>
      <c r="G716" s="226">
        <v>0</v>
      </c>
      <c r="H716" s="226">
        <v>0</v>
      </c>
      <c r="I716" s="226">
        <v>0</v>
      </c>
      <c r="J716" s="226">
        <v>0</v>
      </c>
      <c r="K716" s="226">
        <v>0</v>
      </c>
      <c r="L716" s="226">
        <v>0</v>
      </c>
      <c r="M716" s="222">
        <v>0</v>
      </c>
      <c r="N716" s="222">
        <v>0</v>
      </c>
      <c r="O716" s="222">
        <v>0</v>
      </c>
    </row>
    <row r="717" spans="1:15" outlineLevel="1">
      <c r="A717" s="765"/>
      <c r="B717" s="780"/>
      <c r="C717" s="264" t="s">
        <v>56</v>
      </c>
      <c r="D717" s="265"/>
      <c r="E717" s="226">
        <v>0</v>
      </c>
      <c r="F717" s="226">
        <v>0</v>
      </c>
      <c r="G717" s="226">
        <v>0</v>
      </c>
      <c r="H717" s="226">
        <v>0</v>
      </c>
      <c r="I717" s="226">
        <v>0</v>
      </c>
      <c r="J717" s="226">
        <v>0</v>
      </c>
      <c r="K717" s="226">
        <v>0</v>
      </c>
      <c r="L717" s="226">
        <v>0</v>
      </c>
      <c r="M717" s="222">
        <v>0</v>
      </c>
      <c r="N717" s="222">
        <v>0</v>
      </c>
      <c r="O717" s="222">
        <v>0</v>
      </c>
    </row>
    <row r="718" spans="1:15" ht="30" outlineLevel="1">
      <c r="A718" s="765"/>
      <c r="B718" s="780"/>
      <c r="C718" s="264" t="s">
        <v>57</v>
      </c>
      <c r="D718" s="265"/>
      <c r="E718" s="226">
        <v>0</v>
      </c>
      <c r="F718" s="226">
        <v>0</v>
      </c>
      <c r="G718" s="226">
        <v>0</v>
      </c>
      <c r="H718" s="226">
        <v>0</v>
      </c>
      <c r="I718" s="226">
        <v>0</v>
      </c>
      <c r="J718" s="226">
        <v>0</v>
      </c>
      <c r="K718" s="226">
        <v>0</v>
      </c>
      <c r="L718" s="226">
        <v>0</v>
      </c>
      <c r="M718" s="222">
        <v>0</v>
      </c>
      <c r="N718" s="222">
        <v>0</v>
      </c>
      <c r="O718" s="222">
        <v>0</v>
      </c>
    </row>
    <row r="719" spans="1:15" ht="15" customHeight="1" outlineLevel="1">
      <c r="A719" s="765" t="s">
        <v>231</v>
      </c>
      <c r="B719" s="776" t="s">
        <v>230</v>
      </c>
      <c r="C719" s="278" t="s">
        <v>57</v>
      </c>
      <c r="D719" s="279"/>
      <c r="E719" s="244">
        <f t="shared" ref="E719:O719" si="498">E724</f>
        <v>0.29075325000000002</v>
      </c>
      <c r="F719" s="244">
        <f t="shared" si="498"/>
        <v>4.9778339999999997E-2</v>
      </c>
      <c r="G719" s="244">
        <f t="shared" si="498"/>
        <v>1.3329560000000001E-2</v>
      </c>
      <c r="H719" s="244">
        <f t="shared" si="498"/>
        <v>1.1460909999999998E-2</v>
      </c>
      <c r="I719" s="244">
        <f t="shared" si="498"/>
        <v>1.68699E-2</v>
      </c>
      <c r="J719" s="244">
        <f t="shared" si="498"/>
        <v>2.6489620000000002E-2</v>
      </c>
      <c r="K719" s="244">
        <f t="shared" si="498"/>
        <v>6.8149990000000008E-2</v>
      </c>
      <c r="L719" s="244">
        <f t="shared" si="498"/>
        <v>6.9410764815000012E-2</v>
      </c>
      <c r="M719" s="244">
        <f t="shared" si="498"/>
        <v>7.0021606607113498E-2</v>
      </c>
      <c r="N719" s="244">
        <f t="shared" si="498"/>
        <v>7.0637748337212938E-2</v>
      </c>
      <c r="O719" s="244">
        <f t="shared" si="498"/>
        <v>7.12594044275498E-2</v>
      </c>
    </row>
    <row r="720" spans="1:15" ht="17.25" outlineLevel="1">
      <c r="A720" s="765"/>
      <c r="B720" s="776"/>
      <c r="C720" s="278" t="s">
        <v>257</v>
      </c>
      <c r="D720" s="279"/>
      <c r="E720" s="244">
        <f t="shared" ref="E720:G720" si="499">E723</f>
        <v>8.4524909000000008</v>
      </c>
      <c r="F720" s="244">
        <f t="shared" si="499"/>
        <v>1.008</v>
      </c>
      <c r="G720" s="244">
        <f t="shared" si="499"/>
        <v>0.28599999999999998</v>
      </c>
      <c r="H720" s="244">
        <f>H723</f>
        <v>0.216</v>
      </c>
      <c r="I720" s="244">
        <f t="shared" ref="I720:O720" si="500">I723</f>
        <v>0.34100000000000003</v>
      </c>
      <c r="J720" s="244">
        <f t="shared" si="500"/>
        <v>0.53200000000000003</v>
      </c>
      <c r="K720" s="244">
        <f t="shared" si="500"/>
        <v>1.375</v>
      </c>
      <c r="L720" s="244">
        <f t="shared" si="500"/>
        <v>1.33375</v>
      </c>
      <c r="M720" s="244">
        <f t="shared" si="500"/>
        <v>1.2937380000000001</v>
      </c>
      <c r="N720" s="244">
        <f t="shared" si="500"/>
        <v>1.2549250000000001</v>
      </c>
      <c r="O720" s="244">
        <f t="shared" si="500"/>
        <v>1.2172780000000001</v>
      </c>
    </row>
    <row r="721" spans="1:15" ht="17.25" outlineLevel="1">
      <c r="A721" s="778" t="s">
        <v>232</v>
      </c>
      <c r="B721" s="775" t="s">
        <v>22</v>
      </c>
      <c r="C721" s="264" t="s">
        <v>257</v>
      </c>
      <c r="D721" s="265"/>
      <c r="E721" s="230">
        <v>0</v>
      </c>
      <c r="F721" s="230">
        <v>0</v>
      </c>
      <c r="G721" s="230">
        <v>0</v>
      </c>
      <c r="H721" s="230">
        <v>0</v>
      </c>
      <c r="I721" s="230">
        <v>0</v>
      </c>
      <c r="J721" s="230">
        <v>0</v>
      </c>
      <c r="K721" s="230">
        <v>0</v>
      </c>
      <c r="L721" s="230">
        <v>0</v>
      </c>
      <c r="M721" s="223"/>
      <c r="N721" s="223"/>
      <c r="O721" s="223"/>
    </row>
    <row r="722" spans="1:15" ht="30" outlineLevel="1">
      <c r="A722" s="765"/>
      <c r="B722" s="775"/>
      <c r="C722" s="264" t="s">
        <v>57</v>
      </c>
      <c r="D722" s="265"/>
      <c r="E722" s="230">
        <v>0</v>
      </c>
      <c r="F722" s="230">
        <v>0</v>
      </c>
      <c r="G722" s="230">
        <v>0</v>
      </c>
      <c r="H722" s="230">
        <v>0</v>
      </c>
      <c r="I722" s="230">
        <v>0</v>
      </c>
      <c r="J722" s="230">
        <v>0</v>
      </c>
      <c r="K722" s="230">
        <v>0</v>
      </c>
      <c r="L722" s="230">
        <v>0</v>
      </c>
      <c r="M722" s="223"/>
      <c r="N722" s="223"/>
      <c r="O722" s="223"/>
    </row>
    <row r="723" spans="1:15" outlineLevel="1">
      <c r="A723" s="765" t="s">
        <v>233</v>
      </c>
      <c r="B723" s="775" t="s">
        <v>23</v>
      </c>
      <c r="C723" s="264" t="s">
        <v>320</v>
      </c>
      <c r="D723" s="265"/>
      <c r="E723" s="244">
        <v>8.4524909000000008</v>
      </c>
      <c r="F723" s="244">
        <v>1.008</v>
      </c>
      <c r="G723" s="244">
        <v>0.28599999999999998</v>
      </c>
      <c r="H723" s="244">
        <v>0.216</v>
      </c>
      <c r="I723" s="244">
        <v>0.34100000000000003</v>
      </c>
      <c r="J723" s="244">
        <v>0.53200000000000003</v>
      </c>
      <c r="K723" s="244">
        <v>1.375</v>
      </c>
      <c r="L723" s="244">
        <v>1.33375</v>
      </c>
      <c r="M723" s="244">
        <v>1.2937380000000001</v>
      </c>
      <c r="N723" s="244">
        <v>1.2549250000000001</v>
      </c>
      <c r="O723" s="244">
        <v>1.2172780000000001</v>
      </c>
    </row>
    <row r="724" spans="1:15" ht="30" outlineLevel="1">
      <c r="A724" s="765"/>
      <c r="B724" s="775"/>
      <c r="C724" s="264" t="s">
        <v>57</v>
      </c>
      <c r="D724" s="265"/>
      <c r="E724" s="244">
        <v>0.29075325000000002</v>
      </c>
      <c r="F724" s="244">
        <v>4.9778339999999997E-2</v>
      </c>
      <c r="G724" s="244">
        <v>1.3329560000000001E-2</v>
      </c>
      <c r="H724" s="244">
        <v>1.1460909999999998E-2</v>
      </c>
      <c r="I724" s="244">
        <v>1.68699E-2</v>
      </c>
      <c r="J724" s="244">
        <v>2.6489620000000002E-2</v>
      </c>
      <c r="K724" s="244">
        <v>6.8149990000000008E-2</v>
      </c>
      <c r="L724" s="244">
        <v>6.9410764815000012E-2</v>
      </c>
      <c r="M724" s="244">
        <v>7.0021606607113498E-2</v>
      </c>
      <c r="N724" s="244">
        <v>7.0637748337212938E-2</v>
      </c>
      <c r="O724" s="244">
        <v>7.12594044275498E-2</v>
      </c>
    </row>
    <row r="725" spans="1:15" ht="17.25" outlineLevel="1">
      <c r="A725" s="765" t="s">
        <v>235</v>
      </c>
      <c r="B725" s="775" t="s">
        <v>234</v>
      </c>
      <c r="C725" s="264" t="s">
        <v>257</v>
      </c>
      <c r="D725" s="265"/>
      <c r="E725" s="230">
        <v>0</v>
      </c>
      <c r="F725" s="230">
        <v>0</v>
      </c>
      <c r="G725" s="230">
        <v>0</v>
      </c>
      <c r="H725" s="230">
        <v>0</v>
      </c>
      <c r="I725" s="230">
        <v>0</v>
      </c>
      <c r="J725" s="230">
        <v>0</v>
      </c>
      <c r="K725" s="230">
        <v>0</v>
      </c>
      <c r="L725" s="230">
        <v>0</v>
      </c>
      <c r="M725" s="223">
        <v>0</v>
      </c>
      <c r="N725" s="223">
        <v>0</v>
      </c>
      <c r="O725" s="223">
        <v>0</v>
      </c>
    </row>
    <row r="726" spans="1:15" outlineLevel="1">
      <c r="A726" s="765"/>
      <c r="B726" s="775"/>
      <c r="C726" s="264" t="s">
        <v>244</v>
      </c>
      <c r="D726" s="265"/>
      <c r="E726" s="230">
        <v>0</v>
      </c>
      <c r="F726" s="230">
        <v>0</v>
      </c>
      <c r="G726" s="230">
        <v>0</v>
      </c>
      <c r="H726" s="230">
        <v>0</v>
      </c>
      <c r="I726" s="230">
        <v>0</v>
      </c>
      <c r="J726" s="230">
        <v>0</v>
      </c>
      <c r="K726" s="230">
        <v>0</v>
      </c>
      <c r="L726" s="230">
        <v>0</v>
      </c>
      <c r="M726" s="223">
        <v>0</v>
      </c>
      <c r="N726" s="223">
        <v>0</v>
      </c>
      <c r="O726" s="223">
        <v>0</v>
      </c>
    </row>
    <row r="727" spans="1:15" outlineLevel="1">
      <c r="A727" s="765"/>
      <c r="B727" s="775"/>
      <c r="C727" s="264" t="s">
        <v>310</v>
      </c>
      <c r="D727" s="265"/>
      <c r="E727" s="230">
        <v>0</v>
      </c>
      <c r="F727" s="230">
        <v>0</v>
      </c>
      <c r="G727" s="230">
        <v>0</v>
      </c>
      <c r="H727" s="230">
        <v>0</v>
      </c>
      <c r="I727" s="230">
        <v>0</v>
      </c>
      <c r="J727" s="230">
        <v>0</v>
      </c>
      <c r="K727" s="230">
        <v>0</v>
      </c>
      <c r="L727" s="230">
        <v>0</v>
      </c>
      <c r="M727" s="223">
        <v>0</v>
      </c>
      <c r="N727" s="223">
        <v>0</v>
      </c>
      <c r="O727" s="223">
        <v>0</v>
      </c>
    </row>
    <row r="728" spans="1:15" ht="30" outlineLevel="1">
      <c r="A728" s="765"/>
      <c r="B728" s="775"/>
      <c r="C728" s="264" t="s">
        <v>57</v>
      </c>
      <c r="D728" s="265"/>
      <c r="E728" s="230">
        <v>0</v>
      </c>
      <c r="F728" s="230">
        <v>0</v>
      </c>
      <c r="G728" s="230">
        <v>0</v>
      </c>
      <c r="H728" s="230">
        <v>0</v>
      </c>
      <c r="I728" s="230">
        <v>0</v>
      </c>
      <c r="J728" s="230">
        <v>0</v>
      </c>
      <c r="K728" s="230">
        <v>0</v>
      </c>
      <c r="L728" s="230">
        <v>0</v>
      </c>
      <c r="M728" s="223">
        <v>0</v>
      </c>
      <c r="N728" s="223">
        <v>0</v>
      </c>
      <c r="O728" s="223">
        <v>0</v>
      </c>
    </row>
    <row r="729" spans="1:15" ht="15" customHeight="1" outlineLevel="1">
      <c r="A729" s="765">
        <v>8</v>
      </c>
      <c r="B729" s="776" t="s">
        <v>245</v>
      </c>
      <c r="C729" s="264" t="s">
        <v>242</v>
      </c>
      <c r="D729" s="265"/>
      <c r="E729" s="244">
        <f t="shared" ref="E729" si="501">E732+E745</f>
        <v>606.14021000000002</v>
      </c>
      <c r="F729" s="244">
        <f t="shared" ref="F729:O729" si="502">F732+F745</f>
        <v>578.85833300000002</v>
      </c>
      <c r="G729" s="244">
        <f t="shared" si="502"/>
        <v>138</v>
      </c>
      <c r="H729" s="244">
        <f t="shared" si="502"/>
        <v>148.41231690000001</v>
      </c>
      <c r="I729" s="244">
        <f t="shared" si="502"/>
        <v>151.16558527000001</v>
      </c>
      <c r="J729" s="244">
        <f t="shared" si="502"/>
        <v>164.35</v>
      </c>
      <c r="K729" s="244">
        <f t="shared" si="502"/>
        <v>601.92790216999992</v>
      </c>
      <c r="L729" s="244">
        <f t="shared" si="502"/>
        <v>601.92790216999992</v>
      </c>
      <c r="M729" s="244">
        <f t="shared" si="502"/>
        <v>601.92790216999992</v>
      </c>
      <c r="N729" s="244">
        <f t="shared" si="502"/>
        <v>583.87006510489994</v>
      </c>
      <c r="O729" s="244">
        <f t="shared" si="502"/>
        <v>566.35396315175296</v>
      </c>
    </row>
    <row r="730" spans="1:15" outlineLevel="1">
      <c r="A730" s="765"/>
      <c r="B730" s="776"/>
      <c r="C730" s="264" t="s">
        <v>56</v>
      </c>
      <c r="D730" s="265"/>
      <c r="E730" s="244">
        <f t="shared" ref="E730" si="503">E733+E746</f>
        <v>0.71850927582199997</v>
      </c>
      <c r="F730" s="244">
        <f t="shared" ref="F730:O730" si="504">F733+F746</f>
        <v>0.68541927249519996</v>
      </c>
      <c r="G730" s="244">
        <f t="shared" si="504"/>
        <v>0.163078</v>
      </c>
      <c r="H730" s="244">
        <f t="shared" si="504"/>
        <v>0.17482386265756</v>
      </c>
      <c r="I730" s="244">
        <f t="shared" si="504"/>
        <v>0.17863976301860501</v>
      </c>
      <c r="J730" s="244">
        <f t="shared" si="504"/>
        <v>0.19275157499999998</v>
      </c>
      <c r="K730" s="244">
        <f t="shared" si="504"/>
        <v>0.70929320067616497</v>
      </c>
      <c r="L730" s="244">
        <f t="shared" si="504"/>
        <v>0.70929320067616497</v>
      </c>
      <c r="M730" s="244">
        <f t="shared" si="504"/>
        <v>0.70929320067616497</v>
      </c>
      <c r="N730" s="244">
        <f t="shared" si="504"/>
        <v>0.68801440465588004</v>
      </c>
      <c r="O730" s="244">
        <f t="shared" si="504"/>
        <v>0.66737397251620356</v>
      </c>
    </row>
    <row r="731" spans="1:15" ht="30" outlineLevel="1">
      <c r="A731" s="765"/>
      <c r="B731" s="776"/>
      <c r="C731" s="264" t="s">
        <v>55</v>
      </c>
      <c r="D731" s="265"/>
      <c r="E731" s="244">
        <f t="shared" ref="E731" si="505">E734+E747</f>
        <v>24.823334690778299</v>
      </c>
      <c r="F731" s="244">
        <f t="shared" ref="F731:O731" si="506">F734+F747</f>
        <v>25.6349279490246</v>
      </c>
      <c r="G731" s="244">
        <f t="shared" si="506"/>
        <v>6.6106800000000003</v>
      </c>
      <c r="H731" s="244">
        <f t="shared" si="506"/>
        <v>7.0806299995140005</v>
      </c>
      <c r="I731" s="244">
        <f t="shared" si="506"/>
        <v>7.2410966492015998</v>
      </c>
      <c r="J731" s="244">
        <f t="shared" si="506"/>
        <v>7.8081179999999994</v>
      </c>
      <c r="K731" s="244">
        <f t="shared" si="506"/>
        <v>28.740524648715599</v>
      </c>
      <c r="L731" s="384">
        <f t="shared" si="506"/>
        <v>30.460283829999987</v>
      </c>
      <c r="M731" s="384">
        <f t="shared" si="506"/>
        <v>31.627449390000002</v>
      </c>
      <c r="N731" s="384">
        <f t="shared" si="506"/>
        <v>36.326537829999999</v>
      </c>
      <c r="O731" s="384">
        <f t="shared" si="506"/>
        <v>41.533544830000011</v>
      </c>
    </row>
    <row r="732" spans="1:15" outlineLevel="1">
      <c r="A732" s="527" t="s">
        <v>236</v>
      </c>
      <c r="B732" s="336" t="s">
        <v>250</v>
      </c>
      <c r="C732" s="264" t="s">
        <v>242</v>
      </c>
      <c r="D732" s="265"/>
      <c r="E732" s="244">
        <v>285.30003000000005</v>
      </c>
      <c r="F732" s="244">
        <v>279.95627300000001</v>
      </c>
      <c r="G732" s="244">
        <v>70</v>
      </c>
      <c r="H732" s="244">
        <v>80.86231690000001</v>
      </c>
      <c r="I732" s="244">
        <v>76.641566699999998</v>
      </c>
      <c r="J732" s="244">
        <v>98</v>
      </c>
      <c r="K732" s="244">
        <v>325.50388359999999</v>
      </c>
      <c r="L732" s="244">
        <v>325.50388359999999</v>
      </c>
      <c r="M732" s="244">
        <v>325.50388359999999</v>
      </c>
      <c r="N732" s="244">
        <v>315.73876709199999</v>
      </c>
      <c r="O732" s="244">
        <v>306.26660407923998</v>
      </c>
    </row>
    <row r="733" spans="1:15" outlineLevel="1">
      <c r="A733" s="527"/>
      <c r="B733" s="526"/>
      <c r="C733" s="264" t="s">
        <v>56</v>
      </c>
      <c r="D733" s="265"/>
      <c r="E733" s="244">
        <v>0.32307375397200006</v>
      </c>
      <c r="F733" s="244">
        <v>0.31702248354519996</v>
      </c>
      <c r="G733" s="244">
        <v>7.9268000000000005E-2</v>
      </c>
      <c r="H733" s="244">
        <v>9.156848765756001E-2</v>
      </c>
      <c r="I733" s="244">
        <v>8.6788910131080005E-2</v>
      </c>
      <c r="J733" s="244">
        <v>0.1109752</v>
      </c>
      <c r="K733" s="244">
        <v>0.36860059778864002</v>
      </c>
      <c r="L733" s="244">
        <v>0.36860059778864002</v>
      </c>
      <c r="M733" s="108">
        <v>0.36860059778864002</v>
      </c>
      <c r="N733" s="108">
        <v>0.35754257985498078</v>
      </c>
      <c r="O733" s="108">
        <v>0.34681630245933137</v>
      </c>
    </row>
    <row r="734" spans="1:15" ht="30" outlineLevel="1">
      <c r="A734" s="527"/>
      <c r="B734" s="526"/>
      <c r="C734" s="264" t="s">
        <v>55</v>
      </c>
      <c r="D734" s="265"/>
      <c r="E734" s="244">
        <v>11.055415762210199</v>
      </c>
      <c r="F734" s="244">
        <v>11.680509054655001</v>
      </c>
      <c r="G734" s="244">
        <v>3.19164</v>
      </c>
      <c r="H734" s="244">
        <v>3.6842159995140005</v>
      </c>
      <c r="I734" s="244">
        <v>3.4940289955020001</v>
      </c>
      <c r="J734" s="244">
        <f t="shared" ref="J734:O734" si="507">J738</f>
        <v>4.4720399999999998</v>
      </c>
      <c r="K734" s="244">
        <f t="shared" si="507"/>
        <v>14.841924995016001</v>
      </c>
      <c r="L734" s="331">
        <f t="shared" si="507"/>
        <v>15.732440499999994</v>
      </c>
      <c r="M734" s="331">
        <f t="shared" si="507"/>
        <v>16.204413720000002</v>
      </c>
      <c r="N734" s="331">
        <f t="shared" si="507"/>
        <v>16.34701256</v>
      </c>
      <c r="O734" s="331">
        <f t="shared" si="507"/>
        <v>16.490866260000004</v>
      </c>
    </row>
    <row r="735" spans="1:15" ht="30" outlineLevel="1">
      <c r="A735" s="527"/>
      <c r="B735" s="526"/>
      <c r="C735" s="264" t="s">
        <v>243</v>
      </c>
      <c r="D735" s="265"/>
      <c r="E735" s="244">
        <v>2.8530003000000006</v>
      </c>
      <c r="F735" s="244">
        <v>2.7995627299999999</v>
      </c>
      <c r="G735" s="244">
        <v>0.7</v>
      </c>
      <c r="H735" s="244">
        <v>0.80862316900000009</v>
      </c>
      <c r="I735" s="244">
        <v>0.76641566699999997</v>
      </c>
      <c r="J735" s="244">
        <v>0.98</v>
      </c>
      <c r="K735" s="244">
        <v>3.2550388359999998</v>
      </c>
      <c r="L735" s="331">
        <v>3.2550388359999998</v>
      </c>
      <c r="M735" s="331">
        <v>3.2550388359999998</v>
      </c>
      <c r="N735" s="331">
        <v>3.1573876709199999</v>
      </c>
      <c r="O735" s="331">
        <v>3.0626660407923998</v>
      </c>
    </row>
    <row r="736" spans="1:15" outlineLevel="1">
      <c r="A736" s="527" t="s">
        <v>237</v>
      </c>
      <c r="B736" s="529" t="s">
        <v>251</v>
      </c>
      <c r="C736" s="264" t="s">
        <v>242</v>
      </c>
      <c r="D736" s="265"/>
      <c r="E736" s="244">
        <v>285.30003000000005</v>
      </c>
      <c r="F736" s="244">
        <v>279.95627300000001</v>
      </c>
      <c r="G736" s="244">
        <v>70</v>
      </c>
      <c r="H736" s="244">
        <v>80.86231690000001</v>
      </c>
      <c r="I736" s="244">
        <v>76.641566699999998</v>
      </c>
      <c r="J736" s="244">
        <v>98</v>
      </c>
      <c r="K736" s="244">
        <v>325.50388359999999</v>
      </c>
      <c r="L736" s="522">
        <v>325.50388359999999</v>
      </c>
      <c r="M736" s="522">
        <v>325.50388359999999</v>
      </c>
      <c r="N736" s="522">
        <v>315.73876709199999</v>
      </c>
      <c r="O736" s="522">
        <v>306.26660407923998</v>
      </c>
    </row>
    <row r="737" spans="1:15" outlineLevel="1">
      <c r="A737" s="527"/>
      <c r="B737" s="339"/>
      <c r="C737" s="264" t="s">
        <v>225</v>
      </c>
      <c r="D737" s="265"/>
      <c r="E737" s="244">
        <v>0.32307375397200006</v>
      </c>
      <c r="F737" s="244">
        <v>0.31702248354519996</v>
      </c>
      <c r="G737" s="244">
        <v>7.9268000000000005E-2</v>
      </c>
      <c r="H737" s="244">
        <v>9.156848765756001E-2</v>
      </c>
      <c r="I737" s="244">
        <v>8.6788910131080005E-2</v>
      </c>
      <c r="J737" s="244">
        <v>0.1109752</v>
      </c>
      <c r="K737" s="244">
        <v>0.36860059778864002</v>
      </c>
      <c r="L737" s="331">
        <v>0.36860059778864002</v>
      </c>
      <c r="M737" s="331">
        <v>0.36860059778864002</v>
      </c>
      <c r="N737" s="331">
        <v>0.35754257985498078</v>
      </c>
      <c r="O737" s="331">
        <v>0.34681630245933137</v>
      </c>
    </row>
    <row r="738" spans="1:15" ht="30" outlineLevel="1">
      <c r="A738" s="527"/>
      <c r="B738" s="339"/>
      <c r="C738" s="264" t="s">
        <v>55</v>
      </c>
      <c r="D738" s="265"/>
      <c r="E738" s="244">
        <v>11.055415762210199</v>
      </c>
      <c r="F738" s="244">
        <v>11.680509054655001</v>
      </c>
      <c r="G738" s="244">
        <v>3.19164</v>
      </c>
      <c r="H738" s="244">
        <v>3.6842159995140005</v>
      </c>
      <c r="I738" s="244">
        <v>3.4940289955020001</v>
      </c>
      <c r="J738" s="244">
        <v>4.4720399999999998</v>
      </c>
      <c r="K738" s="244">
        <v>14.841924995016001</v>
      </c>
      <c r="L738" s="331">
        <v>15.732440499999994</v>
      </c>
      <c r="M738" s="331">
        <v>16.204413720000002</v>
      </c>
      <c r="N738" s="331">
        <v>16.34701256</v>
      </c>
      <c r="O738" s="331">
        <v>16.490866260000004</v>
      </c>
    </row>
    <row r="739" spans="1:15" ht="30" outlineLevel="1">
      <c r="A739" s="527"/>
      <c r="B739" s="284"/>
      <c r="C739" s="264" t="s">
        <v>243</v>
      </c>
      <c r="D739" s="265"/>
      <c r="E739" s="244">
        <v>2.8530003000000006</v>
      </c>
      <c r="F739" s="244">
        <v>2.7995627299999999</v>
      </c>
      <c r="G739" s="244">
        <v>0.7</v>
      </c>
      <c r="H739" s="244">
        <v>0.80862316900000009</v>
      </c>
      <c r="I739" s="244">
        <v>0.76641566699999997</v>
      </c>
      <c r="J739" s="244">
        <v>0.98</v>
      </c>
      <c r="K739" s="244">
        <v>3.2550388359999998</v>
      </c>
      <c r="L739" s="331">
        <v>3.2550388359999998</v>
      </c>
      <c r="M739" s="331">
        <v>3.2550388359999998</v>
      </c>
      <c r="N739" s="331">
        <v>3.1573876709199999</v>
      </c>
      <c r="O739" s="331">
        <v>3.0626660407923998</v>
      </c>
    </row>
    <row r="740" spans="1:15" outlineLevel="1">
      <c r="A740" s="527" t="s">
        <v>238</v>
      </c>
      <c r="B740" s="530" t="s">
        <v>252</v>
      </c>
      <c r="C740" s="264" t="s">
        <v>244</v>
      </c>
      <c r="D740" s="265"/>
      <c r="E740" s="226">
        <v>0</v>
      </c>
      <c r="F740" s="226">
        <v>0</v>
      </c>
      <c r="G740" s="226"/>
      <c r="H740" s="226"/>
      <c r="I740" s="226"/>
      <c r="J740" s="226"/>
      <c r="K740" s="226"/>
      <c r="L740" s="226"/>
      <c r="M740" s="222"/>
      <c r="N740" s="222"/>
      <c r="O740" s="222"/>
    </row>
    <row r="741" spans="1:15" outlineLevel="1">
      <c r="A741" s="527"/>
      <c r="B741" s="528"/>
      <c r="C741" s="264" t="s">
        <v>225</v>
      </c>
      <c r="D741" s="265"/>
      <c r="E741" s="244">
        <v>0</v>
      </c>
      <c r="F741" s="244">
        <v>0</v>
      </c>
      <c r="G741" s="244"/>
      <c r="H741" s="244"/>
      <c r="I741" s="244"/>
      <c r="J741" s="244"/>
      <c r="K741" s="244"/>
      <c r="L741" s="244"/>
      <c r="M741" s="108"/>
      <c r="N741" s="108"/>
      <c r="O741" s="108"/>
    </row>
    <row r="742" spans="1:15" ht="30" outlineLevel="1">
      <c r="A742" s="527"/>
      <c r="B742" s="528"/>
      <c r="C742" s="264" t="s">
        <v>55</v>
      </c>
      <c r="D742" s="265"/>
      <c r="E742" s="226">
        <v>0</v>
      </c>
      <c r="F742" s="226">
        <v>0</v>
      </c>
      <c r="G742" s="226"/>
      <c r="H742" s="226"/>
      <c r="I742" s="226"/>
      <c r="J742" s="226"/>
      <c r="K742" s="226"/>
      <c r="L742" s="226"/>
      <c r="M742" s="222"/>
      <c r="N742" s="222"/>
      <c r="O742" s="222"/>
    </row>
    <row r="743" spans="1:15" ht="30" outlineLevel="1">
      <c r="A743" s="527"/>
      <c r="B743" s="528"/>
      <c r="C743" s="264" t="s">
        <v>243</v>
      </c>
      <c r="D743" s="265"/>
      <c r="E743" s="226"/>
      <c r="F743" s="226"/>
      <c r="G743" s="226"/>
      <c r="H743" s="226"/>
      <c r="I743" s="226"/>
      <c r="J743" s="226"/>
      <c r="K743" s="226"/>
      <c r="L743" s="226"/>
      <c r="M743" s="222"/>
      <c r="N743" s="222"/>
      <c r="O743" s="222"/>
    </row>
    <row r="744" spans="1:15" ht="30" outlineLevel="1">
      <c r="A744" s="527"/>
      <c r="B744" s="528"/>
      <c r="C744" s="264" t="s">
        <v>260</v>
      </c>
      <c r="D744" s="265"/>
      <c r="E744" s="226"/>
      <c r="F744" s="226"/>
      <c r="G744" s="226"/>
      <c r="H744" s="226"/>
      <c r="I744" s="226"/>
      <c r="J744" s="226"/>
      <c r="K744" s="226"/>
      <c r="L744" s="226"/>
      <c r="M744" s="222"/>
      <c r="N744" s="222"/>
      <c r="O744" s="222"/>
    </row>
    <row r="745" spans="1:15" outlineLevel="1">
      <c r="A745" s="527" t="s">
        <v>239</v>
      </c>
      <c r="B745" s="281" t="s">
        <v>226</v>
      </c>
      <c r="C745" s="264" t="s">
        <v>242</v>
      </c>
      <c r="D745" s="265"/>
      <c r="E745" s="244">
        <f t="shared" ref="E745:J745" si="508">E749+E753</f>
        <v>320.84017999999992</v>
      </c>
      <c r="F745" s="244">
        <f t="shared" si="508"/>
        <v>298.90206000000001</v>
      </c>
      <c r="G745" s="244">
        <f t="shared" si="508"/>
        <v>68</v>
      </c>
      <c r="H745" s="244">
        <f t="shared" si="508"/>
        <v>67.55</v>
      </c>
      <c r="I745" s="244">
        <f t="shared" si="508"/>
        <v>74.524018569999996</v>
      </c>
      <c r="J745" s="244">
        <f t="shared" si="508"/>
        <v>66.349999999999994</v>
      </c>
      <c r="K745" s="244">
        <f>K749+K753</f>
        <v>276.42401856999999</v>
      </c>
      <c r="L745" s="331">
        <f t="shared" ref="L745:O745" si="509">L749+L753</f>
        <v>276.42401856999999</v>
      </c>
      <c r="M745" s="331">
        <f t="shared" si="509"/>
        <v>276.42401856999999</v>
      </c>
      <c r="N745" s="331">
        <f t="shared" si="509"/>
        <v>268.13129801289995</v>
      </c>
      <c r="O745" s="331">
        <f t="shared" si="509"/>
        <v>260.08735907251298</v>
      </c>
    </row>
    <row r="746" spans="1:15" outlineLevel="1">
      <c r="A746" s="527"/>
      <c r="B746" s="528"/>
      <c r="C746" s="264" t="s">
        <v>225</v>
      </c>
      <c r="D746" s="265"/>
      <c r="E746" s="244">
        <f t="shared" ref="E746:O746" si="510">E750+E754</f>
        <v>0.39543552184999992</v>
      </c>
      <c r="F746" s="244">
        <f t="shared" si="510"/>
        <v>0.36839678895</v>
      </c>
      <c r="G746" s="244">
        <f t="shared" si="510"/>
        <v>8.3809999999999996E-2</v>
      </c>
      <c r="H746" s="244">
        <f t="shared" si="510"/>
        <v>8.3255374999999979E-2</v>
      </c>
      <c r="I746" s="244">
        <f t="shared" si="510"/>
        <v>9.1850852887524995E-2</v>
      </c>
      <c r="J746" s="244">
        <f t="shared" si="510"/>
        <v>8.1776374999999984E-2</v>
      </c>
      <c r="K746" s="244">
        <f t="shared" si="510"/>
        <v>0.34069260288752495</v>
      </c>
      <c r="L746" s="331">
        <f t="shared" si="510"/>
        <v>0.34069260288752495</v>
      </c>
      <c r="M746" s="331">
        <f t="shared" si="510"/>
        <v>0.34069260288752495</v>
      </c>
      <c r="N746" s="331">
        <f t="shared" si="510"/>
        <v>0.33047182480089921</v>
      </c>
      <c r="O746" s="331">
        <f t="shared" si="510"/>
        <v>0.32055767005687225</v>
      </c>
    </row>
    <row r="747" spans="1:15" ht="30" outlineLevel="1">
      <c r="A747" s="527"/>
      <c r="B747" s="528"/>
      <c r="C747" s="264" t="s">
        <v>55</v>
      </c>
      <c r="D747" s="265"/>
      <c r="E747" s="384">
        <f t="shared" ref="E747:O747" si="511">E751+E755</f>
        <v>13.767918928568101</v>
      </c>
      <c r="F747" s="384">
        <f t="shared" si="511"/>
        <v>13.954418894369601</v>
      </c>
      <c r="G747" s="384">
        <f t="shared" si="511"/>
        <v>3.4190399999999999</v>
      </c>
      <c r="H747" s="384">
        <f t="shared" si="511"/>
        <v>3.396414</v>
      </c>
      <c r="I747" s="384">
        <f t="shared" si="511"/>
        <v>3.7470676536995997</v>
      </c>
      <c r="J747" s="384">
        <f t="shared" si="511"/>
        <v>3.3360779999999997</v>
      </c>
      <c r="K747" s="384">
        <f t="shared" si="511"/>
        <v>13.898599653699598</v>
      </c>
      <c r="L747" s="331">
        <f t="shared" si="511"/>
        <v>14.727843329999992</v>
      </c>
      <c r="M747" s="331">
        <f t="shared" si="511"/>
        <v>15.423035669999999</v>
      </c>
      <c r="N747" s="331">
        <f t="shared" si="511"/>
        <v>19.97952527</v>
      </c>
      <c r="O747" s="331">
        <f t="shared" si="511"/>
        <v>25.042678570000003</v>
      </c>
    </row>
    <row r="748" spans="1:15" ht="30" outlineLevel="1">
      <c r="A748" s="527"/>
      <c r="B748" s="528"/>
      <c r="C748" s="264" t="s">
        <v>243</v>
      </c>
      <c r="D748" s="265"/>
      <c r="E748" s="244">
        <f t="shared" ref="E748:O748" si="512">E745/100</f>
        <v>3.208401799999999</v>
      </c>
      <c r="F748" s="244">
        <f t="shared" si="512"/>
        <v>2.9890205999999999</v>
      </c>
      <c r="G748" s="244">
        <f t="shared" si="512"/>
        <v>0.68</v>
      </c>
      <c r="H748" s="244">
        <f t="shared" si="512"/>
        <v>0.67549999999999999</v>
      </c>
      <c r="I748" s="244">
        <f t="shared" si="512"/>
        <v>0.74524018569999995</v>
      </c>
      <c r="J748" s="244">
        <f t="shared" si="512"/>
        <v>0.66349999999999998</v>
      </c>
      <c r="K748" s="244">
        <f t="shared" si="512"/>
        <v>2.7642401856999999</v>
      </c>
      <c r="L748" s="331">
        <f t="shared" si="512"/>
        <v>2.7642401856999999</v>
      </c>
      <c r="M748" s="331">
        <f t="shared" si="512"/>
        <v>2.7642401856999999</v>
      </c>
      <c r="N748" s="331">
        <f t="shared" si="512"/>
        <v>2.6813129801289994</v>
      </c>
      <c r="O748" s="331">
        <f t="shared" si="512"/>
        <v>2.6008735907251297</v>
      </c>
    </row>
    <row r="749" spans="1:15" outlineLevel="1">
      <c r="A749" s="527" t="s">
        <v>240</v>
      </c>
      <c r="B749" s="530" t="s">
        <v>251</v>
      </c>
      <c r="C749" s="264" t="s">
        <v>242</v>
      </c>
      <c r="D749" s="265"/>
      <c r="E749" s="230">
        <v>96.252053999999987</v>
      </c>
      <c r="F749" s="230">
        <v>89.670618000000005</v>
      </c>
      <c r="G749" s="230">
        <v>20.399999999999999</v>
      </c>
      <c r="H749" s="230">
        <v>20.264999999999997</v>
      </c>
      <c r="I749" s="230">
        <v>22.357205570999998</v>
      </c>
      <c r="J749" s="380">
        <v>19.904999999999998</v>
      </c>
      <c r="K749" s="230">
        <v>82.927205570999988</v>
      </c>
      <c r="L749" s="424">
        <v>82.927205570999988</v>
      </c>
      <c r="M749" s="424">
        <v>82.927205570999988</v>
      </c>
      <c r="N749" s="424">
        <v>80.439389403869995</v>
      </c>
      <c r="O749" s="424">
        <v>78.026207721753892</v>
      </c>
    </row>
    <row r="750" spans="1:15" outlineLevel="1">
      <c r="A750" s="527"/>
      <c r="B750" s="284"/>
      <c r="C750" s="264" t="s">
        <v>225</v>
      </c>
      <c r="D750" s="265"/>
      <c r="E750" s="244">
        <v>0.11863065655499998</v>
      </c>
      <c r="F750" s="244">
        <v>0.110519036685</v>
      </c>
      <c r="G750" s="244">
        <v>2.5143000000000002E-2</v>
      </c>
      <c r="H750" s="244">
        <v>2.4976612499999992E-2</v>
      </c>
      <c r="I750" s="244">
        <v>2.7555255866257497E-2</v>
      </c>
      <c r="J750" s="244">
        <v>2.4532912499999993E-2</v>
      </c>
      <c r="K750" s="244">
        <v>0.10220778086625748</v>
      </c>
      <c r="L750" s="331">
        <v>0.10220778086625748</v>
      </c>
      <c r="M750" s="331">
        <v>0.10220778086625748</v>
      </c>
      <c r="N750" s="331">
        <v>9.9141547440269762E-2</v>
      </c>
      <c r="O750" s="331">
        <v>9.6167301017061654E-2</v>
      </c>
    </row>
    <row r="751" spans="1:15" ht="30" outlineLevel="1">
      <c r="A751" s="527"/>
      <c r="B751" s="284"/>
      <c r="C751" s="264" t="s">
        <v>55</v>
      </c>
      <c r="D751" s="265"/>
      <c r="E751" s="230">
        <v>4.13037567857043</v>
      </c>
      <c r="F751" s="230">
        <v>4.1863256683108805</v>
      </c>
      <c r="G751" s="230">
        <v>1.025712</v>
      </c>
      <c r="H751" s="230">
        <v>1.0189242000000001</v>
      </c>
      <c r="I751" s="230">
        <v>1.12412029610988</v>
      </c>
      <c r="J751" s="381">
        <v>1.0008234</v>
      </c>
      <c r="K751" s="230">
        <v>4.1695798961098802</v>
      </c>
      <c r="L751" s="425">
        <v>4.4197546900000004</v>
      </c>
      <c r="M751" s="425">
        <v>4.5523473299999999</v>
      </c>
      <c r="N751" s="425">
        <v>4.5924079899999999</v>
      </c>
      <c r="O751" s="425">
        <v>4.6328211799999997</v>
      </c>
    </row>
    <row r="752" spans="1:15" ht="30" outlineLevel="1">
      <c r="A752" s="527"/>
      <c r="B752" s="284"/>
      <c r="C752" s="264" t="s">
        <v>243</v>
      </c>
      <c r="D752" s="265"/>
      <c r="E752" s="244">
        <v>0.96252053999999987</v>
      </c>
      <c r="F752" s="244">
        <v>0.89670618000000002</v>
      </c>
      <c r="G752" s="244">
        <v>0.20399999999999999</v>
      </c>
      <c r="H752" s="244">
        <v>0.20264999999999997</v>
      </c>
      <c r="I752" s="244">
        <v>0.22357205570999997</v>
      </c>
      <c r="J752" s="244">
        <v>0.19904999999999998</v>
      </c>
      <c r="K752" s="244">
        <v>0.82927205570999984</v>
      </c>
      <c r="L752" s="331">
        <v>0.82927205570999984</v>
      </c>
      <c r="M752" s="331">
        <v>0.82927205570999984</v>
      </c>
      <c r="N752" s="331">
        <v>0.80439389403869999</v>
      </c>
      <c r="O752" s="331">
        <v>0.78026207721753893</v>
      </c>
    </row>
    <row r="753" spans="1:15" outlineLevel="1">
      <c r="A753" s="527" t="s">
        <v>241</v>
      </c>
      <c r="B753" s="530" t="s">
        <v>252</v>
      </c>
      <c r="C753" s="264" t="s">
        <v>244</v>
      </c>
      <c r="D753" s="265"/>
      <c r="E753" s="230">
        <v>224.58812599999996</v>
      </c>
      <c r="F753" s="230">
        <v>209.23144199999999</v>
      </c>
      <c r="G753" s="230">
        <v>47.599999999999994</v>
      </c>
      <c r="H753" s="230">
        <v>47.284999999999997</v>
      </c>
      <c r="I753" s="230">
        <v>52.166812998999994</v>
      </c>
      <c r="J753" s="230">
        <v>46.444999999999993</v>
      </c>
      <c r="K753" s="230">
        <v>193.49681299899999</v>
      </c>
      <c r="L753" s="424">
        <v>193.49681299899999</v>
      </c>
      <c r="M753" s="424">
        <v>193.49681299899999</v>
      </c>
      <c r="N753" s="424">
        <v>187.69190860902998</v>
      </c>
      <c r="O753" s="424">
        <v>182.0611513507591</v>
      </c>
    </row>
    <row r="754" spans="1:15" outlineLevel="1">
      <c r="A754" s="527"/>
      <c r="B754" s="284"/>
      <c r="C754" s="264" t="s">
        <v>225</v>
      </c>
      <c r="D754" s="265"/>
      <c r="E754" s="244">
        <v>0.27680486529499992</v>
      </c>
      <c r="F754" s="244">
        <v>0.25787775226499998</v>
      </c>
      <c r="G754" s="244">
        <v>5.866699999999999E-2</v>
      </c>
      <c r="H754" s="244">
        <v>5.8278762499999991E-2</v>
      </c>
      <c r="I754" s="244">
        <v>6.4295597021267498E-2</v>
      </c>
      <c r="J754" s="244">
        <v>5.7243462499999995E-2</v>
      </c>
      <c r="K754" s="244">
        <v>0.23848482202126747</v>
      </c>
      <c r="L754" s="331">
        <v>0.23848482202126747</v>
      </c>
      <c r="M754" s="323">
        <v>0.23848482202126747</v>
      </c>
      <c r="N754" s="323">
        <v>0.23133027736062944</v>
      </c>
      <c r="O754" s="323">
        <v>0.22439036903981061</v>
      </c>
    </row>
    <row r="755" spans="1:15" ht="30" outlineLevel="1">
      <c r="A755" s="527"/>
      <c r="B755" s="528"/>
      <c r="C755" s="264" t="s">
        <v>55</v>
      </c>
      <c r="D755" s="265"/>
      <c r="E755" s="230">
        <v>9.6375432499976696</v>
      </c>
      <c r="F755" s="230">
        <v>9.7680932260587205</v>
      </c>
      <c r="G755" s="230">
        <v>2.3933279999999999</v>
      </c>
      <c r="H755" s="230">
        <v>2.3774897999999998</v>
      </c>
      <c r="I755" s="230">
        <v>2.62294735758972</v>
      </c>
      <c r="J755" s="230">
        <v>2.3352545999999998</v>
      </c>
      <c r="K755" s="230">
        <v>9.7290197575897182</v>
      </c>
      <c r="L755" s="426">
        <v>10.308088639999992</v>
      </c>
      <c r="M755" s="426">
        <v>10.870688339999999</v>
      </c>
      <c r="N755" s="426">
        <v>15.38711728</v>
      </c>
      <c r="O755" s="426">
        <v>20.409857390000003</v>
      </c>
    </row>
    <row r="756" spans="1:15" ht="30" outlineLevel="1">
      <c r="A756" s="527"/>
      <c r="B756" s="528"/>
      <c r="C756" s="264" t="s">
        <v>243</v>
      </c>
      <c r="D756" s="265"/>
      <c r="E756" s="244">
        <v>2.2458812599999995</v>
      </c>
      <c r="F756" s="244">
        <v>2.0923144199999997</v>
      </c>
      <c r="G756" s="244">
        <v>0.47599999999999992</v>
      </c>
      <c r="H756" s="244">
        <v>0.47284999999999999</v>
      </c>
      <c r="I756" s="244">
        <v>0.5216681299899999</v>
      </c>
      <c r="J756" s="244">
        <v>0.46444999999999992</v>
      </c>
      <c r="K756" s="244">
        <v>1.9349681299899999</v>
      </c>
      <c r="L756" s="331">
        <v>1.9349681299899999</v>
      </c>
      <c r="M756" s="331">
        <v>1.9349681299899999</v>
      </c>
      <c r="N756" s="331">
        <v>1.8769190860902998</v>
      </c>
      <c r="O756" s="331">
        <v>1.8206115135075911</v>
      </c>
    </row>
    <row r="757" spans="1:15" ht="30" outlineLevel="1">
      <c r="A757" s="527"/>
      <c r="B757" s="528"/>
      <c r="C757" s="264" t="s">
        <v>260</v>
      </c>
      <c r="D757" s="265"/>
      <c r="E757" s="226">
        <v>0</v>
      </c>
      <c r="F757" s="226">
        <v>0</v>
      </c>
      <c r="G757" s="226">
        <v>0</v>
      </c>
      <c r="H757" s="226">
        <v>0</v>
      </c>
      <c r="I757" s="226">
        <v>0</v>
      </c>
      <c r="J757" s="226">
        <v>0</v>
      </c>
      <c r="K757" s="226">
        <v>0</v>
      </c>
      <c r="L757" s="226">
        <v>0</v>
      </c>
      <c r="M757" s="222">
        <v>0</v>
      </c>
      <c r="N757" s="222">
        <v>0</v>
      </c>
      <c r="O757" s="222">
        <v>0</v>
      </c>
    </row>
    <row r="758" spans="1:15" ht="15" customHeight="1" outlineLevel="1">
      <c r="A758" s="765" t="s">
        <v>248</v>
      </c>
      <c r="B758" s="777" t="s">
        <v>253</v>
      </c>
      <c r="C758" s="264" t="s">
        <v>225</v>
      </c>
      <c r="D758" s="265"/>
      <c r="E758" s="244">
        <v>0</v>
      </c>
      <c r="F758" s="244">
        <v>0</v>
      </c>
      <c r="G758" s="244">
        <f t="shared" ref="G758:N758" si="513">G761+G764</f>
        <v>0</v>
      </c>
      <c r="H758" s="244">
        <f t="shared" si="513"/>
        <v>0</v>
      </c>
      <c r="I758" s="244">
        <f t="shared" si="513"/>
        <v>0</v>
      </c>
      <c r="J758" s="244">
        <f t="shared" si="513"/>
        <v>0</v>
      </c>
      <c r="K758" s="244">
        <f t="shared" si="513"/>
        <v>0</v>
      </c>
      <c r="L758" s="244">
        <f t="shared" si="513"/>
        <v>0</v>
      </c>
      <c r="M758" s="108">
        <f t="shared" si="513"/>
        <v>0</v>
      </c>
      <c r="N758" s="108">
        <f t="shared" si="513"/>
        <v>0</v>
      </c>
      <c r="O758" s="108">
        <f>O761+O764</f>
        <v>0</v>
      </c>
    </row>
    <row r="759" spans="1:15" ht="30" outlineLevel="1">
      <c r="A759" s="765"/>
      <c r="B759" s="777"/>
      <c r="C759" s="264" t="s">
        <v>55</v>
      </c>
      <c r="D759" s="265"/>
      <c r="E759" s="244">
        <v>0</v>
      </c>
      <c r="F759" s="244">
        <v>0</v>
      </c>
      <c r="G759" s="244">
        <f t="shared" ref="G759:N759" si="514">G762+G765</f>
        <v>0</v>
      </c>
      <c r="H759" s="244">
        <f t="shared" si="514"/>
        <v>0</v>
      </c>
      <c r="I759" s="244">
        <f t="shared" si="514"/>
        <v>0</v>
      </c>
      <c r="J759" s="244">
        <f t="shared" si="514"/>
        <v>0</v>
      </c>
      <c r="K759" s="244">
        <f t="shared" si="514"/>
        <v>0</v>
      </c>
      <c r="L759" s="244">
        <f t="shared" si="514"/>
        <v>0</v>
      </c>
      <c r="M759" s="108">
        <f t="shared" si="514"/>
        <v>0</v>
      </c>
      <c r="N759" s="108">
        <f t="shared" si="514"/>
        <v>0</v>
      </c>
      <c r="O759" s="108">
        <f>O762+O765</f>
        <v>0</v>
      </c>
    </row>
    <row r="760" spans="1:15" outlineLevel="1">
      <c r="A760" s="765" t="s">
        <v>254</v>
      </c>
      <c r="B760" s="766" t="s">
        <v>247</v>
      </c>
      <c r="C760" s="264" t="s">
        <v>313</v>
      </c>
      <c r="D760" s="265"/>
      <c r="E760" s="226">
        <v>0</v>
      </c>
      <c r="F760" s="226">
        <v>0</v>
      </c>
      <c r="G760" s="226">
        <v>0</v>
      </c>
      <c r="H760" s="226">
        <v>0</v>
      </c>
      <c r="I760" s="226">
        <v>0</v>
      </c>
      <c r="J760" s="226">
        <v>0</v>
      </c>
      <c r="K760" s="226">
        <v>0</v>
      </c>
      <c r="L760" s="226">
        <v>0</v>
      </c>
      <c r="M760" s="222">
        <v>0</v>
      </c>
      <c r="N760" s="222">
        <v>0</v>
      </c>
      <c r="O760" s="222">
        <v>0</v>
      </c>
    </row>
    <row r="761" spans="1:15" outlineLevel="1">
      <c r="A761" s="765"/>
      <c r="B761" s="766"/>
      <c r="C761" s="264" t="s">
        <v>225</v>
      </c>
      <c r="D761" s="265"/>
      <c r="E761" s="244">
        <v>0</v>
      </c>
      <c r="F761" s="244">
        <v>0</v>
      </c>
      <c r="G761" s="244">
        <f t="shared" ref="G761:N761" si="515">1.154*G760/1000</f>
        <v>0</v>
      </c>
      <c r="H761" s="244">
        <f t="shared" si="515"/>
        <v>0</v>
      </c>
      <c r="I761" s="244">
        <f t="shared" si="515"/>
        <v>0</v>
      </c>
      <c r="J761" s="244">
        <f t="shared" si="515"/>
        <v>0</v>
      </c>
      <c r="K761" s="244">
        <f t="shared" si="515"/>
        <v>0</v>
      </c>
      <c r="L761" s="244">
        <f t="shared" si="515"/>
        <v>0</v>
      </c>
      <c r="M761" s="108">
        <f t="shared" si="515"/>
        <v>0</v>
      </c>
      <c r="N761" s="108">
        <f t="shared" si="515"/>
        <v>0</v>
      </c>
      <c r="O761" s="108">
        <f>1.154*O760/1000</f>
        <v>0</v>
      </c>
    </row>
    <row r="762" spans="1:15" ht="30" outlineLevel="1">
      <c r="A762" s="765"/>
      <c r="B762" s="766"/>
      <c r="C762" s="264" t="s">
        <v>55</v>
      </c>
      <c r="D762" s="265"/>
      <c r="E762" s="226">
        <v>0</v>
      </c>
      <c r="F762" s="226">
        <v>0</v>
      </c>
      <c r="G762" s="226">
        <v>0</v>
      </c>
      <c r="H762" s="226">
        <v>0</v>
      </c>
      <c r="I762" s="226">
        <v>0</v>
      </c>
      <c r="J762" s="226">
        <v>0</v>
      </c>
      <c r="K762" s="226">
        <v>0</v>
      </c>
      <c r="L762" s="226">
        <v>0</v>
      </c>
      <c r="M762" s="222">
        <v>0</v>
      </c>
      <c r="N762" s="222">
        <v>0</v>
      </c>
      <c r="O762" s="222">
        <v>0</v>
      </c>
    </row>
    <row r="763" spans="1:15" outlineLevel="1">
      <c r="A763" s="765" t="s">
        <v>249</v>
      </c>
      <c r="B763" s="766" t="s">
        <v>246</v>
      </c>
      <c r="C763" s="264" t="s">
        <v>58</v>
      </c>
      <c r="D763" s="265"/>
      <c r="E763" s="226">
        <v>0</v>
      </c>
      <c r="F763" s="226">
        <v>0</v>
      </c>
      <c r="G763" s="226">
        <v>0</v>
      </c>
      <c r="H763" s="226">
        <v>0</v>
      </c>
      <c r="I763" s="226">
        <v>0</v>
      </c>
      <c r="J763" s="226">
        <v>0</v>
      </c>
      <c r="K763" s="226">
        <v>0</v>
      </c>
      <c r="L763" s="226">
        <v>0</v>
      </c>
      <c r="M763" s="222">
        <v>0</v>
      </c>
      <c r="N763" s="222">
        <v>0</v>
      </c>
      <c r="O763" s="222">
        <v>0</v>
      </c>
    </row>
    <row r="764" spans="1:15" outlineLevel="1">
      <c r="A764" s="765"/>
      <c r="B764" s="766"/>
      <c r="C764" s="264" t="s">
        <v>56</v>
      </c>
      <c r="D764" s="265"/>
      <c r="E764" s="244">
        <v>0</v>
      </c>
      <c r="F764" s="244">
        <v>0</v>
      </c>
      <c r="G764" s="244">
        <f t="shared" ref="G764:N764" si="516">0.12*G763</f>
        <v>0</v>
      </c>
      <c r="H764" s="244">
        <f t="shared" si="516"/>
        <v>0</v>
      </c>
      <c r="I764" s="244">
        <f t="shared" si="516"/>
        <v>0</v>
      </c>
      <c r="J764" s="244">
        <f t="shared" si="516"/>
        <v>0</v>
      </c>
      <c r="K764" s="244">
        <f t="shared" si="516"/>
        <v>0</v>
      </c>
      <c r="L764" s="244">
        <f t="shared" si="516"/>
        <v>0</v>
      </c>
      <c r="M764" s="108">
        <f t="shared" si="516"/>
        <v>0</v>
      </c>
      <c r="N764" s="108">
        <f t="shared" si="516"/>
        <v>0</v>
      </c>
      <c r="O764" s="108">
        <f>0.12*O763</f>
        <v>0</v>
      </c>
    </row>
    <row r="765" spans="1:15" ht="30" outlineLevel="1">
      <c r="A765" s="765"/>
      <c r="B765" s="766"/>
      <c r="C765" s="264" t="s">
        <v>55</v>
      </c>
      <c r="D765" s="265"/>
      <c r="E765" s="226">
        <v>0</v>
      </c>
      <c r="F765" s="226">
        <v>0</v>
      </c>
      <c r="G765" s="226">
        <v>0</v>
      </c>
      <c r="H765" s="226">
        <v>0</v>
      </c>
      <c r="I765" s="226">
        <v>0</v>
      </c>
      <c r="J765" s="226">
        <v>0</v>
      </c>
      <c r="K765" s="226">
        <v>0</v>
      </c>
      <c r="L765" s="226">
        <v>0</v>
      </c>
      <c r="M765" s="222">
        <v>0</v>
      </c>
      <c r="N765" s="222">
        <v>0</v>
      </c>
      <c r="O765" s="222">
        <v>0</v>
      </c>
    </row>
    <row r="766" spans="1:15" s="220" customFormat="1" ht="60" outlineLevel="1">
      <c r="A766" s="303">
        <v>9</v>
      </c>
      <c r="B766" s="304" t="s">
        <v>330</v>
      </c>
      <c r="C766" s="264" t="s">
        <v>215</v>
      </c>
      <c r="D766" s="265"/>
      <c r="E766" s="366">
        <f>E769/E767</f>
        <v>0.86096807415036047</v>
      </c>
      <c r="F766" s="366">
        <f>F769/F767</f>
        <v>0.88516992790937177</v>
      </c>
      <c r="G766" s="366">
        <f t="shared" ref="G766:O766" si="517">G769/G767</f>
        <v>0.75</v>
      </c>
      <c r="H766" s="366">
        <f t="shared" si="517"/>
        <v>0.75</v>
      </c>
      <c r="I766" s="366">
        <f t="shared" si="517"/>
        <v>0.75</v>
      </c>
      <c r="J766" s="366">
        <f t="shared" si="517"/>
        <v>0.75</v>
      </c>
      <c r="K766" s="366">
        <f t="shared" si="517"/>
        <v>0.75</v>
      </c>
      <c r="L766" s="366">
        <f t="shared" si="517"/>
        <v>0.75</v>
      </c>
      <c r="M766" s="366">
        <f t="shared" si="517"/>
        <v>0.75</v>
      </c>
      <c r="N766" s="366">
        <f t="shared" si="517"/>
        <v>0.75</v>
      </c>
      <c r="O766" s="366">
        <f t="shared" si="517"/>
        <v>0.75</v>
      </c>
    </row>
    <row r="767" spans="1:15" s="220" customFormat="1" ht="30" outlineLevel="1">
      <c r="A767" s="305" t="s">
        <v>334</v>
      </c>
      <c r="B767" s="304" t="s">
        <v>331</v>
      </c>
      <c r="C767" s="264" t="s">
        <v>14</v>
      </c>
      <c r="D767" s="265"/>
      <c r="E767" s="367">
        <v>1942</v>
      </c>
      <c r="F767" s="367">
        <v>1942</v>
      </c>
      <c r="G767" s="367">
        <v>1942</v>
      </c>
      <c r="H767" s="367">
        <v>1942</v>
      </c>
      <c r="I767" s="367">
        <v>1942</v>
      </c>
      <c r="J767" s="367">
        <v>1942</v>
      </c>
      <c r="K767" s="367">
        <v>1942</v>
      </c>
      <c r="L767" s="367">
        <v>1942</v>
      </c>
      <c r="M767" s="367">
        <v>1942</v>
      </c>
      <c r="N767" s="367">
        <v>1942</v>
      </c>
      <c r="O767" s="367">
        <v>1942</v>
      </c>
    </row>
    <row r="768" spans="1:15" s="220" customFormat="1" ht="30" outlineLevel="1">
      <c r="A768" s="303" t="s">
        <v>335</v>
      </c>
      <c r="B768" s="306" t="s">
        <v>332</v>
      </c>
      <c r="C768" s="302" t="s">
        <v>14</v>
      </c>
      <c r="D768" s="301"/>
      <c r="E768" s="368">
        <v>270</v>
      </c>
      <c r="F768" s="368">
        <v>223</v>
      </c>
      <c r="G768" s="368">
        <v>485.5</v>
      </c>
      <c r="H768" s="368">
        <v>485.5</v>
      </c>
      <c r="I768" s="368">
        <v>485.5</v>
      </c>
      <c r="J768" s="368">
        <v>485.5</v>
      </c>
      <c r="K768" s="368">
        <v>485.5</v>
      </c>
      <c r="L768" s="368">
        <v>485.5</v>
      </c>
      <c r="M768" s="368">
        <v>485.5</v>
      </c>
      <c r="N768" s="368">
        <v>485.5</v>
      </c>
      <c r="O768" s="368">
        <v>485.5</v>
      </c>
    </row>
    <row r="769" spans="1:15" s="220" customFormat="1" outlineLevel="1">
      <c r="A769" s="303" t="s">
        <v>336</v>
      </c>
      <c r="B769" s="306" t="s">
        <v>333</v>
      </c>
      <c r="C769" s="264" t="s">
        <v>14</v>
      </c>
      <c r="D769" s="265"/>
      <c r="E769" s="351">
        <v>1672</v>
      </c>
      <c r="F769" s="351">
        <v>1719</v>
      </c>
      <c r="G769" s="351">
        <v>1456.5</v>
      </c>
      <c r="H769" s="351">
        <v>1456.5</v>
      </c>
      <c r="I769" s="351">
        <v>1456.5</v>
      </c>
      <c r="J769" s="351">
        <v>1456.5</v>
      </c>
      <c r="K769" s="351">
        <v>1456.5</v>
      </c>
      <c r="L769" s="351">
        <v>1456.5</v>
      </c>
      <c r="M769" s="351">
        <v>1456.5</v>
      </c>
      <c r="N769" s="351">
        <v>1456.5</v>
      </c>
      <c r="O769" s="351">
        <v>1456.5</v>
      </c>
    </row>
    <row r="770" spans="1:15">
      <c r="A770" s="786" t="s">
        <v>440</v>
      </c>
      <c r="B770" s="786"/>
      <c r="C770" s="786"/>
      <c r="D770" s="786"/>
      <c r="E770" s="786"/>
      <c r="F770" s="786"/>
      <c r="G770" s="786"/>
      <c r="H770" s="786"/>
      <c r="I770" s="786"/>
      <c r="J770" s="786"/>
      <c r="K770" s="786"/>
      <c r="L770" s="786"/>
      <c r="M770" s="786"/>
      <c r="N770" s="786"/>
      <c r="O770" s="786"/>
    </row>
    <row r="771" spans="1:15" ht="45" outlineLevel="1">
      <c r="A771" s="523">
        <v>1</v>
      </c>
      <c r="B771" s="269" t="s">
        <v>76</v>
      </c>
      <c r="C771" s="270" t="s">
        <v>71</v>
      </c>
      <c r="D771" s="228"/>
      <c r="E771" s="108">
        <v>14106.548394000001</v>
      </c>
      <c r="F771" s="108">
        <v>13794.923468000003</v>
      </c>
      <c r="G771" s="108">
        <v>3674.5161440000002</v>
      </c>
      <c r="H771" s="108">
        <v>3128.5325190000003</v>
      </c>
      <c r="I771" s="108">
        <v>3127.3950529999997</v>
      </c>
      <c r="J771" s="108">
        <v>3585.6132820000003</v>
      </c>
      <c r="K771" s="108">
        <f>J771+I771+H771+G771</f>
        <v>13516.056998</v>
      </c>
      <c r="L771" s="108">
        <v>13575.321040999999</v>
      </c>
      <c r="M771" s="108">
        <v>13635.935009000001</v>
      </c>
      <c r="N771" s="108">
        <v>13621.600043</v>
      </c>
      <c r="O771" s="108">
        <v>13597.091297999999</v>
      </c>
    </row>
    <row r="772" spans="1:15" outlineLevel="1">
      <c r="A772" s="523" t="s">
        <v>44</v>
      </c>
      <c r="B772" s="525" t="s">
        <v>72</v>
      </c>
      <c r="C772" s="270" t="s">
        <v>71</v>
      </c>
      <c r="D772" s="228"/>
      <c r="E772" s="108"/>
      <c r="F772" s="108">
        <v>0</v>
      </c>
      <c r="G772" s="222"/>
      <c r="H772" s="222"/>
      <c r="I772" s="222"/>
      <c r="J772" s="222"/>
      <c r="K772" s="108">
        <f t="shared" ref="K772:K775" si="518">J772+I772+H772+G772</f>
        <v>0</v>
      </c>
      <c r="L772" s="222"/>
      <c r="M772" s="222"/>
      <c r="N772" s="222"/>
      <c r="O772" s="222"/>
    </row>
    <row r="773" spans="1:15" outlineLevel="1">
      <c r="A773" s="523" t="s">
        <v>45</v>
      </c>
      <c r="B773" s="525" t="s">
        <v>73</v>
      </c>
      <c r="C773" s="270" t="s">
        <v>71</v>
      </c>
      <c r="D773" s="228"/>
      <c r="E773" s="108"/>
      <c r="F773" s="108">
        <v>0</v>
      </c>
      <c r="G773" s="222"/>
      <c r="H773" s="222"/>
      <c r="I773" s="222"/>
      <c r="J773" s="222"/>
      <c r="K773" s="108">
        <f t="shared" si="518"/>
        <v>0</v>
      </c>
      <c r="L773" s="222"/>
      <c r="M773" s="222"/>
      <c r="N773" s="222"/>
      <c r="O773" s="222"/>
    </row>
    <row r="774" spans="1:15" outlineLevel="1">
      <c r="A774" s="523" t="s">
        <v>46</v>
      </c>
      <c r="B774" s="525" t="s">
        <v>74</v>
      </c>
      <c r="C774" s="270" t="s">
        <v>71</v>
      </c>
      <c r="D774" s="228"/>
      <c r="E774" s="108">
        <v>14074.248105000002</v>
      </c>
      <c r="F774" s="108">
        <v>13782.243716000001</v>
      </c>
      <c r="G774" s="222">
        <v>3674.5161440000002</v>
      </c>
      <c r="H774" s="222">
        <v>3128.5325190000003</v>
      </c>
      <c r="I774" s="222">
        <v>3127.3950529999993</v>
      </c>
      <c r="J774" s="222">
        <v>3585.6132820000003</v>
      </c>
      <c r="K774" s="108">
        <f t="shared" si="518"/>
        <v>13516.056998</v>
      </c>
      <c r="L774" s="222">
        <v>13575.321040999999</v>
      </c>
      <c r="M774" s="222">
        <v>13635.935009000001</v>
      </c>
      <c r="N774" s="222">
        <v>13621.600043</v>
      </c>
      <c r="O774" s="222">
        <v>13597.091297999999</v>
      </c>
    </row>
    <row r="775" spans="1:15" outlineLevel="1">
      <c r="A775" s="523" t="s">
        <v>47</v>
      </c>
      <c r="B775" s="525" t="s">
        <v>75</v>
      </c>
      <c r="C775" s="270" t="s">
        <v>71</v>
      </c>
      <c r="D775" s="228"/>
      <c r="E775" s="108">
        <v>8612.0710369999997</v>
      </c>
      <c r="F775" s="108">
        <v>9640.4779971000007</v>
      </c>
      <c r="G775" s="222">
        <v>2771.8679597297614</v>
      </c>
      <c r="H775" s="222">
        <v>2229.3599269813431</v>
      </c>
      <c r="I775" s="222">
        <v>2151.2531312313481</v>
      </c>
      <c r="J775" s="222">
        <v>2377.0117497925007</v>
      </c>
      <c r="K775" s="108">
        <f t="shared" si="518"/>
        <v>9529.4927677349533</v>
      </c>
      <c r="L775" s="222">
        <v>9571.2768671390022</v>
      </c>
      <c r="M775" s="222">
        <v>9614.0127308428328</v>
      </c>
      <c r="N775" s="222">
        <v>9603.9058664782515</v>
      </c>
      <c r="O775" s="222">
        <v>9586.625981652498</v>
      </c>
    </row>
    <row r="776" spans="1:15" ht="60" outlineLevel="1">
      <c r="A776" s="523">
        <v>2</v>
      </c>
      <c r="B776" s="524" t="s">
        <v>298</v>
      </c>
      <c r="C776" s="270" t="s">
        <v>71</v>
      </c>
      <c r="D776" s="228"/>
      <c r="E776" s="244">
        <f>E771</f>
        <v>14106.548394000001</v>
      </c>
      <c r="F776" s="244">
        <f>F771</f>
        <v>13794.923468000003</v>
      </c>
      <c r="G776" s="244">
        <f t="shared" ref="G776:O776" si="519">G771</f>
        <v>3674.5161440000002</v>
      </c>
      <c r="H776" s="244">
        <f t="shared" si="519"/>
        <v>3128.5325190000003</v>
      </c>
      <c r="I776" s="244">
        <f t="shared" si="519"/>
        <v>3127.3950529999997</v>
      </c>
      <c r="J776" s="244">
        <f t="shared" si="519"/>
        <v>3585.6132820000003</v>
      </c>
      <c r="K776" s="244">
        <f t="shared" si="519"/>
        <v>13516.056998</v>
      </c>
      <c r="L776" s="244">
        <f t="shared" si="519"/>
        <v>13575.321040999999</v>
      </c>
      <c r="M776" s="215">
        <f t="shared" si="519"/>
        <v>13635.935009000001</v>
      </c>
      <c r="N776" s="215">
        <f t="shared" si="519"/>
        <v>13621.600043</v>
      </c>
      <c r="O776" s="215">
        <f t="shared" si="519"/>
        <v>13597.091297999999</v>
      </c>
    </row>
    <row r="777" spans="1:15" ht="60" outlineLevel="1">
      <c r="A777" s="523">
        <v>3</v>
      </c>
      <c r="B777" s="524" t="s">
        <v>287</v>
      </c>
      <c r="C777" s="270" t="s">
        <v>71</v>
      </c>
      <c r="D777" s="228"/>
      <c r="E777" s="244">
        <f>E771</f>
        <v>14106.548394000001</v>
      </c>
      <c r="F777" s="244">
        <f>F771</f>
        <v>13794.923468000003</v>
      </c>
      <c r="G777" s="244">
        <f t="shared" ref="G777:K777" si="520">G771</f>
        <v>3674.5161440000002</v>
      </c>
      <c r="H777" s="244">
        <f t="shared" si="520"/>
        <v>3128.5325190000003</v>
      </c>
      <c r="I777" s="244">
        <f t="shared" si="520"/>
        <v>3127.3950529999997</v>
      </c>
      <c r="J777" s="244">
        <f t="shared" si="520"/>
        <v>3585.6132820000003</v>
      </c>
      <c r="K777" s="244">
        <f t="shared" si="520"/>
        <v>13516.056998</v>
      </c>
      <c r="L777" s="244">
        <f>L771</f>
        <v>13575.321040999999</v>
      </c>
      <c r="M777" s="215">
        <f t="shared" ref="M777:O777" si="521">M776</f>
        <v>13635.935009000001</v>
      </c>
      <c r="N777" s="215">
        <f t="shared" si="521"/>
        <v>13621.600043</v>
      </c>
      <c r="O777" s="215">
        <f t="shared" si="521"/>
        <v>13597.091297999999</v>
      </c>
    </row>
    <row r="778" spans="1:15" outlineLevel="1">
      <c r="A778" s="523" t="s">
        <v>65</v>
      </c>
      <c r="B778" s="525" t="s">
        <v>72</v>
      </c>
      <c r="C778" s="270" t="s">
        <v>71</v>
      </c>
      <c r="D778" s="228"/>
      <c r="E778" s="244">
        <f t="shared" ref="E778:J781" si="522">E772</f>
        <v>0</v>
      </c>
      <c r="F778" s="244">
        <f t="shared" si="522"/>
        <v>0</v>
      </c>
      <c r="G778" s="244">
        <f t="shared" si="522"/>
        <v>0</v>
      </c>
      <c r="H778" s="244">
        <f t="shared" si="522"/>
        <v>0</v>
      </c>
      <c r="I778" s="244">
        <f t="shared" si="522"/>
        <v>0</v>
      </c>
      <c r="J778" s="244">
        <f t="shared" si="522"/>
        <v>0</v>
      </c>
      <c r="K778" s="244">
        <f>K772</f>
        <v>0</v>
      </c>
      <c r="L778" s="244">
        <f t="shared" ref="L778:O778" si="523">L772</f>
        <v>0</v>
      </c>
      <c r="M778" s="244">
        <f t="shared" si="523"/>
        <v>0</v>
      </c>
      <c r="N778" s="244">
        <f t="shared" si="523"/>
        <v>0</v>
      </c>
      <c r="O778" s="244">
        <f t="shared" si="523"/>
        <v>0</v>
      </c>
    </row>
    <row r="779" spans="1:15" outlineLevel="1">
      <c r="A779" s="523" t="s">
        <v>87</v>
      </c>
      <c r="B779" s="525" t="s">
        <v>73</v>
      </c>
      <c r="C779" s="270" t="s">
        <v>71</v>
      </c>
      <c r="D779" s="228"/>
      <c r="E779" s="244">
        <f t="shared" si="522"/>
        <v>0</v>
      </c>
      <c r="F779" s="244">
        <f t="shared" ref="F779" si="524">F773</f>
        <v>0</v>
      </c>
      <c r="G779" s="244">
        <f t="shared" si="522"/>
        <v>0</v>
      </c>
      <c r="H779" s="244">
        <f t="shared" si="522"/>
        <v>0</v>
      </c>
      <c r="I779" s="244">
        <f t="shared" si="522"/>
        <v>0</v>
      </c>
      <c r="J779" s="244">
        <f t="shared" si="522"/>
        <v>0</v>
      </c>
      <c r="K779" s="244">
        <f>K773</f>
        <v>0</v>
      </c>
      <c r="L779" s="244">
        <f t="shared" ref="L779:O779" si="525">L773</f>
        <v>0</v>
      </c>
      <c r="M779" s="244">
        <f t="shared" si="525"/>
        <v>0</v>
      </c>
      <c r="N779" s="244">
        <f t="shared" si="525"/>
        <v>0</v>
      </c>
      <c r="O779" s="244">
        <f t="shared" si="525"/>
        <v>0</v>
      </c>
    </row>
    <row r="780" spans="1:15" outlineLevel="1">
      <c r="A780" s="523" t="s">
        <v>85</v>
      </c>
      <c r="B780" s="525" t="s">
        <v>74</v>
      </c>
      <c r="C780" s="270" t="s">
        <v>71</v>
      </c>
      <c r="D780" s="228"/>
      <c r="E780" s="244">
        <f t="shared" si="522"/>
        <v>14074.248105000002</v>
      </c>
      <c r="F780" s="244">
        <f t="shared" ref="F780" si="526">F774</f>
        <v>13782.243716000001</v>
      </c>
      <c r="G780" s="244">
        <f t="shared" si="522"/>
        <v>3674.5161440000002</v>
      </c>
      <c r="H780" s="244">
        <f t="shared" si="522"/>
        <v>3128.5325190000003</v>
      </c>
      <c r="I780" s="244">
        <f t="shared" si="522"/>
        <v>3127.3950529999993</v>
      </c>
      <c r="J780" s="244">
        <f t="shared" si="522"/>
        <v>3585.6132820000003</v>
      </c>
      <c r="K780" s="244">
        <f>K774</f>
        <v>13516.056998</v>
      </c>
      <c r="L780" s="244">
        <f t="shared" ref="L780:O780" si="527">L774</f>
        <v>13575.321040999999</v>
      </c>
      <c r="M780" s="244">
        <f t="shared" si="527"/>
        <v>13635.935009000001</v>
      </c>
      <c r="N780" s="244">
        <f t="shared" si="527"/>
        <v>13621.600043</v>
      </c>
      <c r="O780" s="244">
        <f t="shared" si="527"/>
        <v>13597.091297999999</v>
      </c>
    </row>
    <row r="781" spans="1:15" outlineLevel="1">
      <c r="A781" s="523" t="s">
        <v>86</v>
      </c>
      <c r="B781" s="525" t="s">
        <v>75</v>
      </c>
      <c r="C781" s="270" t="s">
        <v>71</v>
      </c>
      <c r="D781" s="228"/>
      <c r="E781" s="244">
        <f t="shared" si="522"/>
        <v>8612.0710369999997</v>
      </c>
      <c r="F781" s="244">
        <f t="shared" ref="F781" si="528">F775</f>
        <v>9640.4779971000007</v>
      </c>
      <c r="G781" s="244">
        <f t="shared" si="522"/>
        <v>2771.8679597297614</v>
      </c>
      <c r="H781" s="244">
        <f t="shared" si="522"/>
        <v>2229.3599269813431</v>
      </c>
      <c r="I781" s="244">
        <f t="shared" si="522"/>
        <v>2151.2531312313481</v>
      </c>
      <c r="J781" s="244">
        <f t="shared" si="522"/>
        <v>2377.0117497925007</v>
      </c>
      <c r="K781" s="244">
        <f>K775</f>
        <v>9529.4927677349533</v>
      </c>
      <c r="L781" s="244">
        <f t="shared" ref="L781:O781" si="529">L775</f>
        <v>9571.2768671390022</v>
      </c>
      <c r="M781" s="244">
        <f t="shared" si="529"/>
        <v>9614.0127308428328</v>
      </c>
      <c r="N781" s="244">
        <f t="shared" si="529"/>
        <v>9603.9058664782515</v>
      </c>
      <c r="O781" s="244">
        <f t="shared" si="529"/>
        <v>9586.625981652498</v>
      </c>
    </row>
    <row r="782" spans="1:15" ht="15" customHeight="1" outlineLevel="1">
      <c r="A782" s="781">
        <v>4</v>
      </c>
      <c r="B782" s="784" t="s">
        <v>78</v>
      </c>
      <c r="C782" s="270" t="s">
        <v>71</v>
      </c>
      <c r="D782" s="228"/>
      <c r="E782" s="324">
        <v>1417.9614439999998</v>
      </c>
      <c r="F782" s="324">
        <v>1313.0606650000004</v>
      </c>
      <c r="G782" s="324">
        <v>377.21902299999994</v>
      </c>
      <c r="H782" s="324">
        <v>254.19999900000002</v>
      </c>
      <c r="I782" s="324">
        <v>322.96139800000003</v>
      </c>
      <c r="J782" s="324">
        <v>398.04200300000002</v>
      </c>
      <c r="K782" s="324">
        <f>J782+I782+H782+G782</f>
        <v>1352.422423</v>
      </c>
      <c r="L782" s="324">
        <v>1355.5625789999999</v>
      </c>
      <c r="M782" s="324">
        <v>1333.5753299999999</v>
      </c>
      <c r="N782" s="324">
        <v>1257.1055879999999</v>
      </c>
      <c r="O782" s="324">
        <v>1153.06942</v>
      </c>
    </row>
    <row r="783" spans="1:15" outlineLevel="1">
      <c r="A783" s="781"/>
      <c r="B783" s="784"/>
      <c r="C783" s="270" t="s">
        <v>55</v>
      </c>
      <c r="D783" s="228"/>
      <c r="E783" s="324">
        <f>E782*Тарифы!$B$4</f>
        <v>4199.4249146868224</v>
      </c>
      <c r="F783" s="324">
        <f>F782*Тарифы!$C$4</f>
        <v>3720.0470460080974</v>
      </c>
      <c r="G783" s="325">
        <f>G787+G791+G795+G799</f>
        <v>1231.2279775407208</v>
      </c>
      <c r="H783" s="325">
        <f t="shared" ref="H783:J783" si="530">H787+H791+H795+H799</f>
        <v>780.00033983905109</v>
      </c>
      <c r="I783" s="325">
        <f t="shared" si="530"/>
        <v>1051.3082302641999</v>
      </c>
      <c r="J783" s="325">
        <f t="shared" si="530"/>
        <v>1310.6700572889258</v>
      </c>
      <c r="K783" s="324">
        <f>J783+I783+H783+G783</f>
        <v>4373.2066049328969</v>
      </c>
      <c r="L783" s="326">
        <v>4629.3410966641877</v>
      </c>
      <c r="M783" s="326">
        <v>4785.9484800571818</v>
      </c>
      <c r="N783" s="326">
        <v>4741.0857277489877</v>
      </c>
      <c r="O783" s="326">
        <v>4570.0753392284123</v>
      </c>
    </row>
    <row r="784" spans="1:15" outlineLevel="1">
      <c r="A784" s="781"/>
      <c r="B784" s="784"/>
      <c r="C784" s="273" t="s">
        <v>83</v>
      </c>
      <c r="D784" s="274"/>
      <c r="E784" s="146">
        <f t="shared" ref="E784:J784" si="531">E782/E776*100</f>
        <v>10.051795835493731</v>
      </c>
      <c r="F784" s="146">
        <f t="shared" si="531"/>
        <v>9.5184338502920944</v>
      </c>
      <c r="G784" s="146">
        <f t="shared" si="531"/>
        <v>10.265814823427808</v>
      </c>
      <c r="H784" s="146">
        <f t="shared" si="531"/>
        <v>8.1252151753644597</v>
      </c>
      <c r="I784" s="146">
        <f t="shared" si="531"/>
        <v>10.326850062968365</v>
      </c>
      <c r="J784" s="146">
        <f t="shared" si="531"/>
        <v>11.101085691482554</v>
      </c>
      <c r="K784" s="146">
        <f>K782/K776*100</f>
        <v>10.006042614352106</v>
      </c>
      <c r="L784" s="146">
        <f t="shared" ref="L784:O784" si="532">L782/L776*100</f>
        <v>9.9854918709174409</v>
      </c>
      <c r="M784" s="146">
        <f t="shared" si="532"/>
        <v>9.779859827139191</v>
      </c>
      <c r="N784" s="146">
        <f t="shared" si="532"/>
        <v>9.228765960178178</v>
      </c>
      <c r="O784" s="146">
        <f t="shared" si="532"/>
        <v>8.4802653356428177</v>
      </c>
    </row>
    <row r="785" spans="1:15" outlineLevel="1">
      <c r="A785" s="781"/>
      <c r="B785" s="784"/>
      <c r="C785" s="273" t="s">
        <v>84</v>
      </c>
      <c r="D785" s="274"/>
      <c r="E785" s="146">
        <f t="shared" ref="E785:J785" si="533">IF(E777&gt;0,E782/E777*100,)</f>
        <v>10.051795835493731</v>
      </c>
      <c r="F785" s="146">
        <f t="shared" si="533"/>
        <v>9.5184338502920944</v>
      </c>
      <c r="G785" s="146">
        <f t="shared" si="533"/>
        <v>10.265814823427808</v>
      </c>
      <c r="H785" s="146">
        <f t="shared" si="533"/>
        <v>8.1252151753644597</v>
      </c>
      <c r="I785" s="146">
        <f t="shared" si="533"/>
        <v>10.326850062968365</v>
      </c>
      <c r="J785" s="146">
        <f t="shared" si="533"/>
        <v>11.101085691482554</v>
      </c>
      <c r="K785" s="146">
        <f>IF(K777&gt;0,K782/K777*100,)</f>
        <v>10.006042614352106</v>
      </c>
      <c r="L785" s="146">
        <f t="shared" ref="L785:O785" si="534">IF(L777&gt;0,L782/L777*100,)</f>
        <v>9.9854918709174409</v>
      </c>
      <c r="M785" s="146">
        <f t="shared" si="534"/>
        <v>9.779859827139191</v>
      </c>
      <c r="N785" s="146">
        <f t="shared" si="534"/>
        <v>9.228765960178178</v>
      </c>
      <c r="O785" s="146">
        <f t="shared" si="534"/>
        <v>8.4802653356428177</v>
      </c>
    </row>
    <row r="786" spans="1:15" outlineLevel="1">
      <c r="A786" s="781" t="s">
        <v>64</v>
      </c>
      <c r="B786" s="782" t="s">
        <v>72</v>
      </c>
      <c r="C786" s="270" t="s">
        <v>71</v>
      </c>
      <c r="D786" s="228"/>
      <c r="E786" s="230"/>
      <c r="F786" s="230"/>
      <c r="G786" s="230"/>
      <c r="H786" s="230"/>
      <c r="I786" s="230"/>
      <c r="J786" s="230"/>
      <c r="K786" s="324">
        <f>J786+I786+H786+G786</f>
        <v>0</v>
      </c>
      <c r="L786" s="230"/>
      <c r="M786" s="230"/>
      <c r="N786" s="230"/>
      <c r="O786" s="230"/>
    </row>
    <row r="787" spans="1:15" outlineLevel="1">
      <c r="A787" s="781"/>
      <c r="B787" s="782"/>
      <c r="C787" s="270" t="s">
        <v>55</v>
      </c>
      <c r="D787" s="228"/>
      <c r="E787" s="324">
        <f>E786*Тарифы!$B$4</f>
        <v>0</v>
      </c>
      <c r="F787" s="324">
        <f>F786*Тарифы!$C$4</f>
        <v>0</v>
      </c>
      <c r="G787" s="325">
        <f>G786*Тарифы!$E$4</f>
        <v>0</v>
      </c>
      <c r="H787" s="325">
        <f>H786*Тарифы!$F$4</f>
        <v>0</v>
      </c>
      <c r="I787" s="325">
        <f>I786*Тарифы!$G$4</f>
        <v>0</v>
      </c>
      <c r="J787" s="325">
        <f>J786*Тарифы!$H$4</f>
        <v>0</v>
      </c>
      <c r="K787" s="324">
        <f>J787+I787+H787+G787</f>
        <v>0</v>
      </c>
      <c r="L787" s="326">
        <f>L786*Тарифы!$I$4</f>
        <v>0</v>
      </c>
      <c r="M787" s="326">
        <f>M786*Тарифы!$J$4</f>
        <v>0</v>
      </c>
      <c r="N787" s="326">
        <f>N786*Тарифы!$K$4</f>
        <v>0</v>
      </c>
      <c r="O787" s="326">
        <f>O786*Тарифы!$L$4</f>
        <v>0</v>
      </c>
    </row>
    <row r="788" spans="1:15" outlineLevel="1">
      <c r="A788" s="781"/>
      <c r="B788" s="782"/>
      <c r="C788" s="273" t="s">
        <v>79</v>
      </c>
      <c r="D788" s="274"/>
      <c r="E788" s="311">
        <f t="shared" ref="E788:O788" si="535">IF(E772&gt;0,E786/E772*100,)</f>
        <v>0</v>
      </c>
      <c r="F788" s="311">
        <f t="shared" si="535"/>
        <v>0</v>
      </c>
      <c r="G788" s="311">
        <f t="shared" si="535"/>
        <v>0</v>
      </c>
      <c r="H788" s="311">
        <f t="shared" si="535"/>
        <v>0</v>
      </c>
      <c r="I788" s="311">
        <f t="shared" si="535"/>
        <v>0</v>
      </c>
      <c r="J788" s="311">
        <f t="shared" si="535"/>
        <v>0</v>
      </c>
      <c r="K788" s="311">
        <f t="shared" si="535"/>
        <v>0</v>
      </c>
      <c r="L788" s="311">
        <f t="shared" si="535"/>
        <v>0</v>
      </c>
      <c r="M788" s="311">
        <f t="shared" si="535"/>
        <v>0</v>
      </c>
      <c r="N788" s="311">
        <f t="shared" si="535"/>
        <v>0</v>
      </c>
      <c r="O788" s="311">
        <f t="shared" si="535"/>
        <v>0</v>
      </c>
    </row>
    <row r="789" spans="1:15" outlineLevel="1">
      <c r="A789" s="781"/>
      <c r="B789" s="782"/>
      <c r="C789" s="273" t="s">
        <v>139</v>
      </c>
      <c r="D789" s="274"/>
      <c r="E789" s="311">
        <f t="shared" ref="E789:O789" si="536">IF(E778&gt;0,E786/E778*100,)</f>
        <v>0</v>
      </c>
      <c r="F789" s="311">
        <f t="shared" si="536"/>
        <v>0</v>
      </c>
      <c r="G789" s="311">
        <f t="shared" si="536"/>
        <v>0</v>
      </c>
      <c r="H789" s="311">
        <f t="shared" si="536"/>
        <v>0</v>
      </c>
      <c r="I789" s="311">
        <f t="shared" si="536"/>
        <v>0</v>
      </c>
      <c r="J789" s="311">
        <f t="shared" si="536"/>
        <v>0</v>
      </c>
      <c r="K789" s="311">
        <f t="shared" si="536"/>
        <v>0</v>
      </c>
      <c r="L789" s="311">
        <f t="shared" si="536"/>
        <v>0</v>
      </c>
      <c r="M789" s="311">
        <f t="shared" si="536"/>
        <v>0</v>
      </c>
      <c r="N789" s="311">
        <f t="shared" si="536"/>
        <v>0</v>
      </c>
      <c r="O789" s="311">
        <f t="shared" si="536"/>
        <v>0</v>
      </c>
    </row>
    <row r="790" spans="1:15" outlineLevel="1">
      <c r="A790" s="781" t="s">
        <v>66</v>
      </c>
      <c r="B790" s="782" t="s">
        <v>73</v>
      </c>
      <c r="C790" s="270" t="s">
        <v>71</v>
      </c>
      <c r="D790" s="228"/>
      <c r="E790" s="230"/>
      <c r="F790" s="230"/>
      <c r="G790" s="328"/>
      <c r="H790" s="328"/>
      <c r="I790" s="328"/>
      <c r="J790" s="328"/>
      <c r="K790" s="230">
        <f>J790+I790+H790+G790</f>
        <v>0</v>
      </c>
      <c r="L790" s="328"/>
      <c r="M790" s="328"/>
      <c r="N790" s="328"/>
      <c r="O790" s="328"/>
    </row>
    <row r="791" spans="1:15" outlineLevel="1">
      <c r="A791" s="781"/>
      <c r="B791" s="782"/>
      <c r="C791" s="270" t="s">
        <v>55</v>
      </c>
      <c r="D791" s="228"/>
      <c r="E791" s="324">
        <f>E790*Тарифы!$B$4</f>
        <v>0</v>
      </c>
      <c r="F791" s="324">
        <f>F790*Тарифы!$C$4</f>
        <v>0</v>
      </c>
      <c r="G791" s="325">
        <f>G790*Тарифы!$E$4</f>
        <v>0</v>
      </c>
      <c r="H791" s="325">
        <f>H790*Тарифы!$F$4</f>
        <v>0</v>
      </c>
      <c r="I791" s="325">
        <f>I790*Тарифы!$G$4</f>
        <v>0</v>
      </c>
      <c r="J791" s="325">
        <f>J790*Тарифы!$H$4</f>
        <v>0</v>
      </c>
      <c r="K791" s="324">
        <f>J791+I791+H791+G791</f>
        <v>0</v>
      </c>
      <c r="L791" s="326">
        <f>L790*Тарифы!$I$4</f>
        <v>0</v>
      </c>
      <c r="M791" s="326">
        <f>M790*Тарифы!$J$4</f>
        <v>0</v>
      </c>
      <c r="N791" s="326">
        <f>N790*Тарифы!$K$4</f>
        <v>0</v>
      </c>
      <c r="O791" s="326">
        <f>O790*Тарифы!$L$4</f>
        <v>0</v>
      </c>
    </row>
    <row r="792" spans="1:15" outlineLevel="1">
      <c r="A792" s="781"/>
      <c r="B792" s="782"/>
      <c r="C792" s="273" t="s">
        <v>80</v>
      </c>
      <c r="D792" s="274"/>
      <c r="E792" s="261">
        <f t="shared" ref="E792:O792" si="537">IF(E773&gt;0,E790/E773*100,)</f>
        <v>0</v>
      </c>
      <c r="F792" s="261">
        <f t="shared" si="537"/>
        <v>0</v>
      </c>
      <c r="G792" s="261">
        <f t="shared" si="537"/>
        <v>0</v>
      </c>
      <c r="H792" s="261">
        <f t="shared" si="537"/>
        <v>0</v>
      </c>
      <c r="I792" s="261">
        <f t="shared" si="537"/>
        <v>0</v>
      </c>
      <c r="J792" s="261">
        <f t="shared" si="537"/>
        <v>0</v>
      </c>
      <c r="K792" s="261">
        <f t="shared" si="537"/>
        <v>0</v>
      </c>
      <c r="L792" s="261">
        <f t="shared" si="537"/>
        <v>0</v>
      </c>
      <c r="M792" s="261">
        <f t="shared" si="537"/>
        <v>0</v>
      </c>
      <c r="N792" s="261">
        <f t="shared" si="537"/>
        <v>0</v>
      </c>
      <c r="O792" s="261">
        <f t="shared" si="537"/>
        <v>0</v>
      </c>
    </row>
    <row r="793" spans="1:15" outlineLevel="1">
      <c r="A793" s="781"/>
      <c r="B793" s="782"/>
      <c r="C793" s="273" t="s">
        <v>140</v>
      </c>
      <c r="D793" s="274"/>
      <c r="E793" s="261">
        <f t="shared" ref="E793:J793" si="538">IF(E779&gt;0,E790/E779*100,)</f>
        <v>0</v>
      </c>
      <c r="F793" s="261">
        <f t="shared" si="538"/>
        <v>0</v>
      </c>
      <c r="G793" s="261">
        <f t="shared" si="538"/>
        <v>0</v>
      </c>
      <c r="H793" s="261">
        <f t="shared" si="538"/>
        <v>0</v>
      </c>
      <c r="I793" s="261">
        <f t="shared" si="538"/>
        <v>0</v>
      </c>
      <c r="J793" s="261">
        <f t="shared" si="538"/>
        <v>0</v>
      </c>
      <c r="K793" s="261">
        <f>IF(K779&gt;0,K790/K779*100,)</f>
        <v>0</v>
      </c>
      <c r="L793" s="261">
        <f t="shared" ref="L793:O793" si="539">IF(L779&gt;0,L790/L779*100,)</f>
        <v>0</v>
      </c>
      <c r="M793" s="261">
        <f t="shared" si="539"/>
        <v>0</v>
      </c>
      <c r="N793" s="261">
        <f t="shared" si="539"/>
        <v>0</v>
      </c>
      <c r="O793" s="261">
        <f t="shared" si="539"/>
        <v>0</v>
      </c>
    </row>
    <row r="794" spans="1:15" outlineLevel="1">
      <c r="A794" s="781" t="s">
        <v>89</v>
      </c>
      <c r="B794" s="782" t="s">
        <v>74</v>
      </c>
      <c r="C794" s="270" t="s">
        <v>71</v>
      </c>
      <c r="D794" s="228"/>
      <c r="E794" s="230">
        <v>793.88457049999988</v>
      </c>
      <c r="F794" s="230">
        <v>757.90003800000011</v>
      </c>
      <c r="G794" s="328">
        <v>207.13030923012289</v>
      </c>
      <c r="H794" s="328">
        <v>99.913663496675341</v>
      </c>
      <c r="I794" s="328">
        <v>196.22533315670606</v>
      </c>
      <c r="J794" s="328">
        <v>163.73616529698754</v>
      </c>
      <c r="K794" s="230">
        <f>J794+I794+H794+G794</f>
        <v>667.00547118049178</v>
      </c>
      <c r="L794" s="328">
        <v>668.55417499999999</v>
      </c>
      <c r="M794" s="328">
        <v>657.71021399999995</v>
      </c>
      <c r="N794" s="328">
        <v>619.99586099999999</v>
      </c>
      <c r="O794" s="328">
        <v>568.68593599999997</v>
      </c>
    </row>
    <row r="795" spans="1:15" outlineLevel="1">
      <c r="A795" s="781"/>
      <c r="B795" s="782"/>
      <c r="C795" s="270" t="s">
        <v>55</v>
      </c>
      <c r="D795" s="228"/>
      <c r="E795" s="324">
        <f>E794*Тарифы!$B$4</f>
        <v>2351.1631143781278</v>
      </c>
      <c r="F795" s="324">
        <v>2150.9985381000179</v>
      </c>
      <c r="G795" s="325">
        <f>G794*Тарифы!$E$4</f>
        <v>676.06514033304279</v>
      </c>
      <c r="H795" s="325">
        <f>H794*Тарифы!$F$4</f>
        <v>306.58021946715803</v>
      </c>
      <c r="I795" s="325">
        <f>I794*Тарифы!$G$4</f>
        <v>638.75530949361212</v>
      </c>
      <c r="J795" s="325">
        <f>J794*Тарифы!$H$4</f>
        <v>539.14935492391157</v>
      </c>
      <c r="K795" s="324">
        <f>J795+I795+H795+G795</f>
        <v>2160.5500242177245</v>
      </c>
      <c r="L795" s="326">
        <v>2283.1593064165877</v>
      </c>
      <c r="M795" s="326">
        <v>2360.3969931052816</v>
      </c>
      <c r="N795" s="326">
        <v>2338.2709900503164</v>
      </c>
      <c r="O795" s="326">
        <v>2253.9298387426029</v>
      </c>
    </row>
    <row r="796" spans="1:15" outlineLevel="1">
      <c r="A796" s="781"/>
      <c r="B796" s="782"/>
      <c r="C796" s="273" t="s">
        <v>81</v>
      </c>
      <c r="D796" s="274"/>
      <c r="E796" s="261">
        <f t="shared" ref="E796:J796" si="540">IF(E777&gt;0,E794/E774*100,)</f>
        <v>5.6406890412708108</v>
      </c>
      <c r="F796" s="261">
        <f t="shared" si="540"/>
        <v>5.499104888996726</v>
      </c>
      <c r="G796" s="261">
        <f t="shared" si="540"/>
        <v>5.6369410587116171</v>
      </c>
      <c r="H796" s="261">
        <f t="shared" si="540"/>
        <v>3.1936271363614148</v>
      </c>
      <c r="I796" s="261">
        <f t="shared" si="540"/>
        <v>6.274401853020585</v>
      </c>
      <c r="J796" s="261">
        <f t="shared" si="540"/>
        <v>4.5664758695242789</v>
      </c>
      <c r="K796" s="261">
        <f>IF(K777&gt;0,K794/K774*100,)</f>
        <v>4.934911648265393</v>
      </c>
      <c r="L796" s="261">
        <f t="shared" ref="L796:O796" si="541">IF(L777&gt;0,L794/L774*100,)</f>
        <v>4.9247761653727506</v>
      </c>
      <c r="M796" s="261">
        <f t="shared" si="541"/>
        <v>4.8233598470944425</v>
      </c>
      <c r="N796" s="261">
        <f t="shared" si="541"/>
        <v>4.5515641264082589</v>
      </c>
      <c r="O796" s="261">
        <f t="shared" si="541"/>
        <v>4.1824087485802801</v>
      </c>
    </row>
    <row r="797" spans="1:15" outlineLevel="1">
      <c r="A797" s="781"/>
      <c r="B797" s="782"/>
      <c r="C797" s="273" t="s">
        <v>141</v>
      </c>
      <c r="D797" s="274"/>
      <c r="E797" s="261">
        <f t="shared" ref="E797:J797" si="542">IF(E780&gt;0,E794/E780*100,)</f>
        <v>5.6406890412708108</v>
      </c>
      <c r="F797" s="261">
        <f t="shared" si="542"/>
        <v>5.499104888996726</v>
      </c>
      <c r="G797" s="261">
        <f t="shared" si="542"/>
        <v>5.6369410587116171</v>
      </c>
      <c r="H797" s="261">
        <f t="shared" si="542"/>
        <v>3.1936271363614148</v>
      </c>
      <c r="I797" s="261">
        <f t="shared" si="542"/>
        <v>6.274401853020585</v>
      </c>
      <c r="J797" s="261">
        <f t="shared" si="542"/>
        <v>4.5664758695242789</v>
      </c>
      <c r="K797" s="261">
        <f>IF(K780&gt;0,K794/K780*100,)</f>
        <v>4.934911648265393</v>
      </c>
      <c r="L797" s="261">
        <f t="shared" ref="L797:O797" si="543">IF(L780&gt;0,L794/L780*100,)</f>
        <v>4.9247761653727506</v>
      </c>
      <c r="M797" s="261">
        <f t="shared" si="543"/>
        <v>4.8233598470944425</v>
      </c>
      <c r="N797" s="261">
        <f t="shared" si="543"/>
        <v>4.5515641264082589</v>
      </c>
      <c r="O797" s="261">
        <f t="shared" si="543"/>
        <v>4.1824087485802801</v>
      </c>
    </row>
    <row r="798" spans="1:15" outlineLevel="1">
      <c r="A798" s="781" t="s">
        <v>90</v>
      </c>
      <c r="B798" s="782" t="s">
        <v>75</v>
      </c>
      <c r="C798" s="270" t="s">
        <v>71</v>
      </c>
      <c r="D798" s="228"/>
      <c r="E798" s="230">
        <v>624.07687350000003</v>
      </c>
      <c r="F798" s="230">
        <v>555.16062700000009</v>
      </c>
      <c r="G798" s="328">
        <v>170.0887137698771</v>
      </c>
      <c r="H798" s="328">
        <v>154.28633550332469</v>
      </c>
      <c r="I798" s="328">
        <v>126.73606484329396</v>
      </c>
      <c r="J798" s="328">
        <v>234.30583770301246</v>
      </c>
      <c r="K798" s="230">
        <f>J798+I798+H798+G798</f>
        <v>685.4169518195082</v>
      </c>
      <c r="L798" s="328">
        <v>687.00840400000004</v>
      </c>
      <c r="M798" s="328">
        <v>675.86511599999994</v>
      </c>
      <c r="N798" s="328">
        <v>637.10972700000002</v>
      </c>
      <c r="O798" s="328">
        <v>584.38348399999995</v>
      </c>
    </row>
    <row r="799" spans="1:15" outlineLevel="1">
      <c r="A799" s="781"/>
      <c r="B799" s="782"/>
      <c r="C799" s="270" t="s">
        <v>55</v>
      </c>
      <c r="D799" s="228"/>
      <c r="E799" s="324">
        <f>E798*Тарифы!$B$4</f>
        <v>1848.2618003086952</v>
      </c>
      <c r="F799" s="324">
        <v>1570.3178735922377</v>
      </c>
      <c r="G799" s="325">
        <f>G798*Тарифы!$E$4</f>
        <v>555.16283720767797</v>
      </c>
      <c r="H799" s="325">
        <f>H798*Тарифы!$F$4</f>
        <v>473.42012037189306</v>
      </c>
      <c r="I799" s="325">
        <f>I798*Тарифы!$G$4</f>
        <v>412.55292077058772</v>
      </c>
      <c r="J799" s="325">
        <f>J798*Тарифы!$H$4</f>
        <v>771.52070236501413</v>
      </c>
      <c r="K799" s="324">
        <f>J799+I799+H799+G799</f>
        <v>2212.6565807151728</v>
      </c>
      <c r="L799" s="326">
        <v>2346.1817902476</v>
      </c>
      <c r="M799" s="326">
        <v>2425.5514869519002</v>
      </c>
      <c r="N799" s="326">
        <v>2402.8147376986713</v>
      </c>
      <c r="O799" s="326">
        <v>2316.1455004858085</v>
      </c>
    </row>
    <row r="800" spans="1:15" outlineLevel="1">
      <c r="A800" s="781"/>
      <c r="B800" s="782"/>
      <c r="C800" s="273" t="s">
        <v>82</v>
      </c>
      <c r="D800" s="274"/>
      <c r="E800" s="261">
        <f t="shared" ref="E800:J800" si="544">IF(E775&gt;0,E798/E775*100,)</f>
        <v>7.2465365278430882</v>
      </c>
      <c r="F800" s="261">
        <f t="shared" si="544"/>
        <v>5.7586421250792821</v>
      </c>
      <c r="G800" s="261">
        <f t="shared" si="544"/>
        <v>6.1362487766718736</v>
      </c>
      <c r="H800" s="261">
        <f t="shared" si="544"/>
        <v>6.9206561774094304</v>
      </c>
      <c r="I800" s="261">
        <f t="shared" si="544"/>
        <v>5.8912669552165609</v>
      </c>
      <c r="J800" s="261">
        <f t="shared" si="544"/>
        <v>9.8571594239475679</v>
      </c>
      <c r="K800" s="261">
        <f>IF(K775&gt;0,K798/K775*100,)</f>
        <v>7.1925858860001384</v>
      </c>
      <c r="L800" s="261">
        <f t="shared" ref="L800:O800" si="545">IF(L775&gt;0,L798/L775*100,)</f>
        <v>7.1778135094879678</v>
      </c>
      <c r="M800" s="261">
        <f t="shared" si="545"/>
        <v>7.030000218657384</v>
      </c>
      <c r="N800" s="261">
        <f t="shared" si="545"/>
        <v>6.633860596486957</v>
      </c>
      <c r="O800" s="261">
        <f t="shared" si="545"/>
        <v>6.0958202095130307</v>
      </c>
    </row>
    <row r="801" spans="1:15" outlineLevel="1">
      <c r="A801" s="781"/>
      <c r="B801" s="782"/>
      <c r="C801" s="273" t="s">
        <v>142</v>
      </c>
      <c r="D801" s="274"/>
      <c r="E801" s="261">
        <f t="shared" ref="E801:J801" si="546">IF(E781&gt;0,E798/E781*100,)</f>
        <v>7.2465365278430882</v>
      </c>
      <c r="F801" s="261">
        <f t="shared" si="546"/>
        <v>5.7586421250792821</v>
      </c>
      <c r="G801" s="261">
        <f t="shared" si="546"/>
        <v>6.1362487766718736</v>
      </c>
      <c r="H801" s="261">
        <f t="shared" si="546"/>
        <v>6.9206561774094304</v>
      </c>
      <c r="I801" s="261">
        <f t="shared" si="546"/>
        <v>5.8912669552165609</v>
      </c>
      <c r="J801" s="261">
        <f t="shared" si="546"/>
        <v>9.8571594239475679</v>
      </c>
      <c r="K801" s="261">
        <f>IF(K781&gt;0,K798/K781*100,)</f>
        <v>7.1925858860001384</v>
      </c>
      <c r="L801" s="261">
        <f>IF(L781&gt;0,L798/L781*100,)</f>
        <v>7.1778135094879678</v>
      </c>
      <c r="M801" s="261">
        <f>IF(M781&gt;0,M798/M781*100,)</f>
        <v>7.030000218657384</v>
      </c>
      <c r="N801" s="261">
        <f>IF(N781&gt;0,N798/N781*100,)</f>
        <v>6.633860596486957</v>
      </c>
      <c r="O801" s="261">
        <f>IF(O781&gt;0,O798/O781*100,)</f>
        <v>6.0958202095130307</v>
      </c>
    </row>
    <row r="802" spans="1:15" ht="15" customHeight="1" outlineLevel="1">
      <c r="A802" s="781">
        <v>5</v>
      </c>
      <c r="B802" s="784" t="s">
        <v>123</v>
      </c>
      <c r="C802" s="275" t="s">
        <v>71</v>
      </c>
      <c r="D802" s="276"/>
      <c r="E802" s="416"/>
      <c r="F802" s="416">
        <f>F804+F806</f>
        <v>0</v>
      </c>
      <c r="G802" s="326"/>
      <c r="H802" s="326"/>
      <c r="I802" s="326"/>
      <c r="J802" s="326">
        <f>J804+J806</f>
        <v>0</v>
      </c>
      <c r="K802" s="416">
        <f>J802+G802+H802+I802</f>
        <v>0</v>
      </c>
      <c r="L802" s="329">
        <f t="shared" ref="L802:O802" si="547">L804+L806</f>
        <v>0</v>
      </c>
      <c r="M802" s="223">
        <f t="shared" si="547"/>
        <v>0</v>
      </c>
      <c r="N802" s="223">
        <f t="shared" si="547"/>
        <v>0</v>
      </c>
      <c r="O802" s="223">
        <f t="shared" si="547"/>
        <v>0</v>
      </c>
    </row>
    <row r="803" spans="1:15" outlineLevel="1">
      <c r="A803" s="781"/>
      <c r="B803" s="784"/>
      <c r="C803" s="275" t="s">
        <v>143</v>
      </c>
      <c r="D803" s="276"/>
      <c r="E803" s="262"/>
      <c r="F803" s="262">
        <f t="shared" ref="F803:N803" si="548">IF(F782&gt;0,F802/F782*100,)</f>
        <v>0</v>
      </c>
      <c r="G803" s="262">
        <f t="shared" si="548"/>
        <v>0</v>
      </c>
      <c r="H803" s="262">
        <f t="shared" si="548"/>
        <v>0</v>
      </c>
      <c r="I803" s="262">
        <f t="shared" si="548"/>
        <v>0</v>
      </c>
      <c r="J803" s="262">
        <f t="shared" si="548"/>
        <v>0</v>
      </c>
      <c r="K803" s="262">
        <f t="shared" si="548"/>
        <v>0</v>
      </c>
      <c r="L803" s="262">
        <f t="shared" si="548"/>
        <v>0</v>
      </c>
      <c r="M803" s="262">
        <f t="shared" si="548"/>
        <v>0</v>
      </c>
      <c r="N803" s="262">
        <f t="shared" si="548"/>
        <v>0</v>
      </c>
      <c r="O803" s="147">
        <f t="shared" ref="O803" si="549">IF(O782&gt;0,O802/O$19*100,)</f>
        <v>0</v>
      </c>
    </row>
    <row r="804" spans="1:15" outlineLevel="1">
      <c r="A804" s="781" t="s">
        <v>91</v>
      </c>
      <c r="B804" s="785" t="s">
        <v>72</v>
      </c>
      <c r="C804" s="270" t="s">
        <v>71</v>
      </c>
      <c r="D804" s="228"/>
      <c r="E804" s="417"/>
      <c r="F804" s="417"/>
      <c r="G804" s="287"/>
      <c r="H804" s="287"/>
      <c r="I804" s="287"/>
      <c r="J804" s="287"/>
      <c r="K804" s="417">
        <f>J804+G804+H804+I804</f>
        <v>0</v>
      </c>
      <c r="L804" s="255"/>
      <c r="M804" s="255"/>
      <c r="N804" s="255"/>
      <c r="O804" s="255"/>
    </row>
    <row r="805" spans="1:15" outlineLevel="1">
      <c r="A805" s="781"/>
      <c r="B805" s="785"/>
      <c r="C805" s="273" t="s">
        <v>144</v>
      </c>
      <c r="D805" s="274"/>
      <c r="E805" s="262"/>
      <c r="F805" s="262">
        <f t="shared" ref="F805:I805" si="550">IF(F786&gt;0,F804/F786*100,)</f>
        <v>0</v>
      </c>
      <c r="G805" s="262">
        <f t="shared" si="550"/>
        <v>0</v>
      </c>
      <c r="H805" s="548">
        <f t="shared" si="550"/>
        <v>0</v>
      </c>
      <c r="I805" s="262">
        <f t="shared" si="550"/>
        <v>0</v>
      </c>
      <c r="J805" s="262">
        <f>IF(J786&gt;0,J804/J786*100,)</f>
        <v>0</v>
      </c>
      <c r="K805" s="262">
        <f t="shared" ref="K805" si="551">IF(K786&gt;0,K804/K786*100,)</f>
        <v>0</v>
      </c>
      <c r="L805" s="147">
        <f t="shared" ref="L805:O805" si="552">IF(L786&gt;0,L804/L$23*100,)</f>
        <v>0</v>
      </c>
      <c r="M805" s="147">
        <f t="shared" si="552"/>
        <v>0</v>
      </c>
      <c r="N805" s="147">
        <f t="shared" si="552"/>
        <v>0</v>
      </c>
      <c r="O805" s="147">
        <f t="shared" si="552"/>
        <v>0</v>
      </c>
    </row>
    <row r="806" spans="1:15" outlineLevel="1">
      <c r="A806" s="781" t="s">
        <v>92</v>
      </c>
      <c r="B806" s="782" t="s">
        <v>73</v>
      </c>
      <c r="C806" s="270" t="s">
        <v>71</v>
      </c>
      <c r="D806" s="228"/>
      <c r="E806" s="417"/>
      <c r="F806" s="417"/>
      <c r="G806" s="546"/>
      <c r="H806" s="550"/>
      <c r="I806" s="547"/>
      <c r="J806" s="326"/>
      <c r="K806" s="417">
        <f>J806+G806+H806+I806</f>
        <v>0</v>
      </c>
      <c r="L806" s="255">
        <f>K806-(K806*0.03)</f>
        <v>0</v>
      </c>
      <c r="M806" s="255">
        <f t="shared" ref="M806" si="553">L806-(L806*0.03)</f>
        <v>0</v>
      </c>
      <c r="N806" s="255">
        <f t="shared" ref="N806" si="554">M806-(M806*0.03)</f>
        <v>0</v>
      </c>
      <c r="O806" s="255">
        <f t="shared" ref="O806" si="555">N806-(N806*0.03)</f>
        <v>0</v>
      </c>
    </row>
    <row r="807" spans="1:15" outlineLevel="1">
      <c r="A807" s="781"/>
      <c r="B807" s="782"/>
      <c r="C807" s="273" t="s">
        <v>145</v>
      </c>
      <c r="D807" s="274"/>
      <c r="E807" s="277"/>
      <c r="F807" s="277">
        <f t="shared" ref="F807:K807" si="556">IF(F790&gt;0,F806/F790*100,)</f>
        <v>0</v>
      </c>
      <c r="G807" s="277">
        <f t="shared" si="556"/>
        <v>0</v>
      </c>
      <c r="H807" s="549">
        <f t="shared" si="556"/>
        <v>0</v>
      </c>
      <c r="I807" s="277">
        <f t="shared" si="556"/>
        <v>0</v>
      </c>
      <c r="J807" s="277">
        <f t="shared" si="556"/>
        <v>0</v>
      </c>
      <c r="K807" s="277">
        <f t="shared" si="556"/>
        <v>0</v>
      </c>
      <c r="L807" s="147">
        <f t="shared" ref="L807:O807" si="557">IF(L790&gt;0,L806/L$27*100,)</f>
        <v>0</v>
      </c>
      <c r="M807" s="147">
        <f t="shared" si="557"/>
        <v>0</v>
      </c>
      <c r="N807" s="147">
        <f t="shared" si="557"/>
        <v>0</v>
      </c>
      <c r="O807" s="147">
        <f t="shared" si="557"/>
        <v>0</v>
      </c>
    </row>
    <row r="808" spans="1:15" outlineLevel="1">
      <c r="A808" s="781" t="s">
        <v>93</v>
      </c>
      <c r="B808" s="782" t="s">
        <v>74</v>
      </c>
      <c r="C808" s="270" t="s">
        <v>71</v>
      </c>
      <c r="D808" s="228"/>
      <c r="E808" s="257"/>
      <c r="F808" s="257">
        <v>0</v>
      </c>
      <c r="G808" s="287"/>
      <c r="H808" s="287"/>
      <c r="I808" s="287"/>
      <c r="J808" s="287"/>
      <c r="K808" s="257">
        <f>J808+G808+H808+I808</f>
        <v>0</v>
      </c>
      <c r="L808" s="257"/>
      <c r="M808" s="257"/>
      <c r="N808" s="257"/>
      <c r="O808" s="257"/>
    </row>
    <row r="809" spans="1:15" outlineLevel="1">
      <c r="A809" s="781"/>
      <c r="B809" s="782"/>
      <c r="C809" s="273" t="s">
        <v>146</v>
      </c>
      <c r="D809" s="274"/>
      <c r="E809" s="262"/>
      <c r="F809" s="262">
        <v>0</v>
      </c>
      <c r="G809" s="262">
        <f t="shared" ref="G809:L809" si="558">IF(G794&gt;0,G808/G794*100,)</f>
        <v>0</v>
      </c>
      <c r="H809" s="262">
        <f t="shared" si="558"/>
        <v>0</v>
      </c>
      <c r="I809" s="262">
        <f t="shared" si="558"/>
        <v>0</v>
      </c>
      <c r="J809" s="262">
        <f t="shared" si="558"/>
        <v>0</v>
      </c>
      <c r="K809" s="262">
        <f t="shared" si="558"/>
        <v>0</v>
      </c>
      <c r="L809" s="262">
        <f t="shared" si="558"/>
        <v>0</v>
      </c>
      <c r="M809" s="147">
        <f t="shared" ref="M809:N809" si="559">IF(M794&gt;0,M808/M$31*100,)</f>
        <v>0</v>
      </c>
      <c r="N809" s="147">
        <f t="shared" si="559"/>
        <v>0</v>
      </c>
      <c r="O809" s="147">
        <v>0</v>
      </c>
    </row>
    <row r="810" spans="1:15" ht="15" customHeight="1" outlineLevel="1">
      <c r="A810" s="765">
        <v>6</v>
      </c>
      <c r="B810" s="783" t="s">
        <v>229</v>
      </c>
      <c r="C810" s="278" t="s">
        <v>57</v>
      </c>
      <c r="D810" s="279"/>
      <c r="E810" s="291">
        <f>E814+E818+E822+E827</f>
        <v>17.250916599999996</v>
      </c>
      <c r="F810" s="291">
        <f>F814+F818+F822+F827</f>
        <v>19.365777479000002</v>
      </c>
      <c r="G810" s="291">
        <f t="shared" ref="G810:K810" si="560">G814+G818+G822+G827</f>
        <v>6.9900767290000001</v>
      </c>
      <c r="H810" s="291">
        <f t="shared" si="560"/>
        <v>3.6699348399999998</v>
      </c>
      <c r="I810" s="291">
        <f t="shared" si="560"/>
        <v>2.1888299400000002</v>
      </c>
      <c r="J810" s="291">
        <f t="shared" si="560"/>
        <v>6.3431055600000006</v>
      </c>
      <c r="K810" s="291">
        <f t="shared" si="560"/>
        <v>19.191947069000001</v>
      </c>
      <c r="L810" s="291">
        <f>L814+L818+L822+L827</f>
        <v>19.54678406287573</v>
      </c>
      <c r="M810" s="108">
        <f>M814+M818+M822+M827</f>
        <v>19.718679406227519</v>
      </c>
      <c r="N810" s="108">
        <f t="shared" ref="N810:O810" si="561">N814+N818+N822+N827</f>
        <v>19.892351120509694</v>
      </c>
      <c r="O810" s="108">
        <f t="shared" si="561"/>
        <v>20.067466520927432</v>
      </c>
    </row>
    <row r="811" spans="1:15" outlineLevel="1">
      <c r="A811" s="765"/>
      <c r="B811" s="783"/>
      <c r="C811" s="278" t="s">
        <v>56</v>
      </c>
      <c r="D811" s="279"/>
      <c r="E811" s="291">
        <f>E813+E817+E821+E826+E839</f>
        <v>1.991267809869</v>
      </c>
      <c r="F811" s="291">
        <f>F813+F817+F821+F826+F839</f>
        <v>1.9748795160265997</v>
      </c>
      <c r="G811" s="291">
        <f t="shared" ref="G811:J811" si="562">G813+G817+G821+G826+G839</f>
        <v>0.67990565306749995</v>
      </c>
      <c r="H811" s="291">
        <f t="shared" si="562"/>
        <v>0.48920159320500001</v>
      </c>
      <c r="I811" s="291">
        <f t="shared" si="562"/>
        <v>0.37718769780249994</v>
      </c>
      <c r="J811" s="291">
        <f t="shared" si="562"/>
        <v>0.63401058840499991</v>
      </c>
      <c r="K811" s="291">
        <f>K813+K817+K821+K826+K839</f>
        <v>2.1803055324799998</v>
      </c>
      <c r="L811" s="291">
        <f t="shared" ref="L811:O811" si="563">L813+L817+L821+L826+L839</f>
        <v>2.1519493621399999</v>
      </c>
      <c r="M811" s="291">
        <f t="shared" si="563"/>
        <v>2.1244454885102</v>
      </c>
      <c r="N811" s="291">
        <f t="shared" si="563"/>
        <v>2.0607142730749</v>
      </c>
      <c r="O811" s="291">
        <f t="shared" si="563"/>
        <v>1.9988937244126319</v>
      </c>
    </row>
    <row r="812" spans="1:15" outlineLevel="1">
      <c r="A812" s="778" t="s">
        <v>147</v>
      </c>
      <c r="B812" s="779" t="s">
        <v>246</v>
      </c>
      <c r="C812" s="264" t="s">
        <v>296</v>
      </c>
      <c r="D812" s="265"/>
      <c r="E812" s="379">
        <v>1.150919</v>
      </c>
      <c r="F812" s="379">
        <v>1.3537889999999999</v>
      </c>
      <c r="G812" s="378">
        <v>0.34771600000000003</v>
      </c>
      <c r="H812" s="378">
        <v>0.253548</v>
      </c>
      <c r="I812" s="378">
        <v>0.24857899999999999</v>
      </c>
      <c r="J812" s="378">
        <v>0.326519</v>
      </c>
      <c r="K812" s="421">
        <v>1.1763620000000001</v>
      </c>
      <c r="L812" s="379">
        <v>1.141043</v>
      </c>
      <c r="M812" s="379">
        <v>1.106797</v>
      </c>
      <c r="N812" s="379">
        <v>1.0736110000000001</v>
      </c>
      <c r="O812" s="379">
        <v>1.0414099999999999</v>
      </c>
    </row>
    <row r="813" spans="1:15" outlineLevel="1">
      <c r="A813" s="778"/>
      <c r="B813" s="779"/>
      <c r="C813" s="264" t="s">
        <v>56</v>
      </c>
      <c r="D813" s="265"/>
      <c r="E813" s="421">
        <v>0.13811028</v>
      </c>
      <c r="F813" s="421">
        <v>0.16245467999999999</v>
      </c>
      <c r="G813" s="421">
        <v>4.172592E-2</v>
      </c>
      <c r="H813" s="421">
        <v>3.042576E-2</v>
      </c>
      <c r="I813" s="421">
        <v>2.9829479999999998E-2</v>
      </c>
      <c r="J813" s="421">
        <v>3.918228E-2</v>
      </c>
      <c r="K813" s="421">
        <v>0.14116343999999997</v>
      </c>
      <c r="L813" s="421">
        <v>0.13692515999999999</v>
      </c>
      <c r="M813" s="421">
        <v>0.13281564000000001</v>
      </c>
      <c r="N813" s="421">
        <v>0.12883332</v>
      </c>
      <c r="O813" s="421">
        <v>0.12496919999999999</v>
      </c>
    </row>
    <row r="814" spans="1:15" ht="30" outlineLevel="1">
      <c r="A814" s="765"/>
      <c r="B814" s="779"/>
      <c r="C814" s="264" t="s">
        <v>57</v>
      </c>
      <c r="D814" s="265"/>
      <c r="E814" s="421">
        <v>7.8378618099999997</v>
      </c>
      <c r="F814" s="421">
        <v>9.4049489089999998</v>
      </c>
      <c r="G814" s="421">
        <v>2.5502736490000002</v>
      </c>
      <c r="H814" s="421">
        <v>1.81140162</v>
      </c>
      <c r="I814" s="421">
        <v>1.8307755300000004</v>
      </c>
      <c r="J814" s="421">
        <v>2.3286550000000004</v>
      </c>
      <c r="K814" s="421">
        <v>8.5211057990000008</v>
      </c>
      <c r="L814" s="421">
        <v>8.6785322293807301</v>
      </c>
      <c r="M814" s="421">
        <v>8.7547869565977621</v>
      </c>
      <c r="N814" s="421">
        <v>8.8319764170216182</v>
      </c>
      <c r="O814" s="421">
        <v>8.9097605211463939</v>
      </c>
    </row>
    <row r="815" spans="1:15" ht="32.25" outlineLevel="1">
      <c r="A815" s="765"/>
      <c r="B815" s="779"/>
      <c r="C815" s="264" t="s">
        <v>297</v>
      </c>
      <c r="D815" s="265"/>
      <c r="E815" s="563">
        <v>4.7150260553224965E-5</v>
      </c>
      <c r="F815" s="563">
        <v>9.4623578502981025E-5</v>
      </c>
      <c r="G815" s="563">
        <v>2.4303737305254035E-5</v>
      </c>
      <c r="H815" s="563">
        <v>1.7721830419861468E-5</v>
      </c>
      <c r="I815" s="563">
        <v>1.7374520343046459E-5</v>
      </c>
      <c r="J815" s="563">
        <v>2.2822165218667655E-5</v>
      </c>
      <c r="K815" s="563">
        <v>8.222225328682962E-5</v>
      </c>
      <c r="L815" s="563">
        <v>7.9753618832607587E-5</v>
      </c>
      <c r="M815" s="563">
        <v>7.7359982106786144E-5</v>
      </c>
      <c r="N815" s="563">
        <v>7.504043446959901E-5</v>
      </c>
      <c r="O815" s="563">
        <v>7.2789733768548483E-5</v>
      </c>
    </row>
    <row r="816" spans="1:15" ht="15" customHeight="1" outlineLevel="1">
      <c r="A816" s="765" t="s">
        <v>148</v>
      </c>
      <c r="B816" s="779" t="s">
        <v>255</v>
      </c>
      <c r="C816" s="264" t="s">
        <v>59</v>
      </c>
      <c r="D816" s="265"/>
      <c r="E816" s="421">
        <v>5563.51</v>
      </c>
      <c r="F816" s="421">
        <v>5470.2</v>
      </c>
      <c r="G816" s="421">
        <v>2399.5299999999997</v>
      </c>
      <c r="H816" s="421">
        <v>950.26</v>
      </c>
      <c r="I816" s="421">
        <v>179.26</v>
      </c>
      <c r="J816" s="421">
        <v>2096.77</v>
      </c>
      <c r="K816" s="421">
        <v>5625.82</v>
      </c>
      <c r="L816" s="421">
        <v>5457.0454</v>
      </c>
      <c r="M816" s="421">
        <v>5293.334038</v>
      </c>
      <c r="N816" s="421">
        <v>5134.5340169999999</v>
      </c>
      <c r="O816" s="421">
        <v>4980.4979960000001</v>
      </c>
    </row>
    <row r="817" spans="1:15" outlineLevel="1">
      <c r="A817" s="765"/>
      <c r="B817" s="779"/>
      <c r="C817" s="264" t="s">
        <v>56</v>
      </c>
      <c r="D817" s="265"/>
      <c r="E817" s="421">
        <v>0.79502557900000004</v>
      </c>
      <c r="F817" s="421">
        <v>0.78169157999999994</v>
      </c>
      <c r="G817" s="421">
        <v>0.34289283700000001</v>
      </c>
      <c r="H817" s="421">
        <v>0.135792154</v>
      </c>
      <c r="I817" s="421">
        <v>2.5616253999999998E-2</v>
      </c>
      <c r="J817" s="421">
        <v>0.29962843299999997</v>
      </c>
      <c r="K817" s="421">
        <v>0.80392967799999993</v>
      </c>
      <c r="L817" s="421">
        <v>0.77981178765999992</v>
      </c>
      <c r="M817" s="402">
        <v>0.75641743403020001</v>
      </c>
      <c r="N817" s="402">
        <v>0.73372491102929993</v>
      </c>
      <c r="O817" s="402">
        <v>0.71171316362839998</v>
      </c>
    </row>
    <row r="818" spans="1:15" ht="30" outlineLevel="1">
      <c r="A818" s="765"/>
      <c r="B818" s="779"/>
      <c r="C818" s="264" t="s">
        <v>57</v>
      </c>
      <c r="D818" s="265"/>
      <c r="E818" s="421">
        <v>9.4130547899999986</v>
      </c>
      <c r="F818" s="421">
        <v>9.9608285700000003</v>
      </c>
      <c r="G818" s="421">
        <v>4.4398030799999999</v>
      </c>
      <c r="H818" s="421">
        <v>1.85853322</v>
      </c>
      <c r="I818" s="421">
        <v>0.35805440999999993</v>
      </c>
      <c r="J818" s="421">
        <v>4.0144505600000002</v>
      </c>
      <c r="K818" s="421">
        <v>10.67084127</v>
      </c>
      <c r="L818" s="421">
        <v>10.868251833495002</v>
      </c>
      <c r="M818" s="421">
        <v>10.963892449629757</v>
      </c>
      <c r="N818" s="421">
        <v>11.060374703488076</v>
      </c>
      <c r="O818" s="421">
        <v>11.157705999781037</v>
      </c>
    </row>
    <row r="819" spans="1:15" ht="17.25" outlineLevel="1">
      <c r="A819" s="765"/>
      <c r="B819" s="779"/>
      <c r="C819" s="264" t="s">
        <v>288</v>
      </c>
      <c r="D819" s="265"/>
      <c r="E819" s="565">
        <v>8.6652569068444901E-2</v>
      </c>
      <c r="F819" s="565">
        <v>0.14966920757566637</v>
      </c>
      <c r="G819" s="565">
        <v>9.0740823095763617E-3</v>
      </c>
      <c r="H819" s="565">
        <v>3.5935110023621437E-3</v>
      </c>
      <c r="I819" s="565">
        <v>6.7789108484355635E-4</v>
      </c>
      <c r="J819" s="565">
        <v>7.9291626127826823E-3</v>
      </c>
      <c r="K819" s="565">
        <v>0.15392709980683256</v>
      </c>
      <c r="L819" s="565">
        <v>0.14930928681262756</v>
      </c>
      <c r="M819" s="565">
        <v>0.14483000820824873</v>
      </c>
      <c r="N819" s="565">
        <v>0.1404851079658318</v>
      </c>
      <c r="O819" s="565">
        <v>0.13627055471345004</v>
      </c>
    </row>
    <row r="820" spans="1:15" ht="17.25" customHeight="1" outlineLevel="1">
      <c r="A820" s="765" t="s">
        <v>149</v>
      </c>
      <c r="B820" s="779" t="s">
        <v>256</v>
      </c>
      <c r="C820" s="264" t="s">
        <v>309</v>
      </c>
      <c r="D820" s="265"/>
      <c r="E820" s="226">
        <v>0</v>
      </c>
      <c r="F820" s="226"/>
      <c r="G820" s="226"/>
      <c r="H820" s="226"/>
      <c r="I820" s="226"/>
      <c r="J820" s="226"/>
      <c r="K820" s="226"/>
      <c r="L820" s="226"/>
      <c r="M820" s="222"/>
      <c r="N820" s="222"/>
      <c r="O820" s="222"/>
    </row>
    <row r="821" spans="1:15" outlineLevel="1">
      <c r="A821" s="765"/>
      <c r="B821" s="779"/>
      <c r="C821" s="264" t="s">
        <v>56</v>
      </c>
      <c r="D821" s="265"/>
      <c r="E821" s="108">
        <v>0</v>
      </c>
      <c r="F821" s="108">
        <f t="shared" ref="F821:O821" si="564">1.154*F820/1000</f>
        <v>0</v>
      </c>
      <c r="G821" s="244">
        <f t="shared" si="564"/>
        <v>0</v>
      </c>
      <c r="H821" s="244">
        <f t="shared" si="564"/>
        <v>0</v>
      </c>
      <c r="I821" s="244">
        <f t="shared" si="564"/>
        <v>0</v>
      </c>
      <c r="J821" s="244">
        <f t="shared" si="564"/>
        <v>0</v>
      </c>
      <c r="K821" s="108">
        <f t="shared" si="564"/>
        <v>0</v>
      </c>
      <c r="L821" s="108">
        <f t="shared" si="564"/>
        <v>0</v>
      </c>
      <c r="M821" s="108">
        <f t="shared" si="564"/>
        <v>0</v>
      </c>
      <c r="N821" s="108">
        <f t="shared" si="564"/>
        <v>0</v>
      </c>
      <c r="O821" s="108">
        <f t="shared" si="564"/>
        <v>0</v>
      </c>
    </row>
    <row r="822" spans="1:15" ht="30" outlineLevel="1">
      <c r="A822" s="765"/>
      <c r="B822" s="779"/>
      <c r="C822" s="264" t="s">
        <v>57</v>
      </c>
      <c r="D822" s="265"/>
      <c r="E822" s="226">
        <v>0</v>
      </c>
      <c r="F822" s="226"/>
      <c r="G822" s="226"/>
      <c r="H822" s="226"/>
      <c r="I822" s="226"/>
      <c r="J822" s="226"/>
      <c r="K822" s="226"/>
      <c r="L822" s="226"/>
      <c r="M822" s="222"/>
      <c r="N822" s="222"/>
      <c r="O822" s="222"/>
    </row>
    <row r="823" spans="1:15" ht="17.25" customHeight="1" outlineLevel="1">
      <c r="A823" s="765" t="s">
        <v>150</v>
      </c>
      <c r="B823" s="780" t="s">
        <v>294</v>
      </c>
      <c r="C823" s="264" t="s">
        <v>257</v>
      </c>
      <c r="D823" s="265"/>
      <c r="E823" s="226">
        <v>0</v>
      </c>
      <c r="F823" s="226">
        <v>0</v>
      </c>
      <c r="G823" s="226">
        <v>0</v>
      </c>
      <c r="H823" s="226">
        <v>0</v>
      </c>
      <c r="I823" s="226">
        <v>0</v>
      </c>
      <c r="J823" s="226">
        <v>0</v>
      </c>
      <c r="K823" s="226">
        <v>0</v>
      </c>
      <c r="L823" s="226">
        <v>0</v>
      </c>
      <c r="M823" s="222">
        <v>0</v>
      </c>
      <c r="N823" s="222">
        <v>0</v>
      </c>
      <c r="O823" s="222">
        <v>0</v>
      </c>
    </row>
    <row r="824" spans="1:15" outlineLevel="1">
      <c r="A824" s="765"/>
      <c r="B824" s="780"/>
      <c r="C824" s="264" t="s">
        <v>244</v>
      </c>
      <c r="D824" s="265"/>
      <c r="E824" s="226">
        <v>0</v>
      </c>
      <c r="F824" s="226">
        <v>0</v>
      </c>
      <c r="G824" s="226">
        <v>0</v>
      </c>
      <c r="H824" s="226">
        <v>0</v>
      </c>
      <c r="I824" s="226">
        <v>0</v>
      </c>
      <c r="J824" s="226">
        <v>0</v>
      </c>
      <c r="K824" s="226">
        <v>0</v>
      </c>
      <c r="L824" s="226">
        <v>0</v>
      </c>
      <c r="M824" s="222">
        <v>0</v>
      </c>
      <c r="N824" s="222">
        <v>0</v>
      </c>
      <c r="O824" s="222">
        <v>0</v>
      </c>
    </row>
    <row r="825" spans="1:15" outlineLevel="1">
      <c r="A825" s="765"/>
      <c r="B825" s="780"/>
      <c r="C825" s="264" t="s">
        <v>310</v>
      </c>
      <c r="D825" s="265"/>
      <c r="E825" s="226">
        <v>0</v>
      </c>
      <c r="F825" s="226">
        <v>0</v>
      </c>
      <c r="G825" s="226">
        <v>0</v>
      </c>
      <c r="H825" s="226">
        <v>0</v>
      </c>
      <c r="I825" s="226">
        <v>0</v>
      </c>
      <c r="J825" s="226">
        <v>0</v>
      </c>
      <c r="K825" s="226">
        <v>0</v>
      </c>
      <c r="L825" s="226">
        <v>0</v>
      </c>
      <c r="M825" s="222">
        <v>0</v>
      </c>
      <c r="N825" s="222">
        <v>0</v>
      </c>
      <c r="O825" s="222">
        <v>0</v>
      </c>
    </row>
    <row r="826" spans="1:15" outlineLevel="1">
      <c r="A826" s="765"/>
      <c r="B826" s="780"/>
      <c r="C826" s="264" t="s">
        <v>56</v>
      </c>
      <c r="D826" s="265"/>
      <c r="E826" s="226">
        <v>0</v>
      </c>
      <c r="F826" s="226">
        <v>0</v>
      </c>
      <c r="G826" s="226">
        <v>0</v>
      </c>
      <c r="H826" s="226">
        <v>0</v>
      </c>
      <c r="I826" s="226">
        <v>0</v>
      </c>
      <c r="J826" s="226">
        <v>0</v>
      </c>
      <c r="K826" s="226">
        <v>0</v>
      </c>
      <c r="L826" s="226">
        <v>0</v>
      </c>
      <c r="M826" s="222">
        <v>0</v>
      </c>
      <c r="N826" s="222">
        <v>0</v>
      </c>
      <c r="O826" s="222">
        <v>0</v>
      </c>
    </row>
    <row r="827" spans="1:15" ht="30" outlineLevel="1">
      <c r="A827" s="765"/>
      <c r="B827" s="780"/>
      <c r="C827" s="264" t="s">
        <v>57</v>
      </c>
      <c r="D827" s="265"/>
      <c r="E827" s="226">
        <v>0</v>
      </c>
      <c r="F827" s="226">
        <v>0</v>
      </c>
      <c r="G827" s="226">
        <v>0</v>
      </c>
      <c r="H827" s="226">
        <v>0</v>
      </c>
      <c r="I827" s="226">
        <v>0</v>
      </c>
      <c r="J827" s="226">
        <v>0</v>
      </c>
      <c r="K827" s="226">
        <v>0</v>
      </c>
      <c r="L827" s="226">
        <v>0</v>
      </c>
      <c r="M827" s="222">
        <v>0</v>
      </c>
      <c r="N827" s="222">
        <v>0</v>
      </c>
      <c r="O827" s="222">
        <v>0</v>
      </c>
    </row>
    <row r="828" spans="1:15" ht="15" customHeight="1" outlineLevel="1">
      <c r="A828" s="765" t="s">
        <v>231</v>
      </c>
      <c r="B828" s="776" t="s">
        <v>230</v>
      </c>
      <c r="C828" s="278" t="s">
        <v>57</v>
      </c>
      <c r="D828" s="279"/>
      <c r="E828" s="244">
        <f t="shared" ref="E828:O828" si="565">E833</f>
        <v>2.66089091</v>
      </c>
      <c r="F828" s="244">
        <f t="shared" si="565"/>
        <v>0.64305846999999994</v>
      </c>
      <c r="G828" s="244">
        <f t="shared" si="565"/>
        <v>0.18241537999999999</v>
      </c>
      <c r="H828" s="244">
        <f t="shared" si="565"/>
        <v>0.16916827000000001</v>
      </c>
      <c r="I828" s="244">
        <f t="shared" si="565"/>
        <v>0.14525365000000001</v>
      </c>
      <c r="J828" s="244">
        <f t="shared" si="565"/>
        <v>0.16930235999999999</v>
      </c>
      <c r="K828" s="244">
        <f t="shared" si="565"/>
        <v>0.66613966000000002</v>
      </c>
      <c r="L828" s="244">
        <f t="shared" si="565"/>
        <v>0.67846326330170204</v>
      </c>
      <c r="M828" s="244">
        <f t="shared" si="565"/>
        <v>0.68443373525005347</v>
      </c>
      <c r="N828" s="244">
        <f t="shared" si="565"/>
        <v>0.6904567223635435</v>
      </c>
      <c r="O828" s="244">
        <f t="shared" si="565"/>
        <v>0.69653275230489597</v>
      </c>
    </row>
    <row r="829" spans="1:15" ht="17.25" outlineLevel="1">
      <c r="A829" s="765"/>
      <c r="B829" s="776"/>
      <c r="C829" s="278" t="s">
        <v>257</v>
      </c>
      <c r="D829" s="279"/>
      <c r="E829" s="244">
        <f t="shared" ref="E829:G829" si="566">E832</f>
        <v>65.092984999999999</v>
      </c>
      <c r="F829" s="244">
        <f t="shared" si="566"/>
        <v>17.109672999999997</v>
      </c>
      <c r="G829" s="244">
        <f t="shared" si="566"/>
        <v>4.6273189999999991</v>
      </c>
      <c r="H829" s="244">
        <f>H832</f>
        <v>4.2912799999999995</v>
      </c>
      <c r="I829" s="244">
        <f t="shared" ref="I829:O829" si="567">I832</f>
        <v>3.6299790000000001</v>
      </c>
      <c r="J829" s="244">
        <f t="shared" si="567"/>
        <v>4.2309709999999994</v>
      </c>
      <c r="K829" s="244">
        <f t="shared" si="567"/>
        <v>16.779548999999999</v>
      </c>
      <c r="L829" s="244">
        <f t="shared" si="567"/>
        <v>16.276163</v>
      </c>
      <c r="M829" s="244">
        <f t="shared" si="567"/>
        <v>15.787877999999999</v>
      </c>
      <c r="N829" s="244">
        <f t="shared" si="567"/>
        <v>15.314241000000001</v>
      </c>
      <c r="O829" s="244">
        <f t="shared" si="567"/>
        <v>14.854813999999999</v>
      </c>
    </row>
    <row r="830" spans="1:15" ht="17.25" outlineLevel="1">
      <c r="A830" s="778" t="s">
        <v>232</v>
      </c>
      <c r="B830" s="775" t="s">
        <v>22</v>
      </c>
      <c r="C830" s="264" t="s">
        <v>257</v>
      </c>
      <c r="D830" s="265"/>
      <c r="E830" s="230">
        <v>0</v>
      </c>
      <c r="F830" s="230">
        <v>0</v>
      </c>
      <c r="G830" s="230">
        <v>0</v>
      </c>
      <c r="H830" s="230">
        <v>0</v>
      </c>
      <c r="I830" s="230">
        <v>0</v>
      </c>
      <c r="J830" s="230">
        <v>0</v>
      </c>
      <c r="K830" s="230">
        <v>0</v>
      </c>
      <c r="L830" s="230">
        <v>0</v>
      </c>
      <c r="M830" s="223"/>
      <c r="N830" s="223"/>
      <c r="O830" s="223"/>
    </row>
    <row r="831" spans="1:15" ht="30" outlineLevel="1">
      <c r="A831" s="765"/>
      <c r="B831" s="775"/>
      <c r="C831" s="264" t="s">
        <v>57</v>
      </c>
      <c r="D831" s="265"/>
      <c r="E831" s="230">
        <v>0</v>
      </c>
      <c r="F831" s="230">
        <v>0</v>
      </c>
      <c r="G831" s="230">
        <v>0</v>
      </c>
      <c r="H831" s="230">
        <v>0</v>
      </c>
      <c r="I831" s="230">
        <v>0</v>
      </c>
      <c r="J831" s="230">
        <v>0</v>
      </c>
      <c r="K831" s="230">
        <v>0</v>
      </c>
      <c r="L831" s="230">
        <v>0</v>
      </c>
      <c r="M831" s="223"/>
      <c r="N831" s="223"/>
      <c r="O831" s="223"/>
    </row>
    <row r="832" spans="1:15" outlineLevel="1">
      <c r="A832" s="765" t="s">
        <v>233</v>
      </c>
      <c r="B832" s="775" t="s">
        <v>23</v>
      </c>
      <c r="C832" s="264" t="s">
        <v>320</v>
      </c>
      <c r="D832" s="265"/>
      <c r="E832" s="244">
        <v>65.092984999999999</v>
      </c>
      <c r="F832" s="244">
        <v>17.109672999999997</v>
      </c>
      <c r="G832" s="244">
        <v>4.6273189999999991</v>
      </c>
      <c r="H832" s="244">
        <v>4.2912799999999995</v>
      </c>
      <c r="I832" s="244">
        <v>3.6299790000000001</v>
      </c>
      <c r="J832" s="244">
        <v>4.2309709999999994</v>
      </c>
      <c r="K832" s="244">
        <v>16.779548999999999</v>
      </c>
      <c r="L832" s="244">
        <v>16.276163</v>
      </c>
      <c r="M832" s="244">
        <v>15.787877999999999</v>
      </c>
      <c r="N832" s="244">
        <v>15.314241000000001</v>
      </c>
      <c r="O832" s="244">
        <v>14.854813999999999</v>
      </c>
    </row>
    <row r="833" spans="1:15" ht="30" outlineLevel="1">
      <c r="A833" s="765"/>
      <c r="B833" s="775"/>
      <c r="C833" s="264" t="s">
        <v>57</v>
      </c>
      <c r="D833" s="265"/>
      <c r="E833" s="244">
        <v>2.66089091</v>
      </c>
      <c r="F833" s="244">
        <v>0.64305846999999994</v>
      </c>
      <c r="G833" s="244">
        <v>0.18241537999999999</v>
      </c>
      <c r="H833" s="244">
        <v>0.16916827000000001</v>
      </c>
      <c r="I833" s="244">
        <v>0.14525365000000001</v>
      </c>
      <c r="J833" s="244">
        <v>0.16930235999999999</v>
      </c>
      <c r="K833" s="244">
        <v>0.66613966000000002</v>
      </c>
      <c r="L833" s="244">
        <v>0.67846326330170204</v>
      </c>
      <c r="M833" s="244">
        <v>0.68443373525005347</v>
      </c>
      <c r="N833" s="244">
        <v>0.6904567223635435</v>
      </c>
      <c r="O833" s="244">
        <v>0.69653275230489597</v>
      </c>
    </row>
    <row r="834" spans="1:15" ht="17.25" outlineLevel="1">
      <c r="A834" s="765" t="s">
        <v>235</v>
      </c>
      <c r="B834" s="775" t="s">
        <v>234</v>
      </c>
      <c r="C834" s="264" t="s">
        <v>257</v>
      </c>
      <c r="D834" s="265"/>
      <c r="E834" s="230">
        <v>0</v>
      </c>
      <c r="F834" s="230">
        <v>0</v>
      </c>
      <c r="G834" s="230">
        <v>0</v>
      </c>
      <c r="H834" s="230">
        <v>0</v>
      </c>
      <c r="I834" s="230">
        <v>0</v>
      </c>
      <c r="J834" s="230">
        <v>0</v>
      </c>
      <c r="K834" s="230">
        <v>0</v>
      </c>
      <c r="L834" s="230">
        <v>0</v>
      </c>
      <c r="M834" s="223">
        <v>0</v>
      </c>
      <c r="N834" s="223">
        <v>0</v>
      </c>
      <c r="O834" s="223">
        <v>0</v>
      </c>
    </row>
    <row r="835" spans="1:15" outlineLevel="1">
      <c r="A835" s="765"/>
      <c r="B835" s="775"/>
      <c r="C835" s="264" t="s">
        <v>244</v>
      </c>
      <c r="D835" s="265"/>
      <c r="E835" s="230">
        <v>0</v>
      </c>
      <c r="F835" s="230">
        <v>0</v>
      </c>
      <c r="G835" s="230">
        <v>0</v>
      </c>
      <c r="H835" s="230">
        <v>0</v>
      </c>
      <c r="I835" s="230">
        <v>0</v>
      </c>
      <c r="J835" s="230">
        <v>0</v>
      </c>
      <c r="K835" s="230">
        <v>0</v>
      </c>
      <c r="L835" s="230">
        <v>0</v>
      </c>
      <c r="M835" s="223">
        <v>0</v>
      </c>
      <c r="N835" s="223">
        <v>0</v>
      </c>
      <c r="O835" s="223">
        <v>0</v>
      </c>
    </row>
    <row r="836" spans="1:15" outlineLevel="1">
      <c r="A836" s="765"/>
      <c r="B836" s="775"/>
      <c r="C836" s="264" t="s">
        <v>310</v>
      </c>
      <c r="D836" s="265"/>
      <c r="E836" s="230">
        <v>0</v>
      </c>
      <c r="F836" s="230">
        <v>0</v>
      </c>
      <c r="G836" s="230">
        <v>0</v>
      </c>
      <c r="H836" s="230">
        <v>0</v>
      </c>
      <c r="I836" s="230">
        <v>0</v>
      </c>
      <c r="J836" s="230">
        <v>0</v>
      </c>
      <c r="K836" s="230">
        <v>0</v>
      </c>
      <c r="L836" s="230">
        <v>0</v>
      </c>
      <c r="M836" s="223">
        <v>0</v>
      </c>
      <c r="N836" s="223">
        <v>0</v>
      </c>
      <c r="O836" s="223">
        <v>0</v>
      </c>
    </row>
    <row r="837" spans="1:15" ht="30" outlineLevel="1">
      <c r="A837" s="765"/>
      <c r="B837" s="775"/>
      <c r="C837" s="264" t="s">
        <v>57</v>
      </c>
      <c r="D837" s="265"/>
      <c r="E837" s="230">
        <v>0</v>
      </c>
      <c r="F837" s="230">
        <v>0</v>
      </c>
      <c r="G837" s="230">
        <v>0</v>
      </c>
      <c r="H837" s="230">
        <v>0</v>
      </c>
      <c r="I837" s="230">
        <v>0</v>
      </c>
      <c r="J837" s="230">
        <v>0</v>
      </c>
      <c r="K837" s="230">
        <v>0</v>
      </c>
      <c r="L837" s="230">
        <v>0</v>
      </c>
      <c r="M837" s="223">
        <v>0</v>
      </c>
      <c r="N837" s="223">
        <v>0</v>
      </c>
      <c r="O837" s="223">
        <v>0</v>
      </c>
    </row>
    <row r="838" spans="1:15" ht="15" customHeight="1" outlineLevel="1">
      <c r="A838" s="765">
        <v>8</v>
      </c>
      <c r="B838" s="776" t="s">
        <v>245</v>
      </c>
      <c r="C838" s="264" t="s">
        <v>242</v>
      </c>
      <c r="D838" s="265"/>
      <c r="E838" s="244">
        <f t="shared" ref="E838" si="568">E841+E854</f>
        <v>897.17256999999995</v>
      </c>
      <c r="F838" s="244">
        <f t="shared" ref="F838:O838" si="569">F841+F854</f>
        <v>873.164579</v>
      </c>
      <c r="G838" s="244">
        <f t="shared" si="569"/>
        <v>249.202665</v>
      </c>
      <c r="H838" s="244">
        <f t="shared" si="569"/>
        <v>271.67470000000003</v>
      </c>
      <c r="I838" s="244">
        <f t="shared" si="569"/>
        <v>270.66722300000004</v>
      </c>
      <c r="J838" s="244">
        <f t="shared" si="569"/>
        <v>249.13206</v>
      </c>
      <c r="K838" s="244">
        <f>K841+K854</f>
        <v>1040.6766480000001</v>
      </c>
      <c r="L838" s="244">
        <f t="shared" si="569"/>
        <v>1040.6766480000001</v>
      </c>
      <c r="M838" s="244">
        <f t="shared" si="569"/>
        <v>1040.6766480000001</v>
      </c>
      <c r="N838" s="244">
        <f t="shared" si="569"/>
        <v>1009.45634856</v>
      </c>
      <c r="O838" s="244">
        <f t="shared" si="569"/>
        <v>979.17265810319986</v>
      </c>
    </row>
    <row r="839" spans="1:15" outlineLevel="1">
      <c r="A839" s="765"/>
      <c r="B839" s="776"/>
      <c r="C839" s="264" t="s">
        <v>56</v>
      </c>
      <c r="D839" s="265"/>
      <c r="E839" s="244">
        <f t="shared" ref="E839" si="570">E842+E855</f>
        <v>1.0581319508689999</v>
      </c>
      <c r="F839" s="244">
        <f t="shared" ref="F839:O839" si="571">F842+F855</f>
        <v>1.0307332560265998</v>
      </c>
      <c r="G839" s="244">
        <f t="shared" si="571"/>
        <v>0.29528689606749992</v>
      </c>
      <c r="H839" s="244">
        <f t="shared" si="571"/>
        <v>0.32298367920499998</v>
      </c>
      <c r="I839" s="244">
        <f t="shared" si="571"/>
        <v>0.32174196380249998</v>
      </c>
      <c r="J839" s="244">
        <f t="shared" si="571"/>
        <v>0.29519987540499992</v>
      </c>
      <c r="K839" s="244">
        <f t="shared" si="571"/>
        <v>1.2352124144799999</v>
      </c>
      <c r="L839" s="244">
        <f t="shared" si="571"/>
        <v>1.2352124144799999</v>
      </c>
      <c r="M839" s="244">
        <f t="shared" si="571"/>
        <v>1.2352124144799999</v>
      </c>
      <c r="N839" s="244">
        <f t="shared" si="571"/>
        <v>1.1981560420455999</v>
      </c>
      <c r="O839" s="244">
        <f t="shared" si="571"/>
        <v>1.1622113607842319</v>
      </c>
    </row>
    <row r="840" spans="1:15" ht="30" outlineLevel="1">
      <c r="A840" s="765"/>
      <c r="B840" s="776"/>
      <c r="C840" s="264" t="s">
        <v>55</v>
      </c>
      <c r="D840" s="265"/>
      <c r="E840" s="244">
        <f t="shared" ref="E840" si="572">E843+E856</f>
        <v>36.925226008572402</v>
      </c>
      <c r="F840" s="244">
        <f t="shared" ref="F840:O840" si="573">F843+F856</f>
        <v>39.122304700079503</v>
      </c>
      <c r="G840" s="244">
        <f t="shared" si="573"/>
        <v>12.1521526944</v>
      </c>
      <c r="H840" s="244">
        <f t="shared" si="573"/>
        <v>13.2820466142</v>
      </c>
      <c r="I840" s="244">
        <f t="shared" si="573"/>
        <v>13.23139067064</v>
      </c>
      <c r="J840" s="244">
        <f t="shared" si="573"/>
        <v>12.14860186305145</v>
      </c>
      <c r="K840" s="384">
        <f t="shared" si="573"/>
        <v>50.814191842291457</v>
      </c>
      <c r="L840" s="384">
        <f t="shared" si="573"/>
        <v>53.858324379999999</v>
      </c>
      <c r="M840" s="384">
        <f t="shared" si="573"/>
        <v>55.729962579999999</v>
      </c>
      <c r="N840" s="384">
        <f t="shared" si="573"/>
        <v>60.685323330000003</v>
      </c>
      <c r="O840" s="384">
        <f t="shared" si="573"/>
        <v>66.155519549999994</v>
      </c>
    </row>
    <row r="841" spans="1:15" outlineLevel="1">
      <c r="A841" s="527" t="s">
        <v>236</v>
      </c>
      <c r="B841" s="336" t="s">
        <v>250</v>
      </c>
      <c r="C841" s="264" t="s">
        <v>242</v>
      </c>
      <c r="D841" s="265"/>
      <c r="E841" s="244">
        <v>475.85656</v>
      </c>
      <c r="F841" s="244">
        <v>453.96690899999999</v>
      </c>
      <c r="G841" s="244">
        <v>118.43545</v>
      </c>
      <c r="H841" s="244">
        <v>118.43545</v>
      </c>
      <c r="I841" s="244">
        <v>118.43545</v>
      </c>
      <c r="J841" s="244">
        <v>118.43545</v>
      </c>
      <c r="K841" s="244">
        <v>473.74180000000001</v>
      </c>
      <c r="L841" s="244">
        <v>473.74180000000001</v>
      </c>
      <c r="M841" s="244">
        <v>473.74180000000001</v>
      </c>
      <c r="N841" s="244">
        <v>459.52954599999998</v>
      </c>
      <c r="O841" s="244">
        <v>445.74365961999996</v>
      </c>
    </row>
    <row r="842" spans="1:15" outlineLevel="1">
      <c r="A842" s="527"/>
      <c r="B842" s="526"/>
      <c r="C842" s="264" t="s">
        <v>56</v>
      </c>
      <c r="D842" s="265"/>
      <c r="E842" s="244">
        <v>0.53885996854399998</v>
      </c>
      <c r="F842" s="244">
        <v>0.51407212775159994</v>
      </c>
      <c r="G842" s="244">
        <v>0.13411630357999998</v>
      </c>
      <c r="H842" s="244">
        <v>0.13411630357999998</v>
      </c>
      <c r="I842" s="244">
        <v>0.13411630357999998</v>
      </c>
      <c r="J842" s="244">
        <v>0.13411630357999998</v>
      </c>
      <c r="K842" s="244">
        <v>0.53646521431999994</v>
      </c>
      <c r="L842" s="244">
        <v>0.53646521431999994</v>
      </c>
      <c r="M842" s="108">
        <v>0.53646521432000005</v>
      </c>
      <c r="N842" s="108">
        <v>0.52037125789039995</v>
      </c>
      <c r="O842" s="108">
        <v>0.50476012015368799</v>
      </c>
    </row>
    <row r="843" spans="1:15" ht="30" outlineLevel="1">
      <c r="A843" s="527"/>
      <c r="B843" s="526"/>
      <c r="C843" s="264" t="s">
        <v>55</v>
      </c>
      <c r="D843" s="265"/>
      <c r="E843" s="244">
        <v>18.8232663244438</v>
      </c>
      <c r="F843" s="244">
        <v>19.607362585344003</v>
      </c>
      <c r="G843" s="244">
        <v>5.5771771242000003</v>
      </c>
      <c r="H843" s="244">
        <v>5.5771771242000003</v>
      </c>
      <c r="I843" s="244">
        <v>5.5771771242000003</v>
      </c>
      <c r="J843" s="244">
        <f t="shared" ref="J843:O843" si="574">J847</f>
        <v>5.5771763122514511</v>
      </c>
      <c r="K843" s="244">
        <f t="shared" si="574"/>
        <v>22.308707684851456</v>
      </c>
      <c r="L843" s="331">
        <f t="shared" si="574"/>
        <v>23.64251118</v>
      </c>
      <c r="M843" s="331">
        <f t="shared" si="574"/>
        <v>24.607674979999999</v>
      </c>
      <c r="N843" s="331">
        <f t="shared" si="574"/>
        <v>29.289159599999998</v>
      </c>
      <c r="O843" s="331">
        <f t="shared" si="574"/>
        <v>34.483069579999999</v>
      </c>
    </row>
    <row r="844" spans="1:15" ht="30" outlineLevel="1">
      <c r="A844" s="527"/>
      <c r="B844" s="526"/>
      <c r="C844" s="264" t="s">
        <v>243</v>
      </c>
      <c r="D844" s="265"/>
      <c r="E844" s="244">
        <v>4.7585655999999998</v>
      </c>
      <c r="F844" s="244">
        <v>4.5396690900000003</v>
      </c>
      <c r="G844" s="244">
        <v>1.1843545</v>
      </c>
      <c r="H844" s="244">
        <v>1.1843545</v>
      </c>
      <c r="I844" s="244">
        <v>1.1843545</v>
      </c>
      <c r="J844" s="244">
        <v>1.1843545</v>
      </c>
      <c r="K844" s="244">
        <v>4.7374179999999999</v>
      </c>
      <c r="L844" s="331">
        <v>4.7374179999999999</v>
      </c>
      <c r="M844" s="331">
        <v>4.7374179999999999</v>
      </c>
      <c r="N844" s="331">
        <v>4.59529546</v>
      </c>
      <c r="O844" s="331">
        <v>4.4574365962</v>
      </c>
    </row>
    <row r="845" spans="1:15" outlineLevel="1">
      <c r="A845" s="527" t="s">
        <v>237</v>
      </c>
      <c r="B845" s="529" t="s">
        <v>251</v>
      </c>
      <c r="C845" s="264" t="s">
        <v>242</v>
      </c>
      <c r="D845" s="265"/>
      <c r="E845" s="244">
        <v>475.85656</v>
      </c>
      <c r="F845" s="244">
        <v>453.96690899999999</v>
      </c>
      <c r="G845" s="244">
        <v>118.43545</v>
      </c>
      <c r="H845" s="244">
        <v>118.43545</v>
      </c>
      <c r="I845" s="244">
        <v>118.43545</v>
      </c>
      <c r="J845" s="244">
        <v>118.43545</v>
      </c>
      <c r="K845" s="244">
        <v>473.74180000000001</v>
      </c>
      <c r="L845" s="522">
        <v>473.74180000000001</v>
      </c>
      <c r="M845" s="522">
        <v>473.74180000000001</v>
      </c>
      <c r="N845" s="522">
        <v>459.52954599999998</v>
      </c>
      <c r="O845" s="522">
        <v>445.74365961999996</v>
      </c>
    </row>
    <row r="846" spans="1:15" outlineLevel="1">
      <c r="A846" s="527"/>
      <c r="B846" s="339"/>
      <c r="C846" s="264" t="s">
        <v>225</v>
      </c>
      <c r="D846" s="265"/>
      <c r="E846" s="244">
        <v>0.53885996854399998</v>
      </c>
      <c r="F846" s="244">
        <v>0.51407212775159994</v>
      </c>
      <c r="G846" s="244">
        <v>0.13411630357999998</v>
      </c>
      <c r="H846" s="244">
        <v>0.13411630357999998</v>
      </c>
      <c r="I846" s="244">
        <v>0.13411630357999998</v>
      </c>
      <c r="J846" s="244">
        <v>0.13411630357999998</v>
      </c>
      <c r="K846" s="244">
        <v>0.53646521431999994</v>
      </c>
      <c r="L846" s="331">
        <v>0.53646521431999994</v>
      </c>
      <c r="M846" s="331">
        <v>0.53646521431999994</v>
      </c>
      <c r="N846" s="331">
        <v>0.52037125789039995</v>
      </c>
      <c r="O846" s="331">
        <v>0.50476012015368787</v>
      </c>
    </row>
    <row r="847" spans="1:15" ht="30" outlineLevel="1">
      <c r="A847" s="527"/>
      <c r="B847" s="339"/>
      <c r="C847" s="264" t="s">
        <v>55</v>
      </c>
      <c r="D847" s="265"/>
      <c r="E847" s="244">
        <v>18.8232663244438</v>
      </c>
      <c r="F847" s="244">
        <v>19.607362585344003</v>
      </c>
      <c r="G847" s="244">
        <v>5.5771771242000003</v>
      </c>
      <c r="H847" s="244">
        <v>5.5771771242000003</v>
      </c>
      <c r="I847" s="244">
        <v>5.5771771242000003</v>
      </c>
      <c r="J847" s="244">
        <v>5.5771763122514511</v>
      </c>
      <c r="K847" s="244">
        <v>22.308707684851456</v>
      </c>
      <c r="L847" s="331">
        <v>23.64251118</v>
      </c>
      <c r="M847" s="331">
        <v>24.607674979999999</v>
      </c>
      <c r="N847" s="331">
        <v>29.289159599999998</v>
      </c>
      <c r="O847" s="331">
        <v>34.483069579999999</v>
      </c>
    </row>
    <row r="848" spans="1:15" ht="30" outlineLevel="1">
      <c r="A848" s="527"/>
      <c r="B848" s="284"/>
      <c r="C848" s="264" t="s">
        <v>243</v>
      </c>
      <c r="D848" s="265"/>
      <c r="E848" s="244">
        <v>4.7585655999999998</v>
      </c>
      <c r="F848" s="244">
        <v>4.5396690900000003</v>
      </c>
      <c r="G848" s="244">
        <v>1.1843545</v>
      </c>
      <c r="H848" s="244">
        <v>1.1843545</v>
      </c>
      <c r="I848" s="244">
        <v>1.1843545</v>
      </c>
      <c r="J848" s="244">
        <v>1.1843545</v>
      </c>
      <c r="K848" s="244">
        <v>4.7374179999999999</v>
      </c>
      <c r="L848" s="331">
        <v>4.7374179999999999</v>
      </c>
      <c r="M848" s="331">
        <v>4.7374179999999999</v>
      </c>
      <c r="N848" s="331">
        <v>4.59529546</v>
      </c>
      <c r="O848" s="331">
        <v>4.4574365962</v>
      </c>
    </row>
    <row r="849" spans="1:15" outlineLevel="1">
      <c r="A849" s="527" t="s">
        <v>238</v>
      </c>
      <c r="B849" s="530" t="s">
        <v>252</v>
      </c>
      <c r="C849" s="264" t="s">
        <v>244</v>
      </c>
      <c r="D849" s="265"/>
      <c r="E849" s="226">
        <v>0</v>
      </c>
      <c r="F849" s="226">
        <v>0</v>
      </c>
      <c r="G849" s="226"/>
      <c r="H849" s="226"/>
      <c r="I849" s="226"/>
      <c r="J849" s="226"/>
      <c r="K849" s="226"/>
      <c r="L849" s="226"/>
      <c r="M849" s="222"/>
      <c r="N849" s="222"/>
      <c r="O849" s="222"/>
    </row>
    <row r="850" spans="1:15" outlineLevel="1">
      <c r="A850" s="527"/>
      <c r="B850" s="528"/>
      <c r="C850" s="264" t="s">
        <v>225</v>
      </c>
      <c r="D850" s="265"/>
      <c r="E850" s="244">
        <v>0</v>
      </c>
      <c r="F850" s="244">
        <v>0</v>
      </c>
      <c r="G850" s="244"/>
      <c r="H850" s="244"/>
      <c r="I850" s="244"/>
      <c r="J850" s="244"/>
      <c r="K850" s="244"/>
      <c r="L850" s="244"/>
      <c r="M850" s="108"/>
      <c r="N850" s="108"/>
      <c r="O850" s="108"/>
    </row>
    <row r="851" spans="1:15" ht="30" outlineLevel="1">
      <c r="A851" s="527"/>
      <c r="B851" s="528"/>
      <c r="C851" s="264" t="s">
        <v>55</v>
      </c>
      <c r="D851" s="265"/>
      <c r="E851" s="226">
        <v>0</v>
      </c>
      <c r="F851" s="226">
        <v>0</v>
      </c>
      <c r="G851" s="226"/>
      <c r="H851" s="226"/>
      <c r="I851" s="226"/>
      <c r="J851" s="226"/>
      <c r="K851" s="226"/>
      <c r="L851" s="226"/>
      <c r="M851" s="222"/>
      <c r="N851" s="222"/>
      <c r="O851" s="222"/>
    </row>
    <row r="852" spans="1:15" ht="30" outlineLevel="1">
      <c r="A852" s="527"/>
      <c r="B852" s="528"/>
      <c r="C852" s="264" t="s">
        <v>243</v>
      </c>
      <c r="D852" s="265"/>
      <c r="E852" s="226"/>
      <c r="F852" s="226"/>
      <c r="G852" s="226"/>
      <c r="H852" s="226"/>
      <c r="I852" s="226"/>
      <c r="J852" s="226"/>
      <c r="K852" s="226"/>
      <c r="L852" s="226"/>
      <c r="M852" s="222"/>
      <c r="N852" s="222"/>
      <c r="O852" s="222"/>
    </row>
    <row r="853" spans="1:15" ht="30" outlineLevel="1">
      <c r="A853" s="527"/>
      <c r="B853" s="528"/>
      <c r="C853" s="264" t="s">
        <v>260</v>
      </c>
      <c r="D853" s="265"/>
      <c r="E853" s="226"/>
      <c r="F853" s="226"/>
      <c r="G853" s="226"/>
      <c r="H853" s="226"/>
      <c r="I853" s="226"/>
      <c r="J853" s="226"/>
      <c r="K853" s="226"/>
      <c r="L853" s="226"/>
      <c r="M853" s="222"/>
      <c r="N853" s="222"/>
      <c r="O853" s="222"/>
    </row>
    <row r="854" spans="1:15" outlineLevel="1">
      <c r="A854" s="527" t="s">
        <v>239</v>
      </c>
      <c r="B854" s="281" t="s">
        <v>226</v>
      </c>
      <c r="C854" s="264" t="s">
        <v>242</v>
      </c>
      <c r="D854" s="265"/>
      <c r="E854" s="244">
        <f t="shared" ref="E854:J854" si="575">E858+E862</f>
        <v>421.31601000000001</v>
      </c>
      <c r="F854" s="244">
        <f t="shared" si="575"/>
        <v>419.19766999999996</v>
      </c>
      <c r="G854" s="384">
        <f t="shared" si="575"/>
        <v>130.76721499999999</v>
      </c>
      <c r="H854" s="244">
        <f t="shared" si="575"/>
        <v>153.23925</v>
      </c>
      <c r="I854" s="244">
        <f t="shared" si="575"/>
        <v>152.231773</v>
      </c>
      <c r="J854" s="244">
        <f t="shared" si="575"/>
        <v>130.69660999999999</v>
      </c>
      <c r="K854" s="244">
        <f>K858+K862</f>
        <v>566.93484799999999</v>
      </c>
      <c r="L854" s="331">
        <f t="shared" ref="L854:O854" si="576">L858+L862</f>
        <v>566.93484799999999</v>
      </c>
      <c r="M854" s="331">
        <f t="shared" si="576"/>
        <v>566.93484799999999</v>
      </c>
      <c r="N854" s="331">
        <f t="shared" si="576"/>
        <v>549.92680256000006</v>
      </c>
      <c r="O854" s="331">
        <f t="shared" si="576"/>
        <v>533.42899848319996</v>
      </c>
    </row>
    <row r="855" spans="1:15" outlineLevel="1">
      <c r="A855" s="527"/>
      <c r="B855" s="528"/>
      <c r="C855" s="264" t="s">
        <v>225</v>
      </c>
      <c r="D855" s="265"/>
      <c r="E855" s="244">
        <f t="shared" ref="E855:O855" si="577">E859+E863</f>
        <v>0.51927198232499994</v>
      </c>
      <c r="F855" s="244">
        <f t="shared" si="577"/>
        <v>0.51666112827499988</v>
      </c>
      <c r="G855" s="244">
        <f t="shared" si="577"/>
        <v>0.16117059248749996</v>
      </c>
      <c r="H855" s="244">
        <f t="shared" si="577"/>
        <v>0.188867375625</v>
      </c>
      <c r="I855" s="244">
        <f t="shared" si="577"/>
        <v>0.18762566022249996</v>
      </c>
      <c r="J855" s="244">
        <f t="shared" si="577"/>
        <v>0.16108357182499997</v>
      </c>
      <c r="K855" s="244">
        <f t="shared" si="577"/>
        <v>0.69874720015999991</v>
      </c>
      <c r="L855" s="331">
        <f t="shared" si="577"/>
        <v>0.69874720015999991</v>
      </c>
      <c r="M855" s="331">
        <f t="shared" si="577"/>
        <v>0.69874720015999991</v>
      </c>
      <c r="N855" s="331">
        <f t="shared" si="577"/>
        <v>0.67778478415520005</v>
      </c>
      <c r="O855" s="331">
        <f t="shared" si="577"/>
        <v>0.65745124063054394</v>
      </c>
    </row>
    <row r="856" spans="1:15" ht="30" outlineLevel="1">
      <c r="A856" s="527"/>
      <c r="B856" s="528"/>
      <c r="C856" s="264" t="s">
        <v>55</v>
      </c>
      <c r="D856" s="265"/>
      <c r="E856" s="384">
        <f t="shared" ref="E856:O856" si="578">E860+E864</f>
        <v>18.101959684128602</v>
      </c>
      <c r="F856" s="384">
        <f t="shared" si="578"/>
        <v>19.514942114735501</v>
      </c>
      <c r="G856" s="384">
        <f t="shared" si="578"/>
        <v>6.5749755701999995</v>
      </c>
      <c r="H856" s="384">
        <f t="shared" si="578"/>
        <v>7.7048694900000001</v>
      </c>
      <c r="I856" s="384">
        <f t="shared" si="578"/>
        <v>7.6542135464400003</v>
      </c>
      <c r="J856" s="384">
        <f t="shared" si="578"/>
        <v>6.571425550799999</v>
      </c>
      <c r="K856" s="384">
        <f t="shared" si="578"/>
        <v>28.505484157440002</v>
      </c>
      <c r="L856" s="331">
        <f t="shared" si="578"/>
        <v>30.215813199999999</v>
      </c>
      <c r="M856" s="331">
        <f t="shared" si="578"/>
        <v>31.1222876</v>
      </c>
      <c r="N856" s="331">
        <f t="shared" si="578"/>
        <v>31.396163730000001</v>
      </c>
      <c r="O856" s="331">
        <f t="shared" si="578"/>
        <v>31.672449969999999</v>
      </c>
    </row>
    <row r="857" spans="1:15" ht="30" outlineLevel="1">
      <c r="A857" s="527"/>
      <c r="B857" s="528"/>
      <c r="C857" s="264" t="s">
        <v>243</v>
      </c>
      <c r="D857" s="265"/>
      <c r="E857" s="244">
        <f t="shared" ref="E857:O857" si="579">E854/100</f>
        <v>4.2131600999999996</v>
      </c>
      <c r="F857" s="244">
        <f t="shared" si="579"/>
        <v>4.1919766999999997</v>
      </c>
      <c r="G857" s="244">
        <f t="shared" si="579"/>
        <v>1.3076721499999999</v>
      </c>
      <c r="H857" s="244">
        <f t="shared" si="579"/>
        <v>1.5323925</v>
      </c>
      <c r="I857" s="244">
        <f t="shared" si="579"/>
        <v>1.5223177300000001</v>
      </c>
      <c r="J857" s="244">
        <f t="shared" si="579"/>
        <v>1.3069660999999999</v>
      </c>
      <c r="K857" s="244">
        <f t="shared" si="579"/>
        <v>5.66934848</v>
      </c>
      <c r="L857" s="331">
        <f t="shared" si="579"/>
        <v>5.66934848</v>
      </c>
      <c r="M857" s="331">
        <f t="shared" si="579"/>
        <v>5.66934848</v>
      </c>
      <c r="N857" s="331">
        <f t="shared" si="579"/>
        <v>5.4992680256000002</v>
      </c>
      <c r="O857" s="331">
        <f t="shared" si="579"/>
        <v>5.334289984832</v>
      </c>
    </row>
    <row r="858" spans="1:15" outlineLevel="1">
      <c r="A858" s="527" t="s">
        <v>240</v>
      </c>
      <c r="B858" s="530" t="s">
        <v>251</v>
      </c>
      <c r="C858" s="264" t="s">
        <v>242</v>
      </c>
      <c r="D858" s="265"/>
      <c r="E858" s="230">
        <v>126.394803</v>
      </c>
      <c r="F858" s="230">
        <v>125.75930099999998</v>
      </c>
      <c r="G858" s="230">
        <v>39.230164499999994</v>
      </c>
      <c r="H858" s="230">
        <v>45.971775000000008</v>
      </c>
      <c r="I858" s="230">
        <v>45.669531900000003</v>
      </c>
      <c r="J858" s="380">
        <v>39.208982999999996</v>
      </c>
      <c r="K858" s="230">
        <v>170.08045440000001</v>
      </c>
      <c r="L858" s="424">
        <v>170.08045440000001</v>
      </c>
      <c r="M858" s="424">
        <v>170.08045440000001</v>
      </c>
      <c r="N858" s="424">
        <v>164.97804076800003</v>
      </c>
      <c r="O858" s="424">
        <v>160.02869954496001</v>
      </c>
    </row>
    <row r="859" spans="1:15" outlineLevel="1">
      <c r="A859" s="527"/>
      <c r="B859" s="284"/>
      <c r="C859" s="264" t="s">
        <v>225</v>
      </c>
      <c r="D859" s="265"/>
      <c r="E859" s="244">
        <v>0.1557815946975</v>
      </c>
      <c r="F859" s="244">
        <v>0.15499833848249994</v>
      </c>
      <c r="G859" s="244">
        <v>4.8351177746249988E-2</v>
      </c>
      <c r="H859" s="244">
        <v>5.666021268750001E-2</v>
      </c>
      <c r="I859" s="244">
        <v>5.6287698066749998E-2</v>
      </c>
      <c r="J859" s="244">
        <v>4.8325071547499994E-2</v>
      </c>
      <c r="K859" s="244">
        <v>0.209624160048</v>
      </c>
      <c r="L859" s="331">
        <v>0.209624160048</v>
      </c>
      <c r="M859" s="331">
        <v>0.209624160048</v>
      </c>
      <c r="N859" s="331">
        <v>0.20333543524656003</v>
      </c>
      <c r="O859" s="331">
        <v>0.19723537218916321</v>
      </c>
    </row>
    <row r="860" spans="1:15" ht="30" outlineLevel="1">
      <c r="A860" s="527"/>
      <c r="B860" s="284"/>
      <c r="C860" s="264" t="s">
        <v>55</v>
      </c>
      <c r="D860" s="265"/>
      <c r="E860" s="230">
        <v>5.4305879052385801</v>
      </c>
      <c r="F860" s="230">
        <v>5.8544826344206502</v>
      </c>
      <c r="G860" s="230">
        <v>1.9724926710599999</v>
      </c>
      <c r="H860" s="230">
        <v>2.3114608470000002</v>
      </c>
      <c r="I860" s="230">
        <v>2.296264063932</v>
      </c>
      <c r="J860" s="381">
        <f>6.5714255508*0.3</f>
        <v>1.9714276652399998</v>
      </c>
      <c r="K860" s="230">
        <f>SUM(G860:J860)</f>
        <v>8.5516452472320008</v>
      </c>
      <c r="L860" s="425">
        <f>ROUND(L858*K860/K858*1.06,8)</f>
        <v>9.0647439599999995</v>
      </c>
      <c r="M860" s="425">
        <f>ROUND(M858*L860/L858*1.03,8)</f>
        <v>9.3366862800000003</v>
      </c>
      <c r="N860" s="425">
        <f>ROUND(N858*M860/M858*1.04,8)</f>
        <v>9.4188491200000009</v>
      </c>
      <c r="O860" s="425">
        <f>ROUND(O858*N860/N858*1.04,8)</f>
        <v>9.5017349899999992</v>
      </c>
    </row>
    <row r="861" spans="1:15" ht="30" outlineLevel="1">
      <c r="A861" s="527"/>
      <c r="B861" s="284"/>
      <c r="C861" s="264" t="s">
        <v>243</v>
      </c>
      <c r="D861" s="265"/>
      <c r="E861" s="244">
        <v>1.2639480299999999</v>
      </c>
      <c r="F861" s="244">
        <v>1.2575930099999999</v>
      </c>
      <c r="G861" s="244">
        <v>0.39230164499999992</v>
      </c>
      <c r="H861" s="244">
        <v>0.45971775000000009</v>
      </c>
      <c r="I861" s="244">
        <v>0.45669531900000004</v>
      </c>
      <c r="J861" s="244">
        <v>0.39208982999999997</v>
      </c>
      <c r="K861" s="244">
        <v>1.7008045440000001</v>
      </c>
      <c r="L861" s="331">
        <v>1.7008045440000001</v>
      </c>
      <c r="M861" s="331">
        <v>1.7008045440000001</v>
      </c>
      <c r="N861" s="331">
        <v>1.6497804076800002</v>
      </c>
      <c r="O861" s="331">
        <v>1.6002869954496</v>
      </c>
    </row>
    <row r="862" spans="1:15" outlineLevel="1">
      <c r="A862" s="527" t="s">
        <v>241</v>
      </c>
      <c r="B862" s="530" t="s">
        <v>252</v>
      </c>
      <c r="C862" s="264" t="s">
        <v>244</v>
      </c>
      <c r="D862" s="265"/>
      <c r="E862" s="230">
        <v>294.92120699999998</v>
      </c>
      <c r="F862" s="230">
        <v>293.43836899999997</v>
      </c>
      <c r="G862" s="230">
        <v>91.537050499999992</v>
      </c>
      <c r="H862" s="230">
        <v>107.26747499999999</v>
      </c>
      <c r="I862" s="230">
        <v>106.56224109999999</v>
      </c>
      <c r="J862" s="380">
        <v>91.487626999999989</v>
      </c>
      <c r="K862" s="230">
        <v>396.85439359999998</v>
      </c>
      <c r="L862" s="424">
        <v>396.85439359999998</v>
      </c>
      <c r="M862" s="424">
        <v>396.85439359999998</v>
      </c>
      <c r="N862" s="424">
        <v>384.94876179200003</v>
      </c>
      <c r="O862" s="424">
        <v>373.40029893823998</v>
      </c>
    </row>
    <row r="863" spans="1:15" outlineLevel="1">
      <c r="A863" s="527"/>
      <c r="B863" s="284"/>
      <c r="C863" s="264" t="s">
        <v>225</v>
      </c>
      <c r="D863" s="265"/>
      <c r="E863" s="244">
        <v>0.36349038762749997</v>
      </c>
      <c r="F863" s="244">
        <v>0.36166278979249994</v>
      </c>
      <c r="G863" s="244">
        <v>0.11281941474124997</v>
      </c>
      <c r="H863" s="244">
        <v>0.13220716293749998</v>
      </c>
      <c r="I863" s="244">
        <v>0.13133796215574997</v>
      </c>
      <c r="J863" s="244">
        <v>0.11275850027749998</v>
      </c>
      <c r="K863" s="244">
        <v>0.48912304011199997</v>
      </c>
      <c r="L863" s="331">
        <v>0.48912304011199997</v>
      </c>
      <c r="M863" s="323">
        <v>0.48912304011199997</v>
      </c>
      <c r="N863" s="323">
        <v>0.47444934890864005</v>
      </c>
      <c r="O863" s="323">
        <v>0.46021586844138079</v>
      </c>
    </row>
    <row r="864" spans="1:15" ht="30" outlineLevel="1">
      <c r="A864" s="527"/>
      <c r="B864" s="528"/>
      <c r="C864" s="264" t="s">
        <v>55</v>
      </c>
      <c r="D864" s="265"/>
      <c r="E864" s="230">
        <v>12.67137177889002</v>
      </c>
      <c r="F864" s="230">
        <v>13.66045948031485</v>
      </c>
      <c r="G864" s="230">
        <v>4.60248289914</v>
      </c>
      <c r="H864" s="230">
        <v>5.3934086429999999</v>
      </c>
      <c r="I864" s="230">
        <v>5.3579494825080003</v>
      </c>
      <c r="J864" s="381">
        <v>4.5999978855599997</v>
      </c>
      <c r="K864" s="230">
        <v>19.953838910208002</v>
      </c>
      <c r="L864" s="426">
        <v>21.151069240000002</v>
      </c>
      <c r="M864" s="426">
        <v>21.785601320000001</v>
      </c>
      <c r="N864" s="426">
        <v>21.977314610000001</v>
      </c>
      <c r="O864" s="426">
        <v>22.17071498</v>
      </c>
    </row>
    <row r="865" spans="1:15" ht="30" outlineLevel="1">
      <c r="A865" s="527"/>
      <c r="B865" s="528"/>
      <c r="C865" s="264" t="s">
        <v>243</v>
      </c>
      <c r="D865" s="265"/>
      <c r="E865" s="244">
        <v>2.9492120699999997</v>
      </c>
      <c r="F865" s="244">
        <v>2.9343836899999998</v>
      </c>
      <c r="G865" s="244">
        <v>0.91537050499999995</v>
      </c>
      <c r="H865" s="244">
        <v>1.07267475</v>
      </c>
      <c r="I865" s="244">
        <v>1.0656224109999999</v>
      </c>
      <c r="J865" s="244">
        <v>0.91487626999999994</v>
      </c>
      <c r="K865" s="244">
        <v>3.9685439359999997</v>
      </c>
      <c r="L865" s="331">
        <v>3.9685439359999997</v>
      </c>
      <c r="M865" s="331">
        <v>3.9685439359999997</v>
      </c>
      <c r="N865" s="331">
        <v>3.8494876179200004</v>
      </c>
      <c r="O865" s="331">
        <v>3.7340029893823998</v>
      </c>
    </row>
    <row r="866" spans="1:15" ht="30" outlineLevel="1">
      <c r="A866" s="527"/>
      <c r="B866" s="528"/>
      <c r="C866" s="264" t="s">
        <v>260</v>
      </c>
      <c r="D866" s="265"/>
      <c r="E866" s="226">
        <v>0</v>
      </c>
      <c r="F866" s="226">
        <v>0</v>
      </c>
      <c r="G866" s="226">
        <v>0</v>
      </c>
      <c r="H866" s="226">
        <v>0</v>
      </c>
      <c r="I866" s="226">
        <v>0</v>
      </c>
      <c r="J866" s="226">
        <v>0</v>
      </c>
      <c r="K866" s="226">
        <v>0</v>
      </c>
      <c r="L866" s="226">
        <v>0</v>
      </c>
      <c r="M866" s="222">
        <v>0</v>
      </c>
      <c r="N866" s="222">
        <v>0</v>
      </c>
      <c r="O866" s="222">
        <v>0</v>
      </c>
    </row>
    <row r="867" spans="1:15" ht="15" customHeight="1" outlineLevel="1">
      <c r="A867" s="765" t="s">
        <v>248</v>
      </c>
      <c r="B867" s="777" t="s">
        <v>253</v>
      </c>
      <c r="C867" s="264" t="s">
        <v>225</v>
      </c>
      <c r="D867" s="265"/>
      <c r="E867" s="244">
        <v>0</v>
      </c>
      <c r="F867" s="244">
        <v>0</v>
      </c>
      <c r="G867" s="244">
        <f t="shared" ref="G867:N867" si="580">G870+G873</f>
        <v>0</v>
      </c>
      <c r="H867" s="244">
        <f t="shared" si="580"/>
        <v>0</v>
      </c>
      <c r="I867" s="244">
        <f t="shared" si="580"/>
        <v>0</v>
      </c>
      <c r="J867" s="244">
        <f t="shared" si="580"/>
        <v>0</v>
      </c>
      <c r="K867" s="244">
        <f t="shared" si="580"/>
        <v>0</v>
      </c>
      <c r="L867" s="244">
        <f t="shared" si="580"/>
        <v>0</v>
      </c>
      <c r="M867" s="108">
        <f t="shared" si="580"/>
        <v>0</v>
      </c>
      <c r="N867" s="108">
        <f t="shared" si="580"/>
        <v>0</v>
      </c>
      <c r="O867" s="108">
        <f>O870+O873</f>
        <v>0</v>
      </c>
    </row>
    <row r="868" spans="1:15" ht="30" outlineLevel="1">
      <c r="A868" s="765"/>
      <c r="B868" s="777"/>
      <c r="C868" s="264" t="s">
        <v>55</v>
      </c>
      <c r="D868" s="265"/>
      <c r="E868" s="244">
        <v>0</v>
      </c>
      <c r="F868" s="244">
        <v>0</v>
      </c>
      <c r="G868" s="244">
        <f t="shared" ref="G868:N868" si="581">G871+G874</f>
        <v>0</v>
      </c>
      <c r="H868" s="244">
        <f t="shared" si="581"/>
        <v>0</v>
      </c>
      <c r="I868" s="244">
        <f t="shared" si="581"/>
        <v>0</v>
      </c>
      <c r="J868" s="244">
        <f t="shared" si="581"/>
        <v>0</v>
      </c>
      <c r="K868" s="244">
        <f t="shared" si="581"/>
        <v>0</v>
      </c>
      <c r="L868" s="244">
        <f t="shared" si="581"/>
        <v>0</v>
      </c>
      <c r="M868" s="108">
        <f t="shared" si="581"/>
        <v>0</v>
      </c>
      <c r="N868" s="108">
        <f t="shared" si="581"/>
        <v>0</v>
      </c>
      <c r="O868" s="108">
        <f>O871+O874</f>
        <v>0</v>
      </c>
    </row>
    <row r="869" spans="1:15" outlineLevel="1">
      <c r="A869" s="765" t="s">
        <v>254</v>
      </c>
      <c r="B869" s="766" t="s">
        <v>247</v>
      </c>
      <c r="C869" s="264" t="s">
        <v>313</v>
      </c>
      <c r="D869" s="265"/>
      <c r="E869" s="226">
        <v>0</v>
      </c>
      <c r="F869" s="226">
        <v>0</v>
      </c>
      <c r="G869" s="226">
        <v>0</v>
      </c>
      <c r="H869" s="226">
        <v>0</v>
      </c>
      <c r="I869" s="226">
        <v>0</v>
      </c>
      <c r="J869" s="226">
        <v>0</v>
      </c>
      <c r="K869" s="226">
        <v>0</v>
      </c>
      <c r="L869" s="226">
        <v>0</v>
      </c>
      <c r="M869" s="222">
        <v>0</v>
      </c>
      <c r="N869" s="222">
        <v>0</v>
      </c>
      <c r="O869" s="222">
        <v>0</v>
      </c>
    </row>
    <row r="870" spans="1:15" outlineLevel="1">
      <c r="A870" s="765"/>
      <c r="B870" s="766"/>
      <c r="C870" s="264" t="s">
        <v>225</v>
      </c>
      <c r="D870" s="265"/>
      <c r="E870" s="244">
        <v>0</v>
      </c>
      <c r="F870" s="244">
        <v>0</v>
      </c>
      <c r="G870" s="244">
        <f t="shared" ref="G870:N870" si="582">1.154*G869/1000</f>
        <v>0</v>
      </c>
      <c r="H870" s="244">
        <f t="shared" si="582"/>
        <v>0</v>
      </c>
      <c r="I870" s="244">
        <f t="shared" si="582"/>
        <v>0</v>
      </c>
      <c r="J870" s="244">
        <f t="shared" si="582"/>
        <v>0</v>
      </c>
      <c r="K870" s="244">
        <f t="shared" si="582"/>
        <v>0</v>
      </c>
      <c r="L870" s="244">
        <f t="shared" si="582"/>
        <v>0</v>
      </c>
      <c r="M870" s="108">
        <f t="shared" si="582"/>
        <v>0</v>
      </c>
      <c r="N870" s="108">
        <f t="shared" si="582"/>
        <v>0</v>
      </c>
      <c r="O870" s="108">
        <f>1.154*O869/1000</f>
        <v>0</v>
      </c>
    </row>
    <row r="871" spans="1:15" ht="30" outlineLevel="1">
      <c r="A871" s="765"/>
      <c r="B871" s="766"/>
      <c r="C871" s="264" t="s">
        <v>55</v>
      </c>
      <c r="D871" s="265"/>
      <c r="E871" s="226">
        <v>0</v>
      </c>
      <c r="F871" s="226">
        <v>0</v>
      </c>
      <c r="G871" s="226">
        <v>0</v>
      </c>
      <c r="H871" s="226">
        <v>0</v>
      </c>
      <c r="I871" s="226">
        <v>0</v>
      </c>
      <c r="J871" s="226">
        <v>0</v>
      </c>
      <c r="K871" s="226">
        <v>0</v>
      </c>
      <c r="L871" s="226">
        <v>0</v>
      </c>
      <c r="M871" s="222">
        <v>0</v>
      </c>
      <c r="N871" s="222">
        <v>0</v>
      </c>
      <c r="O871" s="222">
        <v>0</v>
      </c>
    </row>
    <row r="872" spans="1:15" outlineLevel="1">
      <c r="A872" s="765" t="s">
        <v>249</v>
      </c>
      <c r="B872" s="766" t="s">
        <v>246</v>
      </c>
      <c r="C872" s="264" t="s">
        <v>58</v>
      </c>
      <c r="D872" s="265"/>
      <c r="E872" s="226">
        <v>0</v>
      </c>
      <c r="F872" s="226">
        <v>0</v>
      </c>
      <c r="G872" s="226">
        <v>0</v>
      </c>
      <c r="H872" s="226">
        <v>0</v>
      </c>
      <c r="I872" s="226">
        <v>0</v>
      </c>
      <c r="J872" s="226">
        <v>0</v>
      </c>
      <c r="K872" s="226">
        <v>0</v>
      </c>
      <c r="L872" s="226">
        <v>0</v>
      </c>
      <c r="M872" s="222">
        <v>0</v>
      </c>
      <c r="N872" s="222">
        <v>0</v>
      </c>
      <c r="O872" s="222">
        <v>0</v>
      </c>
    </row>
    <row r="873" spans="1:15" outlineLevel="1">
      <c r="A873" s="765"/>
      <c r="B873" s="766"/>
      <c r="C873" s="264" t="s">
        <v>56</v>
      </c>
      <c r="D873" s="265"/>
      <c r="E873" s="244">
        <v>0</v>
      </c>
      <c r="F873" s="244">
        <v>0</v>
      </c>
      <c r="G873" s="244">
        <f t="shared" ref="G873:N873" si="583">0.12*G872</f>
        <v>0</v>
      </c>
      <c r="H873" s="244">
        <f t="shared" si="583"/>
        <v>0</v>
      </c>
      <c r="I873" s="244">
        <f t="shared" si="583"/>
        <v>0</v>
      </c>
      <c r="J873" s="244">
        <f t="shared" si="583"/>
        <v>0</v>
      </c>
      <c r="K873" s="244">
        <f t="shared" si="583"/>
        <v>0</v>
      </c>
      <c r="L873" s="244">
        <f t="shared" si="583"/>
        <v>0</v>
      </c>
      <c r="M873" s="108">
        <f t="shared" si="583"/>
        <v>0</v>
      </c>
      <c r="N873" s="108">
        <f t="shared" si="583"/>
        <v>0</v>
      </c>
      <c r="O873" s="108">
        <f>0.12*O872</f>
        <v>0</v>
      </c>
    </row>
    <row r="874" spans="1:15" ht="30" outlineLevel="1">
      <c r="A874" s="765"/>
      <c r="B874" s="766"/>
      <c r="C874" s="264" t="s">
        <v>55</v>
      </c>
      <c r="D874" s="265"/>
      <c r="E874" s="226">
        <v>0</v>
      </c>
      <c r="F874" s="226">
        <v>0</v>
      </c>
      <c r="G874" s="226">
        <v>0</v>
      </c>
      <c r="H874" s="226">
        <v>0</v>
      </c>
      <c r="I874" s="226">
        <v>0</v>
      </c>
      <c r="J874" s="226">
        <v>0</v>
      </c>
      <c r="K874" s="226">
        <v>0</v>
      </c>
      <c r="L874" s="226">
        <v>0</v>
      </c>
      <c r="M874" s="222">
        <v>0</v>
      </c>
      <c r="N874" s="222">
        <v>0</v>
      </c>
      <c r="O874" s="222">
        <v>0</v>
      </c>
    </row>
    <row r="875" spans="1:15" s="220" customFormat="1" ht="60" outlineLevel="1">
      <c r="A875" s="303">
        <v>9</v>
      </c>
      <c r="B875" s="304" t="s">
        <v>330</v>
      </c>
      <c r="C875" s="264" t="s">
        <v>215</v>
      </c>
      <c r="D875" s="265"/>
      <c r="E875" s="366">
        <f>E878/E876</f>
        <v>1</v>
      </c>
      <c r="F875" s="366">
        <f>F878/F876</f>
        <v>0.91352785145888593</v>
      </c>
      <c r="G875" s="366">
        <f t="shared" ref="G875:O875" si="584">G878/G876</f>
        <v>0.75</v>
      </c>
      <c r="H875" s="366">
        <f t="shared" si="584"/>
        <v>0.75</v>
      </c>
      <c r="I875" s="366">
        <f t="shared" si="584"/>
        <v>0.75</v>
      </c>
      <c r="J875" s="366">
        <f t="shared" si="584"/>
        <v>0.75</v>
      </c>
      <c r="K875" s="366">
        <f t="shared" si="584"/>
        <v>0.75</v>
      </c>
      <c r="L875" s="366">
        <f t="shared" si="584"/>
        <v>0.75</v>
      </c>
      <c r="M875" s="366">
        <f t="shared" si="584"/>
        <v>0.75</v>
      </c>
      <c r="N875" s="366">
        <f t="shared" si="584"/>
        <v>0.75</v>
      </c>
      <c r="O875" s="366">
        <f t="shared" si="584"/>
        <v>0.75</v>
      </c>
    </row>
    <row r="876" spans="1:15" s="220" customFormat="1" ht="30" outlineLevel="1">
      <c r="A876" s="305" t="s">
        <v>334</v>
      </c>
      <c r="B876" s="304" t="s">
        <v>331</v>
      </c>
      <c r="C876" s="264" t="s">
        <v>14</v>
      </c>
      <c r="D876" s="265"/>
      <c r="E876" s="367">
        <v>4223</v>
      </c>
      <c r="F876" s="367">
        <v>1885</v>
      </c>
      <c r="G876" s="367">
        <v>1885</v>
      </c>
      <c r="H876" s="367">
        <v>1885</v>
      </c>
      <c r="I876" s="367">
        <v>1885</v>
      </c>
      <c r="J876" s="367">
        <v>1885</v>
      </c>
      <c r="K876" s="367">
        <v>1885</v>
      </c>
      <c r="L876" s="367">
        <v>1885</v>
      </c>
      <c r="M876" s="367">
        <v>1885</v>
      </c>
      <c r="N876" s="367">
        <v>1885</v>
      </c>
      <c r="O876" s="367">
        <v>1885</v>
      </c>
    </row>
    <row r="877" spans="1:15" s="220" customFormat="1" ht="30" outlineLevel="1">
      <c r="A877" s="303" t="s">
        <v>335</v>
      </c>
      <c r="B877" s="306" t="s">
        <v>332</v>
      </c>
      <c r="C877" s="302" t="s">
        <v>14</v>
      </c>
      <c r="D877" s="301"/>
      <c r="E877" s="368">
        <v>0</v>
      </c>
      <c r="F877" s="368">
        <v>163</v>
      </c>
      <c r="G877" s="368">
        <v>471.25</v>
      </c>
      <c r="H877" s="368">
        <v>471.25</v>
      </c>
      <c r="I877" s="368">
        <v>471.25</v>
      </c>
      <c r="J877" s="368">
        <v>471.25</v>
      </c>
      <c r="K877" s="368">
        <v>471.25</v>
      </c>
      <c r="L877" s="368">
        <v>471.25</v>
      </c>
      <c r="M877" s="368">
        <v>471.25</v>
      </c>
      <c r="N877" s="368">
        <v>471.25</v>
      </c>
      <c r="O877" s="368">
        <v>471.25</v>
      </c>
    </row>
    <row r="878" spans="1:15" s="220" customFormat="1" outlineLevel="1">
      <c r="A878" s="303" t="s">
        <v>336</v>
      </c>
      <c r="B878" s="306" t="s">
        <v>333</v>
      </c>
      <c r="C878" s="264" t="s">
        <v>14</v>
      </c>
      <c r="D878" s="265"/>
      <c r="E878" s="351">
        <v>4223</v>
      </c>
      <c r="F878" s="351">
        <v>1722</v>
      </c>
      <c r="G878" s="351">
        <v>1413.75</v>
      </c>
      <c r="H878" s="351">
        <v>1413.75</v>
      </c>
      <c r="I878" s="351">
        <v>1413.75</v>
      </c>
      <c r="J878" s="351">
        <v>1413.75</v>
      </c>
      <c r="K878" s="351">
        <v>1413.75</v>
      </c>
      <c r="L878" s="351">
        <v>1413.75</v>
      </c>
      <c r="M878" s="351">
        <v>1413.75</v>
      </c>
      <c r="N878" s="351">
        <v>1413.75</v>
      </c>
      <c r="O878" s="351">
        <v>1413.75</v>
      </c>
    </row>
    <row r="879" spans="1:15">
      <c r="A879" s="786" t="s">
        <v>324</v>
      </c>
      <c r="B879" s="786"/>
      <c r="C879" s="786"/>
      <c r="D879" s="786"/>
      <c r="E879" s="786"/>
      <c r="F879" s="786"/>
      <c r="G879" s="786"/>
      <c r="H879" s="786"/>
      <c r="I879" s="786"/>
      <c r="J879" s="786"/>
      <c r="K879" s="786"/>
      <c r="L879" s="786"/>
      <c r="M879" s="786"/>
      <c r="N879" s="786"/>
      <c r="O879" s="786"/>
    </row>
    <row r="880" spans="1:15" ht="45" outlineLevel="1">
      <c r="A880" s="523">
        <v>1</v>
      </c>
      <c r="B880" s="269" t="s">
        <v>76</v>
      </c>
      <c r="C880" s="270" t="s">
        <v>71</v>
      </c>
      <c r="D880" s="228"/>
      <c r="E880" s="108">
        <v>1376.8348569999998</v>
      </c>
      <c r="F880" s="108">
        <v>1380.8703500000001</v>
      </c>
      <c r="G880" s="108">
        <v>397.89350999999999</v>
      </c>
      <c r="H880" s="108">
        <v>304.107483</v>
      </c>
      <c r="I880" s="108">
        <v>283.09037599999999</v>
      </c>
      <c r="J880" s="108">
        <v>383.67270400000001</v>
      </c>
      <c r="K880" s="108">
        <f>J880+I880+H880+G880</f>
        <v>1368.7640729999998</v>
      </c>
      <c r="L880" s="108">
        <v>1376.842668</v>
      </c>
      <c r="M880" s="108">
        <v>1380.5363110000001</v>
      </c>
      <c r="N880" s="108">
        <v>1378.952558</v>
      </c>
      <c r="O880" s="108">
        <v>1376.9602950000001</v>
      </c>
    </row>
    <row r="881" spans="1:15" outlineLevel="1">
      <c r="A881" s="523" t="s">
        <v>44</v>
      </c>
      <c r="B881" s="525" t="s">
        <v>72</v>
      </c>
      <c r="C881" s="270" t="s">
        <v>71</v>
      </c>
      <c r="D881" s="228"/>
      <c r="E881" s="108">
        <v>1251.3995470000002</v>
      </c>
      <c r="F881" s="108">
        <v>1259.5383120000001</v>
      </c>
      <c r="G881" s="222">
        <v>356.78848399999998</v>
      </c>
      <c r="H881" s="222">
        <v>271.90308799999997</v>
      </c>
      <c r="I881" s="222">
        <v>260.49432400000001</v>
      </c>
      <c r="J881" s="222">
        <v>341.58003799999994</v>
      </c>
      <c r="K881" s="108">
        <f t="shared" ref="K881:K884" si="585">J881+I881+H881+G881</f>
        <v>1230.7659339999998</v>
      </c>
      <c r="L881" s="222">
        <v>1238.0300489170363</v>
      </c>
      <c r="M881" s="222">
        <v>1241.3513005968775</v>
      </c>
      <c r="N881" s="222">
        <v>1239.9272208166433</v>
      </c>
      <c r="O881" s="222">
        <v>1238.1358168191709</v>
      </c>
    </row>
    <row r="882" spans="1:15" outlineLevel="1">
      <c r="A882" s="523" t="s">
        <v>45</v>
      </c>
      <c r="B882" s="525" t="s">
        <v>73</v>
      </c>
      <c r="C882" s="270" t="s">
        <v>71</v>
      </c>
      <c r="D882" s="228"/>
      <c r="E882" s="108">
        <v>260.871511</v>
      </c>
      <c r="F882" s="108">
        <v>262.59850899999998</v>
      </c>
      <c r="G882" s="222">
        <v>75.411962000000003</v>
      </c>
      <c r="H882" s="222">
        <v>57.410941000000008</v>
      </c>
      <c r="I882" s="222">
        <v>50.911832000000004</v>
      </c>
      <c r="J882" s="222">
        <v>97.216842</v>
      </c>
      <c r="K882" s="108">
        <f t="shared" si="585"/>
        <v>280.95157699999999</v>
      </c>
      <c r="L882" s="222">
        <v>282.60978388164301</v>
      </c>
      <c r="M882" s="222">
        <v>283.36793851632052</v>
      </c>
      <c r="N882" s="222">
        <v>283.04285845927808</v>
      </c>
      <c r="O882" s="222">
        <v>282.63392791917272</v>
      </c>
    </row>
    <row r="883" spans="1:15" outlineLevel="1">
      <c r="A883" s="523" t="s">
        <v>46</v>
      </c>
      <c r="B883" s="525" t="s">
        <v>74</v>
      </c>
      <c r="C883" s="270" t="s">
        <v>71</v>
      </c>
      <c r="D883" s="228"/>
      <c r="E883" s="108">
        <v>1304.6168909999999</v>
      </c>
      <c r="F883" s="108">
        <v>1306.1278739999998</v>
      </c>
      <c r="G883" s="222">
        <v>386.11138499999998</v>
      </c>
      <c r="H883" s="222">
        <v>293.06583699999999</v>
      </c>
      <c r="I883" s="222">
        <v>263.07852000000003</v>
      </c>
      <c r="J883" s="222">
        <v>348.67263500000001</v>
      </c>
      <c r="K883" s="108">
        <f t="shared" si="585"/>
        <v>1290.928377</v>
      </c>
      <c r="L883" s="222">
        <v>1298.5475772241357</v>
      </c>
      <c r="M883" s="222">
        <v>1302.031178713439</v>
      </c>
      <c r="N883" s="222">
        <v>1300.5374869003729</v>
      </c>
      <c r="O883" s="222">
        <v>1298.6585152851185</v>
      </c>
    </row>
    <row r="884" spans="1:15" outlineLevel="1">
      <c r="A884" s="523" t="s">
        <v>47</v>
      </c>
      <c r="B884" s="525" t="s">
        <v>75</v>
      </c>
      <c r="C884" s="270" t="s">
        <v>71</v>
      </c>
      <c r="D884" s="228"/>
      <c r="E884" s="108">
        <v>292.90488900000008</v>
      </c>
      <c r="F884" s="108">
        <v>341.20596400000005</v>
      </c>
      <c r="G884" s="222">
        <v>95.715016819158976</v>
      </c>
      <c r="H884" s="222">
        <v>94.473581975818007</v>
      </c>
      <c r="I884" s="222">
        <v>66.683438446003251</v>
      </c>
      <c r="J884" s="222">
        <v>111.38275940778315</v>
      </c>
      <c r="K884" s="108">
        <f t="shared" si="585"/>
        <v>368.25479664876337</v>
      </c>
      <c r="L884" s="222">
        <v>370.4282766645066</v>
      </c>
      <c r="M884" s="222">
        <v>371.42202115173365</v>
      </c>
      <c r="N884" s="222">
        <v>370.99592533985378</v>
      </c>
      <c r="O884" s="222">
        <v>370.45992324832622</v>
      </c>
    </row>
    <row r="885" spans="1:15" ht="60" outlineLevel="1">
      <c r="A885" s="523">
        <v>2</v>
      </c>
      <c r="B885" s="524" t="s">
        <v>298</v>
      </c>
      <c r="C885" s="270" t="s">
        <v>71</v>
      </c>
      <c r="D885" s="228"/>
      <c r="E885" s="244">
        <f>E880</f>
        <v>1376.8348569999998</v>
      </c>
      <c r="F885" s="244">
        <f>F880</f>
        <v>1380.8703500000001</v>
      </c>
      <c r="G885" s="244">
        <f t="shared" ref="G885:O885" si="586">G880</f>
        <v>397.89350999999999</v>
      </c>
      <c r="H885" s="244">
        <f t="shared" si="586"/>
        <v>304.107483</v>
      </c>
      <c r="I885" s="244">
        <f t="shared" si="586"/>
        <v>283.09037599999999</v>
      </c>
      <c r="J885" s="244">
        <f t="shared" si="586"/>
        <v>383.67270400000001</v>
      </c>
      <c r="K885" s="244">
        <f t="shared" si="586"/>
        <v>1368.7640729999998</v>
      </c>
      <c r="L885" s="244">
        <f t="shared" si="586"/>
        <v>1376.842668</v>
      </c>
      <c r="M885" s="215">
        <f t="shared" si="586"/>
        <v>1380.5363110000001</v>
      </c>
      <c r="N885" s="215">
        <f t="shared" si="586"/>
        <v>1378.952558</v>
      </c>
      <c r="O885" s="215">
        <f t="shared" si="586"/>
        <v>1376.9602950000001</v>
      </c>
    </row>
    <row r="886" spans="1:15" ht="60" outlineLevel="1">
      <c r="A886" s="523">
        <v>3</v>
      </c>
      <c r="B886" s="524" t="s">
        <v>287</v>
      </c>
      <c r="C886" s="270" t="s">
        <v>71</v>
      </c>
      <c r="D886" s="228"/>
      <c r="E886" s="244">
        <f>E880</f>
        <v>1376.8348569999998</v>
      </c>
      <c r="F886" s="244">
        <f>F880</f>
        <v>1380.8703500000001</v>
      </c>
      <c r="G886" s="244">
        <f t="shared" ref="G886:K886" si="587">G880</f>
        <v>397.89350999999999</v>
      </c>
      <c r="H886" s="244">
        <f t="shared" si="587"/>
        <v>304.107483</v>
      </c>
      <c r="I886" s="244">
        <f t="shared" si="587"/>
        <v>283.09037599999999</v>
      </c>
      <c r="J886" s="244">
        <f t="shared" si="587"/>
        <v>383.67270400000001</v>
      </c>
      <c r="K886" s="244">
        <f t="shared" si="587"/>
        <v>1368.7640729999998</v>
      </c>
      <c r="L886" s="244">
        <f>L880</f>
        <v>1376.842668</v>
      </c>
      <c r="M886" s="215">
        <f t="shared" ref="M886:O886" si="588">M885</f>
        <v>1380.5363110000001</v>
      </c>
      <c r="N886" s="215">
        <f t="shared" si="588"/>
        <v>1378.952558</v>
      </c>
      <c r="O886" s="215">
        <f t="shared" si="588"/>
        <v>1376.9602950000001</v>
      </c>
    </row>
    <row r="887" spans="1:15" outlineLevel="1">
      <c r="A887" s="523" t="s">
        <v>65</v>
      </c>
      <c r="B887" s="525" t="s">
        <v>72</v>
      </c>
      <c r="C887" s="270" t="s">
        <v>71</v>
      </c>
      <c r="D887" s="228"/>
      <c r="E887" s="244">
        <f t="shared" ref="E887:J890" si="589">E881</f>
        <v>1251.3995470000002</v>
      </c>
      <c r="F887" s="244">
        <f t="shared" si="589"/>
        <v>1259.5383120000001</v>
      </c>
      <c r="G887" s="244">
        <f t="shared" si="589"/>
        <v>356.78848399999998</v>
      </c>
      <c r="H887" s="244">
        <f t="shared" si="589"/>
        <v>271.90308799999997</v>
      </c>
      <c r="I887" s="244">
        <f t="shared" si="589"/>
        <v>260.49432400000001</v>
      </c>
      <c r="J887" s="244">
        <f t="shared" si="589"/>
        <v>341.58003799999994</v>
      </c>
      <c r="K887" s="244">
        <f>K881</f>
        <v>1230.7659339999998</v>
      </c>
      <c r="L887" s="244">
        <f t="shared" ref="L887:O887" si="590">L881</f>
        <v>1238.0300489170363</v>
      </c>
      <c r="M887" s="244">
        <f t="shared" si="590"/>
        <v>1241.3513005968775</v>
      </c>
      <c r="N887" s="244">
        <f t="shared" si="590"/>
        <v>1239.9272208166433</v>
      </c>
      <c r="O887" s="244">
        <f t="shared" si="590"/>
        <v>1238.1358168191709</v>
      </c>
    </row>
    <row r="888" spans="1:15" outlineLevel="1">
      <c r="A888" s="523" t="s">
        <v>87</v>
      </c>
      <c r="B888" s="525" t="s">
        <v>73</v>
      </c>
      <c r="C888" s="270" t="s">
        <v>71</v>
      </c>
      <c r="D888" s="228"/>
      <c r="E888" s="244">
        <f t="shared" si="589"/>
        <v>260.871511</v>
      </c>
      <c r="F888" s="244">
        <f t="shared" si="589"/>
        <v>262.59850899999998</v>
      </c>
      <c r="G888" s="244">
        <f t="shared" si="589"/>
        <v>75.411962000000003</v>
      </c>
      <c r="H888" s="244">
        <f t="shared" si="589"/>
        <v>57.410941000000008</v>
      </c>
      <c r="I888" s="244">
        <f t="shared" si="589"/>
        <v>50.911832000000004</v>
      </c>
      <c r="J888" s="244">
        <f t="shared" si="589"/>
        <v>97.216842</v>
      </c>
      <c r="K888" s="244">
        <f>K882</f>
        <v>280.95157699999999</v>
      </c>
      <c r="L888" s="244">
        <f t="shared" ref="L888:O888" si="591">L882</f>
        <v>282.60978388164301</v>
      </c>
      <c r="M888" s="244">
        <f t="shared" si="591"/>
        <v>283.36793851632052</v>
      </c>
      <c r="N888" s="244">
        <f t="shared" si="591"/>
        <v>283.04285845927808</v>
      </c>
      <c r="O888" s="244">
        <f t="shared" si="591"/>
        <v>282.63392791917272</v>
      </c>
    </row>
    <row r="889" spans="1:15" outlineLevel="1">
      <c r="A889" s="523" t="s">
        <v>85</v>
      </c>
      <c r="B889" s="525" t="s">
        <v>74</v>
      </c>
      <c r="C889" s="270" t="s">
        <v>71</v>
      </c>
      <c r="D889" s="228"/>
      <c r="E889" s="244">
        <f t="shared" si="589"/>
        <v>1304.6168909999999</v>
      </c>
      <c r="F889" s="244">
        <f t="shared" si="589"/>
        <v>1306.1278739999998</v>
      </c>
      <c r="G889" s="244">
        <f t="shared" si="589"/>
        <v>386.11138499999998</v>
      </c>
      <c r="H889" s="244">
        <f t="shared" si="589"/>
        <v>293.06583699999999</v>
      </c>
      <c r="I889" s="244">
        <f t="shared" si="589"/>
        <v>263.07852000000003</v>
      </c>
      <c r="J889" s="244">
        <f t="shared" si="589"/>
        <v>348.67263500000001</v>
      </c>
      <c r="K889" s="244">
        <f>K883</f>
        <v>1290.928377</v>
      </c>
      <c r="L889" s="244">
        <f t="shared" ref="L889:O889" si="592">L883</f>
        <v>1298.5475772241357</v>
      </c>
      <c r="M889" s="244">
        <f t="shared" si="592"/>
        <v>1302.031178713439</v>
      </c>
      <c r="N889" s="244">
        <f t="shared" si="592"/>
        <v>1300.5374869003729</v>
      </c>
      <c r="O889" s="244">
        <f t="shared" si="592"/>
        <v>1298.6585152851185</v>
      </c>
    </row>
    <row r="890" spans="1:15" outlineLevel="1">
      <c r="A890" s="523" t="s">
        <v>86</v>
      </c>
      <c r="B890" s="525" t="s">
        <v>75</v>
      </c>
      <c r="C890" s="270" t="s">
        <v>71</v>
      </c>
      <c r="D890" s="228"/>
      <c r="E890" s="244">
        <f t="shared" si="589"/>
        <v>292.90488900000008</v>
      </c>
      <c r="F890" s="244">
        <f t="shared" si="589"/>
        <v>341.20596400000005</v>
      </c>
      <c r="G890" s="244">
        <f t="shared" si="589"/>
        <v>95.715016819158976</v>
      </c>
      <c r="H890" s="244">
        <f t="shared" si="589"/>
        <v>94.473581975818007</v>
      </c>
      <c r="I890" s="244">
        <f t="shared" si="589"/>
        <v>66.683438446003251</v>
      </c>
      <c r="J890" s="244">
        <f t="shared" si="589"/>
        <v>111.38275940778315</v>
      </c>
      <c r="K890" s="244">
        <f>K884</f>
        <v>368.25479664876337</v>
      </c>
      <c r="L890" s="244">
        <f t="shared" ref="L890:O890" si="593">L884</f>
        <v>370.4282766645066</v>
      </c>
      <c r="M890" s="244">
        <f t="shared" si="593"/>
        <v>371.42202115173365</v>
      </c>
      <c r="N890" s="244">
        <f t="shared" si="593"/>
        <v>370.99592533985378</v>
      </c>
      <c r="O890" s="244">
        <f t="shared" si="593"/>
        <v>370.45992324832622</v>
      </c>
    </row>
    <row r="891" spans="1:15" ht="15" customHeight="1" outlineLevel="1">
      <c r="A891" s="781">
        <v>4</v>
      </c>
      <c r="B891" s="784" t="s">
        <v>78</v>
      </c>
      <c r="C891" s="270" t="s">
        <v>71</v>
      </c>
      <c r="D891" s="228"/>
      <c r="E891" s="324">
        <v>205.01628800000003</v>
      </c>
      <c r="F891" s="324">
        <v>211.61617699999999</v>
      </c>
      <c r="G891" s="324">
        <v>78.196332999999996</v>
      </c>
      <c r="H891" s="324">
        <v>35.991776000000002</v>
      </c>
      <c r="I891" s="324">
        <v>26.262214999999998</v>
      </c>
      <c r="J891" s="324">
        <v>64.128265999999996</v>
      </c>
      <c r="K891" s="324">
        <f>J891+I891+H891+G891</f>
        <v>204.57858999999999</v>
      </c>
      <c r="L891" s="324">
        <v>205.06491199999999</v>
      </c>
      <c r="M891" s="324">
        <v>201.68477100000001</v>
      </c>
      <c r="N891" s="324">
        <v>190.91583499999999</v>
      </c>
      <c r="O891" s="324">
        <v>175.37230099999999</v>
      </c>
    </row>
    <row r="892" spans="1:15" outlineLevel="1">
      <c r="A892" s="781"/>
      <c r="B892" s="784"/>
      <c r="C892" s="270" t="s">
        <v>55</v>
      </c>
      <c r="D892" s="228"/>
      <c r="E892" s="324">
        <f>E891*Тарифы!$B$5</f>
        <v>645.37880072044868</v>
      </c>
      <c r="F892" s="324">
        <f>F891*Тарифы!$C$5</f>
        <v>649.2786595039239</v>
      </c>
      <c r="G892" s="325">
        <f>G896+G900+G904+G908</f>
        <v>280.77379457185646</v>
      </c>
      <c r="H892" s="325">
        <f t="shared" ref="H892:J892" si="594">H896+H900+H904+H908</f>
        <v>123.24958925906918</v>
      </c>
      <c r="I892" s="325">
        <f t="shared" si="594"/>
        <v>95.076608957396644</v>
      </c>
      <c r="J892" s="325">
        <f t="shared" si="594"/>
        <v>233.00064043608549</v>
      </c>
      <c r="K892" s="324">
        <f>J892+I892+H892+G892</f>
        <v>732.10063322440783</v>
      </c>
      <c r="L892" s="326">
        <v>774.41893888194829</v>
      </c>
      <c r="M892" s="326">
        <v>799.78143759564159</v>
      </c>
      <c r="N892" s="326">
        <v>795.21561685236884</v>
      </c>
      <c r="O892" s="326">
        <v>767.49262295012261</v>
      </c>
    </row>
    <row r="893" spans="1:15" outlineLevel="1">
      <c r="A893" s="781"/>
      <c r="B893" s="784"/>
      <c r="C893" s="273" t="s">
        <v>83</v>
      </c>
      <c r="D893" s="274"/>
      <c r="E893" s="146">
        <f t="shared" ref="E893:J893" si="595">E891/E885*100</f>
        <v>14.890405117045932</v>
      </c>
      <c r="F893" s="146">
        <f t="shared" si="595"/>
        <v>15.324840380561429</v>
      </c>
      <c r="G893" s="146">
        <f t="shared" si="595"/>
        <v>19.652578148359343</v>
      </c>
      <c r="H893" s="146">
        <f t="shared" si="595"/>
        <v>11.835215511615676</v>
      </c>
      <c r="I893" s="146">
        <f t="shared" si="595"/>
        <v>9.2769720295966547</v>
      </c>
      <c r="J893" s="146">
        <f t="shared" si="595"/>
        <v>16.71431543902586</v>
      </c>
      <c r="K893" s="146">
        <f>K891/K885*100</f>
        <v>14.94622733278009</v>
      </c>
      <c r="L893" s="146">
        <f t="shared" ref="L893:O893" si="596">L891/L885*100</f>
        <v>14.893852200112089</v>
      </c>
      <c r="M893" s="146">
        <f t="shared" si="596"/>
        <v>14.609160903120932</v>
      </c>
      <c r="N893" s="146">
        <f t="shared" si="596"/>
        <v>13.844989364746512</v>
      </c>
      <c r="O893" s="146">
        <f t="shared" si="596"/>
        <v>12.736191568980571</v>
      </c>
    </row>
    <row r="894" spans="1:15" outlineLevel="1">
      <c r="A894" s="781"/>
      <c r="B894" s="784"/>
      <c r="C894" s="273" t="s">
        <v>84</v>
      </c>
      <c r="D894" s="274"/>
      <c r="E894" s="146">
        <f t="shared" ref="E894:J894" si="597">IF(E886&gt;0,E891/E886*100,)</f>
        <v>14.890405117045932</v>
      </c>
      <c r="F894" s="146">
        <f t="shared" si="597"/>
        <v>15.324840380561429</v>
      </c>
      <c r="G894" s="146">
        <f t="shared" si="597"/>
        <v>19.652578148359343</v>
      </c>
      <c r="H894" s="146">
        <f t="shared" si="597"/>
        <v>11.835215511615676</v>
      </c>
      <c r="I894" s="146">
        <f t="shared" si="597"/>
        <v>9.2769720295966547</v>
      </c>
      <c r="J894" s="146">
        <f t="shared" si="597"/>
        <v>16.71431543902586</v>
      </c>
      <c r="K894" s="146">
        <f>IF(K886&gt;0,K891/K886*100,)</f>
        <v>14.94622733278009</v>
      </c>
      <c r="L894" s="146">
        <f t="shared" ref="L894:O894" si="598">IF(L886&gt;0,L891/L886*100,)</f>
        <v>14.893852200112089</v>
      </c>
      <c r="M894" s="146">
        <f t="shared" si="598"/>
        <v>14.609160903120932</v>
      </c>
      <c r="N894" s="146">
        <f t="shared" si="598"/>
        <v>13.844989364746512</v>
      </c>
      <c r="O894" s="146">
        <f t="shared" si="598"/>
        <v>12.736191568980571</v>
      </c>
    </row>
    <row r="895" spans="1:15" outlineLevel="1">
      <c r="A895" s="781" t="s">
        <v>64</v>
      </c>
      <c r="B895" s="782" t="s">
        <v>72</v>
      </c>
      <c r="C895" s="270" t="s">
        <v>71</v>
      </c>
      <c r="D895" s="228"/>
      <c r="E895" s="230">
        <v>40.688458999999945</v>
      </c>
      <c r="F895" s="230">
        <v>43.265233000000023</v>
      </c>
      <c r="G895" s="230">
        <v>17.68243</v>
      </c>
      <c r="H895" s="230">
        <v>11.579806000000001</v>
      </c>
      <c r="I895" s="230">
        <v>7.4546980000000005</v>
      </c>
      <c r="J895" s="230">
        <v>7.6694889999999996</v>
      </c>
      <c r="K895" s="324">
        <f>J895+I895+H895+G895</f>
        <v>44.386423000000001</v>
      </c>
      <c r="L895" s="230">
        <v>44.491937999999998</v>
      </c>
      <c r="M895" s="230">
        <v>43.758564999999997</v>
      </c>
      <c r="N895" s="230">
        <v>41.422080999999999</v>
      </c>
      <c r="O895" s="230">
        <v>38.049675999999998</v>
      </c>
    </row>
    <row r="896" spans="1:15" outlineLevel="1">
      <c r="A896" s="781"/>
      <c r="B896" s="782"/>
      <c r="C896" s="270" t="s">
        <v>55</v>
      </c>
      <c r="D896" s="228"/>
      <c r="E896" s="324">
        <f>E895*Тарифы!$B$5</f>
        <v>128.08479330473054</v>
      </c>
      <c r="F896" s="324">
        <v>132.49318416918737</v>
      </c>
      <c r="G896" s="325">
        <f>G895*Тарифы!$E$5</f>
        <v>63.490994754846525</v>
      </c>
      <c r="H896" s="325">
        <f>H895*Тарифы!$F$5</f>
        <v>39.653679029334505</v>
      </c>
      <c r="I896" s="325">
        <f>I895*Тарифы!$G$5</f>
        <v>26.988104645456861</v>
      </c>
      <c r="J896" s="325">
        <f>J895*Тарифы!$H$5</f>
        <v>27.865962395077283</v>
      </c>
      <c r="K896" s="324">
        <f>J896+I896+H896+G896</f>
        <v>157.99874082471518</v>
      </c>
      <c r="L896" s="326">
        <v>168.02191598122565</v>
      </c>
      <c r="M896" s="326">
        <v>173.52469325917681</v>
      </c>
      <c r="N896" s="326">
        <v>172.53406818624441</v>
      </c>
      <c r="O896" s="326">
        <v>166.51914509374163</v>
      </c>
    </row>
    <row r="897" spans="1:15" outlineLevel="1">
      <c r="A897" s="781"/>
      <c r="B897" s="782"/>
      <c r="C897" s="273" t="s">
        <v>79</v>
      </c>
      <c r="D897" s="274"/>
      <c r="E897" s="311">
        <f t="shared" ref="E897:O897" si="599">IF(E881&gt;0,E895/E881*100,)</f>
        <v>3.2514362896760693</v>
      </c>
      <c r="F897" s="311">
        <f t="shared" si="599"/>
        <v>3.4350073028981445</v>
      </c>
      <c r="G897" s="311">
        <f t="shared" si="599"/>
        <v>4.9559979632078042</v>
      </c>
      <c r="H897" s="311">
        <f t="shared" si="599"/>
        <v>4.2587990026799565</v>
      </c>
      <c r="I897" s="311">
        <f t="shared" si="599"/>
        <v>2.8617506460524647</v>
      </c>
      <c r="J897" s="311">
        <f t="shared" si="599"/>
        <v>2.2452977770322753</v>
      </c>
      <c r="K897" s="311">
        <f t="shared" si="599"/>
        <v>3.6064065289606893</v>
      </c>
      <c r="L897" s="311">
        <f t="shared" si="599"/>
        <v>3.5937688296757586</v>
      </c>
      <c r="M897" s="311">
        <f t="shared" si="599"/>
        <v>3.5250750515957581</v>
      </c>
      <c r="N897" s="311">
        <f t="shared" si="599"/>
        <v>3.3406864777691148</v>
      </c>
      <c r="O897" s="311">
        <f t="shared" si="599"/>
        <v>3.0731423389197645</v>
      </c>
    </row>
    <row r="898" spans="1:15" outlineLevel="1">
      <c r="A898" s="781"/>
      <c r="B898" s="782"/>
      <c r="C898" s="273" t="s">
        <v>139</v>
      </c>
      <c r="D898" s="274"/>
      <c r="E898" s="311">
        <f t="shared" ref="E898:O898" si="600">IF(E887&gt;0,E895/E887*100,)</f>
        <v>3.2514362896760693</v>
      </c>
      <c r="F898" s="311">
        <f t="shared" si="600"/>
        <v>3.4350073028981445</v>
      </c>
      <c r="G898" s="311">
        <f t="shared" si="600"/>
        <v>4.9559979632078042</v>
      </c>
      <c r="H898" s="311">
        <f t="shared" si="600"/>
        <v>4.2587990026799565</v>
      </c>
      <c r="I898" s="311">
        <f t="shared" si="600"/>
        <v>2.8617506460524647</v>
      </c>
      <c r="J898" s="311">
        <f t="shared" si="600"/>
        <v>2.2452977770322753</v>
      </c>
      <c r="K898" s="311">
        <f t="shared" si="600"/>
        <v>3.6064065289606893</v>
      </c>
      <c r="L898" s="311">
        <f t="shared" si="600"/>
        <v>3.5937688296757586</v>
      </c>
      <c r="M898" s="311">
        <f t="shared" si="600"/>
        <v>3.5250750515957581</v>
      </c>
      <c r="N898" s="311">
        <f t="shared" si="600"/>
        <v>3.3406864777691148</v>
      </c>
      <c r="O898" s="311">
        <f t="shared" si="600"/>
        <v>3.0731423389197645</v>
      </c>
    </row>
    <row r="899" spans="1:15" outlineLevel="1">
      <c r="A899" s="781" t="s">
        <v>66</v>
      </c>
      <c r="B899" s="782" t="s">
        <v>73</v>
      </c>
      <c r="C899" s="270" t="s">
        <v>71</v>
      </c>
      <c r="D899" s="228"/>
      <c r="E899" s="230">
        <v>12.902372000000037</v>
      </c>
      <c r="F899" s="230">
        <v>12.648475999999958</v>
      </c>
      <c r="G899" s="328">
        <v>3.894361</v>
      </c>
      <c r="H899" s="328">
        <v>2.310136</v>
      </c>
      <c r="I899" s="328">
        <v>1.4059870000000001</v>
      </c>
      <c r="J899" s="328">
        <v>3.6536650000000002</v>
      </c>
      <c r="K899" s="230">
        <f>J899+I899+H899+G899</f>
        <v>11.264149</v>
      </c>
      <c r="L899" s="328">
        <v>11.290926000000001</v>
      </c>
      <c r="M899" s="328">
        <v>11.104815</v>
      </c>
      <c r="N899" s="328">
        <v>10.511874000000001</v>
      </c>
      <c r="O899" s="328">
        <v>9.6560430000000004</v>
      </c>
    </row>
    <row r="900" spans="1:15" outlineLevel="1">
      <c r="A900" s="781"/>
      <c r="B900" s="782"/>
      <c r="C900" s="270" t="s">
        <v>55</v>
      </c>
      <c r="D900" s="228"/>
      <c r="E900" s="324">
        <f>E899*Тарифы!$B$5</f>
        <v>40.615882030841959</v>
      </c>
      <c r="F900" s="324">
        <v>38.729990160158835</v>
      </c>
      <c r="G900" s="325">
        <f>G899*Тарифы!$E$5</f>
        <v>13.983194268235692</v>
      </c>
      <c r="H900" s="325">
        <f>H899*Тарифы!$F$5</f>
        <v>7.9107880959413901</v>
      </c>
      <c r="I900" s="325">
        <f>I899*Тарифы!$G$5</f>
        <v>5.0900686099090739</v>
      </c>
      <c r="J900" s="325">
        <f>J899*Тарифы!$H$5</f>
        <v>13.275055416887625</v>
      </c>
      <c r="K900" s="324">
        <f>J900+I900+H900+G900</f>
        <v>40.259106390973784</v>
      </c>
      <c r="L900" s="326">
        <v>42.63970294398586</v>
      </c>
      <c r="M900" s="326">
        <v>44.036170212046621</v>
      </c>
      <c r="N900" s="326">
        <v>43.784772316997064</v>
      </c>
      <c r="O900" s="326">
        <v>42.258336847557082</v>
      </c>
    </row>
    <row r="901" spans="1:15" outlineLevel="1">
      <c r="A901" s="781"/>
      <c r="B901" s="782"/>
      <c r="C901" s="273" t="s">
        <v>80</v>
      </c>
      <c r="D901" s="274"/>
      <c r="E901" s="261">
        <f t="shared" ref="E901:O901" si="601">IF(E882&gt;0,E899/E882*100,)</f>
        <v>4.9458723762289392</v>
      </c>
      <c r="F901" s="261">
        <f t="shared" si="601"/>
        <v>4.8166594883446034</v>
      </c>
      <c r="G901" s="261">
        <f t="shared" si="601"/>
        <v>5.1641157406831555</v>
      </c>
      <c r="H901" s="261">
        <f t="shared" si="601"/>
        <v>4.0238601906908293</v>
      </c>
      <c r="I901" s="261">
        <f t="shared" si="601"/>
        <v>2.7616114855187295</v>
      </c>
      <c r="J901" s="261">
        <f t="shared" si="601"/>
        <v>3.7582634087208882</v>
      </c>
      <c r="K901" s="261">
        <f t="shared" si="601"/>
        <v>4.009284845551873</v>
      </c>
      <c r="L901" s="261">
        <f t="shared" si="601"/>
        <v>3.9952353541760752</v>
      </c>
      <c r="M901" s="261">
        <f t="shared" si="601"/>
        <v>3.9188678359815294</v>
      </c>
      <c r="N901" s="261">
        <f t="shared" si="601"/>
        <v>3.7138806671260225</v>
      </c>
      <c r="O901" s="261">
        <f t="shared" si="601"/>
        <v>3.4164486447506128</v>
      </c>
    </row>
    <row r="902" spans="1:15" outlineLevel="1">
      <c r="A902" s="781"/>
      <c r="B902" s="782"/>
      <c r="C902" s="273" t="s">
        <v>140</v>
      </c>
      <c r="D902" s="274"/>
      <c r="E902" s="261">
        <f t="shared" ref="E902:J902" si="602">IF(E888&gt;0,E899/E888*100,)</f>
        <v>4.9458723762289392</v>
      </c>
      <c r="F902" s="261">
        <f t="shared" si="602"/>
        <v>4.8166594883446034</v>
      </c>
      <c r="G902" s="261">
        <f t="shared" si="602"/>
        <v>5.1641157406831555</v>
      </c>
      <c r="H902" s="261">
        <f t="shared" si="602"/>
        <v>4.0238601906908293</v>
      </c>
      <c r="I902" s="261">
        <f t="shared" si="602"/>
        <v>2.7616114855187295</v>
      </c>
      <c r="J902" s="261">
        <f t="shared" si="602"/>
        <v>3.7582634087208882</v>
      </c>
      <c r="K902" s="261">
        <f>IF(K888&gt;0,K899/K888*100,)</f>
        <v>4.009284845551873</v>
      </c>
      <c r="L902" s="261">
        <f t="shared" ref="L902:O902" si="603">IF(L888&gt;0,L899/L888*100,)</f>
        <v>3.9952353541760752</v>
      </c>
      <c r="M902" s="261">
        <f t="shared" si="603"/>
        <v>3.9188678359815294</v>
      </c>
      <c r="N902" s="261">
        <f t="shared" si="603"/>
        <v>3.7138806671260225</v>
      </c>
      <c r="O902" s="261">
        <f t="shared" si="603"/>
        <v>3.4164486447506128</v>
      </c>
    </row>
    <row r="903" spans="1:15" outlineLevel="1">
      <c r="A903" s="781" t="s">
        <v>89</v>
      </c>
      <c r="B903" s="782" t="s">
        <v>74</v>
      </c>
      <c r="C903" s="270" t="s">
        <v>71</v>
      </c>
      <c r="D903" s="228"/>
      <c r="E903" s="230">
        <v>105.14452100000004</v>
      </c>
      <c r="F903" s="230">
        <v>104.44766229999999</v>
      </c>
      <c r="G903" s="328">
        <v>37.551510550636905</v>
      </c>
      <c r="H903" s="328">
        <v>16.859401175878478</v>
      </c>
      <c r="I903" s="328">
        <v>11.468722091566546</v>
      </c>
      <c r="J903" s="328">
        <v>32.15172717632425</v>
      </c>
      <c r="K903" s="230">
        <f>J903+I903+H903+G903</f>
        <v>98.031360994406185</v>
      </c>
      <c r="L903" s="328">
        <v>98.264399999999995</v>
      </c>
      <c r="M903" s="328">
        <v>96.644681000000006</v>
      </c>
      <c r="N903" s="328">
        <v>91.484348999999995</v>
      </c>
      <c r="O903" s="328">
        <v>84.036092999999994</v>
      </c>
    </row>
    <row r="904" spans="1:15" outlineLevel="1">
      <c r="A904" s="781"/>
      <c r="B904" s="782"/>
      <c r="C904" s="270" t="s">
        <v>55</v>
      </c>
      <c r="D904" s="228"/>
      <c r="E904" s="324">
        <f>E903*Тарифы!$B$5</f>
        <v>330.98855474988432</v>
      </c>
      <c r="F904" s="324">
        <v>320.20050910744038</v>
      </c>
      <c r="G904" s="325">
        <f>G903*Тарифы!$E$5</f>
        <v>134.83343405895297</v>
      </c>
      <c r="H904" s="325">
        <f>H903*Тарифы!$F$5</f>
        <v>57.733029625459167</v>
      </c>
      <c r="I904" s="325">
        <f>I903*Тарифы!$G$5</f>
        <v>41.520001475158459</v>
      </c>
      <c r="J904" s="325">
        <f>J903*Тарифы!$H$5</f>
        <v>116.81858079882974</v>
      </c>
      <c r="K904" s="324">
        <f>J904+I904+H904+G904</f>
        <v>350.90504595840036</v>
      </c>
      <c r="L904" s="326">
        <v>371.09133705853742</v>
      </c>
      <c r="M904" s="326">
        <v>383.24471165030195</v>
      </c>
      <c r="N904" s="326">
        <v>381.0568307357658</v>
      </c>
      <c r="O904" s="326">
        <v>367.77233959569497</v>
      </c>
    </row>
    <row r="905" spans="1:15" outlineLevel="1">
      <c r="A905" s="781"/>
      <c r="B905" s="782"/>
      <c r="C905" s="273" t="s">
        <v>81</v>
      </c>
      <c r="D905" s="274"/>
      <c r="E905" s="261">
        <f t="shared" ref="E905:J905" si="604">IF(E886&gt;0,E903/E883*100,)</f>
        <v>8.0594174217233903</v>
      </c>
      <c r="F905" s="261">
        <f t="shared" si="604"/>
        <v>7.9967409301303984</v>
      </c>
      <c r="G905" s="261">
        <f t="shared" si="604"/>
        <v>9.725564179009357</v>
      </c>
      <c r="H905" s="261">
        <f t="shared" si="604"/>
        <v>5.7527691894973341</v>
      </c>
      <c r="I905" s="261">
        <f t="shared" si="604"/>
        <v>4.3594293032994651</v>
      </c>
      <c r="J905" s="261">
        <f t="shared" si="604"/>
        <v>9.2211788218838127</v>
      </c>
      <c r="K905" s="261">
        <f>IF(K886&gt;0,K903/K883*100,)</f>
        <v>7.5938652167692027</v>
      </c>
      <c r="L905" s="261">
        <f t="shared" ref="L905:O905" si="605">IF(L886&gt;0,L903/L883*100,)</f>
        <v>7.5672545021459063</v>
      </c>
      <c r="M905" s="261">
        <f t="shared" si="605"/>
        <v>7.4226088115260342</v>
      </c>
      <c r="N905" s="261">
        <f t="shared" si="605"/>
        <v>7.0343492534028069</v>
      </c>
      <c r="O905" s="261">
        <f t="shared" si="605"/>
        <v>6.4709923363918342</v>
      </c>
    </row>
    <row r="906" spans="1:15" outlineLevel="1">
      <c r="A906" s="781"/>
      <c r="B906" s="782"/>
      <c r="C906" s="273" t="s">
        <v>141</v>
      </c>
      <c r="D906" s="274"/>
      <c r="E906" s="261">
        <f t="shared" ref="E906:J906" si="606">IF(E889&gt;0,E903/E889*100,)</f>
        <v>8.0594174217233903</v>
      </c>
      <c r="F906" s="261">
        <f t="shared" si="606"/>
        <v>7.9967409301303984</v>
      </c>
      <c r="G906" s="261">
        <f t="shared" si="606"/>
        <v>9.725564179009357</v>
      </c>
      <c r="H906" s="261">
        <f t="shared" si="606"/>
        <v>5.7527691894973341</v>
      </c>
      <c r="I906" s="261">
        <f t="shared" si="606"/>
        <v>4.3594293032994651</v>
      </c>
      <c r="J906" s="261">
        <f t="shared" si="606"/>
        <v>9.2211788218838127</v>
      </c>
      <c r="K906" s="261">
        <f>IF(K889&gt;0,K903/K889*100,)</f>
        <v>7.5938652167692027</v>
      </c>
      <c r="L906" s="261">
        <f t="shared" ref="L906:O906" si="607">IF(L889&gt;0,L903/L889*100,)</f>
        <v>7.5672545021459063</v>
      </c>
      <c r="M906" s="261">
        <f t="shared" si="607"/>
        <v>7.4226088115260342</v>
      </c>
      <c r="N906" s="261">
        <f t="shared" si="607"/>
        <v>7.0343492534028069</v>
      </c>
      <c r="O906" s="261">
        <f t="shared" si="607"/>
        <v>6.4709923363918342</v>
      </c>
    </row>
    <row r="907" spans="1:15" outlineLevel="1">
      <c r="A907" s="781" t="s">
        <v>90</v>
      </c>
      <c r="B907" s="782" t="s">
        <v>75</v>
      </c>
      <c r="C907" s="270" t="s">
        <v>71</v>
      </c>
      <c r="D907" s="228"/>
      <c r="E907" s="230">
        <v>46.280936000000004</v>
      </c>
      <c r="F907" s="230">
        <v>51.254805700000006</v>
      </c>
      <c r="G907" s="328">
        <v>19.068031449363087</v>
      </c>
      <c r="H907" s="328">
        <v>5.2424328241215203</v>
      </c>
      <c r="I907" s="328">
        <v>5.9328079084334533</v>
      </c>
      <c r="J907" s="328">
        <v>20.65338482367574</v>
      </c>
      <c r="K907" s="230">
        <f>J907+I907+H907+G907</f>
        <v>50.896657005593795</v>
      </c>
      <c r="L907" s="328">
        <v>51.017648000000001</v>
      </c>
      <c r="M907" s="328">
        <v>50.17671</v>
      </c>
      <c r="N907" s="328">
        <v>47.497529999999998</v>
      </c>
      <c r="O907" s="328">
        <v>43.630488999999997</v>
      </c>
    </row>
    <row r="908" spans="1:15" outlineLevel="1">
      <c r="A908" s="781"/>
      <c r="B908" s="782"/>
      <c r="C908" s="270" t="s">
        <v>55</v>
      </c>
      <c r="D908" s="228"/>
      <c r="E908" s="324">
        <f>E907*Тарифы!$B$5</f>
        <v>145.6895706349919</v>
      </c>
      <c r="F908" s="324">
        <v>157.81418745582408</v>
      </c>
      <c r="G908" s="325">
        <f>G907*Тарифы!$E$5</f>
        <v>68.466171489821264</v>
      </c>
      <c r="H908" s="325">
        <f>H907*Тарифы!$F$5</f>
        <v>17.952092508334111</v>
      </c>
      <c r="I908" s="325">
        <f>I907*Тарифы!$G$5</f>
        <v>21.478434226872245</v>
      </c>
      <c r="J908" s="325">
        <f>J907*Тарифы!$H$5</f>
        <v>75.041041825290847</v>
      </c>
      <c r="K908" s="324">
        <f>J908+I908+H908+G908</f>
        <v>182.9377400503185</v>
      </c>
      <c r="L908" s="326">
        <v>192.66598289819933</v>
      </c>
      <c r="M908" s="326">
        <v>198.9758624741161</v>
      </c>
      <c r="N908" s="326">
        <v>197.83994144809358</v>
      </c>
      <c r="O908" s="326">
        <v>190.94280141312893</v>
      </c>
    </row>
    <row r="909" spans="1:15" outlineLevel="1">
      <c r="A909" s="781"/>
      <c r="B909" s="782"/>
      <c r="C909" s="273" t="s">
        <v>82</v>
      </c>
      <c r="D909" s="274"/>
      <c r="E909" s="261">
        <f t="shared" ref="E909:J909" si="608">IF(E884&gt;0,E907/E884*100,)</f>
        <v>15.800670367096533</v>
      </c>
      <c r="F909" s="261">
        <f t="shared" si="608"/>
        <v>15.02166172570184</v>
      </c>
      <c r="G909" s="261">
        <f t="shared" si="608"/>
        <v>19.921671732440522</v>
      </c>
      <c r="H909" s="261">
        <f t="shared" si="608"/>
        <v>5.5490992449755989</v>
      </c>
      <c r="I909" s="261">
        <f t="shared" si="608"/>
        <v>8.8969735914825829</v>
      </c>
      <c r="J909" s="261">
        <f t="shared" si="608"/>
        <v>18.542712474972614</v>
      </c>
      <c r="K909" s="261">
        <f>IF(K884&gt;0,K907/K884*100,)</f>
        <v>13.82104387200647</v>
      </c>
      <c r="L909" s="261">
        <f t="shared" ref="L909:O909" si="609">IF(L884&gt;0,L907/L884*100,)</f>
        <v>13.772611653566125</v>
      </c>
      <c r="M909" s="261">
        <f t="shared" si="609"/>
        <v>13.509352473073147</v>
      </c>
      <c r="N909" s="261">
        <f t="shared" si="609"/>
        <v>12.802709344176625</v>
      </c>
      <c r="O909" s="261">
        <f t="shared" si="609"/>
        <v>11.777384343610541</v>
      </c>
    </row>
    <row r="910" spans="1:15" outlineLevel="1">
      <c r="A910" s="781"/>
      <c r="B910" s="782"/>
      <c r="C910" s="273" t="s">
        <v>142</v>
      </c>
      <c r="D910" s="274"/>
      <c r="E910" s="261">
        <f t="shared" ref="E910:J910" si="610">IF(E890&gt;0,E907/E890*100,)</f>
        <v>15.800670367096533</v>
      </c>
      <c r="F910" s="261">
        <f t="shared" si="610"/>
        <v>15.02166172570184</v>
      </c>
      <c r="G910" s="261">
        <f t="shared" si="610"/>
        <v>19.921671732440522</v>
      </c>
      <c r="H910" s="261">
        <f t="shared" si="610"/>
        <v>5.5490992449755989</v>
      </c>
      <c r="I910" s="261">
        <f t="shared" si="610"/>
        <v>8.8969735914825829</v>
      </c>
      <c r="J910" s="261">
        <f t="shared" si="610"/>
        <v>18.542712474972614</v>
      </c>
      <c r="K910" s="261">
        <f>IF(K890&gt;0,K907/K890*100,)</f>
        <v>13.82104387200647</v>
      </c>
      <c r="L910" s="261">
        <f>IF(L890&gt;0,L907/L890*100,)</f>
        <v>13.772611653566125</v>
      </c>
      <c r="M910" s="261">
        <f>IF(M890&gt;0,M907/M890*100,)</f>
        <v>13.509352473073147</v>
      </c>
      <c r="N910" s="261">
        <f>IF(N890&gt;0,N907/N890*100,)</f>
        <v>12.802709344176625</v>
      </c>
      <c r="O910" s="261">
        <f>IF(O890&gt;0,O907/O890*100,)</f>
        <v>11.777384343610541</v>
      </c>
    </row>
    <row r="911" spans="1:15" ht="15" customHeight="1" outlineLevel="1">
      <c r="A911" s="781">
        <v>5</v>
      </c>
      <c r="B911" s="784" t="s">
        <v>123</v>
      </c>
      <c r="C911" s="275" t="s">
        <v>71</v>
      </c>
      <c r="D911" s="276"/>
      <c r="E911" s="416">
        <v>4.1417957058511092</v>
      </c>
      <c r="F911" s="416">
        <v>4.3155132770933999</v>
      </c>
      <c r="G911" s="326">
        <v>1.7505729999999999</v>
      </c>
      <c r="H911" s="326">
        <v>0.78186900000000015</v>
      </c>
      <c r="I911" s="326">
        <v>0.43839399999999995</v>
      </c>
      <c r="J911" s="326">
        <v>1.407478</v>
      </c>
      <c r="K911" s="416">
        <v>4.3783139999999996</v>
      </c>
      <c r="L911" s="329">
        <v>4.2469645799999993</v>
      </c>
      <c r="M911" s="223">
        <v>4.1195556426</v>
      </c>
      <c r="N911" s="223">
        <v>3.9959689733220003</v>
      </c>
      <c r="O911" s="223">
        <v>3.8760899041223404</v>
      </c>
    </row>
    <row r="912" spans="1:15" outlineLevel="1">
      <c r="A912" s="781"/>
      <c r="B912" s="784"/>
      <c r="C912" s="275" t="s">
        <v>143</v>
      </c>
      <c r="D912" s="276"/>
      <c r="E912" s="262"/>
      <c r="F912" s="262">
        <f t="shared" ref="F912:N912" si="611">IF(F891&gt;0,F911/F891*100,)</f>
        <v>2.0393116151481183</v>
      </c>
      <c r="G912" s="262">
        <f t="shared" si="611"/>
        <v>2.2386893769046687</v>
      </c>
      <c r="H912" s="262">
        <f t="shared" si="611"/>
        <v>2.1723545956720782</v>
      </c>
      <c r="I912" s="262">
        <f t="shared" si="611"/>
        <v>1.6692956020655532</v>
      </c>
      <c r="J912" s="262">
        <f t="shared" si="611"/>
        <v>2.1947856815588933</v>
      </c>
      <c r="K912" s="262">
        <f t="shared" si="611"/>
        <v>2.1401623698745795</v>
      </c>
      <c r="L912" s="262">
        <f t="shared" si="611"/>
        <v>2.0710342586546449</v>
      </c>
      <c r="M912" s="262">
        <f t="shared" si="611"/>
        <v>2.0425714951973246</v>
      </c>
      <c r="N912" s="262">
        <f t="shared" si="611"/>
        <v>2.0930526654962907</v>
      </c>
      <c r="O912" s="147">
        <f t="shared" ref="O912" si="612">IF(O891&gt;0,O911/O$19*100,)</f>
        <v>0.11008268786863937</v>
      </c>
    </row>
    <row r="913" spans="1:15" outlineLevel="1">
      <c r="A913" s="781" t="s">
        <v>91</v>
      </c>
      <c r="B913" s="785" t="s">
        <v>72</v>
      </c>
      <c r="C913" s="270" t="s">
        <v>71</v>
      </c>
      <c r="D913" s="228"/>
      <c r="E913" s="417">
        <v>3.1168785513564297</v>
      </c>
      <c r="F913" s="417">
        <v>3.3034566242725298</v>
      </c>
      <c r="G913" s="287">
        <v>1.297364</v>
      </c>
      <c r="H913" s="287">
        <v>0.60877200000000009</v>
      </c>
      <c r="I913" s="287">
        <v>0.37329099999999998</v>
      </c>
      <c r="J913" s="287">
        <v>1.069609</v>
      </c>
      <c r="K913" s="417">
        <v>3.3490359999999999</v>
      </c>
      <c r="L913" s="255">
        <v>3.2485649199999993</v>
      </c>
      <c r="M913" s="255">
        <v>3.1511079723999997</v>
      </c>
      <c r="N913" s="255">
        <v>3.056574733228</v>
      </c>
      <c r="O913" s="255">
        <v>2.9648774912311602</v>
      </c>
    </row>
    <row r="914" spans="1:15" outlineLevel="1">
      <c r="A914" s="781"/>
      <c r="B914" s="785"/>
      <c r="C914" s="273" t="s">
        <v>144</v>
      </c>
      <c r="D914" s="274"/>
      <c r="E914" s="262"/>
      <c r="F914" s="262">
        <f t="shared" ref="F914:I914" si="613">IF(F895&gt;0,F913/F895*100,)</f>
        <v>7.6353607624683963</v>
      </c>
      <c r="G914" s="262">
        <f t="shared" si="613"/>
        <v>7.3370232485014784</v>
      </c>
      <c r="H914" s="262">
        <f t="shared" si="613"/>
        <v>5.2571865193596512</v>
      </c>
      <c r="I914" s="262">
        <f t="shared" si="613"/>
        <v>5.0074597253973261</v>
      </c>
      <c r="J914" s="262">
        <f>IF(J895&gt;0,J913/J895*100,)</f>
        <v>13.94628768618092</v>
      </c>
      <c r="K914" s="262">
        <f t="shared" ref="K914" si="614">IF(K895&gt;0,K913/K895*100,)</f>
        <v>7.5451811018878452</v>
      </c>
      <c r="L914" s="147">
        <f t="shared" ref="L914:O914" si="615">IF(L895&gt;0,L913/L$23*100,)</f>
        <v>0.67662676468159311</v>
      </c>
      <c r="M914" s="147">
        <f t="shared" si="615"/>
        <v>0.6514532184169628</v>
      </c>
      <c r="N914" s="147">
        <f t="shared" si="615"/>
        <v>0.63329013261396871</v>
      </c>
      <c r="O914" s="147">
        <f t="shared" si="615"/>
        <v>0.65241838636585603</v>
      </c>
    </row>
    <row r="915" spans="1:15" outlineLevel="1">
      <c r="A915" s="781" t="s">
        <v>92</v>
      </c>
      <c r="B915" s="782" t="s">
        <v>73</v>
      </c>
      <c r="C915" s="270" t="s">
        <v>71</v>
      </c>
      <c r="D915" s="228"/>
      <c r="E915" s="417">
        <v>1.02491715449468</v>
      </c>
      <c r="F915" s="417">
        <v>1.0120566528208701</v>
      </c>
      <c r="G915" s="326">
        <v>0.45320899999999997</v>
      </c>
      <c r="H915" s="326">
        <v>0.173097</v>
      </c>
      <c r="I915" s="326">
        <v>6.5102999999999994E-2</v>
      </c>
      <c r="J915" s="326">
        <v>0.33786900000000003</v>
      </c>
      <c r="K915" s="417">
        <v>1.0292779999999999</v>
      </c>
      <c r="L915" s="255">
        <v>0.9983996599999998</v>
      </c>
      <c r="M915" s="255">
        <v>0.9684476702</v>
      </c>
      <c r="N915" s="255">
        <v>0.93939424009400008</v>
      </c>
      <c r="O915" s="255">
        <v>0.91121241289118016</v>
      </c>
    </row>
    <row r="916" spans="1:15" outlineLevel="1">
      <c r="A916" s="781"/>
      <c r="B916" s="782"/>
      <c r="C916" s="273" t="s">
        <v>145</v>
      </c>
      <c r="D916" s="274"/>
      <c r="E916" s="277"/>
      <c r="F916" s="277">
        <f t="shared" ref="F916:K916" si="616">IF(F899&gt;0,F915/F899*100,)</f>
        <v>8.0014118129399421</v>
      </c>
      <c r="G916" s="277">
        <f t="shared" si="616"/>
        <v>11.637570322833451</v>
      </c>
      <c r="H916" s="277">
        <f t="shared" si="616"/>
        <v>7.4929354808548068</v>
      </c>
      <c r="I916" s="277">
        <f t="shared" si="616"/>
        <v>4.6304126567315338</v>
      </c>
      <c r="J916" s="277">
        <f t="shared" si="616"/>
        <v>9.2473995289661204</v>
      </c>
      <c r="K916" s="277">
        <f t="shared" si="616"/>
        <v>9.1376454626088481</v>
      </c>
      <c r="L916" s="147">
        <f t="shared" ref="L916:O916" si="617">IF(L899&gt;0,L915/L$27*100,)</f>
        <v>0.56687270826412139</v>
      </c>
      <c r="M916" s="147">
        <f t="shared" si="617"/>
        <v>0.54578250448780796</v>
      </c>
      <c r="N916" s="147">
        <f t="shared" si="617"/>
        <v>0.53056561065946117</v>
      </c>
      <c r="O916" s="147">
        <f t="shared" si="617"/>
        <v>0.54659111478476519</v>
      </c>
    </row>
    <row r="917" spans="1:15" outlineLevel="1">
      <c r="A917" s="781" t="s">
        <v>93</v>
      </c>
      <c r="B917" s="782" t="s">
        <v>74</v>
      </c>
      <c r="C917" s="270" t="s">
        <v>71</v>
      </c>
      <c r="D917" s="228"/>
      <c r="E917" s="257"/>
      <c r="F917" s="257">
        <v>0</v>
      </c>
      <c r="G917" s="287"/>
      <c r="H917" s="287"/>
      <c r="I917" s="287"/>
      <c r="J917" s="287"/>
      <c r="K917" s="257">
        <f>J917+G917+H917+I917</f>
        <v>0</v>
      </c>
      <c r="L917" s="257"/>
      <c r="M917" s="257"/>
      <c r="N917" s="257"/>
      <c r="O917" s="257"/>
    </row>
    <row r="918" spans="1:15" outlineLevel="1">
      <c r="A918" s="781"/>
      <c r="B918" s="782"/>
      <c r="C918" s="273" t="s">
        <v>146</v>
      </c>
      <c r="D918" s="274"/>
      <c r="E918" s="262"/>
      <c r="F918" s="262">
        <v>0</v>
      </c>
      <c r="G918" s="262">
        <f t="shared" ref="G918:L918" si="618">IF(G903&gt;0,G917/G903*100,)</f>
        <v>0</v>
      </c>
      <c r="H918" s="262">
        <f t="shared" si="618"/>
        <v>0</v>
      </c>
      <c r="I918" s="262">
        <f t="shared" si="618"/>
        <v>0</v>
      </c>
      <c r="J918" s="262">
        <f t="shared" si="618"/>
        <v>0</v>
      </c>
      <c r="K918" s="262">
        <f t="shared" si="618"/>
        <v>0</v>
      </c>
      <c r="L918" s="262">
        <f t="shared" si="618"/>
        <v>0</v>
      </c>
      <c r="M918" s="147">
        <f t="shared" ref="M918:N918" si="619">IF(M903&gt;0,M917/M$31*100,)</f>
        <v>0</v>
      </c>
      <c r="N918" s="147">
        <f t="shared" si="619"/>
        <v>0</v>
      </c>
      <c r="O918" s="147">
        <v>0</v>
      </c>
    </row>
    <row r="919" spans="1:15" ht="15" customHeight="1" outlineLevel="1">
      <c r="A919" s="765">
        <v>6</v>
      </c>
      <c r="B919" s="783" t="s">
        <v>229</v>
      </c>
      <c r="C919" s="278" t="s">
        <v>57</v>
      </c>
      <c r="D919" s="279"/>
      <c r="E919" s="291">
        <f>E923+E927+E931+E936</f>
        <v>27.645426069999999</v>
      </c>
      <c r="F919" s="291">
        <f>F923+F927+F931+F936</f>
        <v>27.835258379999999</v>
      </c>
      <c r="G919" s="291">
        <f t="shared" ref="G919:K919" si="620">G923+G927+G931+G936</f>
        <v>11.29052575</v>
      </c>
      <c r="H919" s="291">
        <f t="shared" si="620"/>
        <v>5.0916316300000002</v>
      </c>
      <c r="I919" s="291">
        <f t="shared" si="620"/>
        <v>3.1888129899999997</v>
      </c>
      <c r="J919" s="291">
        <f t="shared" si="620"/>
        <v>10.575053699999998</v>
      </c>
      <c r="K919" s="291">
        <f t="shared" si="620"/>
        <v>30.146024069999996</v>
      </c>
      <c r="L919" s="291">
        <f>L923+L927+L931+L936</f>
        <v>30.704016602310467</v>
      </c>
      <c r="M919" s="108">
        <f>M923+M927+M931+M936</f>
        <v>30.974919125681449</v>
      </c>
      <c r="N919" s="108">
        <f t="shared" ref="N919:O919" si="621">N923+N927+N931+N936</f>
        <v>31.246972424651553</v>
      </c>
      <c r="O919" s="108">
        <f t="shared" si="621"/>
        <v>31.522601694924511</v>
      </c>
    </row>
    <row r="920" spans="1:15" outlineLevel="1">
      <c r="A920" s="765"/>
      <c r="B920" s="783"/>
      <c r="C920" s="278" t="s">
        <v>56</v>
      </c>
      <c r="D920" s="279"/>
      <c r="E920" s="291">
        <f>E922+E926+E930+E935+E948</f>
        <v>1.2936888761435998</v>
      </c>
      <c r="F920" s="291">
        <f>F922+F926+F930+F935+F948</f>
        <v>1.2691470001280001</v>
      </c>
      <c r="G920" s="291">
        <f t="shared" ref="G920:J920" si="622">G922+G926+G930+G935+G948</f>
        <v>0.40980593379999997</v>
      </c>
      <c r="H920" s="291">
        <f t="shared" si="622"/>
        <v>0.2938343014</v>
      </c>
      <c r="I920" s="291">
        <f t="shared" si="622"/>
        <v>0.24552520009999998</v>
      </c>
      <c r="J920" s="291">
        <f t="shared" si="622"/>
        <v>0.36167030752000001</v>
      </c>
      <c r="K920" s="291">
        <f>K922+K926+K930+K935+K948</f>
        <v>1.3108357428200001</v>
      </c>
      <c r="L920" s="291">
        <f t="shared" ref="L920:O920" si="623">L922+L926+L930+L935+L948</f>
        <v>1.294661770244</v>
      </c>
      <c r="M920" s="291">
        <f t="shared" si="623"/>
        <v>1.2789790336167002</v>
      </c>
      <c r="N920" s="291">
        <f t="shared" si="623"/>
        <v>1.2406021387068</v>
      </c>
      <c r="O920" s="291">
        <f t="shared" si="623"/>
        <v>1.2033930961141581</v>
      </c>
    </row>
    <row r="921" spans="1:15" outlineLevel="1">
      <c r="A921" s="778" t="s">
        <v>147</v>
      </c>
      <c r="B921" s="779" t="s">
        <v>246</v>
      </c>
      <c r="C921" s="264" t="s">
        <v>296</v>
      </c>
      <c r="D921" s="265"/>
      <c r="E921" s="379">
        <v>4.0521820000000002</v>
      </c>
      <c r="F921" s="379">
        <v>3.8714240000000002</v>
      </c>
      <c r="G921" s="378">
        <v>1.5231730000000001</v>
      </c>
      <c r="H921" s="378">
        <v>0.70954699999999993</v>
      </c>
      <c r="I921" s="378">
        <v>0.39532400000000001</v>
      </c>
      <c r="J921" s="378">
        <v>1.2986070000000001</v>
      </c>
      <c r="K921" s="421">
        <v>3.9266510000000001</v>
      </c>
      <c r="L921" s="379">
        <v>3.8088890000000002</v>
      </c>
      <c r="M921" s="379">
        <v>3.6947100000000002</v>
      </c>
      <c r="N921" s="379">
        <v>3.583806</v>
      </c>
      <c r="O921" s="379">
        <v>3.4763670000000002</v>
      </c>
    </row>
    <row r="922" spans="1:15" outlineLevel="1">
      <c r="A922" s="778"/>
      <c r="B922" s="779"/>
      <c r="C922" s="264" t="s">
        <v>56</v>
      </c>
      <c r="D922" s="265"/>
      <c r="E922" s="421">
        <v>0.48626184</v>
      </c>
      <c r="F922" s="421">
        <v>0.46457088000000002</v>
      </c>
      <c r="G922" s="421">
        <v>0.18278076000000001</v>
      </c>
      <c r="H922" s="421">
        <v>8.5145639999999995E-2</v>
      </c>
      <c r="I922" s="421">
        <v>4.7438880000000003E-2</v>
      </c>
      <c r="J922" s="421">
        <v>0.15583284</v>
      </c>
      <c r="K922" s="421">
        <v>0.47119812000000005</v>
      </c>
      <c r="L922" s="421">
        <v>0.45706668</v>
      </c>
      <c r="M922" s="421">
        <v>0.44336520000000001</v>
      </c>
      <c r="N922" s="421">
        <v>0.43005672</v>
      </c>
      <c r="O922" s="421">
        <v>0.41716404000000001</v>
      </c>
    </row>
    <row r="923" spans="1:15" ht="30" outlineLevel="1">
      <c r="A923" s="765"/>
      <c r="B923" s="779"/>
      <c r="C923" s="264" t="s">
        <v>57</v>
      </c>
      <c r="D923" s="265"/>
      <c r="E923" s="421">
        <v>26.589751289999999</v>
      </c>
      <c r="F923" s="421">
        <v>26.742368539999998</v>
      </c>
      <c r="G923" s="421">
        <v>10.79786852</v>
      </c>
      <c r="H923" s="421">
        <v>4.8966265800000004</v>
      </c>
      <c r="I923" s="421">
        <v>3.1600450799999997</v>
      </c>
      <c r="J923" s="421">
        <v>10.150753879999998</v>
      </c>
      <c r="K923" s="421">
        <v>29.005294059999997</v>
      </c>
      <c r="L923" s="421">
        <v>29.542183087125466</v>
      </c>
      <c r="M923" s="421">
        <v>29.802861476085724</v>
      </c>
      <c r="N923" s="421">
        <v>30.064600665863214</v>
      </c>
      <c r="O923" s="421">
        <v>30.329825065280961</v>
      </c>
    </row>
    <row r="924" spans="1:15" ht="32.25" outlineLevel="1">
      <c r="A924" s="765"/>
      <c r="B924" s="779"/>
      <c r="C924" s="264" t="s">
        <v>297</v>
      </c>
      <c r="D924" s="265"/>
      <c r="E924" s="563">
        <v>5.8269479926548098E-4</v>
      </c>
      <c r="F924" s="563">
        <v>8.3722032637420149E-4</v>
      </c>
      <c r="G924" s="563">
        <v>3.2939595254468941E-4</v>
      </c>
      <c r="H924" s="563">
        <v>1.5344409987586878E-4</v>
      </c>
      <c r="I924" s="563">
        <v>8.5491356230563953E-5</v>
      </c>
      <c r="J924" s="563">
        <v>2.8083211148451385E-4</v>
      </c>
      <c r="K924" s="563">
        <v>8.4916352013563595E-4</v>
      </c>
      <c r="L924" s="563">
        <v>8.2369673063531815E-4</v>
      </c>
      <c r="M924" s="563">
        <v>7.9900478791732077E-4</v>
      </c>
      <c r="N924" s="563">
        <v>7.750210850017516E-4</v>
      </c>
      <c r="O924" s="563">
        <v>7.5178671060997283E-4</v>
      </c>
    </row>
    <row r="925" spans="1:15" ht="15" customHeight="1" outlineLevel="1">
      <c r="A925" s="765" t="s">
        <v>148</v>
      </c>
      <c r="B925" s="779" t="s">
        <v>255</v>
      </c>
      <c r="C925" s="264" t="s">
        <v>59</v>
      </c>
      <c r="D925" s="265"/>
      <c r="E925" s="421">
        <v>495.73099999999999</v>
      </c>
      <c r="F925" s="421">
        <v>479.65299999999991</v>
      </c>
      <c r="G925" s="421">
        <v>213.33199999999997</v>
      </c>
      <c r="H925" s="421">
        <v>83.606999999999999</v>
      </c>
      <c r="I925" s="421">
        <v>9.4049999999999994</v>
      </c>
      <c r="J925" s="421">
        <v>170.10399999999998</v>
      </c>
      <c r="K925" s="421">
        <v>476.44799999999992</v>
      </c>
      <c r="L925" s="421">
        <v>462.15456</v>
      </c>
      <c r="M925" s="421">
        <v>448.28992299999999</v>
      </c>
      <c r="N925" s="421">
        <v>434.84122600000001</v>
      </c>
      <c r="O925" s="421">
        <v>421.79598900000002</v>
      </c>
    </row>
    <row r="926" spans="1:15" outlineLevel="1">
      <c r="A926" s="765"/>
      <c r="B926" s="779"/>
      <c r="C926" s="264" t="s">
        <v>56</v>
      </c>
      <c r="D926" s="265"/>
      <c r="E926" s="421">
        <v>7.0839959899999999E-2</v>
      </c>
      <c r="F926" s="421">
        <v>6.8542413699999985E-2</v>
      </c>
      <c r="G926" s="421">
        <v>3.0485142799999997E-2</v>
      </c>
      <c r="H926" s="421">
        <v>1.1947440300000001E-2</v>
      </c>
      <c r="I926" s="421">
        <v>1.3439744999999999E-3</v>
      </c>
      <c r="J926" s="421">
        <v>2.4307861599999998E-2</v>
      </c>
      <c r="K926" s="421">
        <v>6.8084419199999982E-2</v>
      </c>
      <c r="L926" s="421">
        <v>6.6041886623999999E-2</v>
      </c>
      <c r="M926" s="402">
        <v>6.4060629996700008E-2</v>
      </c>
      <c r="N926" s="402">
        <v>6.2138811195400004E-2</v>
      </c>
      <c r="O926" s="402">
        <v>6.0274646828100006E-2</v>
      </c>
    </row>
    <row r="927" spans="1:15" ht="30" outlineLevel="1">
      <c r="A927" s="765"/>
      <c r="B927" s="779"/>
      <c r="C927" s="264" t="s">
        <v>57</v>
      </c>
      <c r="D927" s="265"/>
      <c r="E927" s="421">
        <v>1.0556747799999999</v>
      </c>
      <c r="F927" s="421">
        <v>1.09288984</v>
      </c>
      <c r="G927" s="421">
        <v>0.49265722999999995</v>
      </c>
      <c r="H927" s="421">
        <v>0.19500504999999999</v>
      </c>
      <c r="I927" s="421">
        <v>2.8767910000000004E-2</v>
      </c>
      <c r="J927" s="421">
        <v>0.42429981999999999</v>
      </c>
      <c r="K927" s="421">
        <v>1.14073001</v>
      </c>
      <c r="L927" s="421">
        <v>1.1618335151850003</v>
      </c>
      <c r="M927" s="421">
        <v>1.1720576495957267</v>
      </c>
      <c r="N927" s="421">
        <v>1.1823717587883402</v>
      </c>
      <c r="O927" s="421">
        <v>1.1927766296435502</v>
      </c>
    </row>
    <row r="928" spans="1:15" ht="17.25" outlineLevel="1">
      <c r="A928" s="765"/>
      <c r="B928" s="779"/>
      <c r="C928" s="264" t="s">
        <v>288</v>
      </c>
      <c r="D928" s="265"/>
      <c r="E928" s="565">
        <v>1.6870912071527921E-2</v>
      </c>
      <c r="F928" s="565">
        <v>5.3064830180329675E-2</v>
      </c>
      <c r="G928" s="565">
        <v>8.0673803922707546E-4</v>
      </c>
      <c r="H928" s="565">
        <v>3.1616891626974907E-4</v>
      </c>
      <c r="I928" s="565">
        <v>3.5566025063894046E-5</v>
      </c>
      <c r="J928" s="565">
        <v>6.4326668021995033E-4</v>
      </c>
      <c r="K928" s="565">
        <v>5.2710255559243267E-2</v>
      </c>
      <c r="L928" s="565">
        <v>5.1128947892465984E-2</v>
      </c>
      <c r="M928" s="565">
        <v>4.9595079433565656E-2</v>
      </c>
      <c r="N928" s="565">
        <v>4.8107227126894567E-2</v>
      </c>
      <c r="O928" s="565">
        <v>4.666401028874876E-2</v>
      </c>
    </row>
    <row r="929" spans="1:15" ht="17.25" customHeight="1" outlineLevel="1">
      <c r="A929" s="765" t="s">
        <v>149</v>
      </c>
      <c r="B929" s="779" t="s">
        <v>256</v>
      </c>
      <c r="C929" s="264" t="s">
        <v>309</v>
      </c>
      <c r="D929" s="265"/>
      <c r="E929" s="226">
        <v>0</v>
      </c>
      <c r="F929" s="226"/>
      <c r="G929" s="226"/>
      <c r="H929" s="226"/>
      <c r="I929" s="226"/>
      <c r="J929" s="226"/>
      <c r="K929" s="226"/>
      <c r="L929" s="226"/>
      <c r="M929" s="222"/>
      <c r="N929" s="222"/>
      <c r="O929" s="222"/>
    </row>
    <row r="930" spans="1:15" outlineLevel="1">
      <c r="A930" s="765"/>
      <c r="B930" s="779"/>
      <c r="C930" s="264" t="s">
        <v>56</v>
      </c>
      <c r="D930" s="265"/>
      <c r="E930" s="108">
        <v>0</v>
      </c>
      <c r="F930" s="108">
        <f t="shared" ref="F930:O930" si="624">1.154*F929/1000</f>
        <v>0</v>
      </c>
      <c r="G930" s="244">
        <f t="shared" si="624"/>
        <v>0</v>
      </c>
      <c r="H930" s="244">
        <f t="shared" si="624"/>
        <v>0</v>
      </c>
      <c r="I930" s="244">
        <f t="shared" si="624"/>
        <v>0</v>
      </c>
      <c r="J930" s="244">
        <f t="shared" si="624"/>
        <v>0</v>
      </c>
      <c r="K930" s="108">
        <f t="shared" si="624"/>
        <v>0</v>
      </c>
      <c r="L930" s="108">
        <f t="shared" si="624"/>
        <v>0</v>
      </c>
      <c r="M930" s="108">
        <f t="shared" si="624"/>
        <v>0</v>
      </c>
      <c r="N930" s="108">
        <f t="shared" si="624"/>
        <v>0</v>
      </c>
      <c r="O930" s="108">
        <f t="shared" si="624"/>
        <v>0</v>
      </c>
    </row>
    <row r="931" spans="1:15" ht="30" outlineLevel="1">
      <c r="A931" s="765"/>
      <c r="B931" s="779"/>
      <c r="C931" s="264" t="s">
        <v>57</v>
      </c>
      <c r="D931" s="265"/>
      <c r="E931" s="226">
        <v>0</v>
      </c>
      <c r="F931" s="226"/>
      <c r="G931" s="226"/>
      <c r="H931" s="226"/>
      <c r="I931" s="226"/>
      <c r="J931" s="226"/>
      <c r="K931" s="226"/>
      <c r="L931" s="226"/>
      <c r="M931" s="222"/>
      <c r="N931" s="222"/>
      <c r="O931" s="222"/>
    </row>
    <row r="932" spans="1:15" ht="17.25" customHeight="1" outlineLevel="1">
      <c r="A932" s="765" t="s">
        <v>150</v>
      </c>
      <c r="B932" s="780" t="s">
        <v>294</v>
      </c>
      <c r="C932" s="264" t="s">
        <v>257</v>
      </c>
      <c r="D932" s="265"/>
      <c r="E932" s="226">
        <v>0</v>
      </c>
      <c r="F932" s="226">
        <v>0</v>
      </c>
      <c r="G932" s="226">
        <v>0</v>
      </c>
      <c r="H932" s="226">
        <v>0</v>
      </c>
      <c r="I932" s="226">
        <v>0</v>
      </c>
      <c r="J932" s="226">
        <v>0</v>
      </c>
      <c r="K932" s="226">
        <v>0</v>
      </c>
      <c r="L932" s="226">
        <v>0</v>
      </c>
      <c r="M932" s="222">
        <v>0</v>
      </c>
      <c r="N932" s="222">
        <v>0</v>
      </c>
      <c r="O932" s="222">
        <v>0</v>
      </c>
    </row>
    <row r="933" spans="1:15" outlineLevel="1">
      <c r="A933" s="765"/>
      <c r="B933" s="780"/>
      <c r="C933" s="264" t="s">
        <v>244</v>
      </c>
      <c r="D933" s="265"/>
      <c r="E933" s="226">
        <v>0</v>
      </c>
      <c r="F933" s="226">
        <v>0</v>
      </c>
      <c r="G933" s="226">
        <v>0</v>
      </c>
      <c r="H933" s="226">
        <v>0</v>
      </c>
      <c r="I933" s="226">
        <v>0</v>
      </c>
      <c r="J933" s="226">
        <v>0</v>
      </c>
      <c r="K933" s="226">
        <v>0</v>
      </c>
      <c r="L933" s="226">
        <v>0</v>
      </c>
      <c r="M933" s="222">
        <v>0</v>
      </c>
      <c r="N933" s="222">
        <v>0</v>
      </c>
      <c r="O933" s="222">
        <v>0</v>
      </c>
    </row>
    <row r="934" spans="1:15" outlineLevel="1">
      <c r="A934" s="765"/>
      <c r="B934" s="780"/>
      <c r="C934" s="264" t="s">
        <v>310</v>
      </c>
      <c r="D934" s="265"/>
      <c r="E934" s="226">
        <v>0</v>
      </c>
      <c r="F934" s="226">
        <v>0</v>
      </c>
      <c r="G934" s="226">
        <v>0</v>
      </c>
      <c r="H934" s="226">
        <v>0</v>
      </c>
      <c r="I934" s="226">
        <v>0</v>
      </c>
      <c r="J934" s="226">
        <v>0</v>
      </c>
      <c r="K934" s="226">
        <v>0</v>
      </c>
      <c r="L934" s="226">
        <v>0</v>
      </c>
      <c r="M934" s="222">
        <v>0</v>
      </c>
      <c r="N934" s="222">
        <v>0</v>
      </c>
      <c r="O934" s="222">
        <v>0</v>
      </c>
    </row>
    <row r="935" spans="1:15" outlineLevel="1">
      <c r="A935" s="765"/>
      <c r="B935" s="780"/>
      <c r="C935" s="264" t="s">
        <v>56</v>
      </c>
      <c r="D935" s="265"/>
      <c r="E935" s="226">
        <v>0</v>
      </c>
      <c r="F935" s="226">
        <v>0</v>
      </c>
      <c r="G935" s="226">
        <v>0</v>
      </c>
      <c r="H935" s="226">
        <v>0</v>
      </c>
      <c r="I935" s="226">
        <v>0</v>
      </c>
      <c r="J935" s="226">
        <v>0</v>
      </c>
      <c r="K935" s="226">
        <v>0</v>
      </c>
      <c r="L935" s="226">
        <v>0</v>
      </c>
      <c r="M935" s="222">
        <v>0</v>
      </c>
      <c r="N935" s="222">
        <v>0</v>
      </c>
      <c r="O935" s="222">
        <v>0</v>
      </c>
    </row>
    <row r="936" spans="1:15" ht="30" outlineLevel="1">
      <c r="A936" s="765"/>
      <c r="B936" s="780"/>
      <c r="C936" s="264" t="s">
        <v>57</v>
      </c>
      <c r="D936" s="265"/>
      <c r="E936" s="226">
        <v>0</v>
      </c>
      <c r="F936" s="226">
        <v>0</v>
      </c>
      <c r="G936" s="226">
        <v>0</v>
      </c>
      <c r="H936" s="226">
        <v>0</v>
      </c>
      <c r="I936" s="226">
        <v>0</v>
      </c>
      <c r="J936" s="226">
        <v>0</v>
      </c>
      <c r="K936" s="226">
        <v>0</v>
      </c>
      <c r="L936" s="226">
        <v>0</v>
      </c>
      <c r="M936" s="222">
        <v>0</v>
      </c>
      <c r="N936" s="222">
        <v>0</v>
      </c>
      <c r="O936" s="222">
        <v>0</v>
      </c>
    </row>
    <row r="937" spans="1:15" ht="15" customHeight="1" outlineLevel="1">
      <c r="A937" s="765" t="s">
        <v>231</v>
      </c>
      <c r="B937" s="776" t="s">
        <v>230</v>
      </c>
      <c r="C937" s="278" t="s">
        <v>57</v>
      </c>
      <c r="D937" s="279"/>
      <c r="E937" s="244">
        <f t="shared" ref="E937:O937" si="625">E942</f>
        <v>0.43703992999999997</v>
      </c>
      <c r="F937" s="244">
        <f t="shared" si="625"/>
        <v>0.143268862</v>
      </c>
      <c r="G937" s="244">
        <f t="shared" si="625"/>
        <v>4.381753951999999E-2</v>
      </c>
      <c r="H937" s="244">
        <f t="shared" si="625"/>
        <v>3.87273177E-2</v>
      </c>
      <c r="I937" s="244">
        <f t="shared" si="625"/>
        <v>3.652731E-2</v>
      </c>
      <c r="J937" s="244">
        <f t="shared" si="625"/>
        <v>4.0487500000000003E-2</v>
      </c>
      <c r="K937" s="244">
        <f t="shared" si="625"/>
        <v>0.15955966722000001</v>
      </c>
      <c r="L937" s="244">
        <f t="shared" si="625"/>
        <v>0.16251154332550705</v>
      </c>
      <c r="M937" s="244">
        <f t="shared" si="625"/>
        <v>0.16394161451855657</v>
      </c>
      <c r="N937" s="244">
        <f t="shared" si="625"/>
        <v>0.16538428613997672</v>
      </c>
      <c r="O937" s="244">
        <f t="shared" si="625"/>
        <v>0.16683975230321124</v>
      </c>
    </row>
    <row r="938" spans="1:15" ht="17.25" outlineLevel="1">
      <c r="A938" s="765"/>
      <c r="B938" s="776"/>
      <c r="C938" s="278" t="s">
        <v>257</v>
      </c>
      <c r="D938" s="279"/>
      <c r="E938" s="244">
        <f t="shared" ref="E938:G938" si="626">E941</f>
        <v>9.308821</v>
      </c>
      <c r="F938" s="244">
        <f t="shared" si="626"/>
        <v>3.5167540977039597</v>
      </c>
      <c r="G938" s="244">
        <f t="shared" si="626"/>
        <v>1.091982</v>
      </c>
      <c r="H938" s="244">
        <f>H941</f>
        <v>0.93757309770395703</v>
      </c>
      <c r="I938" s="244">
        <f t="shared" ref="I938:O938" si="627">I941</f>
        <v>0.80869900000000006</v>
      </c>
      <c r="J938" s="244">
        <f t="shared" si="627"/>
        <v>0.88869900000000002</v>
      </c>
      <c r="K938" s="244">
        <f t="shared" si="627"/>
        <v>3.7269530977039569</v>
      </c>
      <c r="L938" s="244">
        <f t="shared" si="627"/>
        <v>3.6151450000000001</v>
      </c>
      <c r="M938" s="244">
        <f t="shared" si="627"/>
        <v>3.5066899999999999</v>
      </c>
      <c r="N938" s="244">
        <f t="shared" si="627"/>
        <v>3.4014890000000002</v>
      </c>
      <c r="O938" s="244">
        <f t="shared" si="627"/>
        <v>3.2994460000000001</v>
      </c>
    </row>
    <row r="939" spans="1:15" ht="17.25" outlineLevel="1">
      <c r="A939" s="778" t="s">
        <v>232</v>
      </c>
      <c r="B939" s="775" t="s">
        <v>22</v>
      </c>
      <c r="C939" s="264" t="s">
        <v>257</v>
      </c>
      <c r="D939" s="265"/>
      <c r="E939" s="230">
        <v>0</v>
      </c>
      <c r="F939" s="230">
        <v>0</v>
      </c>
      <c r="G939" s="230">
        <v>0</v>
      </c>
      <c r="H939" s="230">
        <v>0</v>
      </c>
      <c r="I939" s="230">
        <v>0</v>
      </c>
      <c r="J939" s="230">
        <v>0</v>
      </c>
      <c r="K939" s="230">
        <v>0</v>
      </c>
      <c r="L939" s="230">
        <v>0</v>
      </c>
      <c r="M939" s="223"/>
      <c r="N939" s="223"/>
      <c r="O939" s="223"/>
    </row>
    <row r="940" spans="1:15" ht="30" outlineLevel="1">
      <c r="A940" s="765"/>
      <c r="B940" s="775"/>
      <c r="C940" s="264" t="s">
        <v>57</v>
      </c>
      <c r="D940" s="265"/>
      <c r="E940" s="230">
        <v>0</v>
      </c>
      <c r="F940" s="230">
        <v>0</v>
      </c>
      <c r="G940" s="230">
        <v>0</v>
      </c>
      <c r="H940" s="230">
        <v>0</v>
      </c>
      <c r="I940" s="230">
        <v>0</v>
      </c>
      <c r="J940" s="230">
        <v>0</v>
      </c>
      <c r="K940" s="230">
        <v>0</v>
      </c>
      <c r="L940" s="230">
        <v>0</v>
      </c>
      <c r="M940" s="223"/>
      <c r="N940" s="223"/>
      <c r="O940" s="223"/>
    </row>
    <row r="941" spans="1:15" outlineLevel="1">
      <c r="A941" s="765" t="s">
        <v>233</v>
      </c>
      <c r="B941" s="775" t="s">
        <v>23</v>
      </c>
      <c r="C941" s="264" t="s">
        <v>320</v>
      </c>
      <c r="D941" s="265"/>
      <c r="E941" s="244">
        <v>9.308821</v>
      </c>
      <c r="F941" s="244">
        <v>3.5167540977039597</v>
      </c>
      <c r="G941" s="244">
        <v>1.091982</v>
      </c>
      <c r="H941" s="244">
        <v>0.93757309770395703</v>
      </c>
      <c r="I941" s="244">
        <v>0.80869900000000006</v>
      </c>
      <c r="J941" s="244">
        <v>0.88869900000000002</v>
      </c>
      <c r="K941" s="244">
        <v>3.7269530977039569</v>
      </c>
      <c r="L941" s="244">
        <v>3.6151450000000001</v>
      </c>
      <c r="M941" s="244">
        <v>3.5066899999999999</v>
      </c>
      <c r="N941" s="244">
        <v>3.4014890000000002</v>
      </c>
      <c r="O941" s="244">
        <v>3.2994460000000001</v>
      </c>
    </row>
    <row r="942" spans="1:15" ht="30" outlineLevel="1">
      <c r="A942" s="765"/>
      <c r="B942" s="775"/>
      <c r="C942" s="264" t="s">
        <v>57</v>
      </c>
      <c r="D942" s="265"/>
      <c r="E942" s="244">
        <v>0.43703992999999997</v>
      </c>
      <c r="F942" s="244">
        <v>0.143268862</v>
      </c>
      <c r="G942" s="244">
        <v>4.381753951999999E-2</v>
      </c>
      <c r="H942" s="244">
        <v>3.87273177E-2</v>
      </c>
      <c r="I942" s="244">
        <v>3.652731E-2</v>
      </c>
      <c r="J942" s="244">
        <v>4.0487500000000003E-2</v>
      </c>
      <c r="K942" s="244">
        <v>0.15955966722000001</v>
      </c>
      <c r="L942" s="244">
        <v>0.16251154332550705</v>
      </c>
      <c r="M942" s="244">
        <v>0.16394161451855657</v>
      </c>
      <c r="N942" s="244">
        <v>0.16538428613997672</v>
      </c>
      <c r="O942" s="244">
        <v>0.16683975230321124</v>
      </c>
    </row>
    <row r="943" spans="1:15" ht="17.25" outlineLevel="1">
      <c r="A943" s="765" t="s">
        <v>235</v>
      </c>
      <c r="B943" s="775" t="s">
        <v>234</v>
      </c>
      <c r="C943" s="264" t="s">
        <v>257</v>
      </c>
      <c r="D943" s="265"/>
      <c r="E943" s="230">
        <v>0</v>
      </c>
      <c r="F943" s="230">
        <v>0</v>
      </c>
      <c r="G943" s="230">
        <v>0</v>
      </c>
      <c r="H943" s="230">
        <v>0</v>
      </c>
      <c r="I943" s="230">
        <v>0</v>
      </c>
      <c r="J943" s="230">
        <v>0</v>
      </c>
      <c r="K943" s="230">
        <v>0</v>
      </c>
      <c r="L943" s="230">
        <v>0</v>
      </c>
      <c r="M943" s="223">
        <v>0</v>
      </c>
      <c r="N943" s="223">
        <v>0</v>
      </c>
      <c r="O943" s="223">
        <v>0</v>
      </c>
    </row>
    <row r="944" spans="1:15" outlineLevel="1">
      <c r="A944" s="765"/>
      <c r="B944" s="775"/>
      <c r="C944" s="264" t="s">
        <v>244</v>
      </c>
      <c r="D944" s="265"/>
      <c r="E944" s="230">
        <v>0</v>
      </c>
      <c r="F944" s="230">
        <v>0</v>
      </c>
      <c r="G944" s="230">
        <v>0</v>
      </c>
      <c r="H944" s="230">
        <v>0</v>
      </c>
      <c r="I944" s="230">
        <v>0</v>
      </c>
      <c r="J944" s="230">
        <v>0</v>
      </c>
      <c r="K944" s="230">
        <v>0</v>
      </c>
      <c r="L944" s="230">
        <v>0</v>
      </c>
      <c r="M944" s="223">
        <v>0</v>
      </c>
      <c r="N944" s="223">
        <v>0</v>
      </c>
      <c r="O944" s="223">
        <v>0</v>
      </c>
    </row>
    <row r="945" spans="1:15" outlineLevel="1">
      <c r="A945" s="765"/>
      <c r="B945" s="775"/>
      <c r="C945" s="264" t="s">
        <v>310</v>
      </c>
      <c r="D945" s="265"/>
      <c r="E945" s="230">
        <v>0</v>
      </c>
      <c r="F945" s="230">
        <v>0</v>
      </c>
      <c r="G945" s="230">
        <v>0</v>
      </c>
      <c r="H945" s="230">
        <v>0</v>
      </c>
      <c r="I945" s="230">
        <v>0</v>
      </c>
      <c r="J945" s="230">
        <v>0</v>
      </c>
      <c r="K945" s="230">
        <v>0</v>
      </c>
      <c r="L945" s="230">
        <v>0</v>
      </c>
      <c r="M945" s="223">
        <v>0</v>
      </c>
      <c r="N945" s="223">
        <v>0</v>
      </c>
      <c r="O945" s="223">
        <v>0</v>
      </c>
    </row>
    <row r="946" spans="1:15" ht="30" outlineLevel="1">
      <c r="A946" s="765"/>
      <c r="B946" s="775"/>
      <c r="C946" s="264" t="s">
        <v>57</v>
      </c>
      <c r="D946" s="265"/>
      <c r="E946" s="230">
        <v>0</v>
      </c>
      <c r="F946" s="230">
        <v>0</v>
      </c>
      <c r="G946" s="230">
        <v>0</v>
      </c>
      <c r="H946" s="230">
        <v>0</v>
      </c>
      <c r="I946" s="230">
        <v>0</v>
      </c>
      <c r="J946" s="230">
        <v>0</v>
      </c>
      <c r="K946" s="230">
        <v>0</v>
      </c>
      <c r="L946" s="230">
        <v>0</v>
      </c>
      <c r="M946" s="223">
        <v>0</v>
      </c>
      <c r="N946" s="223">
        <v>0</v>
      </c>
      <c r="O946" s="223">
        <v>0</v>
      </c>
    </row>
    <row r="947" spans="1:15" ht="15" customHeight="1" outlineLevel="1">
      <c r="A947" s="765">
        <v>8</v>
      </c>
      <c r="B947" s="776" t="s">
        <v>245</v>
      </c>
      <c r="C947" s="264" t="s">
        <v>242</v>
      </c>
      <c r="D947" s="265"/>
      <c r="E947" s="244">
        <f t="shared" ref="E947" si="628">E950+E963</f>
        <v>620.54791899999998</v>
      </c>
      <c r="F947" s="244">
        <f t="shared" ref="F947:O947" si="629">F950+F963</f>
        <v>620.02713999999992</v>
      </c>
      <c r="G947" s="244">
        <f t="shared" si="629"/>
        <v>165.155</v>
      </c>
      <c r="H947" s="244">
        <f t="shared" si="629"/>
        <v>166.24199999999999</v>
      </c>
      <c r="I947" s="244">
        <f t="shared" si="629"/>
        <v>165.488</v>
      </c>
      <c r="J947" s="244">
        <f t="shared" si="629"/>
        <v>152.62780000000001</v>
      </c>
      <c r="K947" s="244">
        <f t="shared" si="629"/>
        <v>649.51279999999997</v>
      </c>
      <c r="L947" s="244">
        <f t="shared" si="629"/>
        <v>649.51279999999997</v>
      </c>
      <c r="M947" s="244">
        <f t="shared" si="629"/>
        <v>649.51279999999997</v>
      </c>
      <c r="N947" s="244">
        <f t="shared" si="629"/>
        <v>630.0274159999999</v>
      </c>
      <c r="O947" s="244">
        <f t="shared" si="629"/>
        <v>611.12659352000003</v>
      </c>
    </row>
    <row r="948" spans="1:15" outlineLevel="1">
      <c r="A948" s="765"/>
      <c r="B948" s="776"/>
      <c r="C948" s="264" t="s">
        <v>56</v>
      </c>
      <c r="D948" s="265"/>
      <c r="E948" s="244">
        <f t="shared" ref="E948" si="630">E951+E964</f>
        <v>0.73658707624359987</v>
      </c>
      <c r="F948" s="244">
        <f t="shared" ref="F948:O948" si="631">F951+F964</f>
        <v>0.73603370642799992</v>
      </c>
      <c r="G948" s="244">
        <f t="shared" si="631"/>
        <v>0.19654003099999998</v>
      </c>
      <c r="H948" s="244">
        <f t="shared" si="631"/>
        <v>0.1967412211</v>
      </c>
      <c r="I948" s="244">
        <f t="shared" si="631"/>
        <v>0.19674234559999998</v>
      </c>
      <c r="J948" s="244">
        <f t="shared" si="631"/>
        <v>0.18152960592</v>
      </c>
      <c r="K948" s="244">
        <f t="shared" si="631"/>
        <v>0.77155320362000002</v>
      </c>
      <c r="L948" s="244">
        <f t="shared" si="631"/>
        <v>0.77155320362000002</v>
      </c>
      <c r="M948" s="244">
        <f t="shared" si="631"/>
        <v>0.77155320362000002</v>
      </c>
      <c r="N948" s="244">
        <f t="shared" si="631"/>
        <v>0.74840660751139998</v>
      </c>
      <c r="O948" s="244">
        <f t="shared" si="631"/>
        <v>0.72595440928605814</v>
      </c>
    </row>
    <row r="949" spans="1:15" ht="30" outlineLevel="1">
      <c r="A949" s="765"/>
      <c r="B949" s="776"/>
      <c r="C949" s="264" t="s">
        <v>55</v>
      </c>
      <c r="D949" s="265"/>
      <c r="E949" s="244">
        <f t="shared" ref="E949" si="632">E952+E965</f>
        <v>25.331666196711801</v>
      </c>
      <c r="F949" s="244">
        <f t="shared" ref="F949:O949" si="633">F952+F965</f>
        <v>27.393599920272077</v>
      </c>
      <c r="G949" s="244">
        <f t="shared" si="633"/>
        <v>7.9554141000000005</v>
      </c>
      <c r="H949" s="244">
        <f t="shared" si="633"/>
        <v>7.9506961799999996</v>
      </c>
      <c r="I949" s="244">
        <f t="shared" si="633"/>
        <v>7.9613049600000005</v>
      </c>
      <c r="J949" s="244">
        <f t="shared" si="633"/>
        <v>7.3471217880000008</v>
      </c>
      <c r="K949" s="244">
        <f t="shared" si="633"/>
        <v>31.214537028000002</v>
      </c>
      <c r="L949" s="384">
        <f t="shared" si="633"/>
        <v>33.087409239999999</v>
      </c>
      <c r="M949" s="384">
        <f t="shared" si="633"/>
        <v>34.080031509999998</v>
      </c>
      <c r="N949" s="384">
        <f t="shared" si="633"/>
        <v>34.379935790000005</v>
      </c>
      <c r="O949" s="384">
        <f t="shared" si="633"/>
        <v>34.682479229999998</v>
      </c>
    </row>
    <row r="950" spans="1:15" outlineLevel="1">
      <c r="A950" s="527" t="s">
        <v>236</v>
      </c>
      <c r="B950" s="336" t="s">
        <v>250</v>
      </c>
      <c r="C950" s="264" t="s">
        <v>242</v>
      </c>
      <c r="D950" s="265"/>
      <c r="E950" s="244">
        <v>282.10023899999999</v>
      </c>
      <c r="F950" s="244">
        <v>281.21621999999996</v>
      </c>
      <c r="G950" s="244">
        <v>70.064999999999998</v>
      </c>
      <c r="H950" s="244">
        <v>81.438999999999993</v>
      </c>
      <c r="I950" s="244">
        <v>72.144000000000005</v>
      </c>
      <c r="J950" s="244">
        <v>65.775800000000004</v>
      </c>
      <c r="K950" s="244">
        <v>289.42380000000003</v>
      </c>
      <c r="L950" s="244">
        <v>289.42380000000003</v>
      </c>
      <c r="M950" s="244">
        <v>289.42380000000003</v>
      </c>
      <c r="N950" s="244">
        <v>280.741086</v>
      </c>
      <c r="O950" s="244">
        <v>272.31885342000004</v>
      </c>
    </row>
    <row r="951" spans="1:15" outlineLevel="1">
      <c r="A951" s="527"/>
      <c r="B951" s="526"/>
      <c r="C951" s="264" t="s">
        <v>56</v>
      </c>
      <c r="D951" s="265"/>
      <c r="E951" s="244">
        <v>0.31945031064359997</v>
      </c>
      <c r="F951" s="244">
        <v>0.31844924752799997</v>
      </c>
      <c r="G951" s="244">
        <v>7.9341605999999995E-2</v>
      </c>
      <c r="H951" s="244">
        <v>9.2221523599999994E-2</v>
      </c>
      <c r="I951" s="244">
        <v>8.1695865600000001E-2</v>
      </c>
      <c r="J951" s="244">
        <v>7.4484515920000008E-2</v>
      </c>
      <c r="K951" s="244">
        <v>0.32774351112000005</v>
      </c>
      <c r="L951" s="244">
        <v>0.32774351112000005</v>
      </c>
      <c r="M951" s="108">
        <v>0.32774351112000005</v>
      </c>
      <c r="N951" s="108">
        <v>0.31791120578639998</v>
      </c>
      <c r="O951" s="108">
        <v>0.30837386961280805</v>
      </c>
    </row>
    <row r="952" spans="1:15" ht="30" outlineLevel="1">
      <c r="A952" s="527"/>
      <c r="B952" s="526"/>
      <c r="C952" s="264" t="s">
        <v>55</v>
      </c>
      <c r="D952" s="265"/>
      <c r="E952" s="244">
        <v>10.818408162789199</v>
      </c>
      <c r="F952" s="244">
        <v>11.669108036565799</v>
      </c>
      <c r="G952" s="244">
        <v>3.1742889000000005</v>
      </c>
      <c r="H952" s="244">
        <v>3.6868013400000001</v>
      </c>
      <c r="I952" s="244">
        <v>3.2679686400000003</v>
      </c>
      <c r="J952" s="244">
        <f>J956</f>
        <v>2.9802032280000001</v>
      </c>
      <c r="K952" s="244">
        <f t="shared" ref="K952:O952" si="634">K956</f>
        <v>13.109262108000003</v>
      </c>
      <c r="L952" s="244">
        <f t="shared" si="634"/>
        <v>13.89581783</v>
      </c>
      <c r="M952" s="244">
        <f t="shared" si="634"/>
        <v>14.31269236</v>
      </c>
      <c r="N952" s="244">
        <f t="shared" si="634"/>
        <v>14.438644050000001</v>
      </c>
      <c r="O952" s="244">
        <f t="shared" si="634"/>
        <v>14.565704119999999</v>
      </c>
    </row>
    <row r="953" spans="1:15" ht="30" outlineLevel="1">
      <c r="A953" s="527"/>
      <c r="B953" s="526"/>
      <c r="C953" s="264" t="s">
        <v>243</v>
      </c>
      <c r="D953" s="265"/>
      <c r="E953" s="244">
        <v>2.8210023899999999</v>
      </c>
      <c r="F953" s="244">
        <v>2.8121621999999995</v>
      </c>
      <c r="G953" s="244">
        <v>0.70065</v>
      </c>
      <c r="H953" s="244">
        <v>0.81438999999999995</v>
      </c>
      <c r="I953" s="244">
        <v>0.72144000000000008</v>
      </c>
      <c r="J953" s="244">
        <v>0.65775800000000006</v>
      </c>
      <c r="K953" s="244">
        <v>2.8942380000000001</v>
      </c>
      <c r="L953" s="331">
        <v>2.8942380000000001</v>
      </c>
      <c r="M953" s="331">
        <v>2.8942380000000001</v>
      </c>
      <c r="N953" s="331">
        <v>2.8074108600000001</v>
      </c>
      <c r="O953" s="331">
        <v>2.7231885342000002</v>
      </c>
    </row>
    <row r="954" spans="1:15" outlineLevel="1">
      <c r="A954" s="527" t="s">
        <v>237</v>
      </c>
      <c r="B954" s="529" t="s">
        <v>251</v>
      </c>
      <c r="C954" s="264" t="s">
        <v>242</v>
      </c>
      <c r="D954" s="265"/>
      <c r="E954" s="244">
        <v>282.10023899999999</v>
      </c>
      <c r="F954" s="244">
        <v>281.21621999999996</v>
      </c>
      <c r="G954" s="244">
        <v>70.064999999999998</v>
      </c>
      <c r="H954" s="244">
        <v>81.438999999999993</v>
      </c>
      <c r="I954" s="244">
        <v>72.144000000000005</v>
      </c>
      <c r="J954" s="244">
        <v>65.775800000000004</v>
      </c>
      <c r="K954" s="244">
        <v>289.42380000000003</v>
      </c>
      <c r="L954" s="522">
        <v>289.42380000000003</v>
      </c>
      <c r="M954" s="522">
        <v>289.42380000000003</v>
      </c>
      <c r="N954" s="522">
        <v>280.741086</v>
      </c>
      <c r="O954" s="522">
        <v>272.31885342000004</v>
      </c>
    </row>
    <row r="955" spans="1:15" outlineLevel="1">
      <c r="A955" s="527"/>
      <c r="B955" s="339"/>
      <c r="C955" s="264" t="s">
        <v>225</v>
      </c>
      <c r="D955" s="265"/>
      <c r="E955" s="244">
        <v>0.31945031064359997</v>
      </c>
      <c r="F955" s="244">
        <v>0.31844924752799997</v>
      </c>
      <c r="G955" s="244">
        <v>7.9341605999999995E-2</v>
      </c>
      <c r="H955" s="244">
        <v>9.2221523599999994E-2</v>
      </c>
      <c r="I955" s="244">
        <v>8.1695865600000001E-2</v>
      </c>
      <c r="J955" s="244">
        <v>7.4484515920000008E-2</v>
      </c>
      <c r="K955" s="244">
        <v>0.32774351112000005</v>
      </c>
      <c r="L955" s="331">
        <v>0.32774351112000005</v>
      </c>
      <c r="M955" s="331">
        <v>0.32774351112000005</v>
      </c>
      <c r="N955" s="331">
        <v>0.31791120578639998</v>
      </c>
      <c r="O955" s="331">
        <v>0.30837386961280805</v>
      </c>
    </row>
    <row r="956" spans="1:15" ht="30" outlineLevel="1">
      <c r="A956" s="527"/>
      <c r="B956" s="339"/>
      <c r="C956" s="264" t="s">
        <v>55</v>
      </c>
      <c r="D956" s="265"/>
      <c r="E956" s="244">
        <v>10.818408162789199</v>
      </c>
      <c r="F956" s="244">
        <v>11.669108036565799</v>
      </c>
      <c r="G956" s="244">
        <v>3.1742889000000005</v>
      </c>
      <c r="H956" s="244">
        <v>3.6868013400000001</v>
      </c>
      <c r="I956" s="244">
        <v>3.2679686400000003</v>
      </c>
      <c r="J956" s="244">
        <v>2.9802032280000001</v>
      </c>
      <c r="K956" s="244">
        <v>13.109262108000003</v>
      </c>
      <c r="L956" s="331">
        <v>13.89581783</v>
      </c>
      <c r="M956" s="331">
        <v>14.31269236</v>
      </c>
      <c r="N956" s="331">
        <v>14.438644050000001</v>
      </c>
      <c r="O956" s="331">
        <v>14.565704119999999</v>
      </c>
    </row>
    <row r="957" spans="1:15" ht="30" outlineLevel="1">
      <c r="A957" s="527"/>
      <c r="B957" s="284"/>
      <c r="C957" s="264" t="s">
        <v>243</v>
      </c>
      <c r="D957" s="265"/>
      <c r="E957" s="244">
        <v>2.8210023899999999</v>
      </c>
      <c r="F957" s="244">
        <v>2.8121621999999995</v>
      </c>
      <c r="G957" s="244">
        <v>0.70065</v>
      </c>
      <c r="H957" s="244">
        <v>0.81438999999999995</v>
      </c>
      <c r="I957" s="244">
        <v>0.72144000000000008</v>
      </c>
      <c r="J957" s="244">
        <v>0.65775800000000006</v>
      </c>
      <c r="K957" s="244">
        <v>2.8942380000000001</v>
      </c>
      <c r="L957" s="331">
        <v>2.8942380000000001</v>
      </c>
      <c r="M957" s="331">
        <v>2.8942380000000001</v>
      </c>
      <c r="N957" s="331">
        <v>2.8074108600000001</v>
      </c>
      <c r="O957" s="331">
        <v>2.7231885342000002</v>
      </c>
    </row>
    <row r="958" spans="1:15" outlineLevel="1">
      <c r="A958" s="527" t="s">
        <v>238</v>
      </c>
      <c r="B958" s="530" t="s">
        <v>252</v>
      </c>
      <c r="C958" s="264" t="s">
        <v>244</v>
      </c>
      <c r="D958" s="265"/>
      <c r="E958" s="226">
        <v>0</v>
      </c>
      <c r="F958" s="226">
        <v>0</v>
      </c>
      <c r="G958" s="226"/>
      <c r="H958" s="226"/>
      <c r="I958" s="226"/>
      <c r="J958" s="226"/>
      <c r="K958" s="226"/>
      <c r="L958" s="226"/>
      <c r="M958" s="222"/>
      <c r="N958" s="222"/>
      <c r="O958" s="222"/>
    </row>
    <row r="959" spans="1:15" outlineLevel="1">
      <c r="A959" s="527"/>
      <c r="B959" s="528"/>
      <c r="C959" s="264" t="s">
        <v>225</v>
      </c>
      <c r="D959" s="265"/>
      <c r="E959" s="244">
        <v>0</v>
      </c>
      <c r="F959" s="244">
        <v>0</v>
      </c>
      <c r="G959" s="244"/>
      <c r="H959" s="244"/>
      <c r="I959" s="244"/>
      <c r="J959" s="244"/>
      <c r="K959" s="244"/>
      <c r="L959" s="244"/>
      <c r="M959" s="108"/>
      <c r="N959" s="108"/>
      <c r="O959" s="108"/>
    </row>
    <row r="960" spans="1:15" ht="30" outlineLevel="1">
      <c r="A960" s="527"/>
      <c r="B960" s="528"/>
      <c r="C960" s="264" t="s">
        <v>55</v>
      </c>
      <c r="D960" s="265"/>
      <c r="E960" s="226">
        <v>0</v>
      </c>
      <c r="F960" s="226">
        <v>0</v>
      </c>
      <c r="G960" s="226"/>
      <c r="H960" s="226"/>
      <c r="I960" s="226"/>
      <c r="J960" s="226"/>
      <c r="K960" s="226"/>
      <c r="L960" s="226"/>
      <c r="M960" s="222"/>
      <c r="N960" s="222"/>
      <c r="O960" s="222"/>
    </row>
    <row r="961" spans="1:15" ht="30" outlineLevel="1">
      <c r="A961" s="527"/>
      <c r="B961" s="528"/>
      <c r="C961" s="264" t="s">
        <v>243</v>
      </c>
      <c r="D961" s="265"/>
      <c r="E961" s="226"/>
      <c r="F961" s="226"/>
      <c r="G961" s="226"/>
      <c r="H961" s="226"/>
      <c r="I961" s="226"/>
      <c r="J961" s="226"/>
      <c r="K961" s="226"/>
      <c r="L961" s="226"/>
      <c r="M961" s="222"/>
      <c r="N961" s="222"/>
      <c r="O961" s="222"/>
    </row>
    <row r="962" spans="1:15" ht="30" outlineLevel="1">
      <c r="A962" s="527"/>
      <c r="B962" s="528"/>
      <c r="C962" s="264" t="s">
        <v>260</v>
      </c>
      <c r="D962" s="265"/>
      <c r="E962" s="226"/>
      <c r="F962" s="226"/>
      <c r="G962" s="226"/>
      <c r="H962" s="226"/>
      <c r="I962" s="226"/>
      <c r="J962" s="226"/>
      <c r="K962" s="226"/>
      <c r="L962" s="226"/>
      <c r="M962" s="222"/>
      <c r="N962" s="222"/>
      <c r="O962" s="222"/>
    </row>
    <row r="963" spans="1:15" outlineLevel="1">
      <c r="A963" s="527" t="s">
        <v>239</v>
      </c>
      <c r="B963" s="281" t="s">
        <v>226</v>
      </c>
      <c r="C963" s="264" t="s">
        <v>242</v>
      </c>
      <c r="D963" s="265"/>
      <c r="E963" s="244">
        <f t="shared" ref="E963:J963" si="635">E967+E971</f>
        <v>338.44767999999999</v>
      </c>
      <c r="F963" s="244">
        <f t="shared" si="635"/>
        <v>338.81092000000001</v>
      </c>
      <c r="G963" s="244">
        <f t="shared" si="635"/>
        <v>95.09</v>
      </c>
      <c r="H963" s="244">
        <f t="shared" si="635"/>
        <v>84.802999999999997</v>
      </c>
      <c r="I963" s="244">
        <f t="shared" si="635"/>
        <v>93.34399999999998</v>
      </c>
      <c r="J963" s="244">
        <f t="shared" si="635"/>
        <v>86.852000000000004</v>
      </c>
      <c r="K963" s="244">
        <f>K967+K971</f>
        <v>360.089</v>
      </c>
      <c r="L963" s="331">
        <f t="shared" ref="L963:O963" si="636">L967+L971</f>
        <v>360.089</v>
      </c>
      <c r="M963" s="331">
        <f t="shared" si="636"/>
        <v>360.089</v>
      </c>
      <c r="N963" s="331">
        <f t="shared" si="636"/>
        <v>349.28632999999996</v>
      </c>
      <c r="O963" s="331">
        <f t="shared" si="636"/>
        <v>338.80774009999999</v>
      </c>
    </row>
    <row r="964" spans="1:15" outlineLevel="1">
      <c r="A964" s="527"/>
      <c r="B964" s="528"/>
      <c r="C964" s="264" t="s">
        <v>225</v>
      </c>
      <c r="D964" s="265"/>
      <c r="E964" s="244">
        <f t="shared" ref="E964:O964" si="637">E968+E972</f>
        <v>0.4171367655999999</v>
      </c>
      <c r="F964" s="244">
        <f t="shared" si="637"/>
        <v>0.41758445889999996</v>
      </c>
      <c r="G964" s="244">
        <f t="shared" si="637"/>
        <v>0.11719842499999998</v>
      </c>
      <c r="H964" s="244">
        <f t="shared" si="637"/>
        <v>0.10451969750000001</v>
      </c>
      <c r="I964" s="244">
        <f t="shared" si="637"/>
        <v>0.11504647999999998</v>
      </c>
      <c r="J964" s="244">
        <f t="shared" si="637"/>
        <v>0.10704508999999998</v>
      </c>
      <c r="K964" s="244">
        <f t="shared" si="637"/>
        <v>0.44380969249999996</v>
      </c>
      <c r="L964" s="331">
        <f t="shared" si="637"/>
        <v>0.44380969249999996</v>
      </c>
      <c r="M964" s="331">
        <f t="shared" si="637"/>
        <v>0.44380969249999996</v>
      </c>
      <c r="N964" s="331">
        <f t="shared" si="637"/>
        <v>0.43049540172499995</v>
      </c>
      <c r="O964" s="331">
        <f t="shared" si="637"/>
        <v>0.41758053967325004</v>
      </c>
    </row>
    <row r="965" spans="1:15" ht="30" outlineLevel="1">
      <c r="A965" s="527"/>
      <c r="B965" s="528"/>
      <c r="C965" s="264" t="s">
        <v>55</v>
      </c>
      <c r="D965" s="265"/>
      <c r="E965" s="384">
        <f t="shared" ref="E965:O965" si="638">E969+E973</f>
        <v>14.5132580339226</v>
      </c>
      <c r="F965" s="384">
        <f t="shared" si="638"/>
        <v>15.724491883706278</v>
      </c>
      <c r="G965" s="384">
        <f t="shared" si="638"/>
        <v>4.7811252</v>
      </c>
      <c r="H965" s="384">
        <f t="shared" si="638"/>
        <v>4.2638948399999999</v>
      </c>
      <c r="I965" s="384">
        <f t="shared" si="638"/>
        <v>4.6933363200000002</v>
      </c>
      <c r="J965" s="384">
        <f t="shared" si="638"/>
        <v>4.3669185600000002</v>
      </c>
      <c r="K965" s="384">
        <f t="shared" si="638"/>
        <v>18.105274919999999</v>
      </c>
      <c r="L965" s="384">
        <f t="shared" si="638"/>
        <v>19.191591410000001</v>
      </c>
      <c r="M965" s="384">
        <f t="shared" si="638"/>
        <v>19.767339150000002</v>
      </c>
      <c r="N965" s="384">
        <f t="shared" si="638"/>
        <v>19.94129174</v>
      </c>
      <c r="O965" s="384">
        <f t="shared" si="638"/>
        <v>20.116775109999999</v>
      </c>
    </row>
    <row r="966" spans="1:15" ht="30" outlineLevel="1">
      <c r="A966" s="527"/>
      <c r="B966" s="528"/>
      <c r="C966" s="264" t="s">
        <v>243</v>
      </c>
      <c r="D966" s="265"/>
      <c r="E966" s="244">
        <f t="shared" ref="E966:O966" si="639">E963/100</f>
        <v>3.3844767999999998</v>
      </c>
      <c r="F966" s="244">
        <f t="shared" si="639"/>
        <v>3.3881092000000002</v>
      </c>
      <c r="G966" s="244">
        <f t="shared" si="639"/>
        <v>0.95090000000000008</v>
      </c>
      <c r="H966" s="244">
        <f t="shared" si="639"/>
        <v>0.84802999999999995</v>
      </c>
      <c r="I966" s="244">
        <f t="shared" si="639"/>
        <v>0.93343999999999983</v>
      </c>
      <c r="J966" s="244">
        <f t="shared" si="639"/>
        <v>0.86852000000000007</v>
      </c>
      <c r="K966" s="244">
        <f t="shared" si="639"/>
        <v>3.6008900000000001</v>
      </c>
      <c r="L966" s="331">
        <f t="shared" si="639"/>
        <v>3.6008900000000001</v>
      </c>
      <c r="M966" s="331">
        <f t="shared" si="639"/>
        <v>3.6008900000000001</v>
      </c>
      <c r="N966" s="331">
        <f t="shared" si="639"/>
        <v>3.4928632999999998</v>
      </c>
      <c r="O966" s="331">
        <f t="shared" si="639"/>
        <v>3.3880774009999999</v>
      </c>
    </row>
    <row r="967" spans="1:15" outlineLevel="1">
      <c r="A967" s="527" t="s">
        <v>240</v>
      </c>
      <c r="B967" s="530" t="s">
        <v>251</v>
      </c>
      <c r="C967" s="264" t="s">
        <v>242</v>
      </c>
      <c r="D967" s="265"/>
      <c r="E967" s="230">
        <v>101.53430399999999</v>
      </c>
      <c r="F967" s="230">
        <v>101.643276</v>
      </c>
      <c r="G967" s="230">
        <v>28.527000000000001</v>
      </c>
      <c r="H967" s="230">
        <v>25.440899999999999</v>
      </c>
      <c r="I967" s="230">
        <v>28.003199999999996</v>
      </c>
      <c r="J967" s="380">
        <v>26.055600000000002</v>
      </c>
      <c r="K967" s="230">
        <v>108.02669999999999</v>
      </c>
      <c r="L967" s="424">
        <v>108.02669999999999</v>
      </c>
      <c r="M967" s="424">
        <v>108.02669999999999</v>
      </c>
      <c r="N967" s="424">
        <v>104.78589899999999</v>
      </c>
      <c r="O967" s="424">
        <v>101.64232202999999</v>
      </c>
    </row>
    <row r="968" spans="1:15" outlineLevel="1">
      <c r="A968" s="527"/>
      <c r="B968" s="284"/>
      <c r="C968" s="264" t="s">
        <v>225</v>
      </c>
      <c r="D968" s="265"/>
      <c r="E968" s="244">
        <v>0.12514102967999999</v>
      </c>
      <c r="F968" s="244">
        <v>0.12527533766999999</v>
      </c>
      <c r="G968" s="244">
        <v>3.5159527499999996E-2</v>
      </c>
      <c r="H968" s="244">
        <v>3.1355909250000001E-2</v>
      </c>
      <c r="I968" s="244">
        <v>3.4513943999999998E-2</v>
      </c>
      <c r="J968" s="244">
        <v>3.2113526999999996E-2</v>
      </c>
      <c r="K968" s="244">
        <v>0.13314290774999998</v>
      </c>
      <c r="L968" s="331">
        <v>0.13314290774999998</v>
      </c>
      <c r="M968" s="331">
        <v>0.13314290774999998</v>
      </c>
      <c r="N968" s="331">
        <v>0.12914862051749998</v>
      </c>
      <c r="O968" s="331">
        <v>0.12527416190197499</v>
      </c>
    </row>
    <row r="969" spans="1:15" ht="30" outlineLevel="1">
      <c r="A969" s="527"/>
      <c r="B969" s="284"/>
      <c r="C969" s="264" t="s">
        <v>55</v>
      </c>
      <c r="D969" s="265"/>
      <c r="E969" s="230">
        <v>4.3539774101767801</v>
      </c>
      <c r="F969" s="230">
        <v>4.7173475651118837</v>
      </c>
      <c r="G969" s="230">
        <v>1.4343375599999999</v>
      </c>
      <c r="H969" s="230">
        <v>1.279168452</v>
      </c>
      <c r="I969" s="230">
        <v>1.4080008960000001</v>
      </c>
      <c r="J969" s="381">
        <v>1.310075568</v>
      </c>
      <c r="K969" s="230">
        <v>5.431582476</v>
      </c>
      <c r="L969" s="425">
        <v>5.7574774199999998</v>
      </c>
      <c r="M969" s="425">
        <v>5.9302017400000002</v>
      </c>
      <c r="N969" s="425">
        <v>5.9823875199999996</v>
      </c>
      <c r="O969" s="425">
        <v>6.0350325299999996</v>
      </c>
    </row>
    <row r="970" spans="1:15" ht="30" outlineLevel="1">
      <c r="A970" s="527"/>
      <c r="B970" s="284"/>
      <c r="C970" s="264" t="s">
        <v>243</v>
      </c>
      <c r="D970" s="265"/>
      <c r="E970" s="244">
        <v>1.0153430399999999</v>
      </c>
      <c r="F970" s="244">
        <v>1.01643276</v>
      </c>
      <c r="G970" s="244">
        <v>0.28527000000000002</v>
      </c>
      <c r="H970" s="244">
        <v>0.254409</v>
      </c>
      <c r="I970" s="244">
        <v>0.28003199999999995</v>
      </c>
      <c r="J970" s="244">
        <v>0.26055600000000001</v>
      </c>
      <c r="K970" s="244">
        <v>1.0802669999999999</v>
      </c>
      <c r="L970" s="331">
        <v>1.0802669999999999</v>
      </c>
      <c r="M970" s="331">
        <v>1.0802669999999999</v>
      </c>
      <c r="N970" s="331">
        <v>1.0478589899999999</v>
      </c>
      <c r="O970" s="331">
        <v>1.0164232202999999</v>
      </c>
    </row>
    <row r="971" spans="1:15" outlineLevel="1">
      <c r="A971" s="527" t="s">
        <v>241</v>
      </c>
      <c r="B971" s="530" t="s">
        <v>252</v>
      </c>
      <c r="C971" s="264" t="s">
        <v>244</v>
      </c>
      <c r="D971" s="265"/>
      <c r="E971" s="230">
        <v>236.91337599999997</v>
      </c>
      <c r="F971" s="230">
        <v>237.167644</v>
      </c>
      <c r="G971" s="230">
        <v>66.563000000000002</v>
      </c>
      <c r="H971" s="230">
        <v>59.362099999999991</v>
      </c>
      <c r="I971" s="230">
        <v>65.340799999999987</v>
      </c>
      <c r="J971" s="230">
        <v>60.796399999999998</v>
      </c>
      <c r="K971" s="230">
        <v>252.06229999999999</v>
      </c>
      <c r="L971" s="424">
        <v>252.06229999999999</v>
      </c>
      <c r="M971" s="424">
        <v>252.06229999999999</v>
      </c>
      <c r="N971" s="424">
        <v>244.50043099999999</v>
      </c>
      <c r="O971" s="424">
        <v>237.16541807000002</v>
      </c>
    </row>
    <row r="972" spans="1:15" outlineLevel="1">
      <c r="A972" s="527"/>
      <c r="B972" s="284"/>
      <c r="C972" s="264" t="s">
        <v>225</v>
      </c>
      <c r="D972" s="265"/>
      <c r="E972" s="244">
        <v>0.29199573591999994</v>
      </c>
      <c r="F972" s="244">
        <v>0.29230912122999997</v>
      </c>
      <c r="G972" s="244">
        <v>8.2038897499999985E-2</v>
      </c>
      <c r="H972" s="244">
        <v>7.316378825E-2</v>
      </c>
      <c r="I972" s="244">
        <v>8.0532535999999974E-2</v>
      </c>
      <c r="J972" s="244">
        <v>7.4931562999999993E-2</v>
      </c>
      <c r="K972" s="244">
        <v>0.31066678474999998</v>
      </c>
      <c r="L972" s="331">
        <v>0.31066678474999998</v>
      </c>
      <c r="M972" s="323">
        <v>0.31066678474999998</v>
      </c>
      <c r="N972" s="323">
        <v>0.30134678120749997</v>
      </c>
      <c r="O972" s="323">
        <v>0.29230637777127505</v>
      </c>
    </row>
    <row r="973" spans="1:15" ht="30" outlineLevel="1">
      <c r="A973" s="527"/>
      <c r="B973" s="528"/>
      <c r="C973" s="264" t="s">
        <v>55</v>
      </c>
      <c r="D973" s="265"/>
      <c r="E973" s="230">
        <v>10.15928062374582</v>
      </c>
      <c r="F973" s="230">
        <v>11.007144318594394</v>
      </c>
      <c r="G973" s="230">
        <v>3.3467876399999996</v>
      </c>
      <c r="H973" s="230">
        <v>2.9847263879999999</v>
      </c>
      <c r="I973" s="230">
        <v>3.2853354239999999</v>
      </c>
      <c r="J973" s="230">
        <v>3.056842992</v>
      </c>
      <c r="K973" s="230">
        <v>12.673692443999999</v>
      </c>
      <c r="L973" s="426">
        <v>13.43411399</v>
      </c>
      <c r="M973" s="426">
        <v>13.83713741</v>
      </c>
      <c r="N973" s="426">
        <v>13.958904220000001</v>
      </c>
      <c r="O973" s="426">
        <v>14.08174258</v>
      </c>
    </row>
    <row r="974" spans="1:15" ht="30" outlineLevel="1">
      <c r="A974" s="527"/>
      <c r="B974" s="528"/>
      <c r="C974" s="264" t="s">
        <v>243</v>
      </c>
      <c r="D974" s="265"/>
      <c r="E974" s="244">
        <v>2.3691337599999995</v>
      </c>
      <c r="F974" s="244">
        <v>2.3716764399999999</v>
      </c>
      <c r="G974" s="244">
        <v>0.66563000000000005</v>
      </c>
      <c r="H974" s="244">
        <v>0.59362099999999995</v>
      </c>
      <c r="I974" s="244">
        <v>0.65340799999999988</v>
      </c>
      <c r="J974" s="244">
        <v>0.60796399999999995</v>
      </c>
      <c r="K974" s="244">
        <v>2.5206230000000001</v>
      </c>
      <c r="L974" s="331">
        <v>2.5206230000000001</v>
      </c>
      <c r="M974" s="331">
        <v>2.5206230000000001</v>
      </c>
      <c r="N974" s="331">
        <v>2.4450043099999998</v>
      </c>
      <c r="O974" s="331">
        <v>2.3716541807000002</v>
      </c>
    </row>
    <row r="975" spans="1:15" ht="30" outlineLevel="1">
      <c r="A975" s="527"/>
      <c r="B975" s="528"/>
      <c r="C975" s="264" t="s">
        <v>260</v>
      </c>
      <c r="D975" s="265"/>
      <c r="E975" s="226">
        <v>0</v>
      </c>
      <c r="F975" s="226">
        <v>0</v>
      </c>
      <c r="G975" s="226">
        <v>0</v>
      </c>
      <c r="H975" s="226">
        <v>0</v>
      </c>
      <c r="I975" s="226">
        <v>0</v>
      </c>
      <c r="J975" s="226">
        <v>0</v>
      </c>
      <c r="K975" s="226">
        <v>0</v>
      </c>
      <c r="L975" s="226">
        <v>0</v>
      </c>
      <c r="M975" s="222">
        <v>0</v>
      </c>
      <c r="N975" s="222">
        <v>0</v>
      </c>
      <c r="O975" s="222">
        <v>0</v>
      </c>
    </row>
    <row r="976" spans="1:15" ht="15" customHeight="1" outlineLevel="1">
      <c r="A976" s="765" t="s">
        <v>248</v>
      </c>
      <c r="B976" s="777" t="s">
        <v>253</v>
      </c>
      <c r="C976" s="264" t="s">
        <v>225</v>
      </c>
      <c r="D976" s="265"/>
      <c r="E976" s="244">
        <v>0</v>
      </c>
      <c r="F976" s="244">
        <v>0</v>
      </c>
      <c r="G976" s="244">
        <f t="shared" ref="G976:N976" si="640">G979+G982</f>
        <v>0</v>
      </c>
      <c r="H976" s="244">
        <f t="shared" si="640"/>
        <v>0</v>
      </c>
      <c r="I976" s="244">
        <f t="shared" si="640"/>
        <v>0</v>
      </c>
      <c r="J976" s="244">
        <f t="shared" si="640"/>
        <v>0</v>
      </c>
      <c r="K976" s="244">
        <f t="shared" si="640"/>
        <v>0</v>
      </c>
      <c r="L976" s="244">
        <f t="shared" si="640"/>
        <v>0</v>
      </c>
      <c r="M976" s="108">
        <f t="shared" si="640"/>
        <v>0</v>
      </c>
      <c r="N976" s="108">
        <f t="shared" si="640"/>
        <v>0</v>
      </c>
      <c r="O976" s="108">
        <f>O979+O982</f>
        <v>0</v>
      </c>
    </row>
    <row r="977" spans="1:15" ht="30" outlineLevel="1">
      <c r="A977" s="765"/>
      <c r="B977" s="777"/>
      <c r="C977" s="264" t="s">
        <v>55</v>
      </c>
      <c r="D977" s="265"/>
      <c r="E977" s="244">
        <v>0</v>
      </c>
      <c r="F977" s="244">
        <v>0</v>
      </c>
      <c r="G977" s="244">
        <f t="shared" ref="G977:N977" si="641">G980+G983</f>
        <v>0</v>
      </c>
      <c r="H977" s="244">
        <f t="shared" si="641"/>
        <v>0</v>
      </c>
      <c r="I977" s="244">
        <f t="shared" si="641"/>
        <v>0</v>
      </c>
      <c r="J977" s="244">
        <f t="shared" si="641"/>
        <v>0</v>
      </c>
      <c r="K977" s="244">
        <f t="shared" si="641"/>
        <v>0</v>
      </c>
      <c r="L977" s="244">
        <f t="shared" si="641"/>
        <v>0</v>
      </c>
      <c r="M977" s="108">
        <f t="shared" si="641"/>
        <v>0</v>
      </c>
      <c r="N977" s="108">
        <f t="shared" si="641"/>
        <v>0</v>
      </c>
      <c r="O977" s="108">
        <f>O980+O983</f>
        <v>0</v>
      </c>
    </row>
    <row r="978" spans="1:15" outlineLevel="1">
      <c r="A978" s="765" t="s">
        <v>254</v>
      </c>
      <c r="B978" s="766" t="s">
        <v>247</v>
      </c>
      <c r="C978" s="264" t="s">
        <v>313</v>
      </c>
      <c r="D978" s="265"/>
      <c r="E978" s="226">
        <v>0</v>
      </c>
      <c r="F978" s="226">
        <v>0</v>
      </c>
      <c r="G978" s="226">
        <v>0</v>
      </c>
      <c r="H978" s="226">
        <v>0</v>
      </c>
      <c r="I978" s="226">
        <v>0</v>
      </c>
      <c r="J978" s="226">
        <v>0</v>
      </c>
      <c r="K978" s="226">
        <v>0</v>
      </c>
      <c r="L978" s="226">
        <v>0</v>
      </c>
      <c r="M978" s="222">
        <v>0</v>
      </c>
      <c r="N978" s="222">
        <v>0</v>
      </c>
      <c r="O978" s="222">
        <v>0</v>
      </c>
    </row>
    <row r="979" spans="1:15" outlineLevel="1">
      <c r="A979" s="765"/>
      <c r="B979" s="766"/>
      <c r="C979" s="264" t="s">
        <v>225</v>
      </c>
      <c r="D979" s="265"/>
      <c r="E979" s="244">
        <v>0</v>
      </c>
      <c r="F979" s="244">
        <v>0</v>
      </c>
      <c r="G979" s="244">
        <f t="shared" ref="G979:N979" si="642">1.154*G978/1000</f>
        <v>0</v>
      </c>
      <c r="H979" s="244">
        <f t="shared" si="642"/>
        <v>0</v>
      </c>
      <c r="I979" s="244">
        <f t="shared" si="642"/>
        <v>0</v>
      </c>
      <c r="J979" s="244">
        <f t="shared" si="642"/>
        <v>0</v>
      </c>
      <c r="K979" s="244">
        <f t="shared" si="642"/>
        <v>0</v>
      </c>
      <c r="L979" s="244">
        <f t="shared" si="642"/>
        <v>0</v>
      </c>
      <c r="M979" s="108">
        <f t="shared" si="642"/>
        <v>0</v>
      </c>
      <c r="N979" s="108">
        <f t="shared" si="642"/>
        <v>0</v>
      </c>
      <c r="O979" s="108">
        <f>1.154*O978/1000</f>
        <v>0</v>
      </c>
    </row>
    <row r="980" spans="1:15" ht="30" outlineLevel="1">
      <c r="A980" s="765"/>
      <c r="B980" s="766"/>
      <c r="C980" s="264" t="s">
        <v>55</v>
      </c>
      <c r="D980" s="265"/>
      <c r="E980" s="226">
        <v>0</v>
      </c>
      <c r="F980" s="226">
        <v>0</v>
      </c>
      <c r="G980" s="226">
        <v>0</v>
      </c>
      <c r="H980" s="226">
        <v>0</v>
      </c>
      <c r="I980" s="226">
        <v>0</v>
      </c>
      <c r="J980" s="226">
        <v>0</v>
      </c>
      <c r="K980" s="226">
        <v>0</v>
      </c>
      <c r="L980" s="226">
        <v>0</v>
      </c>
      <c r="M980" s="222">
        <v>0</v>
      </c>
      <c r="N980" s="222">
        <v>0</v>
      </c>
      <c r="O980" s="222">
        <v>0</v>
      </c>
    </row>
    <row r="981" spans="1:15" outlineLevel="1">
      <c r="A981" s="765" t="s">
        <v>249</v>
      </c>
      <c r="B981" s="766" t="s">
        <v>246</v>
      </c>
      <c r="C981" s="264" t="s">
        <v>58</v>
      </c>
      <c r="D981" s="265"/>
      <c r="E981" s="226">
        <v>0</v>
      </c>
      <c r="F981" s="226">
        <v>0</v>
      </c>
      <c r="G981" s="226">
        <v>0</v>
      </c>
      <c r="H981" s="226">
        <v>0</v>
      </c>
      <c r="I981" s="226">
        <v>0</v>
      </c>
      <c r="J981" s="226">
        <v>0</v>
      </c>
      <c r="K981" s="226">
        <v>0</v>
      </c>
      <c r="L981" s="226">
        <v>0</v>
      </c>
      <c r="M981" s="222">
        <v>0</v>
      </c>
      <c r="N981" s="222">
        <v>0</v>
      </c>
      <c r="O981" s="222">
        <v>0</v>
      </c>
    </row>
    <row r="982" spans="1:15" outlineLevel="1">
      <c r="A982" s="765"/>
      <c r="B982" s="766"/>
      <c r="C982" s="264" t="s">
        <v>56</v>
      </c>
      <c r="D982" s="265"/>
      <c r="E982" s="244">
        <v>0</v>
      </c>
      <c r="F982" s="244">
        <v>0</v>
      </c>
      <c r="G982" s="244">
        <f t="shared" ref="G982:N982" si="643">0.12*G981</f>
        <v>0</v>
      </c>
      <c r="H982" s="244">
        <f t="shared" si="643"/>
        <v>0</v>
      </c>
      <c r="I982" s="244">
        <f t="shared" si="643"/>
        <v>0</v>
      </c>
      <c r="J982" s="244">
        <f t="shared" si="643"/>
        <v>0</v>
      </c>
      <c r="K982" s="244">
        <f t="shared" si="643"/>
        <v>0</v>
      </c>
      <c r="L982" s="244">
        <f t="shared" si="643"/>
        <v>0</v>
      </c>
      <c r="M982" s="108">
        <f t="shared" si="643"/>
        <v>0</v>
      </c>
      <c r="N982" s="108">
        <f t="shared" si="643"/>
        <v>0</v>
      </c>
      <c r="O982" s="108">
        <f>0.12*O981</f>
        <v>0</v>
      </c>
    </row>
    <row r="983" spans="1:15" ht="30" outlineLevel="1">
      <c r="A983" s="765"/>
      <c r="B983" s="766"/>
      <c r="C983" s="264" t="s">
        <v>55</v>
      </c>
      <c r="D983" s="265"/>
      <c r="E983" s="226">
        <v>0</v>
      </c>
      <c r="F983" s="226">
        <v>0</v>
      </c>
      <c r="G983" s="226">
        <v>0</v>
      </c>
      <c r="H983" s="226">
        <v>0</v>
      </c>
      <c r="I983" s="226">
        <v>0</v>
      </c>
      <c r="J983" s="226">
        <v>0</v>
      </c>
      <c r="K983" s="226">
        <v>0</v>
      </c>
      <c r="L983" s="226">
        <v>0</v>
      </c>
      <c r="M983" s="222">
        <v>0</v>
      </c>
      <c r="N983" s="222">
        <v>0</v>
      </c>
      <c r="O983" s="222">
        <v>0</v>
      </c>
    </row>
    <row r="984" spans="1:15" s="220" customFormat="1" ht="60" outlineLevel="1">
      <c r="A984" s="303">
        <v>9</v>
      </c>
      <c r="B984" s="304" t="s">
        <v>330</v>
      </c>
      <c r="C984" s="264" t="s">
        <v>215</v>
      </c>
      <c r="D984" s="265"/>
      <c r="E984" s="366">
        <f>E987/E985</f>
        <v>0.95116772823779194</v>
      </c>
      <c r="F984" s="366">
        <f>F987/F985</f>
        <v>0.98726114649681529</v>
      </c>
      <c r="G984" s="366">
        <f t="shared" ref="G984:O984" si="644">G987/G985</f>
        <v>0.75</v>
      </c>
      <c r="H984" s="366">
        <f t="shared" si="644"/>
        <v>0.75</v>
      </c>
      <c r="I984" s="366">
        <f t="shared" si="644"/>
        <v>0.75</v>
      </c>
      <c r="J984" s="366">
        <f t="shared" si="644"/>
        <v>0.75</v>
      </c>
      <c r="K984" s="366">
        <f t="shared" si="644"/>
        <v>0.75</v>
      </c>
      <c r="L984" s="366">
        <f t="shared" si="644"/>
        <v>0.75</v>
      </c>
      <c r="M984" s="366">
        <f t="shared" si="644"/>
        <v>0.75</v>
      </c>
      <c r="N984" s="366">
        <f t="shared" si="644"/>
        <v>0.75</v>
      </c>
      <c r="O984" s="366">
        <f t="shared" si="644"/>
        <v>0.75</v>
      </c>
    </row>
    <row r="985" spans="1:15" s="220" customFormat="1" ht="30" outlineLevel="1">
      <c r="A985" s="305" t="s">
        <v>334</v>
      </c>
      <c r="B985" s="304" t="s">
        <v>331</v>
      </c>
      <c r="C985" s="264" t="s">
        <v>14</v>
      </c>
      <c r="D985" s="265"/>
      <c r="E985" s="367">
        <v>942</v>
      </c>
      <c r="F985" s="367">
        <v>942</v>
      </c>
      <c r="G985" s="367">
        <v>942</v>
      </c>
      <c r="H985" s="367">
        <v>942</v>
      </c>
      <c r="I985" s="367">
        <v>942</v>
      </c>
      <c r="J985" s="367">
        <v>942</v>
      </c>
      <c r="K985" s="367">
        <v>942</v>
      </c>
      <c r="L985" s="367">
        <v>942</v>
      </c>
      <c r="M985" s="367">
        <v>942</v>
      </c>
      <c r="N985" s="367">
        <v>942</v>
      </c>
      <c r="O985" s="367">
        <v>942</v>
      </c>
    </row>
    <row r="986" spans="1:15" s="220" customFormat="1" ht="30" outlineLevel="1">
      <c r="A986" s="303" t="s">
        <v>335</v>
      </c>
      <c r="B986" s="306" t="s">
        <v>332</v>
      </c>
      <c r="C986" s="302" t="s">
        <v>14</v>
      </c>
      <c r="D986" s="301"/>
      <c r="E986" s="368">
        <v>46</v>
      </c>
      <c r="F986" s="368">
        <v>12</v>
      </c>
      <c r="G986" s="368">
        <v>235.5</v>
      </c>
      <c r="H986" s="368">
        <v>235.5</v>
      </c>
      <c r="I986" s="368">
        <v>235.5</v>
      </c>
      <c r="J986" s="368">
        <v>235.5</v>
      </c>
      <c r="K986" s="368">
        <v>235.5</v>
      </c>
      <c r="L986" s="368">
        <v>235.5</v>
      </c>
      <c r="M986" s="368">
        <v>235.5</v>
      </c>
      <c r="N986" s="368">
        <v>235.5</v>
      </c>
      <c r="O986" s="368">
        <v>235.5</v>
      </c>
    </row>
    <row r="987" spans="1:15" s="220" customFormat="1" outlineLevel="1">
      <c r="A987" s="303" t="s">
        <v>336</v>
      </c>
      <c r="B987" s="306" t="s">
        <v>333</v>
      </c>
      <c r="C987" s="264" t="s">
        <v>14</v>
      </c>
      <c r="D987" s="265"/>
      <c r="E987" s="351">
        <v>896</v>
      </c>
      <c r="F987" s="351">
        <v>930</v>
      </c>
      <c r="G987" s="351">
        <v>706.5</v>
      </c>
      <c r="H987" s="351">
        <v>706.5</v>
      </c>
      <c r="I987" s="351">
        <v>706.5</v>
      </c>
      <c r="J987" s="351">
        <v>706.5</v>
      </c>
      <c r="K987" s="351">
        <v>706.5</v>
      </c>
      <c r="L987" s="351">
        <v>706.5</v>
      </c>
      <c r="M987" s="351">
        <v>706.5</v>
      </c>
      <c r="N987" s="351">
        <v>706.5</v>
      </c>
      <c r="O987" s="351">
        <v>706.5</v>
      </c>
    </row>
    <row r="988" spans="1:15">
      <c r="A988" s="786" t="s">
        <v>325</v>
      </c>
      <c r="B988" s="786"/>
      <c r="C988" s="786"/>
      <c r="D988" s="786"/>
      <c r="E988" s="786"/>
      <c r="F988" s="786"/>
      <c r="G988" s="786"/>
      <c r="H988" s="786"/>
      <c r="I988" s="786"/>
      <c r="J988" s="786"/>
      <c r="K988" s="786"/>
      <c r="L988" s="786"/>
      <c r="M988" s="786"/>
      <c r="N988" s="786"/>
      <c r="O988" s="786"/>
    </row>
    <row r="989" spans="1:15" ht="45" outlineLevel="1">
      <c r="A989" s="523">
        <v>1</v>
      </c>
      <c r="B989" s="269" t="s">
        <v>76</v>
      </c>
      <c r="C989" s="270" t="s">
        <v>71</v>
      </c>
      <c r="D989" s="228"/>
      <c r="E989" s="108">
        <v>1858.4254819999999</v>
      </c>
      <c r="F989" s="108">
        <v>1792.0599179999999</v>
      </c>
      <c r="G989" s="108">
        <v>483.162059</v>
      </c>
      <c r="H989" s="108">
        <v>427.41303499999998</v>
      </c>
      <c r="I989" s="108">
        <v>351.64985600000006</v>
      </c>
      <c r="J989" s="108">
        <v>485.36352199999999</v>
      </c>
      <c r="K989" s="108">
        <f>J989+I989+H989+G989</f>
        <v>1747.5884720000001</v>
      </c>
      <c r="L989" s="108">
        <v>1757.90293</v>
      </c>
      <c r="M989" s="108">
        <v>1762.618839</v>
      </c>
      <c r="N989" s="108">
        <v>1757.90293</v>
      </c>
      <c r="O989" s="108">
        <v>1757.90293</v>
      </c>
    </row>
    <row r="990" spans="1:15" outlineLevel="1">
      <c r="A990" s="523" t="s">
        <v>44</v>
      </c>
      <c r="B990" s="525" t="s">
        <v>72</v>
      </c>
      <c r="C990" s="270" t="s">
        <v>71</v>
      </c>
      <c r="D990" s="228"/>
      <c r="E990" s="108">
        <v>1527.4542990000002</v>
      </c>
      <c r="F990" s="108">
        <v>1495.2103059999997</v>
      </c>
      <c r="G990" s="222">
        <v>435.45466099999999</v>
      </c>
      <c r="H990" s="222">
        <v>312.12815899999998</v>
      </c>
      <c r="I990" s="222">
        <v>303.98913300000004</v>
      </c>
      <c r="J990" s="222">
        <v>448.80980399999999</v>
      </c>
      <c r="K990" s="108">
        <f t="shared" ref="K990:K993" si="645">J990+I990+H990+G990</f>
        <v>1500.3817569999999</v>
      </c>
      <c r="L990" s="222">
        <v>1509.237173972871</v>
      </c>
      <c r="M990" s="222">
        <v>1513.285989780848</v>
      </c>
      <c r="N990" s="222">
        <v>1509.237173972871</v>
      </c>
      <c r="O990" s="222">
        <v>1509.237173972871</v>
      </c>
    </row>
    <row r="991" spans="1:15" outlineLevel="1">
      <c r="A991" s="523" t="s">
        <v>45</v>
      </c>
      <c r="B991" s="525" t="s">
        <v>73</v>
      </c>
      <c r="C991" s="270" t="s">
        <v>71</v>
      </c>
      <c r="D991" s="228"/>
      <c r="E991" s="108">
        <v>317.99932100000001</v>
      </c>
      <c r="F991" s="108">
        <v>320.84871800000002</v>
      </c>
      <c r="G991" s="222">
        <v>92.047043000000002</v>
      </c>
      <c r="H991" s="222">
        <v>71.174877999999993</v>
      </c>
      <c r="I991" s="222">
        <v>62.604692999999997</v>
      </c>
      <c r="J991" s="222">
        <v>118.289928</v>
      </c>
      <c r="K991" s="108">
        <f t="shared" si="645"/>
        <v>344.11654199999998</v>
      </c>
      <c r="L991" s="222">
        <v>346.14755540872437</v>
      </c>
      <c r="M991" s="222">
        <v>347.07616207068605</v>
      </c>
      <c r="N991" s="222">
        <v>346.14755540872437</v>
      </c>
      <c r="O991" s="222">
        <v>346.14755540872437</v>
      </c>
    </row>
    <row r="992" spans="1:15" outlineLevel="1">
      <c r="A992" s="523" t="s">
        <v>46</v>
      </c>
      <c r="B992" s="525" t="s">
        <v>74</v>
      </c>
      <c r="C992" s="270" t="s">
        <v>71</v>
      </c>
      <c r="D992" s="228"/>
      <c r="E992" s="108">
        <v>1151.151443</v>
      </c>
      <c r="F992" s="108">
        <v>1157.6829790000002</v>
      </c>
      <c r="G992" s="222">
        <v>331.73242399999998</v>
      </c>
      <c r="H992" s="222">
        <v>268.04420099999999</v>
      </c>
      <c r="I992" s="222">
        <v>234.27038300000004</v>
      </c>
      <c r="J992" s="222">
        <v>293.96062900000004</v>
      </c>
      <c r="K992" s="108">
        <f t="shared" si="645"/>
        <v>1128.0076370000002</v>
      </c>
      <c r="L992" s="222">
        <v>1134.6652612530374</v>
      </c>
      <c r="M992" s="222">
        <v>1137.7092166536524</v>
      </c>
      <c r="N992" s="222">
        <v>1134.6652612530374</v>
      </c>
      <c r="O992" s="222">
        <v>1134.6652612530374</v>
      </c>
    </row>
    <row r="993" spans="1:15" outlineLevel="1">
      <c r="A993" s="523" t="s">
        <v>47</v>
      </c>
      <c r="B993" s="525" t="s">
        <v>75</v>
      </c>
      <c r="C993" s="270" t="s">
        <v>71</v>
      </c>
      <c r="D993" s="228"/>
      <c r="E993" s="108">
        <v>299.55812800000001</v>
      </c>
      <c r="F993" s="108">
        <v>334.470777</v>
      </c>
      <c r="G993" s="222">
        <v>90.303102254421319</v>
      </c>
      <c r="H993" s="222">
        <v>91.743057620190612</v>
      </c>
      <c r="I993" s="222">
        <v>65.015457031003407</v>
      </c>
      <c r="J993" s="222">
        <v>107.64983723836821</v>
      </c>
      <c r="K993" s="108">
        <f t="shared" si="645"/>
        <v>354.71145414398353</v>
      </c>
      <c r="L993" s="222">
        <v>356.80499988115577</v>
      </c>
      <c r="M993" s="222">
        <v>357.76219716518591</v>
      </c>
      <c r="N993" s="222">
        <v>356.80499988115577</v>
      </c>
      <c r="O993" s="222">
        <v>356.80499988115577</v>
      </c>
    </row>
    <row r="994" spans="1:15" ht="60" outlineLevel="1">
      <c r="A994" s="523">
        <v>2</v>
      </c>
      <c r="B994" s="524" t="s">
        <v>298</v>
      </c>
      <c r="C994" s="270" t="s">
        <v>71</v>
      </c>
      <c r="D994" s="228"/>
      <c r="E994" s="244">
        <f>E989</f>
        <v>1858.4254819999999</v>
      </c>
      <c r="F994" s="244">
        <f>F989</f>
        <v>1792.0599179999999</v>
      </c>
      <c r="G994" s="244">
        <f t="shared" ref="G994:O994" si="646">G989</f>
        <v>483.162059</v>
      </c>
      <c r="H994" s="244">
        <f t="shared" si="646"/>
        <v>427.41303499999998</v>
      </c>
      <c r="I994" s="244">
        <f t="shared" si="646"/>
        <v>351.64985600000006</v>
      </c>
      <c r="J994" s="244">
        <f t="shared" si="646"/>
        <v>485.36352199999999</v>
      </c>
      <c r="K994" s="244">
        <f t="shared" si="646"/>
        <v>1747.5884720000001</v>
      </c>
      <c r="L994" s="244">
        <f t="shared" si="646"/>
        <v>1757.90293</v>
      </c>
      <c r="M994" s="215">
        <f t="shared" si="646"/>
        <v>1762.618839</v>
      </c>
      <c r="N994" s="215">
        <f t="shared" si="646"/>
        <v>1757.90293</v>
      </c>
      <c r="O994" s="215">
        <f t="shared" si="646"/>
        <v>1757.90293</v>
      </c>
    </row>
    <row r="995" spans="1:15" ht="60" outlineLevel="1">
      <c r="A995" s="523">
        <v>3</v>
      </c>
      <c r="B995" s="524" t="s">
        <v>287</v>
      </c>
      <c r="C995" s="270" t="s">
        <v>71</v>
      </c>
      <c r="D995" s="228"/>
      <c r="E995" s="244">
        <f>E989</f>
        <v>1858.4254819999999</v>
      </c>
      <c r="F995" s="244">
        <f>F989</f>
        <v>1792.0599179999999</v>
      </c>
      <c r="G995" s="244">
        <f t="shared" ref="G995:K995" si="647">G989</f>
        <v>483.162059</v>
      </c>
      <c r="H995" s="244">
        <f t="shared" si="647"/>
        <v>427.41303499999998</v>
      </c>
      <c r="I995" s="244">
        <f t="shared" si="647"/>
        <v>351.64985600000006</v>
      </c>
      <c r="J995" s="244">
        <f t="shared" si="647"/>
        <v>485.36352199999999</v>
      </c>
      <c r="K995" s="244">
        <f t="shared" si="647"/>
        <v>1747.5884720000001</v>
      </c>
      <c r="L995" s="244">
        <f>L989</f>
        <v>1757.90293</v>
      </c>
      <c r="M995" s="215">
        <f t="shared" ref="M995:O995" si="648">M994</f>
        <v>1762.618839</v>
      </c>
      <c r="N995" s="215">
        <f t="shared" si="648"/>
        <v>1757.90293</v>
      </c>
      <c r="O995" s="215">
        <f t="shared" si="648"/>
        <v>1757.90293</v>
      </c>
    </row>
    <row r="996" spans="1:15" outlineLevel="1">
      <c r="A996" s="523" t="s">
        <v>65</v>
      </c>
      <c r="B996" s="525" t="s">
        <v>72</v>
      </c>
      <c r="C996" s="270" t="s">
        <v>71</v>
      </c>
      <c r="D996" s="228"/>
      <c r="E996" s="244">
        <f t="shared" ref="E996:J999" si="649">E990</f>
        <v>1527.4542990000002</v>
      </c>
      <c r="F996" s="244">
        <f t="shared" si="649"/>
        <v>1495.2103059999997</v>
      </c>
      <c r="G996" s="244">
        <f t="shared" si="649"/>
        <v>435.45466099999999</v>
      </c>
      <c r="H996" s="244">
        <f t="shared" si="649"/>
        <v>312.12815899999998</v>
      </c>
      <c r="I996" s="244">
        <f t="shared" si="649"/>
        <v>303.98913300000004</v>
      </c>
      <c r="J996" s="244">
        <f t="shared" si="649"/>
        <v>448.80980399999999</v>
      </c>
      <c r="K996" s="244">
        <f>K990</f>
        <v>1500.3817569999999</v>
      </c>
      <c r="L996" s="244">
        <f t="shared" ref="L996:O996" si="650">L990</f>
        <v>1509.237173972871</v>
      </c>
      <c r="M996" s="244">
        <f t="shared" si="650"/>
        <v>1513.285989780848</v>
      </c>
      <c r="N996" s="244">
        <f t="shared" si="650"/>
        <v>1509.237173972871</v>
      </c>
      <c r="O996" s="244">
        <f t="shared" si="650"/>
        <v>1509.237173972871</v>
      </c>
    </row>
    <row r="997" spans="1:15" outlineLevel="1">
      <c r="A997" s="523" t="s">
        <v>87</v>
      </c>
      <c r="B997" s="525" t="s">
        <v>73</v>
      </c>
      <c r="C997" s="270" t="s">
        <v>71</v>
      </c>
      <c r="D997" s="228"/>
      <c r="E997" s="244">
        <f t="shared" si="649"/>
        <v>317.99932100000001</v>
      </c>
      <c r="F997" s="244">
        <f t="shared" si="649"/>
        <v>320.84871800000002</v>
      </c>
      <c r="G997" s="244">
        <f t="shared" si="649"/>
        <v>92.047043000000002</v>
      </c>
      <c r="H997" s="244">
        <f t="shared" si="649"/>
        <v>71.174877999999993</v>
      </c>
      <c r="I997" s="244">
        <f t="shared" si="649"/>
        <v>62.604692999999997</v>
      </c>
      <c r="J997" s="244">
        <f t="shared" si="649"/>
        <v>118.289928</v>
      </c>
      <c r="K997" s="244">
        <f>K991</f>
        <v>344.11654199999998</v>
      </c>
      <c r="L997" s="244">
        <f t="shared" ref="L997:O997" si="651">L991</f>
        <v>346.14755540872437</v>
      </c>
      <c r="M997" s="244">
        <f t="shared" si="651"/>
        <v>347.07616207068605</v>
      </c>
      <c r="N997" s="244">
        <f t="shared" si="651"/>
        <v>346.14755540872437</v>
      </c>
      <c r="O997" s="244">
        <f t="shared" si="651"/>
        <v>346.14755540872437</v>
      </c>
    </row>
    <row r="998" spans="1:15" outlineLevel="1">
      <c r="A998" s="523" t="s">
        <v>85</v>
      </c>
      <c r="B998" s="525" t="s">
        <v>74</v>
      </c>
      <c r="C998" s="270" t="s">
        <v>71</v>
      </c>
      <c r="D998" s="228"/>
      <c r="E998" s="244">
        <f t="shared" si="649"/>
        <v>1151.151443</v>
      </c>
      <c r="F998" s="244">
        <f t="shared" si="649"/>
        <v>1157.6829790000002</v>
      </c>
      <c r="G998" s="244">
        <f t="shared" si="649"/>
        <v>331.73242399999998</v>
      </c>
      <c r="H998" s="244">
        <f t="shared" si="649"/>
        <v>268.04420099999999</v>
      </c>
      <c r="I998" s="244">
        <f t="shared" si="649"/>
        <v>234.27038300000004</v>
      </c>
      <c r="J998" s="244">
        <f t="shared" si="649"/>
        <v>293.96062900000004</v>
      </c>
      <c r="K998" s="244">
        <f>K992</f>
        <v>1128.0076370000002</v>
      </c>
      <c r="L998" s="244">
        <f t="shared" ref="L998:O998" si="652">L992</f>
        <v>1134.6652612530374</v>
      </c>
      <c r="M998" s="244">
        <f t="shared" si="652"/>
        <v>1137.7092166536524</v>
      </c>
      <c r="N998" s="244">
        <f t="shared" si="652"/>
        <v>1134.6652612530374</v>
      </c>
      <c r="O998" s="244">
        <f t="shared" si="652"/>
        <v>1134.6652612530374</v>
      </c>
    </row>
    <row r="999" spans="1:15" outlineLevel="1">
      <c r="A999" s="523" t="s">
        <v>86</v>
      </c>
      <c r="B999" s="525" t="s">
        <v>75</v>
      </c>
      <c r="C999" s="270" t="s">
        <v>71</v>
      </c>
      <c r="D999" s="228"/>
      <c r="E999" s="244">
        <f t="shared" si="649"/>
        <v>299.55812800000001</v>
      </c>
      <c r="F999" s="244">
        <f t="shared" si="649"/>
        <v>334.470777</v>
      </c>
      <c r="G999" s="244">
        <f t="shared" si="649"/>
        <v>90.303102254421319</v>
      </c>
      <c r="H999" s="244">
        <f t="shared" si="649"/>
        <v>91.743057620190612</v>
      </c>
      <c r="I999" s="244">
        <f t="shared" si="649"/>
        <v>65.015457031003407</v>
      </c>
      <c r="J999" s="244">
        <f t="shared" si="649"/>
        <v>107.64983723836821</v>
      </c>
      <c r="K999" s="244">
        <f>K993</f>
        <v>354.71145414398353</v>
      </c>
      <c r="L999" s="244">
        <f t="shared" ref="L999:O999" si="653">L993</f>
        <v>356.80499988115577</v>
      </c>
      <c r="M999" s="244">
        <f t="shared" si="653"/>
        <v>357.76219716518591</v>
      </c>
      <c r="N999" s="244">
        <f t="shared" si="653"/>
        <v>356.80499988115577</v>
      </c>
      <c r="O999" s="244">
        <f t="shared" si="653"/>
        <v>356.80499988115577</v>
      </c>
    </row>
    <row r="1000" spans="1:15" ht="15" customHeight="1" outlineLevel="1">
      <c r="A1000" s="781">
        <v>4</v>
      </c>
      <c r="B1000" s="784" t="s">
        <v>78</v>
      </c>
      <c r="C1000" s="270" t="s">
        <v>71</v>
      </c>
      <c r="D1000" s="228"/>
      <c r="E1000" s="324">
        <v>235.91</v>
      </c>
      <c r="F1000" s="324">
        <v>232.64592060000004</v>
      </c>
      <c r="G1000" s="324">
        <v>75.62592699999999</v>
      </c>
      <c r="H1000" s="324">
        <v>40.512044000000003</v>
      </c>
      <c r="I1000" s="324">
        <v>27.595706999999997</v>
      </c>
      <c r="J1000" s="324">
        <v>80.846609000000001</v>
      </c>
      <c r="K1000" s="324">
        <f>J1000+I1000+H1000+G1000</f>
        <v>224.580287</v>
      </c>
      <c r="L1000" s="324">
        <v>225.11415700000001</v>
      </c>
      <c r="M1000" s="324">
        <v>221.403538</v>
      </c>
      <c r="N1000" s="324">
        <v>209.58172200000001</v>
      </c>
      <c r="O1000" s="324">
        <v>192.51849200000001</v>
      </c>
    </row>
    <row r="1001" spans="1:15" outlineLevel="1">
      <c r="A1001" s="781"/>
      <c r="B1001" s="784"/>
      <c r="C1001" s="270" t="s">
        <v>55</v>
      </c>
      <c r="D1001" s="228"/>
      <c r="E1001" s="324">
        <f>E1000*Тарифы!$B$5</f>
        <v>742.63032641563109</v>
      </c>
      <c r="F1001" s="324">
        <f>F1000*Тарифы!$C$5</f>
        <v>713.80191064610494</v>
      </c>
      <c r="G1001" s="325">
        <f>G1005+G1009+G1013+G1017</f>
        <v>271.54442768824231</v>
      </c>
      <c r="H1001" s="325">
        <f t="shared" ref="H1001:J1001" si="654">H1005+H1009+H1013+H1017</f>
        <v>138.72871355515596</v>
      </c>
      <c r="I1001" s="325">
        <f t="shared" si="654"/>
        <v>99.904225265915045</v>
      </c>
      <c r="J1001" s="325">
        <f t="shared" si="654"/>
        <v>293.74428546198016</v>
      </c>
      <c r="K1001" s="324">
        <f>J1001+I1001+H1001+G1001</f>
        <v>803.9216519712935</v>
      </c>
      <c r="L1001" s="326">
        <v>850.13406189765078</v>
      </c>
      <c r="M1001" s="326">
        <v>877.97625488739175</v>
      </c>
      <c r="N1001" s="326">
        <v>872.96403853149059</v>
      </c>
      <c r="O1001" s="326">
        <v>842.5305567010962</v>
      </c>
    </row>
    <row r="1002" spans="1:15" outlineLevel="1">
      <c r="A1002" s="781"/>
      <c r="B1002" s="784"/>
      <c r="C1002" s="273" t="s">
        <v>83</v>
      </c>
      <c r="D1002" s="274"/>
      <c r="E1002" s="146">
        <f t="shared" ref="E1002:J1002" si="655">E1000/E994*100</f>
        <v>12.69407906235328</v>
      </c>
      <c r="F1002" s="146">
        <f t="shared" si="655"/>
        <v>12.98203917532182</v>
      </c>
      <c r="G1002" s="146">
        <f t="shared" si="655"/>
        <v>15.652290073546521</v>
      </c>
      <c r="H1002" s="146">
        <f t="shared" si="655"/>
        <v>9.4784296880416861</v>
      </c>
      <c r="I1002" s="146">
        <f t="shared" si="655"/>
        <v>7.8474956065387929</v>
      </c>
      <c r="J1002" s="146">
        <f t="shared" si="655"/>
        <v>16.656919058700915</v>
      </c>
      <c r="K1002" s="146">
        <f>K1000/K994*100</f>
        <v>12.850867958803974</v>
      </c>
      <c r="L1002" s="146">
        <f t="shared" ref="L1002:O1002" si="656">L1000/L994*100</f>
        <v>12.805835473520712</v>
      </c>
      <c r="M1002" s="146">
        <f t="shared" si="656"/>
        <v>12.561055918681237</v>
      </c>
      <c r="N1002" s="146">
        <f t="shared" si="656"/>
        <v>11.922257959943215</v>
      </c>
      <c r="O1002" s="146">
        <f t="shared" si="656"/>
        <v>10.951599699535173</v>
      </c>
    </row>
    <row r="1003" spans="1:15" outlineLevel="1">
      <c r="A1003" s="781"/>
      <c r="B1003" s="784"/>
      <c r="C1003" s="273" t="s">
        <v>84</v>
      </c>
      <c r="D1003" s="274"/>
      <c r="E1003" s="146">
        <f t="shared" ref="E1003:J1003" si="657">IF(E995&gt;0,E1000/E995*100,)</f>
        <v>12.69407906235328</v>
      </c>
      <c r="F1003" s="146">
        <f t="shared" si="657"/>
        <v>12.98203917532182</v>
      </c>
      <c r="G1003" s="146">
        <f t="shared" si="657"/>
        <v>15.652290073546521</v>
      </c>
      <c r="H1003" s="146">
        <f t="shared" si="657"/>
        <v>9.4784296880416861</v>
      </c>
      <c r="I1003" s="146">
        <f t="shared" si="657"/>
        <v>7.8474956065387929</v>
      </c>
      <c r="J1003" s="146">
        <f t="shared" si="657"/>
        <v>16.656919058700915</v>
      </c>
      <c r="K1003" s="146">
        <f>IF(K995&gt;0,K1000/K995*100,)</f>
        <v>12.850867958803974</v>
      </c>
      <c r="L1003" s="146">
        <f t="shared" ref="L1003:O1003" si="658">IF(L995&gt;0,L1000/L995*100,)</f>
        <v>12.805835473520712</v>
      </c>
      <c r="M1003" s="146">
        <f t="shared" si="658"/>
        <v>12.561055918681237</v>
      </c>
      <c r="N1003" s="146">
        <f t="shared" si="658"/>
        <v>11.922257959943215</v>
      </c>
      <c r="O1003" s="146">
        <f t="shared" si="658"/>
        <v>10.951599699535173</v>
      </c>
    </row>
    <row r="1004" spans="1:15" outlineLevel="1">
      <c r="A1004" s="781" t="s">
        <v>64</v>
      </c>
      <c r="B1004" s="782" t="s">
        <v>72</v>
      </c>
      <c r="C1004" s="270" t="s">
        <v>71</v>
      </c>
      <c r="D1004" s="228"/>
      <c r="E1004" s="230">
        <v>43.675065000000011</v>
      </c>
      <c r="F1004" s="230">
        <v>30.835113600000085</v>
      </c>
      <c r="G1004" s="230">
        <v>10.870581999999999</v>
      </c>
      <c r="H1004" s="230">
        <v>10.646236999999999</v>
      </c>
      <c r="I1004" s="230">
        <v>4.9529390000000006</v>
      </c>
      <c r="J1004" s="230">
        <v>8.3181820000000002</v>
      </c>
      <c r="K1004" s="230">
        <f>J1004+I1004+H1004+G1004</f>
        <v>34.787939999999999</v>
      </c>
      <c r="L1004" s="230">
        <v>34.870638</v>
      </c>
      <c r="M1004" s="230">
        <v>34.295855000000003</v>
      </c>
      <c r="N1004" s="230">
        <v>32.464632000000002</v>
      </c>
      <c r="O1004" s="230">
        <v>29.821503</v>
      </c>
    </row>
    <row r="1005" spans="1:15" outlineLevel="1">
      <c r="A1005" s="781"/>
      <c r="B1005" s="782"/>
      <c r="C1005" s="270" t="s">
        <v>55</v>
      </c>
      <c r="D1005" s="228"/>
      <c r="E1005" s="324">
        <f>E1004*Тарифы!$B$5</f>
        <v>137.48644727724096</v>
      </c>
      <c r="F1005" s="324">
        <v>94.42783736037255</v>
      </c>
      <c r="G1005" s="325">
        <f>G1004*Тарифы!$E$5</f>
        <v>39.032195503905797</v>
      </c>
      <c r="H1005" s="325">
        <f>H1004*Тарифы!$F$5</f>
        <v>36.45678216614553</v>
      </c>
      <c r="I1005" s="325">
        <f>I1004*Тарифы!$G$5</f>
        <v>17.931033025692585</v>
      </c>
      <c r="J1005" s="325">
        <f>J1004*Тарифы!$H$5</f>
        <v>30.222893181984976</v>
      </c>
      <c r="K1005" s="324">
        <f>J1005+I1005+H1005+G1005</f>
        <v>123.64290387772888</v>
      </c>
      <c r="L1005" s="326">
        <v>131.68748478089975</v>
      </c>
      <c r="M1005" s="326">
        <v>136.00029431806564</v>
      </c>
      <c r="N1005" s="326">
        <v>135.22389256902213</v>
      </c>
      <c r="O1005" s="326">
        <v>130.50968383989527</v>
      </c>
    </row>
    <row r="1006" spans="1:15" outlineLevel="1">
      <c r="A1006" s="781"/>
      <c r="B1006" s="782"/>
      <c r="C1006" s="273" t="s">
        <v>79</v>
      </c>
      <c r="D1006" s="274"/>
      <c r="E1006" s="311">
        <f t="shared" ref="E1006:O1006" si="659">IF(E990&gt;0,E1004/E990*100,)</f>
        <v>2.8593369391538177</v>
      </c>
      <c r="F1006" s="311">
        <f t="shared" si="659"/>
        <v>2.062259300665902</v>
      </c>
      <c r="G1006" s="311">
        <f t="shared" si="659"/>
        <v>2.4963751622353167</v>
      </c>
      <c r="H1006" s="311">
        <f t="shared" si="659"/>
        <v>3.4108543856179279</v>
      </c>
      <c r="I1006" s="311">
        <f t="shared" si="659"/>
        <v>1.6293144926335243</v>
      </c>
      <c r="J1006" s="311">
        <f t="shared" si="659"/>
        <v>1.8533868747662208</v>
      </c>
      <c r="K1006" s="311">
        <f t="shared" si="659"/>
        <v>2.3186059039772768</v>
      </c>
      <c r="L1006" s="311">
        <f t="shared" si="659"/>
        <v>2.3104809900890242</v>
      </c>
      <c r="M1006" s="311">
        <f t="shared" si="659"/>
        <v>2.2663168252133676</v>
      </c>
      <c r="N1006" s="311">
        <f t="shared" si="659"/>
        <v>2.1510623088179757</v>
      </c>
      <c r="O1006" s="311">
        <f t="shared" si="659"/>
        <v>1.9759321804603289</v>
      </c>
    </row>
    <row r="1007" spans="1:15" outlineLevel="1">
      <c r="A1007" s="781"/>
      <c r="B1007" s="782"/>
      <c r="C1007" s="273" t="s">
        <v>139</v>
      </c>
      <c r="D1007" s="274"/>
      <c r="E1007" s="311">
        <f t="shared" ref="E1007:O1007" si="660">IF(E996&gt;0,E1004/E996*100,)</f>
        <v>2.8593369391538177</v>
      </c>
      <c r="F1007" s="311">
        <f t="shared" si="660"/>
        <v>2.062259300665902</v>
      </c>
      <c r="G1007" s="311">
        <f t="shared" si="660"/>
        <v>2.4963751622353167</v>
      </c>
      <c r="H1007" s="311">
        <f t="shared" si="660"/>
        <v>3.4108543856179279</v>
      </c>
      <c r="I1007" s="311">
        <f t="shared" si="660"/>
        <v>1.6293144926335243</v>
      </c>
      <c r="J1007" s="311">
        <f t="shared" si="660"/>
        <v>1.8533868747662208</v>
      </c>
      <c r="K1007" s="311">
        <f t="shared" si="660"/>
        <v>2.3186059039772768</v>
      </c>
      <c r="L1007" s="311">
        <f t="shared" si="660"/>
        <v>2.3104809900890242</v>
      </c>
      <c r="M1007" s="311">
        <f t="shared" si="660"/>
        <v>2.2663168252133676</v>
      </c>
      <c r="N1007" s="311">
        <f t="shared" si="660"/>
        <v>2.1510623088179757</v>
      </c>
      <c r="O1007" s="311">
        <f t="shared" si="660"/>
        <v>1.9759321804603289</v>
      </c>
    </row>
    <row r="1008" spans="1:15" outlineLevel="1">
      <c r="A1008" s="781" t="s">
        <v>66</v>
      </c>
      <c r="B1008" s="782" t="s">
        <v>73</v>
      </c>
      <c r="C1008" s="270" t="s">
        <v>71</v>
      </c>
      <c r="D1008" s="228"/>
      <c r="E1008" s="230">
        <v>23.402698999999988</v>
      </c>
      <c r="F1008" s="230">
        <v>23.730075999999951</v>
      </c>
      <c r="G1008" s="328">
        <v>7.3542500000000004</v>
      </c>
      <c r="H1008" s="328">
        <v>5.0677010000000005</v>
      </c>
      <c r="I1008" s="328">
        <v>2.3696790000000001</v>
      </c>
      <c r="J1008" s="328">
        <v>6.2713960000000011</v>
      </c>
      <c r="K1008" s="230">
        <f>J1008+I1008+H1008+G1008</f>
        <v>21.063026000000001</v>
      </c>
      <c r="L1008" s="328">
        <v>21.113097</v>
      </c>
      <c r="M1008" s="328">
        <v>20.765084000000002</v>
      </c>
      <c r="N1008" s="328">
        <v>19.656334999999999</v>
      </c>
      <c r="O1008" s="328">
        <v>18.056001999999999</v>
      </c>
    </row>
    <row r="1009" spans="1:15" outlineLevel="1">
      <c r="A1009" s="781"/>
      <c r="B1009" s="782"/>
      <c r="C1009" s="270" t="s">
        <v>55</v>
      </c>
      <c r="D1009" s="228"/>
      <c r="E1009" s="324">
        <f>E1008*Тарифы!$B$5</f>
        <v>73.670272550450406</v>
      </c>
      <c r="F1009" s="324">
        <v>72.662161827229028</v>
      </c>
      <c r="G1009" s="325">
        <f>G1008*Тарифы!$E$5</f>
        <v>26.406362031453259</v>
      </c>
      <c r="H1009" s="325">
        <f>H1008*Тарифы!$F$5</f>
        <v>17.353743998011495</v>
      </c>
      <c r="I1009" s="325">
        <f>I1008*Тарифы!$G$5</f>
        <v>8.5789048500880334</v>
      </c>
      <c r="J1009" s="325">
        <f>J1008*Тарифы!$H$5</f>
        <v>22.786196720620907</v>
      </c>
      <c r="K1009" s="324">
        <f>J1009+I1009+H1009+G1009</f>
        <v>75.125207600173695</v>
      </c>
      <c r="L1009" s="326">
        <v>79.732714952481217</v>
      </c>
      <c r="M1009" s="326">
        <v>82.343989836070747</v>
      </c>
      <c r="N1009" s="326">
        <v>81.873903032096877</v>
      </c>
      <c r="O1009" s="326">
        <v>79.019595773979489</v>
      </c>
    </row>
    <row r="1010" spans="1:15" outlineLevel="1">
      <c r="A1010" s="781"/>
      <c r="B1010" s="782"/>
      <c r="C1010" s="273" t="s">
        <v>80</v>
      </c>
      <c r="D1010" s="274"/>
      <c r="E1010" s="261">
        <f t="shared" ref="E1010:O1010" si="661">IF(E991&gt;0,E1008/E991*100,)</f>
        <v>7.3593550220190522</v>
      </c>
      <c r="F1010" s="261">
        <f t="shared" si="661"/>
        <v>7.3960326685799469</v>
      </c>
      <c r="G1010" s="261">
        <f t="shared" si="661"/>
        <v>7.989664589225316</v>
      </c>
      <c r="H1010" s="261">
        <f t="shared" si="661"/>
        <v>7.1200698089008334</v>
      </c>
      <c r="I1010" s="261">
        <f t="shared" si="661"/>
        <v>3.7851459474451863</v>
      </c>
      <c r="J1010" s="261">
        <f t="shared" si="661"/>
        <v>5.3017159668911127</v>
      </c>
      <c r="K1010" s="261">
        <f t="shared" si="661"/>
        <v>6.1208990063604674</v>
      </c>
      <c r="L1010" s="261">
        <f t="shared" si="661"/>
        <v>6.0994499802461588</v>
      </c>
      <c r="M1010" s="261">
        <f t="shared" si="661"/>
        <v>5.9828609018014189</v>
      </c>
      <c r="N1010" s="261">
        <f t="shared" si="661"/>
        <v>5.6785999764725119</v>
      </c>
      <c r="O1010" s="261">
        <f t="shared" si="661"/>
        <v>5.216273152263005</v>
      </c>
    </row>
    <row r="1011" spans="1:15" outlineLevel="1">
      <c r="A1011" s="781"/>
      <c r="B1011" s="782"/>
      <c r="C1011" s="273" t="s">
        <v>140</v>
      </c>
      <c r="D1011" s="274"/>
      <c r="E1011" s="261">
        <f t="shared" ref="E1011:J1011" si="662">IF(E997&gt;0,E1008/E997*100,)</f>
        <v>7.3593550220190522</v>
      </c>
      <c r="F1011" s="261">
        <f t="shared" si="662"/>
        <v>7.3960326685799469</v>
      </c>
      <c r="G1011" s="261">
        <f t="shared" si="662"/>
        <v>7.989664589225316</v>
      </c>
      <c r="H1011" s="261">
        <f t="shared" si="662"/>
        <v>7.1200698089008334</v>
      </c>
      <c r="I1011" s="261">
        <f t="shared" si="662"/>
        <v>3.7851459474451863</v>
      </c>
      <c r="J1011" s="261">
        <f t="shared" si="662"/>
        <v>5.3017159668911127</v>
      </c>
      <c r="K1011" s="261">
        <f>IF(K997&gt;0,K1008/K997*100,)</f>
        <v>6.1208990063604674</v>
      </c>
      <c r="L1011" s="261">
        <f t="shared" ref="L1011:O1011" si="663">IF(L997&gt;0,L1008/L997*100,)</f>
        <v>6.0994499802461588</v>
      </c>
      <c r="M1011" s="261">
        <f t="shared" si="663"/>
        <v>5.9828609018014189</v>
      </c>
      <c r="N1011" s="261">
        <f t="shared" si="663"/>
        <v>5.6785999764725119</v>
      </c>
      <c r="O1011" s="261">
        <f t="shared" si="663"/>
        <v>5.216273152263005</v>
      </c>
    </row>
    <row r="1012" spans="1:15" outlineLevel="1">
      <c r="A1012" s="781" t="s">
        <v>89</v>
      </c>
      <c r="B1012" s="782" t="s">
        <v>74</v>
      </c>
      <c r="C1012" s="270" t="s">
        <v>71</v>
      </c>
      <c r="D1012" s="228"/>
      <c r="E1012" s="230">
        <v>98.404115999999973</v>
      </c>
      <c r="F1012" s="230">
        <v>111.54039500000002</v>
      </c>
      <c r="G1012" s="328">
        <v>35.966605780132227</v>
      </c>
      <c r="H1012" s="328">
        <v>16.53517171194941</v>
      </c>
      <c r="I1012" s="328">
        <v>13.861964920220707</v>
      </c>
      <c r="J1012" s="328">
        <v>34.275540404583623</v>
      </c>
      <c r="K1012" s="230">
        <f>J1012+I1012+H1012+G1012</f>
        <v>100.63928281688597</v>
      </c>
      <c r="L1012" s="328">
        <v>100.878522</v>
      </c>
      <c r="M1012" s="328">
        <v>99.215712999999994</v>
      </c>
      <c r="N1012" s="328">
        <v>93.918102000000005</v>
      </c>
      <c r="O1012" s="328">
        <v>86.271698999999998</v>
      </c>
    </row>
    <row r="1013" spans="1:15" outlineLevel="1">
      <c r="A1013" s="781"/>
      <c r="B1013" s="782"/>
      <c r="C1013" s="270" t="s">
        <v>55</v>
      </c>
      <c r="D1013" s="228"/>
      <c r="E1013" s="324">
        <f>E1012*Тарифы!$B$5</f>
        <v>309.77016991955242</v>
      </c>
      <c r="F1013" s="324">
        <v>341.94438131570331</v>
      </c>
      <c r="G1013" s="325">
        <f>G1012*Тарифы!$E$5</f>
        <v>129.14263361630771</v>
      </c>
      <c r="H1013" s="325">
        <f>H1012*Тарифы!$F$5</f>
        <v>56.622744090926339</v>
      </c>
      <c r="I1013" s="325">
        <f>I1012*Тарифы!$G$5</f>
        <v>50.184214016257734</v>
      </c>
      <c r="J1013" s="325">
        <f>J1012*Тарифы!$H$5</f>
        <v>124.53514438642252</v>
      </c>
      <c r="K1013" s="324">
        <f>J1013+I1013+H1013+G1013</f>
        <v>360.48473610991431</v>
      </c>
      <c r="L1013" s="326">
        <v>380.96345786947347</v>
      </c>
      <c r="M1013" s="326">
        <v>393.44014514222579</v>
      </c>
      <c r="N1013" s="326">
        <v>391.19406420915112</v>
      </c>
      <c r="O1013" s="326">
        <v>377.55616009094541</v>
      </c>
    </row>
    <row r="1014" spans="1:15" outlineLevel="1">
      <c r="A1014" s="781"/>
      <c r="B1014" s="782"/>
      <c r="C1014" s="273" t="s">
        <v>81</v>
      </c>
      <c r="D1014" s="274"/>
      <c r="E1014" s="261">
        <f t="shared" ref="E1014:J1014" si="664">IF(E995&gt;0,E1012/E992*100,)</f>
        <v>8.5483206052845961</v>
      </c>
      <c r="F1014" s="261">
        <f t="shared" si="664"/>
        <v>9.6347961422347215</v>
      </c>
      <c r="G1014" s="261">
        <f t="shared" si="664"/>
        <v>10.84205316635923</v>
      </c>
      <c r="H1014" s="261">
        <f t="shared" si="664"/>
        <v>6.1688227726103317</v>
      </c>
      <c r="I1014" s="261">
        <f t="shared" si="664"/>
        <v>5.9170795483015475</v>
      </c>
      <c r="J1014" s="261">
        <f t="shared" si="664"/>
        <v>11.659908512640861</v>
      </c>
      <c r="K1014" s="261">
        <f>IF(K995&gt;0,K1012/K992*100,)</f>
        <v>8.9218618310547804</v>
      </c>
      <c r="L1014" s="261">
        <f t="shared" ref="L1014:O1014" si="665">IF(L995&gt;0,L1012/L992*100,)</f>
        <v>8.8905975572564451</v>
      </c>
      <c r="M1014" s="261">
        <f t="shared" si="665"/>
        <v>8.7206565216922005</v>
      </c>
      <c r="N1014" s="261">
        <f t="shared" si="665"/>
        <v>8.2771637774724898</v>
      </c>
      <c r="O1014" s="261">
        <f t="shared" si="665"/>
        <v>7.6032731366718798</v>
      </c>
    </row>
    <row r="1015" spans="1:15" outlineLevel="1">
      <c r="A1015" s="781"/>
      <c r="B1015" s="782"/>
      <c r="C1015" s="273" t="s">
        <v>141</v>
      </c>
      <c r="D1015" s="274"/>
      <c r="E1015" s="261">
        <f t="shared" ref="E1015:J1015" si="666">IF(E998&gt;0,E1012/E998*100,)</f>
        <v>8.5483206052845961</v>
      </c>
      <c r="F1015" s="261">
        <f t="shared" si="666"/>
        <v>9.6347961422347215</v>
      </c>
      <c r="G1015" s="261">
        <f t="shared" si="666"/>
        <v>10.84205316635923</v>
      </c>
      <c r="H1015" s="261">
        <f t="shared" si="666"/>
        <v>6.1688227726103317</v>
      </c>
      <c r="I1015" s="261">
        <f t="shared" si="666"/>
        <v>5.9170795483015475</v>
      </c>
      <c r="J1015" s="261">
        <f t="shared" si="666"/>
        <v>11.659908512640861</v>
      </c>
      <c r="K1015" s="261">
        <f>IF(K998&gt;0,K1012/K998*100,)</f>
        <v>8.9218618310547804</v>
      </c>
      <c r="L1015" s="261">
        <f t="shared" ref="L1015:O1015" si="667">IF(L998&gt;0,L1012/L998*100,)</f>
        <v>8.8905975572564451</v>
      </c>
      <c r="M1015" s="261">
        <f t="shared" si="667"/>
        <v>8.7206565216922005</v>
      </c>
      <c r="N1015" s="261">
        <f t="shared" si="667"/>
        <v>8.2771637774724898</v>
      </c>
      <c r="O1015" s="261">
        <f t="shared" si="667"/>
        <v>7.6032731366718798</v>
      </c>
    </row>
    <row r="1016" spans="1:15" outlineLevel="1">
      <c r="A1016" s="781" t="s">
        <v>90</v>
      </c>
      <c r="B1016" s="782" t="s">
        <v>75</v>
      </c>
      <c r="C1016" s="270" t="s">
        <v>71</v>
      </c>
      <c r="D1016" s="228"/>
      <c r="E1016" s="230">
        <v>70.428120000000021</v>
      </c>
      <c r="F1016" s="230">
        <v>66.540336000000011</v>
      </c>
      <c r="G1016" s="328">
        <v>21.434489219867778</v>
      </c>
      <c r="H1016" s="328">
        <v>8.2629342880505892</v>
      </c>
      <c r="I1016" s="328">
        <v>6.4111240797792934</v>
      </c>
      <c r="J1016" s="328">
        <v>31.981490595416375</v>
      </c>
      <c r="K1016" s="230">
        <f>J1016+I1016+H1016+G1016</f>
        <v>68.090038183114032</v>
      </c>
      <c r="L1016" s="328">
        <v>68.251901000000004</v>
      </c>
      <c r="M1016" s="328">
        <v>67.126885999999999</v>
      </c>
      <c r="N1016" s="328">
        <v>63.542653999999999</v>
      </c>
      <c r="O1016" s="328">
        <v>58.369287999999997</v>
      </c>
    </row>
    <row r="1017" spans="1:15" outlineLevel="1">
      <c r="A1017" s="781"/>
      <c r="B1017" s="782"/>
      <c r="C1017" s="270" t="s">
        <v>55</v>
      </c>
      <c r="D1017" s="228"/>
      <c r="E1017" s="324">
        <f>E1016*Тарифы!$B$5</f>
        <v>221.70343666838733</v>
      </c>
      <c r="F1017" s="324">
        <v>204.87852632475241</v>
      </c>
      <c r="G1017" s="325">
        <f>G1016*Тарифы!$E$5</f>
        <v>76.96323653657555</v>
      </c>
      <c r="H1017" s="325">
        <f>H1016*Тарифы!$F$5</f>
        <v>28.295443300072613</v>
      </c>
      <c r="I1017" s="325">
        <f>I1016*Тарифы!$G$5</f>
        <v>23.2100733738767</v>
      </c>
      <c r="J1017" s="325">
        <f>J1016*Тарифы!$H$5</f>
        <v>116.20005117295175</v>
      </c>
      <c r="K1017" s="324">
        <f>J1017+I1017+H1017+G1017</f>
        <v>244.66880438347661</v>
      </c>
      <c r="L1017" s="326">
        <v>257.75040807125401</v>
      </c>
      <c r="M1017" s="326">
        <v>266.19182559102956</v>
      </c>
      <c r="N1017" s="326">
        <v>264.67218288648843</v>
      </c>
      <c r="O1017" s="326">
        <v>255.44511699627591</v>
      </c>
    </row>
    <row r="1018" spans="1:15" outlineLevel="1">
      <c r="A1018" s="781"/>
      <c r="B1018" s="782"/>
      <c r="C1018" s="273" t="s">
        <v>82</v>
      </c>
      <c r="D1018" s="274"/>
      <c r="E1018" s="261">
        <f t="shared" ref="E1018:J1018" si="668">IF(E993&gt;0,E1016/E993*100,)</f>
        <v>23.510669021139037</v>
      </c>
      <c r="F1018" s="261">
        <f t="shared" si="668"/>
        <v>19.894215152913048</v>
      </c>
      <c r="G1018" s="261">
        <f t="shared" si="668"/>
        <v>23.736160425007245</v>
      </c>
      <c r="H1018" s="261">
        <f t="shared" si="668"/>
        <v>9.0066044258722204</v>
      </c>
      <c r="I1018" s="261">
        <f t="shared" si="668"/>
        <v>9.8609228828801001</v>
      </c>
      <c r="J1018" s="261">
        <f t="shared" si="668"/>
        <v>29.708814630717935</v>
      </c>
      <c r="K1018" s="261">
        <f>IF(K993&gt;0,K1016/K993*100,)</f>
        <v>19.195894969739292</v>
      </c>
      <c r="L1018" s="261">
        <f t="shared" ref="L1018:O1018" si="669">IF(L993&gt;0,L1016/L993*100,)</f>
        <v>19.128627968423444</v>
      </c>
      <c r="M1018" s="261">
        <f t="shared" si="669"/>
        <v>18.76299020184242</v>
      </c>
      <c r="N1018" s="261">
        <f t="shared" si="669"/>
        <v>17.808790241494577</v>
      </c>
      <c r="O1018" s="261">
        <f t="shared" si="669"/>
        <v>16.358876142274234</v>
      </c>
    </row>
    <row r="1019" spans="1:15" outlineLevel="1">
      <c r="A1019" s="781"/>
      <c r="B1019" s="782"/>
      <c r="C1019" s="273" t="s">
        <v>142</v>
      </c>
      <c r="D1019" s="274"/>
      <c r="E1019" s="261">
        <f t="shared" ref="E1019:J1019" si="670">IF(E999&gt;0,E1016/E999*100,)</f>
        <v>23.510669021139037</v>
      </c>
      <c r="F1019" s="261">
        <f t="shared" si="670"/>
        <v>19.894215152913048</v>
      </c>
      <c r="G1019" s="261">
        <f t="shared" si="670"/>
        <v>23.736160425007245</v>
      </c>
      <c r="H1019" s="261">
        <f t="shared" si="670"/>
        <v>9.0066044258722204</v>
      </c>
      <c r="I1019" s="261">
        <f t="shared" si="670"/>
        <v>9.8609228828801001</v>
      </c>
      <c r="J1019" s="261">
        <f t="shared" si="670"/>
        <v>29.708814630717935</v>
      </c>
      <c r="K1019" s="261">
        <f>IF(K999&gt;0,K1016/K999*100,)</f>
        <v>19.195894969739292</v>
      </c>
      <c r="L1019" s="261">
        <f>IF(L999&gt;0,L1016/L999*100,)</f>
        <v>19.128627968423444</v>
      </c>
      <c r="M1019" s="261">
        <f>IF(M999&gt;0,M1016/M999*100,)</f>
        <v>18.76299020184242</v>
      </c>
      <c r="N1019" s="261">
        <f>IF(N999&gt;0,N1016/N999*100,)</f>
        <v>17.808790241494577</v>
      </c>
      <c r="O1019" s="261">
        <f>IF(O999&gt;0,O1016/O999*100,)</f>
        <v>16.358876142274234</v>
      </c>
    </row>
    <row r="1020" spans="1:15" ht="15" customHeight="1" outlineLevel="1">
      <c r="A1020" s="781">
        <v>5</v>
      </c>
      <c r="B1020" s="784" t="s">
        <v>123</v>
      </c>
      <c r="C1020" s="275" t="s">
        <v>71</v>
      </c>
      <c r="D1020" s="276"/>
      <c r="E1020" s="416">
        <v>3.4978885143411</v>
      </c>
      <c r="F1020" s="416">
        <v>3.47824143279297</v>
      </c>
      <c r="G1020" s="326">
        <v>1.5</v>
      </c>
      <c r="H1020" s="326">
        <v>0.69000000000000006</v>
      </c>
      <c r="I1020" s="326">
        <v>0.3</v>
      </c>
      <c r="J1020" s="326">
        <v>1.282</v>
      </c>
      <c r="K1020" s="416">
        <v>3.7719999999999998</v>
      </c>
      <c r="L1020" s="329">
        <v>3.6588400000000001</v>
      </c>
      <c r="M1020" s="223">
        <v>3.5490748000000001</v>
      </c>
      <c r="N1020" s="223">
        <v>3.4426025560000002</v>
      </c>
      <c r="O1020" s="223">
        <v>3.3393244793200005</v>
      </c>
    </row>
    <row r="1021" spans="1:15" outlineLevel="1">
      <c r="A1021" s="781"/>
      <c r="B1021" s="784"/>
      <c r="C1021" s="275" t="s">
        <v>143</v>
      </c>
      <c r="D1021" s="276"/>
      <c r="E1021" s="262"/>
      <c r="F1021" s="262">
        <f t="shared" ref="F1021:N1021" si="671">IF(F1000&gt;0,F1020/F1000*100,)</f>
        <v>1.4950794855213847</v>
      </c>
      <c r="G1021" s="262">
        <f t="shared" si="671"/>
        <v>1.9834467615848204</v>
      </c>
      <c r="H1021" s="262">
        <f t="shared" si="671"/>
        <v>1.7031972022937178</v>
      </c>
      <c r="I1021" s="262">
        <f t="shared" si="671"/>
        <v>1.0871256170389112</v>
      </c>
      <c r="J1021" s="262">
        <f t="shared" si="671"/>
        <v>1.5857189508096745</v>
      </c>
      <c r="K1021" s="262">
        <f t="shared" si="671"/>
        <v>1.6795775134083786</v>
      </c>
      <c r="L1021" s="262">
        <f t="shared" si="671"/>
        <v>1.6253264782454351</v>
      </c>
      <c r="M1021" s="262">
        <f t="shared" si="671"/>
        <v>1.6029891988446905</v>
      </c>
      <c r="N1021" s="262">
        <f t="shared" si="671"/>
        <v>1.6426062936919661</v>
      </c>
      <c r="O1021" s="147">
        <f t="shared" ref="O1021" si="672">IF(O1000&gt;0,O1020/O$19*100,)</f>
        <v>9.4838309596001508E-2</v>
      </c>
    </row>
    <row r="1022" spans="1:15" outlineLevel="1">
      <c r="A1022" s="781" t="s">
        <v>91</v>
      </c>
      <c r="B1022" s="785" t="s">
        <v>72</v>
      </c>
      <c r="C1022" s="270" t="s">
        <v>71</v>
      </c>
      <c r="D1022" s="228"/>
      <c r="E1022" s="417">
        <v>2.2355778576401</v>
      </c>
      <c r="F1022" s="417">
        <v>2.1894659195723998</v>
      </c>
      <c r="G1022" s="287">
        <v>0.90200000000000002</v>
      </c>
      <c r="H1022" s="287">
        <v>0.46</v>
      </c>
      <c r="I1022" s="287">
        <v>0.21199999999999999</v>
      </c>
      <c r="J1022" s="287">
        <v>0.87</v>
      </c>
      <c r="K1022" s="417">
        <v>2.4440000000000004</v>
      </c>
      <c r="L1022" s="255">
        <v>2.3706800000000006</v>
      </c>
      <c r="M1022" s="255">
        <v>2.2995596000000003</v>
      </c>
      <c r="N1022" s="255">
        <v>2.2305728120000006</v>
      </c>
      <c r="O1022" s="255">
        <v>2.1636556276400007</v>
      </c>
    </row>
    <row r="1023" spans="1:15" outlineLevel="1">
      <c r="A1023" s="781"/>
      <c r="B1023" s="785"/>
      <c r="C1023" s="273" t="s">
        <v>144</v>
      </c>
      <c r="D1023" s="274"/>
      <c r="E1023" s="262"/>
      <c r="F1023" s="262">
        <f t="shared" ref="F1023:I1023" si="673">IF(F1004&gt;0,F1022/F1004*100,)</f>
        <v>7.1005605751113361</v>
      </c>
      <c r="G1023" s="262">
        <f t="shared" si="673"/>
        <v>8.2976238070785904</v>
      </c>
      <c r="H1023" s="262">
        <f t="shared" si="673"/>
        <v>4.3207755003011865</v>
      </c>
      <c r="I1023" s="262">
        <f t="shared" si="673"/>
        <v>4.2802869165156281</v>
      </c>
      <c r="J1023" s="262">
        <f>IF(J1004&gt;0,J1022/J1004*100,)</f>
        <v>10.459016164830247</v>
      </c>
      <c r="K1023" s="262">
        <f t="shared" ref="K1023" si="674">IF(K1004&gt;0,K1022/K1004*100,)</f>
        <v>7.0254231782623533</v>
      </c>
      <c r="L1023" s="147">
        <f t="shared" ref="L1023:O1023" si="675">IF(L1004&gt;0,L1022/L$23*100,)</f>
        <v>0.49377666077098431</v>
      </c>
      <c r="M1023" s="147">
        <f t="shared" si="675"/>
        <v>0.47540595735938868</v>
      </c>
      <c r="N1023" s="147">
        <f t="shared" si="675"/>
        <v>0.46215122325007563</v>
      </c>
      <c r="O1023" s="147">
        <f t="shared" si="675"/>
        <v>0.4761103004799449</v>
      </c>
    </row>
    <row r="1024" spans="1:15" outlineLevel="1">
      <c r="A1024" s="781" t="s">
        <v>92</v>
      </c>
      <c r="B1024" s="782" t="s">
        <v>73</v>
      </c>
      <c r="C1024" s="270" t="s">
        <v>71</v>
      </c>
      <c r="D1024" s="228"/>
      <c r="E1024" s="417">
        <v>1.2623106567010001</v>
      </c>
      <c r="F1024" s="417">
        <v>1.28877551322057</v>
      </c>
      <c r="G1024" s="326">
        <v>0.59799999999999998</v>
      </c>
      <c r="H1024" s="326">
        <v>0.23</v>
      </c>
      <c r="I1024" s="326">
        <v>8.7999999999999995E-2</v>
      </c>
      <c r="J1024" s="326">
        <v>0.41199999999999998</v>
      </c>
      <c r="K1024" s="417">
        <v>1.3280000000000001</v>
      </c>
      <c r="L1024" s="255">
        <v>1.2881600000000002</v>
      </c>
      <c r="M1024" s="255">
        <v>1.2495152000000003</v>
      </c>
      <c r="N1024" s="255">
        <v>1.2120297440000003</v>
      </c>
      <c r="O1024" s="255">
        <v>1.1756688516800005</v>
      </c>
    </row>
    <row r="1025" spans="1:15" outlineLevel="1">
      <c r="A1025" s="781"/>
      <c r="B1025" s="782"/>
      <c r="C1025" s="273" t="s">
        <v>145</v>
      </c>
      <c r="D1025" s="274"/>
      <c r="E1025" s="277"/>
      <c r="F1025" s="277">
        <f t="shared" ref="F1025:K1025" si="676">IF(F1008&gt;0,F1024/F1008*100,)</f>
        <v>5.4309792906713517</v>
      </c>
      <c r="G1025" s="277">
        <f t="shared" si="676"/>
        <v>8.1313526192337751</v>
      </c>
      <c r="H1025" s="277">
        <f t="shared" si="676"/>
        <v>4.5385471636941483</v>
      </c>
      <c r="I1025" s="277">
        <f t="shared" si="676"/>
        <v>3.7135831477596746</v>
      </c>
      <c r="J1025" s="277">
        <f t="shared" si="676"/>
        <v>6.5695102015563984</v>
      </c>
      <c r="K1025" s="277">
        <f t="shared" si="676"/>
        <v>6.3048870565891146</v>
      </c>
      <c r="L1025" s="147">
        <f t="shared" ref="L1025:O1025" si="677">IF(L1008&gt;0,L1024/L$27*100,)</f>
        <v>0.73139322571234733</v>
      </c>
      <c r="M1025" s="147">
        <f t="shared" si="677"/>
        <v>0.70418212179781281</v>
      </c>
      <c r="N1025" s="147">
        <f t="shared" si="677"/>
        <v>0.68454890802656299</v>
      </c>
      <c r="O1025" s="147">
        <f t="shared" si="677"/>
        <v>0.70522541085515122</v>
      </c>
    </row>
    <row r="1026" spans="1:15" outlineLevel="1">
      <c r="A1026" s="781" t="s">
        <v>93</v>
      </c>
      <c r="B1026" s="782" t="s">
        <v>74</v>
      </c>
      <c r="C1026" s="270" t="s">
        <v>71</v>
      </c>
      <c r="D1026" s="228"/>
      <c r="E1026" s="257"/>
      <c r="F1026" s="257">
        <v>0</v>
      </c>
      <c r="G1026" s="287"/>
      <c r="H1026" s="287"/>
      <c r="I1026" s="287"/>
      <c r="J1026" s="287"/>
      <c r="K1026" s="257">
        <f>J1026+G1026+H1026+I1026</f>
        <v>0</v>
      </c>
      <c r="L1026" s="257"/>
      <c r="M1026" s="257"/>
      <c r="N1026" s="257"/>
      <c r="O1026" s="257"/>
    </row>
    <row r="1027" spans="1:15" outlineLevel="1">
      <c r="A1027" s="781"/>
      <c r="B1027" s="782"/>
      <c r="C1027" s="273" t="s">
        <v>146</v>
      </c>
      <c r="D1027" s="274"/>
      <c r="E1027" s="262"/>
      <c r="F1027" s="262">
        <v>0</v>
      </c>
      <c r="G1027" s="262">
        <f t="shared" ref="G1027:L1027" si="678">IF(G1012&gt;0,G1026/G1012*100,)</f>
        <v>0</v>
      </c>
      <c r="H1027" s="262">
        <f t="shared" si="678"/>
        <v>0</v>
      </c>
      <c r="I1027" s="262">
        <f t="shared" si="678"/>
        <v>0</v>
      </c>
      <c r="J1027" s="262">
        <f t="shared" si="678"/>
        <v>0</v>
      </c>
      <c r="K1027" s="262">
        <f t="shared" si="678"/>
        <v>0</v>
      </c>
      <c r="L1027" s="262">
        <f t="shared" si="678"/>
        <v>0</v>
      </c>
      <c r="M1027" s="147">
        <f t="shared" ref="M1027:N1027" si="679">IF(M1012&gt;0,M1026/M$31*100,)</f>
        <v>0</v>
      </c>
      <c r="N1027" s="147">
        <f t="shared" si="679"/>
        <v>0</v>
      </c>
      <c r="O1027" s="147">
        <v>0</v>
      </c>
    </row>
    <row r="1028" spans="1:15" ht="15" customHeight="1" outlineLevel="1">
      <c r="A1028" s="765">
        <v>6</v>
      </c>
      <c r="B1028" s="783" t="s">
        <v>229</v>
      </c>
      <c r="C1028" s="278" t="s">
        <v>57</v>
      </c>
      <c r="D1028" s="279"/>
      <c r="E1028" s="291">
        <f>E1032+E1036+E1040+E1045</f>
        <v>31.738687949999999</v>
      </c>
      <c r="F1028" s="291">
        <f>F1032+F1036+F1040+F1045</f>
        <v>34.765169700000001</v>
      </c>
      <c r="G1028" s="291">
        <f t="shared" ref="G1028:K1028" si="680">G1032+G1036+G1040+G1045</f>
        <v>14.293513850000002</v>
      </c>
      <c r="H1028" s="291">
        <f t="shared" si="680"/>
        <v>6.0022894899999999</v>
      </c>
      <c r="I1028" s="291">
        <f t="shared" si="680"/>
        <v>3.1089056099999994</v>
      </c>
      <c r="J1028" s="291">
        <f t="shared" si="680"/>
        <v>13.125311389999998</v>
      </c>
      <c r="K1028" s="291">
        <f t="shared" si="680"/>
        <v>36.53002034</v>
      </c>
      <c r="L1028" s="291">
        <f>L1032+L1036+L1040+L1045</f>
        <v>37.206159818395882</v>
      </c>
      <c r="M1028" s="108">
        <f>M1032+M1036+M1040+M1045</f>
        <v>37.534409051110188</v>
      </c>
      <c r="N1028" s="108">
        <f t="shared" ref="N1028:O1028" si="681">N1032+N1036+N1040+N1045</f>
        <v>37.864088874861189</v>
      </c>
      <c r="O1028" s="108">
        <f t="shared" si="681"/>
        <v>38.198059015573968</v>
      </c>
    </row>
    <row r="1029" spans="1:15" outlineLevel="1">
      <c r="A1029" s="765"/>
      <c r="B1029" s="783"/>
      <c r="C1029" s="278" t="s">
        <v>56</v>
      </c>
      <c r="D1029" s="279"/>
      <c r="E1029" s="291">
        <f>E1031+E1035+E1039+E1044+E1057</f>
        <v>1.2689655910089999</v>
      </c>
      <c r="F1029" s="291">
        <f>F1031+F1035+F1039+F1044+F1057</f>
        <v>1.3489433257730001</v>
      </c>
      <c r="G1029" s="291">
        <f t="shared" ref="G1029:J1029" si="682">G1031+G1035+G1039+G1044+G1057</f>
        <v>0.45291210099059998</v>
      </c>
      <c r="H1029" s="291">
        <f t="shared" si="682"/>
        <v>0.30100151220580001</v>
      </c>
      <c r="I1029" s="291">
        <f t="shared" si="682"/>
        <v>0.23388107195839997</v>
      </c>
      <c r="J1029" s="291">
        <f t="shared" si="682"/>
        <v>0.41457970880040002</v>
      </c>
      <c r="K1029" s="291">
        <f>K1031+K1035+K1039+K1044+K1057</f>
        <v>1.4023743939551998</v>
      </c>
      <c r="L1029" s="291">
        <f t="shared" ref="L1029:O1029" si="683">L1031+L1035+L1039+L1044+L1057</f>
        <v>1.3824614190341999</v>
      </c>
      <c r="M1029" s="291">
        <f t="shared" si="683"/>
        <v>1.3631530250036998</v>
      </c>
      <c r="N1029" s="291">
        <f t="shared" si="683"/>
        <v>1.3222495986464438</v>
      </c>
      <c r="O1029" s="291">
        <f t="shared" si="683"/>
        <v>1.2825925591199177</v>
      </c>
    </row>
    <row r="1030" spans="1:15" outlineLevel="1">
      <c r="A1030" s="778" t="s">
        <v>147</v>
      </c>
      <c r="B1030" s="779" t="s">
        <v>246</v>
      </c>
      <c r="C1030" s="264" t="s">
        <v>296</v>
      </c>
      <c r="D1030" s="265"/>
      <c r="E1030" s="379">
        <v>4.5106999999999999</v>
      </c>
      <c r="F1030" s="379">
        <v>4.5874040000000003</v>
      </c>
      <c r="G1030" s="378">
        <v>1.83775</v>
      </c>
      <c r="H1030" s="378">
        <v>0.79939899999999997</v>
      </c>
      <c r="I1030" s="378">
        <v>0.37595499999999998</v>
      </c>
      <c r="J1030" s="378">
        <v>1.5439530000000001</v>
      </c>
      <c r="K1030" s="421">
        <v>4.5570570000000004</v>
      </c>
      <c r="L1030" s="379">
        <v>4.420388</v>
      </c>
      <c r="M1030" s="379">
        <v>4.2878790000000002</v>
      </c>
      <c r="N1030" s="379">
        <v>4.1591690000000003</v>
      </c>
      <c r="O1030" s="379">
        <v>4.0344810000000004</v>
      </c>
    </row>
    <row r="1031" spans="1:15" outlineLevel="1">
      <c r="A1031" s="778"/>
      <c r="B1031" s="779"/>
      <c r="C1031" s="264" t="s">
        <v>56</v>
      </c>
      <c r="D1031" s="265"/>
      <c r="E1031" s="421">
        <v>0.54128399999999999</v>
      </c>
      <c r="F1031" s="421">
        <v>0.55048848000000006</v>
      </c>
      <c r="G1031" s="421">
        <v>0.22053</v>
      </c>
      <c r="H1031" s="421">
        <v>9.5927879999999993E-2</v>
      </c>
      <c r="I1031" s="421">
        <v>4.5114599999999998E-2</v>
      </c>
      <c r="J1031" s="421">
        <v>0.18527436</v>
      </c>
      <c r="K1031" s="421">
        <v>0.54684683999999995</v>
      </c>
      <c r="L1031" s="421">
        <v>0.53044656000000001</v>
      </c>
      <c r="M1031" s="421">
        <v>0.51454548</v>
      </c>
      <c r="N1031" s="421">
        <v>0.49910028000000001</v>
      </c>
      <c r="O1031" s="421">
        <v>0.48413772000000005</v>
      </c>
    </row>
    <row r="1032" spans="1:15" ht="30" outlineLevel="1">
      <c r="A1032" s="765"/>
      <c r="B1032" s="779"/>
      <c r="C1032" s="264" t="s">
        <v>57</v>
      </c>
      <c r="D1032" s="265"/>
      <c r="E1032" s="421">
        <v>29.922392679999998</v>
      </c>
      <c r="F1032" s="421">
        <v>32.056895529999998</v>
      </c>
      <c r="G1032" s="421">
        <v>13.170750170000002</v>
      </c>
      <c r="H1032" s="421">
        <v>5.5732929799999997</v>
      </c>
      <c r="I1032" s="421">
        <v>3.0505698399999996</v>
      </c>
      <c r="J1032" s="421">
        <v>12.155779809999999</v>
      </c>
      <c r="K1032" s="421">
        <v>33.950392800000003</v>
      </c>
      <c r="L1032" s="421">
        <v>34.578809168905885</v>
      </c>
      <c r="M1032" s="421">
        <v>34.883937714873305</v>
      </c>
      <c r="N1032" s="421">
        <v>35.190293391044193</v>
      </c>
      <c r="O1032" s="421">
        <v>35.500734130644148</v>
      </c>
    </row>
    <row r="1033" spans="1:15" ht="32.25" outlineLevel="1">
      <c r="A1033" s="765"/>
      <c r="B1033" s="779"/>
      <c r="C1033" s="264" t="s">
        <v>297</v>
      </c>
      <c r="D1033" s="265"/>
      <c r="E1033" s="563">
        <v>3.0635017658245042E-4</v>
      </c>
      <c r="F1033" s="563">
        <v>3.1203221396165071E-4</v>
      </c>
      <c r="G1033" s="563">
        <v>1.2500255072542632E-4</v>
      </c>
      <c r="H1033" s="563">
        <v>5.4374596135140829E-5</v>
      </c>
      <c r="I1033" s="563">
        <v>2.5572212737302487E-5</v>
      </c>
      <c r="J1033" s="563">
        <v>1.050186713101206E-4</v>
      </c>
      <c r="K1033" s="563">
        <v>3.0996803090799024E-4</v>
      </c>
      <c r="L1033" s="563">
        <v>3.0067189508696274E-4</v>
      </c>
      <c r="M1033" s="563">
        <v>2.9165871973989402E-4</v>
      </c>
      <c r="N1033" s="563">
        <v>2.8290394988334682E-4</v>
      </c>
      <c r="O1033" s="563">
        <v>2.7442275383118961E-4</v>
      </c>
    </row>
    <row r="1034" spans="1:15" ht="15" customHeight="1" outlineLevel="1">
      <c r="A1034" s="765" t="s">
        <v>148</v>
      </c>
      <c r="B1034" s="779" t="s">
        <v>255</v>
      </c>
      <c r="C1034" s="264" t="s">
        <v>59</v>
      </c>
      <c r="D1034" s="265"/>
      <c r="E1034" s="421">
        <v>660.19600000000003</v>
      </c>
      <c r="F1034" s="421">
        <v>899.45999999999992</v>
      </c>
      <c r="G1034" s="421">
        <v>388.00799999999998</v>
      </c>
      <c r="H1034" s="421">
        <v>132.86199999999999</v>
      </c>
      <c r="I1034" s="421">
        <v>15.46</v>
      </c>
      <c r="J1034" s="421">
        <v>283.05300000000005</v>
      </c>
      <c r="K1034" s="421">
        <v>819.38300000000004</v>
      </c>
      <c r="L1034" s="421">
        <v>794.80151000000001</v>
      </c>
      <c r="M1034" s="421">
        <v>770.95746499999996</v>
      </c>
      <c r="N1034" s="421">
        <v>747.82874100000004</v>
      </c>
      <c r="O1034" s="421">
        <v>725.39387899999997</v>
      </c>
    </row>
    <row r="1035" spans="1:15" outlineLevel="1">
      <c r="A1035" s="765"/>
      <c r="B1035" s="779"/>
      <c r="C1035" s="264" t="s">
        <v>56</v>
      </c>
      <c r="D1035" s="265"/>
      <c r="E1035" s="421">
        <v>9.4342008399999996E-2</v>
      </c>
      <c r="F1035" s="421">
        <v>0.12853283399999998</v>
      </c>
      <c r="G1035" s="421">
        <v>5.5446343199999991E-2</v>
      </c>
      <c r="H1035" s="421">
        <v>1.89859798E-2</v>
      </c>
      <c r="I1035" s="421">
        <v>2.209234E-3</v>
      </c>
      <c r="J1035" s="421">
        <v>4.0448273700000009E-2</v>
      </c>
      <c r="K1035" s="421">
        <v>0.11708983070000001</v>
      </c>
      <c r="L1035" s="421">
        <v>0.113577135779</v>
      </c>
      <c r="M1035" s="402">
        <v>0.1101698217485</v>
      </c>
      <c r="N1035" s="402">
        <v>0.10686472708890001</v>
      </c>
      <c r="O1035" s="402">
        <v>0.1036587853091</v>
      </c>
    </row>
    <row r="1036" spans="1:15" ht="30" outlineLevel="1">
      <c r="A1036" s="765"/>
      <c r="B1036" s="779"/>
      <c r="C1036" s="264" t="s">
        <v>57</v>
      </c>
      <c r="D1036" s="265"/>
      <c r="E1036" s="421">
        <v>1.8162952700000001</v>
      </c>
      <c r="F1036" s="421">
        <v>2.7082741700000001</v>
      </c>
      <c r="G1036" s="421">
        <v>1.1227636800000003</v>
      </c>
      <c r="H1036" s="421">
        <v>0.42899651</v>
      </c>
      <c r="I1036" s="421">
        <v>5.8335770000000002E-2</v>
      </c>
      <c r="J1036" s="421">
        <v>0.96953158000000006</v>
      </c>
      <c r="K1036" s="421">
        <v>2.5796275400000002</v>
      </c>
      <c r="L1036" s="421">
        <v>2.6273506494899999</v>
      </c>
      <c r="M1036" s="421">
        <v>2.6504713362368801</v>
      </c>
      <c r="N1036" s="421">
        <v>2.6737954838169942</v>
      </c>
      <c r="O1036" s="421">
        <v>2.6973248849298219</v>
      </c>
    </row>
    <row r="1037" spans="1:15" ht="17.25" outlineLevel="1">
      <c r="A1037" s="765"/>
      <c r="B1037" s="779"/>
      <c r="C1037" s="264" t="s">
        <v>288</v>
      </c>
      <c r="D1037" s="265"/>
      <c r="E1037" s="565">
        <v>9.6351507373153324E-3</v>
      </c>
      <c r="F1037" s="565">
        <v>5.5017891549683451E-2</v>
      </c>
      <c r="G1037" s="565">
        <v>1.4672942321096653E-3</v>
      </c>
      <c r="H1037" s="565">
        <v>5.0243202786167903E-4</v>
      </c>
      <c r="I1037" s="565">
        <v>5.8463662678128875E-5</v>
      </c>
      <c r="J1037" s="565">
        <v>1.0703955441159387E-3</v>
      </c>
      <c r="K1037" s="565">
        <v>5.0119766339419523E-2</v>
      </c>
      <c r="L1037" s="565">
        <v>4.8616173349236937E-2</v>
      </c>
      <c r="M1037" s="565">
        <v>4.7157688167110128E-2</v>
      </c>
      <c r="N1037" s="565">
        <v>4.5742957519038445E-2</v>
      </c>
      <c r="O1037" s="565">
        <v>4.437066880753586E-2</v>
      </c>
    </row>
    <row r="1038" spans="1:15" ht="17.25" customHeight="1" outlineLevel="1">
      <c r="A1038" s="765" t="s">
        <v>149</v>
      </c>
      <c r="B1038" s="779" t="s">
        <v>256</v>
      </c>
      <c r="C1038" s="264" t="s">
        <v>309</v>
      </c>
      <c r="D1038" s="265"/>
      <c r="E1038" s="226">
        <v>0</v>
      </c>
      <c r="F1038" s="226"/>
      <c r="G1038" s="226"/>
      <c r="H1038" s="226"/>
      <c r="I1038" s="226"/>
      <c r="J1038" s="226"/>
      <c r="K1038" s="226"/>
      <c r="L1038" s="226"/>
      <c r="M1038" s="222"/>
      <c r="N1038" s="222"/>
      <c r="O1038" s="222"/>
    </row>
    <row r="1039" spans="1:15" outlineLevel="1">
      <c r="A1039" s="765"/>
      <c r="B1039" s="779"/>
      <c r="C1039" s="264" t="s">
        <v>56</v>
      </c>
      <c r="D1039" s="265"/>
      <c r="E1039" s="108">
        <v>0</v>
      </c>
      <c r="F1039" s="108">
        <f t="shared" ref="F1039:O1039" si="684">1.154*F1038/1000</f>
        <v>0</v>
      </c>
      <c r="G1039" s="244">
        <f t="shared" si="684"/>
        <v>0</v>
      </c>
      <c r="H1039" s="244">
        <f t="shared" si="684"/>
        <v>0</v>
      </c>
      <c r="I1039" s="244">
        <f t="shared" si="684"/>
        <v>0</v>
      </c>
      <c r="J1039" s="244">
        <f t="shared" si="684"/>
        <v>0</v>
      </c>
      <c r="K1039" s="108">
        <f t="shared" si="684"/>
        <v>0</v>
      </c>
      <c r="L1039" s="108">
        <f t="shared" si="684"/>
        <v>0</v>
      </c>
      <c r="M1039" s="108">
        <f t="shared" si="684"/>
        <v>0</v>
      </c>
      <c r="N1039" s="108">
        <f t="shared" si="684"/>
        <v>0</v>
      </c>
      <c r="O1039" s="108">
        <f t="shared" si="684"/>
        <v>0</v>
      </c>
    </row>
    <row r="1040" spans="1:15" ht="30" outlineLevel="1">
      <c r="A1040" s="765"/>
      <c r="B1040" s="779"/>
      <c r="C1040" s="264" t="s">
        <v>57</v>
      </c>
      <c r="D1040" s="265"/>
      <c r="E1040" s="226">
        <v>0</v>
      </c>
      <c r="F1040" s="226"/>
      <c r="G1040" s="226"/>
      <c r="H1040" s="226"/>
      <c r="I1040" s="226"/>
      <c r="J1040" s="226"/>
      <c r="K1040" s="226"/>
      <c r="L1040" s="226"/>
      <c r="M1040" s="222"/>
      <c r="N1040" s="222"/>
      <c r="O1040" s="222"/>
    </row>
    <row r="1041" spans="1:15" ht="17.25" customHeight="1" outlineLevel="1">
      <c r="A1041" s="765" t="s">
        <v>150</v>
      </c>
      <c r="B1041" s="780" t="s">
        <v>294</v>
      </c>
      <c r="C1041" s="264" t="s">
        <v>257</v>
      </c>
      <c r="D1041" s="265"/>
      <c r="E1041" s="226">
        <v>0</v>
      </c>
      <c r="F1041" s="226">
        <v>0</v>
      </c>
      <c r="G1041" s="226">
        <v>0</v>
      </c>
      <c r="H1041" s="226">
        <v>0</v>
      </c>
      <c r="I1041" s="226">
        <v>0</v>
      </c>
      <c r="J1041" s="226">
        <v>0</v>
      </c>
      <c r="K1041" s="226">
        <v>0</v>
      </c>
      <c r="L1041" s="226">
        <v>0</v>
      </c>
      <c r="M1041" s="222">
        <v>0</v>
      </c>
      <c r="N1041" s="222">
        <v>0</v>
      </c>
      <c r="O1041" s="222">
        <v>0</v>
      </c>
    </row>
    <row r="1042" spans="1:15" outlineLevel="1">
      <c r="A1042" s="765"/>
      <c r="B1042" s="780"/>
      <c r="C1042" s="264" t="s">
        <v>244</v>
      </c>
      <c r="D1042" s="265"/>
      <c r="E1042" s="226">
        <v>0</v>
      </c>
      <c r="F1042" s="226">
        <v>0</v>
      </c>
      <c r="G1042" s="226">
        <v>0</v>
      </c>
      <c r="H1042" s="226">
        <v>0</v>
      </c>
      <c r="I1042" s="226">
        <v>0</v>
      </c>
      <c r="J1042" s="226">
        <v>0</v>
      </c>
      <c r="K1042" s="226">
        <v>0</v>
      </c>
      <c r="L1042" s="226">
        <v>0</v>
      </c>
      <c r="M1042" s="222">
        <v>0</v>
      </c>
      <c r="N1042" s="222">
        <v>0</v>
      </c>
      <c r="O1042" s="222">
        <v>0</v>
      </c>
    </row>
    <row r="1043" spans="1:15" outlineLevel="1">
      <c r="A1043" s="765"/>
      <c r="B1043" s="780"/>
      <c r="C1043" s="264" t="s">
        <v>310</v>
      </c>
      <c r="D1043" s="265"/>
      <c r="E1043" s="226">
        <v>0</v>
      </c>
      <c r="F1043" s="226">
        <v>0</v>
      </c>
      <c r="G1043" s="226">
        <v>0</v>
      </c>
      <c r="H1043" s="226">
        <v>0</v>
      </c>
      <c r="I1043" s="226">
        <v>0</v>
      </c>
      <c r="J1043" s="226">
        <v>0</v>
      </c>
      <c r="K1043" s="226">
        <v>0</v>
      </c>
      <c r="L1043" s="226">
        <v>0</v>
      </c>
      <c r="M1043" s="222">
        <v>0</v>
      </c>
      <c r="N1043" s="222">
        <v>0</v>
      </c>
      <c r="O1043" s="222">
        <v>0</v>
      </c>
    </row>
    <row r="1044" spans="1:15" outlineLevel="1">
      <c r="A1044" s="765"/>
      <c r="B1044" s="780"/>
      <c r="C1044" s="264" t="s">
        <v>56</v>
      </c>
      <c r="D1044" s="265"/>
      <c r="E1044" s="226">
        <v>0</v>
      </c>
      <c r="F1044" s="226">
        <v>0</v>
      </c>
      <c r="G1044" s="226">
        <v>0</v>
      </c>
      <c r="H1044" s="226">
        <v>0</v>
      </c>
      <c r="I1044" s="226">
        <v>0</v>
      </c>
      <c r="J1044" s="226">
        <v>0</v>
      </c>
      <c r="K1044" s="226">
        <v>0</v>
      </c>
      <c r="L1044" s="226">
        <v>0</v>
      </c>
      <c r="M1044" s="222">
        <v>0</v>
      </c>
      <c r="N1044" s="222">
        <v>0</v>
      </c>
      <c r="O1044" s="222">
        <v>0</v>
      </c>
    </row>
    <row r="1045" spans="1:15" ht="30" outlineLevel="1">
      <c r="A1045" s="765"/>
      <c r="B1045" s="780"/>
      <c r="C1045" s="264" t="s">
        <v>57</v>
      </c>
      <c r="D1045" s="265"/>
      <c r="E1045" s="226">
        <v>0</v>
      </c>
      <c r="F1045" s="226">
        <v>0</v>
      </c>
      <c r="G1045" s="226">
        <v>0</v>
      </c>
      <c r="H1045" s="226">
        <v>0</v>
      </c>
      <c r="I1045" s="226">
        <v>0</v>
      </c>
      <c r="J1045" s="226">
        <v>0</v>
      </c>
      <c r="K1045" s="226">
        <v>0</v>
      </c>
      <c r="L1045" s="226">
        <v>0</v>
      </c>
      <c r="M1045" s="222">
        <v>0</v>
      </c>
      <c r="N1045" s="222">
        <v>0</v>
      </c>
      <c r="O1045" s="222">
        <v>0</v>
      </c>
    </row>
    <row r="1046" spans="1:15" ht="15" customHeight="1" outlineLevel="1">
      <c r="A1046" s="765" t="s">
        <v>231</v>
      </c>
      <c r="B1046" s="776" t="s">
        <v>230</v>
      </c>
      <c r="C1046" s="278" t="s">
        <v>57</v>
      </c>
      <c r="D1046" s="279"/>
      <c r="E1046" s="244">
        <f t="shared" ref="E1046:O1046" si="685">E1051</f>
        <v>0.41589196</v>
      </c>
      <c r="F1046" s="244">
        <f t="shared" si="685"/>
        <v>0.14629645000000002</v>
      </c>
      <c r="G1046" s="244">
        <f t="shared" si="685"/>
        <v>4.07432E-2</v>
      </c>
      <c r="H1046" s="244">
        <f t="shared" si="685"/>
        <v>3.1169620000000002E-2</v>
      </c>
      <c r="I1046" s="244">
        <f t="shared" si="685"/>
        <v>3.6677010000000003E-2</v>
      </c>
      <c r="J1046" s="244">
        <f t="shared" si="685"/>
        <v>4.1569770000000006E-2</v>
      </c>
      <c r="K1046" s="244">
        <f t="shared" si="685"/>
        <v>0.1501596</v>
      </c>
      <c r="L1046" s="244">
        <f t="shared" si="685"/>
        <v>0.1529375526</v>
      </c>
      <c r="M1046" s="244">
        <f t="shared" si="685"/>
        <v>0.15428342507285092</v>
      </c>
      <c r="N1046" s="244">
        <f t="shared" si="685"/>
        <v>0.15564110044338883</v>
      </c>
      <c r="O1046" s="244">
        <f t="shared" si="685"/>
        <v>0.15701079973777321</v>
      </c>
    </row>
    <row r="1047" spans="1:15" ht="17.25" outlineLevel="1">
      <c r="A1047" s="765"/>
      <c r="B1047" s="776"/>
      <c r="C1047" s="278" t="s">
        <v>257</v>
      </c>
      <c r="D1047" s="279"/>
      <c r="E1047" s="244">
        <f t="shared" ref="E1047:G1047" si="686">E1050</f>
        <v>9.7882180000000005</v>
      </c>
      <c r="F1047" s="244">
        <f t="shared" si="686"/>
        <v>3.7829999999999999</v>
      </c>
      <c r="G1047" s="244">
        <f t="shared" si="686"/>
        <v>1.0249999999999999</v>
      </c>
      <c r="H1047" s="244">
        <f>H1050</f>
        <v>0.80400000000000005</v>
      </c>
      <c r="I1047" s="244">
        <f t="shared" ref="I1047:O1047" si="687">I1050</f>
        <v>0.89160000000000006</v>
      </c>
      <c r="J1047" s="244">
        <f t="shared" si="687"/>
        <v>1.0044</v>
      </c>
      <c r="K1047" s="244">
        <f t="shared" si="687"/>
        <v>3.7250000000000001</v>
      </c>
      <c r="L1047" s="244">
        <f t="shared" si="687"/>
        <v>3.6132499999999999</v>
      </c>
      <c r="M1047" s="244">
        <f t="shared" si="687"/>
        <v>3.5048530000000002</v>
      </c>
      <c r="N1047" s="244">
        <f t="shared" si="687"/>
        <v>3.3997069999999998</v>
      </c>
      <c r="O1047" s="244">
        <f t="shared" si="687"/>
        <v>3.297717</v>
      </c>
    </row>
    <row r="1048" spans="1:15" ht="17.25" outlineLevel="1">
      <c r="A1048" s="778" t="s">
        <v>232</v>
      </c>
      <c r="B1048" s="775" t="s">
        <v>22</v>
      </c>
      <c r="C1048" s="264" t="s">
        <v>257</v>
      </c>
      <c r="D1048" s="265"/>
      <c r="E1048" s="230">
        <v>0</v>
      </c>
      <c r="F1048" s="230">
        <v>0</v>
      </c>
      <c r="G1048" s="230">
        <v>0</v>
      </c>
      <c r="H1048" s="230">
        <v>0</v>
      </c>
      <c r="I1048" s="230">
        <v>0</v>
      </c>
      <c r="J1048" s="230">
        <v>0</v>
      </c>
      <c r="K1048" s="230">
        <v>0</v>
      </c>
      <c r="L1048" s="230">
        <v>0</v>
      </c>
      <c r="M1048" s="223"/>
      <c r="N1048" s="223"/>
      <c r="O1048" s="223"/>
    </row>
    <row r="1049" spans="1:15" ht="30" outlineLevel="1">
      <c r="A1049" s="765"/>
      <c r="B1049" s="775"/>
      <c r="C1049" s="264" t="s">
        <v>57</v>
      </c>
      <c r="D1049" s="265"/>
      <c r="E1049" s="230">
        <v>0</v>
      </c>
      <c r="F1049" s="230">
        <v>0</v>
      </c>
      <c r="G1049" s="230">
        <v>0</v>
      </c>
      <c r="H1049" s="230">
        <v>0</v>
      </c>
      <c r="I1049" s="230">
        <v>0</v>
      </c>
      <c r="J1049" s="230">
        <v>0</v>
      </c>
      <c r="K1049" s="230">
        <v>0</v>
      </c>
      <c r="L1049" s="230">
        <v>0</v>
      </c>
      <c r="M1049" s="223"/>
      <c r="N1049" s="223"/>
      <c r="O1049" s="223"/>
    </row>
    <row r="1050" spans="1:15" outlineLevel="1">
      <c r="A1050" s="765" t="s">
        <v>233</v>
      </c>
      <c r="B1050" s="775" t="s">
        <v>23</v>
      </c>
      <c r="C1050" s="264" t="s">
        <v>320</v>
      </c>
      <c r="D1050" s="265"/>
      <c r="E1050" s="244">
        <v>9.7882180000000005</v>
      </c>
      <c r="F1050" s="244">
        <v>3.7829999999999999</v>
      </c>
      <c r="G1050" s="244">
        <v>1.0249999999999999</v>
      </c>
      <c r="H1050" s="244">
        <v>0.80400000000000005</v>
      </c>
      <c r="I1050" s="244">
        <v>0.89160000000000006</v>
      </c>
      <c r="J1050" s="244">
        <v>1.0044</v>
      </c>
      <c r="K1050" s="244">
        <v>3.7250000000000001</v>
      </c>
      <c r="L1050" s="244">
        <v>3.6132499999999999</v>
      </c>
      <c r="M1050" s="244">
        <v>3.5048530000000002</v>
      </c>
      <c r="N1050" s="244">
        <v>3.3997069999999998</v>
      </c>
      <c r="O1050" s="244">
        <v>3.297717</v>
      </c>
    </row>
    <row r="1051" spans="1:15" ht="30" outlineLevel="1">
      <c r="A1051" s="765"/>
      <c r="B1051" s="775"/>
      <c r="C1051" s="264" t="s">
        <v>57</v>
      </c>
      <c r="D1051" s="265"/>
      <c r="E1051" s="244">
        <v>0.41589196</v>
      </c>
      <c r="F1051" s="244">
        <v>0.14629645000000002</v>
      </c>
      <c r="G1051" s="244">
        <v>4.07432E-2</v>
      </c>
      <c r="H1051" s="244">
        <v>3.1169620000000002E-2</v>
      </c>
      <c r="I1051" s="244">
        <v>3.6677010000000003E-2</v>
      </c>
      <c r="J1051" s="244">
        <v>4.1569770000000006E-2</v>
      </c>
      <c r="K1051" s="244">
        <v>0.1501596</v>
      </c>
      <c r="L1051" s="244">
        <v>0.1529375526</v>
      </c>
      <c r="M1051" s="244">
        <v>0.15428342507285092</v>
      </c>
      <c r="N1051" s="244">
        <v>0.15564110044338883</v>
      </c>
      <c r="O1051" s="244">
        <v>0.15701079973777321</v>
      </c>
    </row>
    <row r="1052" spans="1:15" ht="17.25" outlineLevel="1">
      <c r="A1052" s="765" t="s">
        <v>235</v>
      </c>
      <c r="B1052" s="775" t="s">
        <v>234</v>
      </c>
      <c r="C1052" s="264" t="s">
        <v>257</v>
      </c>
      <c r="D1052" s="265"/>
      <c r="E1052" s="230">
        <v>0</v>
      </c>
      <c r="F1052" s="230">
        <v>0</v>
      </c>
      <c r="G1052" s="230">
        <v>0</v>
      </c>
      <c r="H1052" s="230">
        <v>0</v>
      </c>
      <c r="I1052" s="230">
        <v>0</v>
      </c>
      <c r="J1052" s="230">
        <v>0</v>
      </c>
      <c r="K1052" s="230">
        <v>0</v>
      </c>
      <c r="L1052" s="230">
        <v>0</v>
      </c>
      <c r="M1052" s="223">
        <v>0</v>
      </c>
      <c r="N1052" s="223">
        <v>0</v>
      </c>
      <c r="O1052" s="223">
        <v>0</v>
      </c>
    </row>
    <row r="1053" spans="1:15" outlineLevel="1">
      <c r="A1053" s="765"/>
      <c r="B1053" s="775"/>
      <c r="C1053" s="264" t="s">
        <v>244</v>
      </c>
      <c r="D1053" s="265"/>
      <c r="E1053" s="230">
        <v>0</v>
      </c>
      <c r="F1053" s="230">
        <v>0</v>
      </c>
      <c r="G1053" s="230">
        <v>0</v>
      </c>
      <c r="H1053" s="230">
        <v>0</v>
      </c>
      <c r="I1053" s="230">
        <v>0</v>
      </c>
      <c r="J1053" s="230">
        <v>0</v>
      </c>
      <c r="K1053" s="230">
        <v>0</v>
      </c>
      <c r="L1053" s="230">
        <v>0</v>
      </c>
      <c r="M1053" s="223">
        <v>0</v>
      </c>
      <c r="N1053" s="223">
        <v>0</v>
      </c>
      <c r="O1053" s="223">
        <v>0</v>
      </c>
    </row>
    <row r="1054" spans="1:15" outlineLevel="1">
      <c r="A1054" s="765"/>
      <c r="B1054" s="775"/>
      <c r="C1054" s="264" t="s">
        <v>310</v>
      </c>
      <c r="D1054" s="265"/>
      <c r="E1054" s="230">
        <v>0</v>
      </c>
      <c r="F1054" s="230">
        <v>0</v>
      </c>
      <c r="G1054" s="230">
        <v>0</v>
      </c>
      <c r="H1054" s="230">
        <v>0</v>
      </c>
      <c r="I1054" s="230">
        <v>0</v>
      </c>
      <c r="J1054" s="230">
        <v>0</v>
      </c>
      <c r="K1054" s="230">
        <v>0</v>
      </c>
      <c r="L1054" s="230">
        <v>0</v>
      </c>
      <c r="M1054" s="223">
        <v>0</v>
      </c>
      <c r="N1054" s="223">
        <v>0</v>
      </c>
      <c r="O1054" s="223">
        <v>0</v>
      </c>
    </row>
    <row r="1055" spans="1:15" ht="30" outlineLevel="1">
      <c r="A1055" s="765"/>
      <c r="B1055" s="775"/>
      <c r="C1055" s="264" t="s">
        <v>57</v>
      </c>
      <c r="D1055" s="265"/>
      <c r="E1055" s="230">
        <v>0</v>
      </c>
      <c r="F1055" s="230">
        <v>0</v>
      </c>
      <c r="G1055" s="230">
        <v>0</v>
      </c>
      <c r="H1055" s="230">
        <v>0</v>
      </c>
      <c r="I1055" s="230">
        <v>0</v>
      </c>
      <c r="J1055" s="230">
        <v>0</v>
      </c>
      <c r="K1055" s="230">
        <v>0</v>
      </c>
      <c r="L1055" s="230">
        <v>0</v>
      </c>
      <c r="M1055" s="223">
        <v>0</v>
      </c>
      <c r="N1055" s="223">
        <v>0</v>
      </c>
      <c r="O1055" s="223">
        <v>0</v>
      </c>
    </row>
    <row r="1056" spans="1:15" ht="15" customHeight="1" outlineLevel="1">
      <c r="A1056" s="765">
        <v>8</v>
      </c>
      <c r="B1056" s="776" t="s">
        <v>245</v>
      </c>
      <c r="C1056" s="264" t="s">
        <v>242</v>
      </c>
      <c r="D1056" s="265"/>
      <c r="E1056" s="244">
        <f t="shared" ref="E1056" si="688">E1059+E1072</f>
        <v>531.58682999999996</v>
      </c>
      <c r="F1056" s="244">
        <f t="shared" ref="F1056:O1056" si="689">F1059+F1072</f>
        <v>559.60645999999997</v>
      </c>
      <c r="G1056" s="244">
        <f t="shared" si="689"/>
        <v>148.92000099999996</v>
      </c>
      <c r="H1056" s="244">
        <f t="shared" si="689"/>
        <v>156.796581</v>
      </c>
      <c r="I1056" s="244">
        <f t="shared" si="689"/>
        <v>157.25863799999999</v>
      </c>
      <c r="J1056" s="244">
        <f t="shared" si="689"/>
        <v>159.12463</v>
      </c>
      <c r="K1056" s="244">
        <f t="shared" si="689"/>
        <v>622.09984999999995</v>
      </c>
      <c r="L1056" s="244">
        <f t="shared" si="689"/>
        <v>622.09984999999995</v>
      </c>
      <c r="M1056" s="244">
        <f t="shared" si="689"/>
        <v>622.09984999999995</v>
      </c>
      <c r="N1056" s="244">
        <f t="shared" si="689"/>
        <v>603.43685449999998</v>
      </c>
      <c r="O1056" s="244">
        <f t="shared" si="689"/>
        <v>585.33374886499996</v>
      </c>
    </row>
    <row r="1057" spans="1:15" outlineLevel="1">
      <c r="A1057" s="765"/>
      <c r="B1057" s="776"/>
      <c r="C1057" s="264" t="s">
        <v>56</v>
      </c>
      <c r="D1057" s="265"/>
      <c r="E1057" s="244">
        <f t="shared" ref="E1057" si="690">E1060+E1073</f>
        <v>0.63333958260899992</v>
      </c>
      <c r="F1057" s="244">
        <f t="shared" ref="F1057:O1057" si="691">F1060+F1073</f>
        <v>0.66992201177300004</v>
      </c>
      <c r="G1057" s="244">
        <f t="shared" si="691"/>
        <v>0.17693575779059997</v>
      </c>
      <c r="H1057" s="244">
        <f t="shared" si="691"/>
        <v>0.18608765240580002</v>
      </c>
      <c r="I1057" s="244">
        <f t="shared" si="691"/>
        <v>0.18655723795839999</v>
      </c>
      <c r="J1057" s="244">
        <f t="shared" si="691"/>
        <v>0.18885707510040001</v>
      </c>
      <c r="K1057" s="244">
        <f t="shared" si="691"/>
        <v>0.73843772325519985</v>
      </c>
      <c r="L1057" s="244">
        <f t="shared" si="691"/>
        <v>0.73843772325519985</v>
      </c>
      <c r="M1057" s="244">
        <f t="shared" si="691"/>
        <v>0.73843772325519985</v>
      </c>
      <c r="N1057" s="244">
        <f t="shared" si="691"/>
        <v>0.71628459155754376</v>
      </c>
      <c r="O1057" s="244">
        <f t="shared" si="691"/>
        <v>0.69479605381081755</v>
      </c>
    </row>
    <row r="1058" spans="1:15" ht="30" outlineLevel="1">
      <c r="A1058" s="765"/>
      <c r="B1058" s="776"/>
      <c r="C1058" s="264" t="s">
        <v>55</v>
      </c>
      <c r="D1058" s="265"/>
      <c r="E1058" s="244">
        <f t="shared" ref="E1058" si="692">E1061+E1074</f>
        <v>21.87967333853895</v>
      </c>
      <c r="F1058" s="244">
        <f t="shared" ref="F1058:O1058" si="693">F1061+F1074</f>
        <v>25.093998485166999</v>
      </c>
      <c r="G1058" s="244">
        <f t="shared" si="693"/>
        <v>7.1729805230999997</v>
      </c>
      <c r="H1058" s="244">
        <f t="shared" si="693"/>
        <v>7.5431475089400006</v>
      </c>
      <c r="I1058" s="244">
        <f t="shared" si="693"/>
        <v>7.5642840025199991</v>
      </c>
      <c r="J1058" s="244">
        <f t="shared" si="693"/>
        <v>7.6581061222799995</v>
      </c>
      <c r="K1058" s="244">
        <f t="shared" si="693"/>
        <v>29.938518156840001</v>
      </c>
      <c r="L1058" s="384">
        <f t="shared" si="693"/>
        <v>31.734829250000001</v>
      </c>
      <c r="M1058" s="384">
        <f t="shared" si="693"/>
        <v>32.68687413</v>
      </c>
      <c r="N1058" s="384">
        <f t="shared" si="693"/>
        <v>32.974518629999999</v>
      </c>
      <c r="O1058" s="384">
        <f t="shared" si="693"/>
        <v>33.264694399999996</v>
      </c>
    </row>
    <row r="1059" spans="1:15" outlineLevel="1">
      <c r="A1059" s="527" t="s">
        <v>236</v>
      </c>
      <c r="B1059" s="336" t="s">
        <v>250</v>
      </c>
      <c r="C1059" s="264" t="s">
        <v>242</v>
      </c>
      <c r="D1059" s="265"/>
      <c r="E1059" s="244">
        <v>218.19365999999999</v>
      </c>
      <c r="F1059" s="244">
        <v>197.73176999999998</v>
      </c>
      <c r="G1059" s="244">
        <v>66.015418999999994</v>
      </c>
      <c r="H1059" s="244">
        <v>71.569766999999999</v>
      </c>
      <c r="I1059" s="244">
        <v>72.567766000000006</v>
      </c>
      <c r="J1059" s="244">
        <v>72.567746</v>
      </c>
      <c r="K1059" s="244">
        <v>282.72069799999997</v>
      </c>
      <c r="L1059" s="244">
        <v>282.72069799999997</v>
      </c>
      <c r="M1059" s="244">
        <v>282.72069799999997</v>
      </c>
      <c r="N1059" s="244">
        <v>274.23907705999994</v>
      </c>
      <c r="O1059" s="244">
        <v>266.01190474819998</v>
      </c>
    </row>
    <row r="1060" spans="1:15" outlineLevel="1">
      <c r="A1060" s="527"/>
      <c r="B1060" s="526"/>
      <c r="C1060" s="264" t="s">
        <v>56</v>
      </c>
      <c r="D1060" s="265"/>
      <c r="E1060" s="244">
        <v>0.24708250058399997</v>
      </c>
      <c r="F1060" s="244">
        <v>0.223911456348</v>
      </c>
      <c r="G1060" s="244">
        <v>7.4755860475599997E-2</v>
      </c>
      <c r="H1060" s="244">
        <v>8.1045604150800005E-2</v>
      </c>
      <c r="I1060" s="244">
        <v>8.2175738218400018E-2</v>
      </c>
      <c r="J1060" s="244">
        <v>8.2175715570400001E-2</v>
      </c>
      <c r="K1060" s="244">
        <v>0.32015291841519994</v>
      </c>
      <c r="L1060" s="244">
        <v>0.32015291841519994</v>
      </c>
      <c r="M1060" s="108">
        <v>0.32015291841519994</v>
      </c>
      <c r="N1060" s="108">
        <v>0.31054833086274392</v>
      </c>
      <c r="O1060" s="108">
        <v>0.30123188093686165</v>
      </c>
    </row>
    <row r="1061" spans="1:15" ht="30" outlineLevel="1">
      <c r="A1061" s="527"/>
      <c r="B1061" s="526"/>
      <c r="C1061" s="264" t="s">
        <v>55</v>
      </c>
      <c r="D1061" s="265"/>
      <c r="E1061" s="244">
        <v>8.4308419681890499</v>
      </c>
      <c r="F1061" s="244">
        <v>8.2497052743309993</v>
      </c>
      <c r="G1061" s="244">
        <v>3.0045381401400002</v>
      </c>
      <c r="H1061" s="244">
        <v>3.2579433010200001</v>
      </c>
      <c r="I1061" s="244">
        <v>3.3060269583599999</v>
      </c>
      <c r="J1061" s="244">
        <f>J1065</f>
        <v>3.3060259947600001</v>
      </c>
      <c r="K1061" s="244">
        <f t="shared" ref="K1061:O1061" si="694">K1065</f>
        <v>12.874534394280001</v>
      </c>
      <c r="L1061" s="244">
        <f t="shared" si="694"/>
        <v>13.64700646</v>
      </c>
      <c r="M1061" s="244">
        <f t="shared" si="694"/>
        <v>14.056416649999999</v>
      </c>
      <c r="N1061" s="244">
        <f t="shared" si="694"/>
        <v>14.18011312</v>
      </c>
      <c r="O1061" s="244">
        <f t="shared" si="694"/>
        <v>14.304898120000001</v>
      </c>
    </row>
    <row r="1062" spans="1:15" ht="30" outlineLevel="1">
      <c r="A1062" s="527"/>
      <c r="B1062" s="526"/>
      <c r="C1062" s="264" t="s">
        <v>243</v>
      </c>
      <c r="D1062" s="265"/>
      <c r="E1062" s="244">
        <v>2.1819365999999998</v>
      </c>
      <c r="F1062" s="244">
        <v>1.9773176999999997</v>
      </c>
      <c r="G1062" s="244">
        <v>0.66015418999999997</v>
      </c>
      <c r="H1062" s="244">
        <v>0.71569766999999995</v>
      </c>
      <c r="I1062" s="244">
        <v>0.72567766000000011</v>
      </c>
      <c r="J1062" s="244">
        <v>0.72567746</v>
      </c>
      <c r="K1062" s="244">
        <v>2.8272069799999997</v>
      </c>
      <c r="L1062" s="331">
        <v>2.8272069799999997</v>
      </c>
      <c r="M1062" s="331">
        <v>2.8272069799999997</v>
      </c>
      <c r="N1062" s="331">
        <v>2.7423907705999993</v>
      </c>
      <c r="O1062" s="331">
        <v>2.660119047482</v>
      </c>
    </row>
    <row r="1063" spans="1:15" outlineLevel="1">
      <c r="A1063" s="527" t="s">
        <v>237</v>
      </c>
      <c r="B1063" s="529" t="s">
        <v>251</v>
      </c>
      <c r="C1063" s="264" t="s">
        <v>242</v>
      </c>
      <c r="D1063" s="265"/>
      <c r="E1063" s="244">
        <v>218.19365999999999</v>
      </c>
      <c r="F1063" s="244">
        <v>197.73176999999998</v>
      </c>
      <c r="G1063" s="244">
        <v>66.015418999999994</v>
      </c>
      <c r="H1063" s="244">
        <v>71.569766999999999</v>
      </c>
      <c r="I1063" s="244">
        <v>72.567766000000006</v>
      </c>
      <c r="J1063" s="244">
        <v>72.567746</v>
      </c>
      <c r="K1063" s="244">
        <v>282.72069799999997</v>
      </c>
      <c r="L1063" s="522">
        <v>282.72069799999997</v>
      </c>
      <c r="M1063" s="522">
        <v>282.72069799999997</v>
      </c>
      <c r="N1063" s="522">
        <v>274.23907705999994</v>
      </c>
      <c r="O1063" s="522">
        <v>266.01190474819998</v>
      </c>
    </row>
    <row r="1064" spans="1:15" outlineLevel="1">
      <c r="A1064" s="527"/>
      <c r="B1064" s="339"/>
      <c r="C1064" s="264" t="s">
        <v>225</v>
      </c>
      <c r="D1064" s="265"/>
      <c r="E1064" s="244">
        <v>0.24708250058399997</v>
      </c>
      <c r="F1064" s="244">
        <v>0.223911456348</v>
      </c>
      <c r="G1064" s="244">
        <v>7.4755860475599997E-2</v>
      </c>
      <c r="H1064" s="244">
        <v>8.1045604150800005E-2</v>
      </c>
      <c r="I1064" s="244">
        <v>8.2175738218400018E-2</v>
      </c>
      <c r="J1064" s="244">
        <v>8.2175715570400001E-2</v>
      </c>
      <c r="K1064" s="244">
        <v>0.32015291841519994</v>
      </c>
      <c r="L1064" s="331">
        <v>0.32015291841519994</v>
      </c>
      <c r="M1064" s="331">
        <v>0.32015291841519994</v>
      </c>
      <c r="N1064" s="331">
        <v>0.31054833086274397</v>
      </c>
      <c r="O1064" s="331">
        <v>0.30123188093686165</v>
      </c>
    </row>
    <row r="1065" spans="1:15" ht="30" outlineLevel="1">
      <c r="A1065" s="527"/>
      <c r="B1065" s="339"/>
      <c r="C1065" s="264" t="s">
        <v>55</v>
      </c>
      <c r="D1065" s="265"/>
      <c r="E1065" s="244">
        <v>8.4308419681890499</v>
      </c>
      <c r="F1065" s="244">
        <v>8.2497052743309993</v>
      </c>
      <c r="G1065" s="244">
        <v>3.0045381401400002</v>
      </c>
      <c r="H1065" s="244">
        <v>3.2579433010200001</v>
      </c>
      <c r="I1065" s="244">
        <v>3.3060269583599999</v>
      </c>
      <c r="J1065" s="244">
        <v>3.3060259947600001</v>
      </c>
      <c r="K1065" s="244">
        <v>12.874534394280001</v>
      </c>
      <c r="L1065" s="331">
        <v>13.64700646</v>
      </c>
      <c r="M1065" s="331">
        <v>14.056416649999999</v>
      </c>
      <c r="N1065" s="331">
        <v>14.18011312</v>
      </c>
      <c r="O1065" s="331">
        <v>14.304898120000001</v>
      </c>
    </row>
    <row r="1066" spans="1:15" ht="30" outlineLevel="1">
      <c r="A1066" s="527"/>
      <c r="B1066" s="284"/>
      <c r="C1066" s="264" t="s">
        <v>243</v>
      </c>
      <c r="D1066" s="265"/>
      <c r="E1066" s="244">
        <v>2.1819365999999998</v>
      </c>
      <c r="F1066" s="244">
        <v>1.9773176999999997</v>
      </c>
      <c r="G1066" s="244">
        <v>0.66015418999999997</v>
      </c>
      <c r="H1066" s="244">
        <v>0.71569766999999995</v>
      </c>
      <c r="I1066" s="244">
        <v>0.72567766000000011</v>
      </c>
      <c r="J1066" s="244">
        <v>0.72567746</v>
      </c>
      <c r="K1066" s="244">
        <v>2.8272069799999997</v>
      </c>
      <c r="L1066" s="331">
        <v>2.8272069799999997</v>
      </c>
      <c r="M1066" s="331">
        <v>2.8272069799999997</v>
      </c>
      <c r="N1066" s="331">
        <v>2.7423907705999993</v>
      </c>
      <c r="O1066" s="331">
        <v>2.660119047482</v>
      </c>
    </row>
    <row r="1067" spans="1:15" outlineLevel="1">
      <c r="A1067" s="527" t="s">
        <v>238</v>
      </c>
      <c r="B1067" s="530" t="s">
        <v>252</v>
      </c>
      <c r="C1067" s="264" t="s">
        <v>244</v>
      </c>
      <c r="D1067" s="265"/>
      <c r="E1067" s="226">
        <v>0</v>
      </c>
      <c r="F1067" s="226">
        <v>0</v>
      </c>
      <c r="G1067" s="226"/>
      <c r="H1067" s="226"/>
      <c r="I1067" s="226"/>
      <c r="J1067" s="226"/>
      <c r="K1067" s="226"/>
      <c r="L1067" s="226"/>
      <c r="M1067" s="222"/>
      <c r="N1067" s="222"/>
      <c r="O1067" s="222"/>
    </row>
    <row r="1068" spans="1:15" outlineLevel="1">
      <c r="A1068" s="527"/>
      <c r="B1068" s="528"/>
      <c r="C1068" s="264" t="s">
        <v>225</v>
      </c>
      <c r="D1068" s="265"/>
      <c r="E1068" s="244">
        <v>0</v>
      </c>
      <c r="F1068" s="244">
        <v>0</v>
      </c>
      <c r="G1068" s="244"/>
      <c r="H1068" s="244"/>
      <c r="I1068" s="244"/>
      <c r="J1068" s="244"/>
      <c r="K1068" s="244"/>
      <c r="L1068" s="244"/>
      <c r="M1068" s="108"/>
      <c r="N1068" s="108"/>
      <c r="O1068" s="108"/>
    </row>
    <row r="1069" spans="1:15" ht="30" outlineLevel="1">
      <c r="A1069" s="527"/>
      <c r="B1069" s="528"/>
      <c r="C1069" s="264" t="s">
        <v>55</v>
      </c>
      <c r="D1069" s="265"/>
      <c r="E1069" s="226">
        <v>0</v>
      </c>
      <c r="F1069" s="226">
        <v>0</v>
      </c>
      <c r="G1069" s="226"/>
      <c r="H1069" s="226"/>
      <c r="I1069" s="226"/>
      <c r="J1069" s="226"/>
      <c r="K1069" s="226"/>
      <c r="L1069" s="226"/>
      <c r="M1069" s="222"/>
      <c r="N1069" s="222"/>
      <c r="O1069" s="222"/>
    </row>
    <row r="1070" spans="1:15" ht="30" outlineLevel="1">
      <c r="A1070" s="527"/>
      <c r="B1070" s="528"/>
      <c r="C1070" s="264" t="s">
        <v>243</v>
      </c>
      <c r="D1070" s="265"/>
      <c r="E1070" s="226"/>
      <c r="F1070" s="226"/>
      <c r="G1070" s="226"/>
      <c r="H1070" s="226"/>
      <c r="I1070" s="226"/>
      <c r="J1070" s="226"/>
      <c r="K1070" s="226"/>
      <c r="L1070" s="226"/>
      <c r="M1070" s="222"/>
      <c r="N1070" s="222"/>
      <c r="O1070" s="222"/>
    </row>
    <row r="1071" spans="1:15" ht="30" outlineLevel="1">
      <c r="A1071" s="527"/>
      <c r="B1071" s="528"/>
      <c r="C1071" s="264" t="s">
        <v>260</v>
      </c>
      <c r="D1071" s="265"/>
      <c r="E1071" s="226"/>
      <c r="F1071" s="226"/>
      <c r="G1071" s="226"/>
      <c r="H1071" s="226"/>
      <c r="I1071" s="226"/>
      <c r="J1071" s="226"/>
      <c r="K1071" s="226"/>
      <c r="L1071" s="226"/>
      <c r="M1071" s="222"/>
      <c r="N1071" s="222"/>
      <c r="O1071" s="222"/>
    </row>
    <row r="1072" spans="1:15" outlineLevel="1">
      <c r="A1072" s="527" t="s">
        <v>239</v>
      </c>
      <c r="B1072" s="281" t="s">
        <v>226</v>
      </c>
      <c r="C1072" s="264" t="s">
        <v>242</v>
      </c>
      <c r="D1072" s="265"/>
      <c r="E1072" s="244">
        <f t="shared" ref="E1072:J1072" si="695">E1076+E1080</f>
        <v>313.39317</v>
      </c>
      <c r="F1072" s="244">
        <f t="shared" si="695"/>
        <v>361.87468999999999</v>
      </c>
      <c r="G1072" s="244">
        <f t="shared" si="695"/>
        <v>82.904581999999976</v>
      </c>
      <c r="H1072" s="244">
        <f t="shared" si="695"/>
        <v>85.226814000000019</v>
      </c>
      <c r="I1072" s="244">
        <f t="shared" si="695"/>
        <v>84.690871999999985</v>
      </c>
      <c r="J1072" s="244">
        <f t="shared" si="695"/>
        <v>86.556883999999997</v>
      </c>
      <c r="K1072" s="244">
        <f>K1076+K1080</f>
        <v>339.37915199999998</v>
      </c>
      <c r="L1072" s="331">
        <f t="shared" ref="L1072:O1072" si="696">L1076+L1080</f>
        <v>339.37915199999998</v>
      </c>
      <c r="M1072" s="331">
        <f t="shared" si="696"/>
        <v>339.37915199999998</v>
      </c>
      <c r="N1072" s="331">
        <f t="shared" si="696"/>
        <v>329.19777743999998</v>
      </c>
      <c r="O1072" s="331">
        <f t="shared" si="696"/>
        <v>319.32184411679998</v>
      </c>
    </row>
    <row r="1073" spans="1:15" outlineLevel="1">
      <c r="A1073" s="527"/>
      <c r="B1073" s="528"/>
      <c r="C1073" s="264" t="s">
        <v>225</v>
      </c>
      <c r="D1073" s="265"/>
      <c r="E1073" s="244">
        <f t="shared" ref="E1073:O1073" si="697">E1077+E1081</f>
        <v>0.38625708202499992</v>
      </c>
      <c r="F1073" s="244">
        <f t="shared" si="697"/>
        <v>0.44601055542500001</v>
      </c>
      <c r="G1073" s="244">
        <f t="shared" si="697"/>
        <v>0.10217989731499998</v>
      </c>
      <c r="H1073" s="244">
        <f t="shared" si="697"/>
        <v>0.10504204825500002</v>
      </c>
      <c r="I1073" s="244">
        <f t="shared" si="697"/>
        <v>0.10438149973999997</v>
      </c>
      <c r="J1073" s="244">
        <f t="shared" si="697"/>
        <v>0.10668135952999999</v>
      </c>
      <c r="K1073" s="244">
        <f t="shared" si="697"/>
        <v>0.41828480483999991</v>
      </c>
      <c r="L1073" s="331">
        <f t="shared" si="697"/>
        <v>0.41828480483999991</v>
      </c>
      <c r="M1073" s="331">
        <f t="shared" si="697"/>
        <v>0.41828480483999991</v>
      </c>
      <c r="N1073" s="331">
        <f t="shared" si="697"/>
        <v>0.4057362606947999</v>
      </c>
      <c r="O1073" s="331">
        <f t="shared" si="697"/>
        <v>0.39356417287395595</v>
      </c>
    </row>
    <row r="1074" spans="1:15" ht="30" outlineLevel="1">
      <c r="A1074" s="527"/>
      <c r="B1074" s="528"/>
      <c r="C1074" s="264" t="s">
        <v>55</v>
      </c>
      <c r="D1074" s="265"/>
      <c r="E1074" s="384">
        <f t="shared" ref="E1074:O1074" si="698">E1078+E1082</f>
        <v>13.4488313703499</v>
      </c>
      <c r="F1074" s="384">
        <f t="shared" si="698"/>
        <v>16.844293210836</v>
      </c>
      <c r="G1074" s="384">
        <f t="shared" si="698"/>
        <v>4.1684423829599995</v>
      </c>
      <c r="H1074" s="384">
        <f t="shared" si="698"/>
        <v>4.2852042079200006</v>
      </c>
      <c r="I1074" s="384">
        <f t="shared" si="698"/>
        <v>4.2582570441599996</v>
      </c>
      <c r="J1074" s="384">
        <f t="shared" si="698"/>
        <v>4.3520801275199998</v>
      </c>
      <c r="K1074" s="384">
        <f t="shared" si="698"/>
        <v>17.063983762559999</v>
      </c>
      <c r="L1074" s="384">
        <f t="shared" si="698"/>
        <v>18.087822790000001</v>
      </c>
      <c r="M1074" s="384">
        <f t="shared" si="698"/>
        <v>18.63045748</v>
      </c>
      <c r="N1074" s="384">
        <f t="shared" si="698"/>
        <v>18.794405510000001</v>
      </c>
      <c r="O1074" s="384">
        <f t="shared" si="698"/>
        <v>18.959796279999999</v>
      </c>
    </row>
    <row r="1075" spans="1:15" ht="30" outlineLevel="1">
      <c r="A1075" s="527"/>
      <c r="B1075" s="528"/>
      <c r="C1075" s="264" t="s">
        <v>243</v>
      </c>
      <c r="D1075" s="265"/>
      <c r="E1075" s="244">
        <f t="shared" ref="E1075:O1075" si="699">E1072/100</f>
        <v>3.1339316999999998</v>
      </c>
      <c r="F1075" s="244">
        <f t="shared" si="699"/>
        <v>3.6187468999999997</v>
      </c>
      <c r="G1075" s="244">
        <f t="shared" si="699"/>
        <v>0.82904581999999971</v>
      </c>
      <c r="H1075" s="244">
        <f t="shared" si="699"/>
        <v>0.85226814000000017</v>
      </c>
      <c r="I1075" s="244">
        <f t="shared" si="699"/>
        <v>0.84690871999999984</v>
      </c>
      <c r="J1075" s="244">
        <f t="shared" si="699"/>
        <v>0.86556884000000001</v>
      </c>
      <c r="K1075" s="244">
        <f t="shared" si="699"/>
        <v>3.3937915199999997</v>
      </c>
      <c r="L1075" s="331">
        <f t="shared" si="699"/>
        <v>3.3937915199999997</v>
      </c>
      <c r="M1075" s="331">
        <f t="shared" si="699"/>
        <v>3.3937915199999997</v>
      </c>
      <c r="N1075" s="331">
        <f t="shared" si="699"/>
        <v>3.2919777743999998</v>
      </c>
      <c r="O1075" s="331">
        <f t="shared" si="699"/>
        <v>3.1932184411679998</v>
      </c>
    </row>
    <row r="1076" spans="1:15" outlineLevel="1">
      <c r="A1076" s="527" t="s">
        <v>240</v>
      </c>
      <c r="B1076" s="530" t="s">
        <v>251</v>
      </c>
      <c r="C1076" s="264" t="s">
        <v>242</v>
      </c>
      <c r="D1076" s="265"/>
      <c r="E1076" s="230">
        <v>94.017950999999996</v>
      </c>
      <c r="F1076" s="230">
        <v>108.56240699999999</v>
      </c>
      <c r="G1076" s="230">
        <v>24.871374599999996</v>
      </c>
      <c r="H1076" s="230">
        <v>25.568044200000006</v>
      </c>
      <c r="I1076" s="230">
        <v>25.407261599999998</v>
      </c>
      <c r="J1076" s="380">
        <v>25.967065199999997</v>
      </c>
      <c r="K1076" s="230">
        <v>101.81374559999999</v>
      </c>
      <c r="L1076" s="424">
        <v>101.81374559999999</v>
      </c>
      <c r="M1076" s="424">
        <v>101.81374559999999</v>
      </c>
      <c r="N1076" s="424">
        <v>98.759333231999989</v>
      </c>
      <c r="O1076" s="424">
        <v>95.79655323503998</v>
      </c>
    </row>
    <row r="1077" spans="1:15" outlineLevel="1">
      <c r="A1077" s="527"/>
      <c r="B1077" s="284"/>
      <c r="C1077" s="264" t="s">
        <v>225</v>
      </c>
      <c r="D1077" s="265"/>
      <c r="E1077" s="244">
        <v>0.11587712460749999</v>
      </c>
      <c r="F1077" s="244">
        <v>0.1338031666275</v>
      </c>
      <c r="G1077" s="244">
        <v>3.0653969194499992E-2</v>
      </c>
      <c r="H1077" s="244">
        <v>3.1512614476500007E-2</v>
      </c>
      <c r="I1077" s="244">
        <v>3.1314449921999991E-2</v>
      </c>
      <c r="J1077" s="244">
        <v>3.2004407858999995E-2</v>
      </c>
      <c r="K1077" s="244">
        <v>0.12548544145199997</v>
      </c>
      <c r="L1077" s="331">
        <v>0.12548544145199997</v>
      </c>
      <c r="M1077" s="331">
        <v>0.12548544145199997</v>
      </c>
      <c r="N1077" s="331">
        <v>0.12172087820843996</v>
      </c>
      <c r="O1077" s="331">
        <v>0.11806925186218678</v>
      </c>
    </row>
    <row r="1078" spans="1:15" ht="30" outlineLevel="1">
      <c r="A1078" s="527"/>
      <c r="B1078" s="284"/>
      <c r="C1078" s="264" t="s">
        <v>55</v>
      </c>
      <c r="D1078" s="265"/>
      <c r="E1078" s="230">
        <v>4.0346494111049696</v>
      </c>
      <c r="F1078" s="230">
        <v>5.0532879632508001</v>
      </c>
      <c r="G1078" s="230">
        <v>1.2505327148879999</v>
      </c>
      <c r="H1078" s="230">
        <v>1.2855612623760002</v>
      </c>
      <c r="I1078" s="230">
        <v>1.2774771132479998</v>
      </c>
      <c r="J1078" s="381">
        <v>1.3056240382559998</v>
      </c>
      <c r="K1078" s="230">
        <v>5.1191951287680002</v>
      </c>
      <c r="L1078" s="425">
        <v>5.4263468399999999</v>
      </c>
      <c r="M1078" s="425">
        <v>5.5891372500000003</v>
      </c>
      <c r="N1078" s="425">
        <v>5.6383216599999999</v>
      </c>
      <c r="O1078" s="425">
        <v>5.6879388899999999</v>
      </c>
    </row>
    <row r="1079" spans="1:15" ht="30" outlineLevel="1">
      <c r="A1079" s="527"/>
      <c r="B1079" s="284"/>
      <c r="C1079" s="264" t="s">
        <v>243</v>
      </c>
      <c r="D1079" s="265"/>
      <c r="E1079" s="244">
        <v>0.94017951</v>
      </c>
      <c r="F1079" s="244">
        <v>1.0856240699999999</v>
      </c>
      <c r="G1079" s="244">
        <v>0.24871374599999996</v>
      </c>
      <c r="H1079" s="244">
        <v>0.25568044200000006</v>
      </c>
      <c r="I1079" s="244">
        <v>0.25407261599999997</v>
      </c>
      <c r="J1079" s="244">
        <v>0.25967065199999995</v>
      </c>
      <c r="K1079" s="244">
        <v>1.0181374559999998</v>
      </c>
      <c r="L1079" s="331">
        <v>1.0181374559999998</v>
      </c>
      <c r="M1079" s="331">
        <v>1.0181374559999998</v>
      </c>
      <c r="N1079" s="331">
        <v>0.98759333231999991</v>
      </c>
      <c r="O1079" s="331">
        <v>0.95796553235039983</v>
      </c>
    </row>
    <row r="1080" spans="1:15" outlineLevel="1">
      <c r="A1080" s="527" t="s">
        <v>241</v>
      </c>
      <c r="B1080" s="530" t="s">
        <v>252</v>
      </c>
      <c r="C1080" s="264" t="s">
        <v>244</v>
      </c>
      <c r="D1080" s="265"/>
      <c r="E1080" s="230">
        <v>219.37521899999999</v>
      </c>
      <c r="F1080" s="230">
        <v>253.31228299999998</v>
      </c>
      <c r="G1080" s="230">
        <v>58.033207399999988</v>
      </c>
      <c r="H1080" s="230">
        <v>59.658769800000009</v>
      </c>
      <c r="I1080" s="230">
        <v>59.283610399999993</v>
      </c>
      <c r="J1080" s="230">
        <v>60.589818799999996</v>
      </c>
      <c r="K1080" s="230">
        <v>237.56540639999997</v>
      </c>
      <c r="L1080" s="424">
        <v>237.56540639999997</v>
      </c>
      <c r="M1080" s="424">
        <v>237.56540639999997</v>
      </c>
      <c r="N1080" s="424">
        <v>230.43844420799999</v>
      </c>
      <c r="O1080" s="424">
        <v>223.52529088175999</v>
      </c>
    </row>
    <row r="1081" spans="1:15" outlineLevel="1">
      <c r="A1081" s="527"/>
      <c r="B1081" s="284"/>
      <c r="C1081" s="264" t="s">
        <v>225</v>
      </c>
      <c r="D1081" s="265"/>
      <c r="E1081" s="244">
        <v>0.27037995741749993</v>
      </c>
      <c r="F1081" s="244">
        <v>0.31220738879749999</v>
      </c>
      <c r="G1081" s="244">
        <v>7.1525928120499987E-2</v>
      </c>
      <c r="H1081" s="244">
        <v>7.3529433778500006E-2</v>
      </c>
      <c r="I1081" s="244">
        <v>7.3067049817999982E-2</v>
      </c>
      <c r="J1081" s="244">
        <v>7.4676951670999997E-2</v>
      </c>
      <c r="K1081" s="244">
        <v>0.29279936338799994</v>
      </c>
      <c r="L1081" s="331">
        <v>0.29279936338799994</v>
      </c>
      <c r="M1081" s="323">
        <v>0.29279936338799994</v>
      </c>
      <c r="N1081" s="323">
        <v>0.28401538248635994</v>
      </c>
      <c r="O1081" s="323">
        <v>0.2754949210117692</v>
      </c>
    </row>
    <row r="1082" spans="1:15" ht="30" outlineLevel="1">
      <c r="A1082" s="527"/>
      <c r="B1082" s="528"/>
      <c r="C1082" s="264" t="s">
        <v>55</v>
      </c>
      <c r="D1082" s="265"/>
      <c r="E1082" s="230">
        <v>9.4141819592449298</v>
      </c>
      <c r="F1082" s="230">
        <v>11.791005247585199</v>
      </c>
      <c r="G1082" s="230">
        <v>2.9179096680719994</v>
      </c>
      <c r="H1082" s="230">
        <v>2.9996429455440001</v>
      </c>
      <c r="I1082" s="230">
        <v>2.9807799309119996</v>
      </c>
      <c r="J1082" s="230">
        <v>3.0464560892639998</v>
      </c>
      <c r="K1082" s="230">
        <v>11.944788633791999</v>
      </c>
      <c r="L1082" s="426">
        <v>12.66147595</v>
      </c>
      <c r="M1082" s="426">
        <v>13.04132023</v>
      </c>
      <c r="N1082" s="426">
        <v>13.15608385</v>
      </c>
      <c r="O1082" s="426">
        <v>13.271857389999999</v>
      </c>
    </row>
    <row r="1083" spans="1:15" ht="30" outlineLevel="1">
      <c r="A1083" s="527"/>
      <c r="B1083" s="528"/>
      <c r="C1083" s="264" t="s">
        <v>243</v>
      </c>
      <c r="D1083" s="265"/>
      <c r="E1083" s="244">
        <v>2.1937521899999997</v>
      </c>
      <c r="F1083" s="244">
        <v>2.5331228299999999</v>
      </c>
      <c r="G1083" s="244">
        <v>0.58033207399999986</v>
      </c>
      <c r="H1083" s="244">
        <v>0.59658769800000011</v>
      </c>
      <c r="I1083" s="244">
        <v>0.59283610399999997</v>
      </c>
      <c r="J1083" s="244">
        <v>0.60589818799999995</v>
      </c>
      <c r="K1083" s="244">
        <v>2.3756540639999999</v>
      </c>
      <c r="L1083" s="331">
        <v>2.3756540639999999</v>
      </c>
      <c r="M1083" s="331">
        <v>2.3756540639999999</v>
      </c>
      <c r="N1083" s="331">
        <v>2.3043844420799999</v>
      </c>
      <c r="O1083" s="331">
        <v>2.2352529088175999</v>
      </c>
    </row>
    <row r="1084" spans="1:15" ht="30" outlineLevel="1">
      <c r="A1084" s="527"/>
      <c r="B1084" s="528"/>
      <c r="C1084" s="264" t="s">
        <v>260</v>
      </c>
      <c r="D1084" s="265"/>
      <c r="E1084" s="226">
        <v>0</v>
      </c>
      <c r="F1084" s="226">
        <v>0</v>
      </c>
      <c r="G1084" s="226">
        <v>0</v>
      </c>
      <c r="H1084" s="226">
        <v>0</v>
      </c>
      <c r="I1084" s="226">
        <v>0</v>
      </c>
      <c r="J1084" s="226">
        <v>0</v>
      </c>
      <c r="K1084" s="226">
        <v>0</v>
      </c>
      <c r="L1084" s="226">
        <v>0</v>
      </c>
      <c r="M1084" s="222">
        <v>0</v>
      </c>
      <c r="N1084" s="222">
        <v>0</v>
      </c>
      <c r="O1084" s="222">
        <v>0</v>
      </c>
    </row>
    <row r="1085" spans="1:15" ht="15" customHeight="1" outlineLevel="1">
      <c r="A1085" s="765" t="s">
        <v>248</v>
      </c>
      <c r="B1085" s="777" t="s">
        <v>253</v>
      </c>
      <c r="C1085" s="264" t="s">
        <v>225</v>
      </c>
      <c r="D1085" s="265"/>
      <c r="E1085" s="244">
        <v>0</v>
      </c>
      <c r="F1085" s="244">
        <v>0</v>
      </c>
      <c r="G1085" s="244">
        <f t="shared" ref="G1085:N1085" si="700">G1088+G1091</f>
        <v>0</v>
      </c>
      <c r="H1085" s="244">
        <f t="shared" si="700"/>
        <v>0</v>
      </c>
      <c r="I1085" s="244">
        <f t="shared" si="700"/>
        <v>0</v>
      </c>
      <c r="J1085" s="244">
        <f t="shared" si="700"/>
        <v>0</v>
      </c>
      <c r="K1085" s="244">
        <f t="shared" si="700"/>
        <v>0</v>
      </c>
      <c r="L1085" s="244">
        <f t="shared" si="700"/>
        <v>0</v>
      </c>
      <c r="M1085" s="108">
        <f t="shared" si="700"/>
        <v>0</v>
      </c>
      <c r="N1085" s="108">
        <f t="shared" si="700"/>
        <v>0</v>
      </c>
      <c r="O1085" s="108">
        <f>O1088+O1091</f>
        <v>0</v>
      </c>
    </row>
    <row r="1086" spans="1:15" ht="30" outlineLevel="1">
      <c r="A1086" s="765"/>
      <c r="B1086" s="777"/>
      <c r="C1086" s="264" t="s">
        <v>55</v>
      </c>
      <c r="D1086" s="265"/>
      <c r="E1086" s="244">
        <v>0</v>
      </c>
      <c r="F1086" s="244">
        <v>0</v>
      </c>
      <c r="G1086" s="244">
        <f t="shared" ref="G1086:N1086" si="701">G1089+G1092</f>
        <v>0</v>
      </c>
      <c r="H1086" s="244">
        <f t="shared" si="701"/>
        <v>0</v>
      </c>
      <c r="I1086" s="244">
        <f t="shared" si="701"/>
        <v>0</v>
      </c>
      <c r="J1086" s="244">
        <f t="shared" si="701"/>
        <v>0</v>
      </c>
      <c r="K1086" s="244">
        <f t="shared" si="701"/>
        <v>0</v>
      </c>
      <c r="L1086" s="244">
        <f t="shared" si="701"/>
        <v>0</v>
      </c>
      <c r="M1086" s="108">
        <f t="shared" si="701"/>
        <v>0</v>
      </c>
      <c r="N1086" s="108">
        <f t="shared" si="701"/>
        <v>0</v>
      </c>
      <c r="O1086" s="108">
        <f>O1089+O1092</f>
        <v>0</v>
      </c>
    </row>
    <row r="1087" spans="1:15" outlineLevel="1">
      <c r="A1087" s="765" t="s">
        <v>254</v>
      </c>
      <c r="B1087" s="766" t="s">
        <v>247</v>
      </c>
      <c r="C1087" s="264" t="s">
        <v>313</v>
      </c>
      <c r="D1087" s="265"/>
      <c r="E1087" s="226">
        <v>0</v>
      </c>
      <c r="F1087" s="226">
        <v>0</v>
      </c>
      <c r="G1087" s="226">
        <v>0</v>
      </c>
      <c r="H1087" s="226">
        <v>0</v>
      </c>
      <c r="I1087" s="226">
        <v>0</v>
      </c>
      <c r="J1087" s="226">
        <v>0</v>
      </c>
      <c r="K1087" s="226">
        <v>0</v>
      </c>
      <c r="L1087" s="226">
        <v>0</v>
      </c>
      <c r="M1087" s="222">
        <v>0</v>
      </c>
      <c r="N1087" s="222">
        <v>0</v>
      </c>
      <c r="O1087" s="222">
        <v>0</v>
      </c>
    </row>
    <row r="1088" spans="1:15" outlineLevel="1">
      <c r="A1088" s="765"/>
      <c r="B1088" s="766"/>
      <c r="C1088" s="264" t="s">
        <v>225</v>
      </c>
      <c r="D1088" s="265"/>
      <c r="E1088" s="244">
        <v>0</v>
      </c>
      <c r="F1088" s="244">
        <v>0</v>
      </c>
      <c r="G1088" s="244">
        <f t="shared" ref="G1088:N1088" si="702">1.154*G1087/1000</f>
        <v>0</v>
      </c>
      <c r="H1088" s="244">
        <f t="shared" si="702"/>
        <v>0</v>
      </c>
      <c r="I1088" s="244">
        <f t="shared" si="702"/>
        <v>0</v>
      </c>
      <c r="J1088" s="244">
        <f t="shared" si="702"/>
        <v>0</v>
      </c>
      <c r="K1088" s="244">
        <f t="shared" si="702"/>
        <v>0</v>
      </c>
      <c r="L1088" s="244">
        <f t="shared" si="702"/>
        <v>0</v>
      </c>
      <c r="M1088" s="108">
        <f t="shared" si="702"/>
        <v>0</v>
      </c>
      <c r="N1088" s="108">
        <f t="shared" si="702"/>
        <v>0</v>
      </c>
      <c r="O1088" s="108">
        <f>1.154*O1087/1000</f>
        <v>0</v>
      </c>
    </row>
    <row r="1089" spans="1:15" ht="30" outlineLevel="1">
      <c r="A1089" s="765"/>
      <c r="B1089" s="766"/>
      <c r="C1089" s="264" t="s">
        <v>55</v>
      </c>
      <c r="D1089" s="265"/>
      <c r="E1089" s="226">
        <v>0</v>
      </c>
      <c r="F1089" s="226">
        <v>0</v>
      </c>
      <c r="G1089" s="226">
        <v>0</v>
      </c>
      <c r="H1089" s="226">
        <v>0</v>
      </c>
      <c r="I1089" s="226">
        <v>0</v>
      </c>
      <c r="J1089" s="226">
        <v>0</v>
      </c>
      <c r="K1089" s="226">
        <v>0</v>
      </c>
      <c r="L1089" s="226">
        <v>0</v>
      </c>
      <c r="M1089" s="222">
        <v>0</v>
      </c>
      <c r="N1089" s="222">
        <v>0</v>
      </c>
      <c r="O1089" s="222">
        <v>0</v>
      </c>
    </row>
    <row r="1090" spans="1:15" outlineLevel="1">
      <c r="A1090" s="765" t="s">
        <v>249</v>
      </c>
      <c r="B1090" s="766" t="s">
        <v>246</v>
      </c>
      <c r="C1090" s="264" t="s">
        <v>58</v>
      </c>
      <c r="D1090" s="265"/>
      <c r="E1090" s="226">
        <v>0</v>
      </c>
      <c r="F1090" s="226">
        <v>0</v>
      </c>
      <c r="G1090" s="226">
        <v>0</v>
      </c>
      <c r="H1090" s="226">
        <v>0</v>
      </c>
      <c r="I1090" s="226">
        <v>0</v>
      </c>
      <c r="J1090" s="226">
        <v>0</v>
      </c>
      <c r="K1090" s="226">
        <v>0</v>
      </c>
      <c r="L1090" s="226">
        <v>0</v>
      </c>
      <c r="M1090" s="222">
        <v>0</v>
      </c>
      <c r="N1090" s="222">
        <v>0</v>
      </c>
      <c r="O1090" s="222">
        <v>0</v>
      </c>
    </row>
    <row r="1091" spans="1:15" outlineLevel="1">
      <c r="A1091" s="765"/>
      <c r="B1091" s="766"/>
      <c r="C1091" s="264" t="s">
        <v>56</v>
      </c>
      <c r="D1091" s="265"/>
      <c r="E1091" s="244">
        <v>0</v>
      </c>
      <c r="F1091" s="244">
        <v>0</v>
      </c>
      <c r="G1091" s="244">
        <f t="shared" ref="G1091:N1091" si="703">0.12*G1090</f>
        <v>0</v>
      </c>
      <c r="H1091" s="244">
        <f t="shared" si="703"/>
        <v>0</v>
      </c>
      <c r="I1091" s="244">
        <f t="shared" si="703"/>
        <v>0</v>
      </c>
      <c r="J1091" s="244">
        <f t="shared" si="703"/>
        <v>0</v>
      </c>
      <c r="K1091" s="244">
        <f t="shared" si="703"/>
        <v>0</v>
      </c>
      <c r="L1091" s="244">
        <f t="shared" si="703"/>
        <v>0</v>
      </c>
      <c r="M1091" s="108">
        <f t="shared" si="703"/>
        <v>0</v>
      </c>
      <c r="N1091" s="108">
        <f t="shared" si="703"/>
        <v>0</v>
      </c>
      <c r="O1091" s="108">
        <f>0.12*O1090</f>
        <v>0</v>
      </c>
    </row>
    <row r="1092" spans="1:15" ht="30" outlineLevel="1">
      <c r="A1092" s="765"/>
      <c r="B1092" s="766"/>
      <c r="C1092" s="264" t="s">
        <v>55</v>
      </c>
      <c r="D1092" s="265"/>
      <c r="E1092" s="226">
        <v>0</v>
      </c>
      <c r="F1092" s="226">
        <v>0</v>
      </c>
      <c r="G1092" s="226">
        <v>0</v>
      </c>
      <c r="H1092" s="226">
        <v>0</v>
      </c>
      <c r="I1092" s="226">
        <v>0</v>
      </c>
      <c r="J1092" s="226">
        <v>0</v>
      </c>
      <c r="K1092" s="226">
        <v>0</v>
      </c>
      <c r="L1092" s="226">
        <v>0</v>
      </c>
      <c r="M1092" s="222">
        <v>0</v>
      </c>
      <c r="N1092" s="222">
        <v>0</v>
      </c>
      <c r="O1092" s="222">
        <v>0</v>
      </c>
    </row>
    <row r="1093" spans="1:15" s="220" customFormat="1" ht="60" outlineLevel="1">
      <c r="A1093" s="303">
        <v>9</v>
      </c>
      <c r="B1093" s="304" t="s">
        <v>330</v>
      </c>
      <c r="C1093" s="264" t="s">
        <v>215</v>
      </c>
      <c r="D1093" s="265"/>
      <c r="E1093" s="366">
        <f>E1096/E1094</f>
        <v>0.97178683385579934</v>
      </c>
      <c r="F1093" s="366">
        <f>F1096/F1094</f>
        <v>0.98746081504702199</v>
      </c>
      <c r="G1093" s="366">
        <f t="shared" ref="G1093:O1093" si="704">G1096/G1094</f>
        <v>0.75</v>
      </c>
      <c r="H1093" s="366">
        <f t="shared" si="704"/>
        <v>0.75</v>
      </c>
      <c r="I1093" s="366">
        <f t="shared" si="704"/>
        <v>0.75</v>
      </c>
      <c r="J1093" s="366">
        <f t="shared" si="704"/>
        <v>0.75</v>
      </c>
      <c r="K1093" s="366">
        <f t="shared" si="704"/>
        <v>0.75</v>
      </c>
      <c r="L1093" s="366">
        <f t="shared" si="704"/>
        <v>0.75</v>
      </c>
      <c r="M1093" s="366">
        <f t="shared" si="704"/>
        <v>0.75</v>
      </c>
      <c r="N1093" s="366">
        <f t="shared" si="704"/>
        <v>0.75</v>
      </c>
      <c r="O1093" s="366">
        <f t="shared" si="704"/>
        <v>0.75</v>
      </c>
    </row>
    <row r="1094" spans="1:15" s="220" customFormat="1" ht="30" outlineLevel="1">
      <c r="A1094" s="305" t="s">
        <v>334</v>
      </c>
      <c r="B1094" s="304" t="s">
        <v>331</v>
      </c>
      <c r="C1094" s="264" t="s">
        <v>14</v>
      </c>
      <c r="D1094" s="265"/>
      <c r="E1094" s="367">
        <v>1276</v>
      </c>
      <c r="F1094" s="367">
        <v>1276</v>
      </c>
      <c r="G1094" s="367">
        <v>1276</v>
      </c>
      <c r="H1094" s="367">
        <v>1276</v>
      </c>
      <c r="I1094" s="367">
        <v>1276</v>
      </c>
      <c r="J1094" s="367">
        <v>1276</v>
      </c>
      <c r="K1094" s="367">
        <v>1276</v>
      </c>
      <c r="L1094" s="367">
        <v>1276</v>
      </c>
      <c r="M1094" s="367">
        <v>1276</v>
      </c>
      <c r="N1094" s="367">
        <v>1276</v>
      </c>
      <c r="O1094" s="367">
        <v>1276</v>
      </c>
    </row>
    <row r="1095" spans="1:15" s="220" customFormat="1" ht="30" outlineLevel="1">
      <c r="A1095" s="303" t="s">
        <v>335</v>
      </c>
      <c r="B1095" s="306" t="s">
        <v>332</v>
      </c>
      <c r="C1095" s="302" t="s">
        <v>14</v>
      </c>
      <c r="D1095" s="301"/>
      <c r="E1095" s="368">
        <v>36</v>
      </c>
      <c r="F1095" s="368">
        <v>16</v>
      </c>
      <c r="G1095" s="368">
        <v>319</v>
      </c>
      <c r="H1095" s="368">
        <v>319</v>
      </c>
      <c r="I1095" s="368">
        <v>319</v>
      </c>
      <c r="J1095" s="368">
        <v>319</v>
      </c>
      <c r="K1095" s="368">
        <v>319</v>
      </c>
      <c r="L1095" s="368">
        <v>319</v>
      </c>
      <c r="M1095" s="368">
        <v>319</v>
      </c>
      <c r="N1095" s="368">
        <v>319</v>
      </c>
      <c r="O1095" s="368">
        <v>319</v>
      </c>
    </row>
    <row r="1096" spans="1:15" s="220" customFormat="1" outlineLevel="1">
      <c r="A1096" s="303" t="s">
        <v>336</v>
      </c>
      <c r="B1096" s="306" t="s">
        <v>333</v>
      </c>
      <c r="C1096" s="264" t="s">
        <v>14</v>
      </c>
      <c r="D1096" s="265"/>
      <c r="E1096" s="351">
        <v>1240</v>
      </c>
      <c r="F1096" s="351">
        <v>1260</v>
      </c>
      <c r="G1096" s="351">
        <v>957</v>
      </c>
      <c r="H1096" s="351">
        <v>957</v>
      </c>
      <c r="I1096" s="351">
        <v>957</v>
      </c>
      <c r="J1096" s="351">
        <v>957</v>
      </c>
      <c r="K1096" s="351">
        <v>957</v>
      </c>
      <c r="L1096" s="351">
        <v>957</v>
      </c>
      <c r="M1096" s="351">
        <v>957</v>
      </c>
      <c r="N1096" s="351">
        <v>957</v>
      </c>
      <c r="O1096" s="351">
        <v>957</v>
      </c>
    </row>
    <row r="1097" spans="1:15">
      <c r="A1097" s="786" t="s">
        <v>444</v>
      </c>
      <c r="B1097" s="786"/>
      <c r="C1097" s="786"/>
      <c r="D1097" s="786"/>
      <c r="E1097" s="786"/>
      <c r="F1097" s="786"/>
      <c r="G1097" s="786"/>
      <c r="H1097" s="786"/>
      <c r="I1097" s="786"/>
      <c r="J1097" s="786"/>
      <c r="K1097" s="786"/>
      <c r="L1097" s="786"/>
      <c r="M1097" s="786"/>
      <c r="N1097" s="786"/>
      <c r="O1097" s="786"/>
    </row>
    <row r="1098" spans="1:15" ht="45" outlineLevel="1">
      <c r="A1098" s="523">
        <v>1</v>
      </c>
      <c r="B1098" s="269" t="s">
        <v>76</v>
      </c>
      <c r="C1098" s="270" t="s">
        <v>71</v>
      </c>
      <c r="D1098" s="228"/>
      <c r="E1098" s="108">
        <v>3803.0785149999997</v>
      </c>
      <c r="F1098" s="108">
        <v>3861.9602019999998</v>
      </c>
      <c r="G1098" s="108">
        <v>1098.0108789999999</v>
      </c>
      <c r="H1098" s="108">
        <v>839.06984799999998</v>
      </c>
      <c r="I1098" s="108">
        <v>779.97352499999988</v>
      </c>
      <c r="J1098" s="108">
        <v>1067.2223549999999</v>
      </c>
      <c r="K1098" s="108">
        <f>J1098+I1098+H1098+G1098</f>
        <v>3784.2766069999998</v>
      </c>
      <c r="L1098" s="108">
        <v>3800.8695769999999</v>
      </c>
      <c r="M1098" s="108">
        <v>3817.8405050000001</v>
      </c>
      <c r="N1098" s="108">
        <v>3813.826947</v>
      </c>
      <c r="O1098" s="108">
        <v>3806.964896</v>
      </c>
    </row>
    <row r="1099" spans="1:15" outlineLevel="1">
      <c r="A1099" s="523" t="s">
        <v>44</v>
      </c>
      <c r="B1099" s="525" t="s">
        <v>72</v>
      </c>
      <c r="C1099" s="270" t="s">
        <v>71</v>
      </c>
      <c r="D1099" s="228"/>
      <c r="E1099" s="108"/>
      <c r="F1099" s="108"/>
      <c r="G1099" s="222"/>
      <c r="H1099" s="222"/>
      <c r="I1099" s="222"/>
      <c r="J1099" s="222"/>
      <c r="K1099" s="108">
        <f t="shared" ref="K1099:K1102" si="705">J1099+I1099+H1099+G1099</f>
        <v>0</v>
      </c>
      <c r="L1099" s="222"/>
      <c r="M1099" s="222"/>
      <c r="N1099" s="222"/>
      <c r="O1099" s="222"/>
    </row>
    <row r="1100" spans="1:15" outlineLevel="1">
      <c r="A1100" s="523" t="s">
        <v>45</v>
      </c>
      <c r="B1100" s="525" t="s">
        <v>73</v>
      </c>
      <c r="C1100" s="270" t="s">
        <v>71</v>
      </c>
      <c r="D1100" s="228"/>
      <c r="E1100" s="108"/>
      <c r="F1100" s="108"/>
      <c r="G1100" s="222"/>
      <c r="H1100" s="222"/>
      <c r="I1100" s="222"/>
      <c r="J1100" s="222"/>
      <c r="K1100" s="108">
        <f t="shared" si="705"/>
        <v>0</v>
      </c>
      <c r="L1100" s="222"/>
      <c r="M1100" s="222"/>
      <c r="N1100" s="222"/>
      <c r="O1100" s="222"/>
    </row>
    <row r="1101" spans="1:15" outlineLevel="1">
      <c r="A1101" s="523" t="s">
        <v>46</v>
      </c>
      <c r="B1101" s="525" t="s">
        <v>74</v>
      </c>
      <c r="C1101" s="270" t="s">
        <v>71</v>
      </c>
      <c r="D1101" s="228"/>
      <c r="E1101" s="108">
        <v>3803.0785149999997</v>
      </c>
      <c r="F1101" s="108">
        <v>3861.7376530000001</v>
      </c>
      <c r="G1101" s="222">
        <v>1098.0108789999999</v>
      </c>
      <c r="H1101" s="222">
        <v>839.06984799999998</v>
      </c>
      <c r="I1101" s="222">
        <v>779.97352499999988</v>
      </c>
      <c r="J1101" s="222">
        <v>1067.2223549999999</v>
      </c>
      <c r="K1101" s="108">
        <f t="shared" si="705"/>
        <v>3784.2766069999998</v>
      </c>
      <c r="L1101" s="222">
        <v>3800.8695769999999</v>
      </c>
      <c r="M1101" s="222">
        <v>3817.8405050000001</v>
      </c>
      <c r="N1101" s="222">
        <v>3813.826947</v>
      </c>
      <c r="O1101" s="222">
        <v>3806.964896</v>
      </c>
    </row>
    <row r="1102" spans="1:15" outlineLevel="1">
      <c r="A1102" s="523" t="s">
        <v>47</v>
      </c>
      <c r="B1102" s="525" t="s">
        <v>75</v>
      </c>
      <c r="C1102" s="270" t="s">
        <v>71</v>
      </c>
      <c r="D1102" s="228"/>
      <c r="E1102" s="108">
        <v>1214.03973</v>
      </c>
      <c r="F1102" s="108">
        <v>1233.3534750000001</v>
      </c>
      <c r="G1102" s="222">
        <v>354.88169332993107</v>
      </c>
      <c r="H1102" s="222">
        <v>268.00631066064744</v>
      </c>
      <c r="I1102" s="222">
        <v>250.1794883492249</v>
      </c>
      <c r="J1102" s="222">
        <v>339.04441382812229</v>
      </c>
      <c r="K1102" s="108">
        <f t="shared" si="705"/>
        <v>1212.1119061679258</v>
      </c>
      <c r="L1102" s="222">
        <v>1217.4266700143328</v>
      </c>
      <c r="M1102" s="222">
        <v>1222.862494618028</v>
      </c>
      <c r="N1102" s="222">
        <v>1221.5769433903781</v>
      </c>
      <c r="O1102" s="222">
        <v>1219.3790137510791</v>
      </c>
    </row>
    <row r="1103" spans="1:15" ht="60" outlineLevel="1">
      <c r="A1103" s="523">
        <v>2</v>
      </c>
      <c r="B1103" s="524" t="s">
        <v>298</v>
      </c>
      <c r="C1103" s="270" t="s">
        <v>71</v>
      </c>
      <c r="D1103" s="228"/>
      <c r="E1103" s="244">
        <f>E1098</f>
        <v>3803.0785149999997</v>
      </c>
      <c r="F1103" s="244">
        <f>F1098</f>
        <v>3861.9602019999998</v>
      </c>
      <c r="G1103" s="244">
        <f t="shared" ref="G1103:O1103" si="706">G1098</f>
        <v>1098.0108789999999</v>
      </c>
      <c r="H1103" s="244">
        <f t="shared" si="706"/>
        <v>839.06984799999998</v>
      </c>
      <c r="I1103" s="244">
        <f t="shared" si="706"/>
        <v>779.97352499999988</v>
      </c>
      <c r="J1103" s="244">
        <f t="shared" si="706"/>
        <v>1067.2223549999999</v>
      </c>
      <c r="K1103" s="244">
        <f t="shared" si="706"/>
        <v>3784.2766069999998</v>
      </c>
      <c r="L1103" s="244">
        <f t="shared" si="706"/>
        <v>3800.8695769999999</v>
      </c>
      <c r="M1103" s="215">
        <f t="shared" si="706"/>
        <v>3817.8405050000001</v>
      </c>
      <c r="N1103" s="215">
        <f t="shared" si="706"/>
        <v>3813.826947</v>
      </c>
      <c r="O1103" s="215">
        <f t="shared" si="706"/>
        <v>3806.964896</v>
      </c>
    </row>
    <row r="1104" spans="1:15" ht="60" outlineLevel="1">
      <c r="A1104" s="523">
        <v>3</v>
      </c>
      <c r="B1104" s="524" t="s">
        <v>287</v>
      </c>
      <c r="C1104" s="270" t="s">
        <v>71</v>
      </c>
      <c r="D1104" s="228"/>
      <c r="E1104" s="244">
        <f>E1098</f>
        <v>3803.0785149999997</v>
      </c>
      <c r="F1104" s="244">
        <f>F1098</f>
        <v>3861.9602019999998</v>
      </c>
      <c r="G1104" s="244">
        <f t="shared" ref="G1104:K1104" si="707">G1098</f>
        <v>1098.0108789999999</v>
      </c>
      <c r="H1104" s="244">
        <f t="shared" si="707"/>
        <v>839.06984799999998</v>
      </c>
      <c r="I1104" s="244">
        <f t="shared" si="707"/>
        <v>779.97352499999988</v>
      </c>
      <c r="J1104" s="244">
        <f t="shared" si="707"/>
        <v>1067.2223549999999</v>
      </c>
      <c r="K1104" s="244">
        <f t="shared" si="707"/>
        <v>3784.2766069999998</v>
      </c>
      <c r="L1104" s="244">
        <f>L1098</f>
        <v>3800.8695769999999</v>
      </c>
      <c r="M1104" s="215">
        <f t="shared" ref="M1104:O1104" si="708">M1103</f>
        <v>3817.8405050000001</v>
      </c>
      <c r="N1104" s="215">
        <f t="shared" si="708"/>
        <v>3813.826947</v>
      </c>
      <c r="O1104" s="215">
        <f t="shared" si="708"/>
        <v>3806.964896</v>
      </c>
    </row>
    <row r="1105" spans="1:15" outlineLevel="1">
      <c r="A1105" s="523" t="s">
        <v>65</v>
      </c>
      <c r="B1105" s="525" t="s">
        <v>72</v>
      </c>
      <c r="C1105" s="270" t="s">
        <v>71</v>
      </c>
      <c r="D1105" s="228"/>
      <c r="E1105" s="244">
        <f t="shared" ref="E1105:J1108" si="709">E1099</f>
        <v>0</v>
      </c>
      <c r="F1105" s="244">
        <f t="shared" si="709"/>
        <v>0</v>
      </c>
      <c r="G1105" s="244">
        <f t="shared" si="709"/>
        <v>0</v>
      </c>
      <c r="H1105" s="244">
        <f t="shared" si="709"/>
        <v>0</v>
      </c>
      <c r="I1105" s="244">
        <f t="shared" si="709"/>
        <v>0</v>
      </c>
      <c r="J1105" s="244">
        <f t="shared" si="709"/>
        <v>0</v>
      </c>
      <c r="K1105" s="244">
        <f>K1099</f>
        <v>0</v>
      </c>
      <c r="L1105" s="244">
        <f t="shared" ref="L1105:O1105" si="710">L1099</f>
        <v>0</v>
      </c>
      <c r="M1105" s="244">
        <f t="shared" si="710"/>
        <v>0</v>
      </c>
      <c r="N1105" s="244">
        <f t="shared" si="710"/>
        <v>0</v>
      </c>
      <c r="O1105" s="244">
        <f t="shared" si="710"/>
        <v>0</v>
      </c>
    </row>
    <row r="1106" spans="1:15" outlineLevel="1">
      <c r="A1106" s="523" t="s">
        <v>87</v>
      </c>
      <c r="B1106" s="525" t="s">
        <v>73</v>
      </c>
      <c r="C1106" s="270" t="s">
        <v>71</v>
      </c>
      <c r="D1106" s="228"/>
      <c r="E1106" s="244">
        <f t="shared" si="709"/>
        <v>0</v>
      </c>
      <c r="F1106" s="244">
        <f t="shared" ref="F1106" si="711">F1100</f>
        <v>0</v>
      </c>
      <c r="G1106" s="244">
        <f t="shared" si="709"/>
        <v>0</v>
      </c>
      <c r="H1106" s="244">
        <f t="shared" si="709"/>
        <v>0</v>
      </c>
      <c r="I1106" s="244">
        <f t="shared" si="709"/>
        <v>0</v>
      </c>
      <c r="J1106" s="244">
        <f t="shared" si="709"/>
        <v>0</v>
      </c>
      <c r="K1106" s="244">
        <f>K1100</f>
        <v>0</v>
      </c>
      <c r="L1106" s="244">
        <f t="shared" ref="L1106:O1106" si="712">L1100</f>
        <v>0</v>
      </c>
      <c r="M1106" s="244">
        <f t="shared" si="712"/>
        <v>0</v>
      </c>
      <c r="N1106" s="244">
        <f t="shared" si="712"/>
        <v>0</v>
      </c>
      <c r="O1106" s="244">
        <f t="shared" si="712"/>
        <v>0</v>
      </c>
    </row>
    <row r="1107" spans="1:15" outlineLevel="1">
      <c r="A1107" s="523" t="s">
        <v>85</v>
      </c>
      <c r="B1107" s="525" t="s">
        <v>74</v>
      </c>
      <c r="C1107" s="270" t="s">
        <v>71</v>
      </c>
      <c r="D1107" s="228"/>
      <c r="E1107" s="244">
        <f t="shared" si="709"/>
        <v>3803.0785149999997</v>
      </c>
      <c r="F1107" s="244">
        <f t="shared" ref="F1107" si="713">F1101</f>
        <v>3861.7376530000001</v>
      </c>
      <c r="G1107" s="244">
        <f t="shared" si="709"/>
        <v>1098.0108789999999</v>
      </c>
      <c r="H1107" s="244">
        <f t="shared" si="709"/>
        <v>839.06984799999998</v>
      </c>
      <c r="I1107" s="244">
        <f t="shared" si="709"/>
        <v>779.97352499999988</v>
      </c>
      <c r="J1107" s="244">
        <f t="shared" si="709"/>
        <v>1067.2223549999999</v>
      </c>
      <c r="K1107" s="244">
        <f>K1101</f>
        <v>3784.2766069999998</v>
      </c>
      <c r="L1107" s="244">
        <f t="shared" ref="L1107:O1107" si="714">L1101</f>
        <v>3800.8695769999999</v>
      </c>
      <c r="M1107" s="244">
        <f t="shared" si="714"/>
        <v>3817.8405050000001</v>
      </c>
      <c r="N1107" s="244">
        <f t="shared" si="714"/>
        <v>3813.826947</v>
      </c>
      <c r="O1107" s="244">
        <f t="shared" si="714"/>
        <v>3806.964896</v>
      </c>
    </row>
    <row r="1108" spans="1:15" outlineLevel="1">
      <c r="A1108" s="523" t="s">
        <v>86</v>
      </c>
      <c r="B1108" s="525" t="s">
        <v>75</v>
      </c>
      <c r="C1108" s="270" t="s">
        <v>71</v>
      </c>
      <c r="D1108" s="228"/>
      <c r="E1108" s="244">
        <f t="shared" si="709"/>
        <v>1214.03973</v>
      </c>
      <c r="F1108" s="244">
        <f t="shared" ref="F1108" si="715">F1102</f>
        <v>1233.3534750000001</v>
      </c>
      <c r="G1108" s="244">
        <f t="shared" si="709"/>
        <v>354.88169332993107</v>
      </c>
      <c r="H1108" s="244">
        <f t="shared" si="709"/>
        <v>268.00631066064744</v>
      </c>
      <c r="I1108" s="244">
        <f t="shared" si="709"/>
        <v>250.1794883492249</v>
      </c>
      <c r="J1108" s="244">
        <f t="shared" si="709"/>
        <v>339.04441382812229</v>
      </c>
      <c r="K1108" s="244">
        <f>K1102</f>
        <v>1212.1119061679258</v>
      </c>
      <c r="L1108" s="244">
        <f t="shared" ref="L1108:O1108" si="716">L1102</f>
        <v>1217.4266700143328</v>
      </c>
      <c r="M1108" s="244">
        <f t="shared" si="716"/>
        <v>1222.862494618028</v>
      </c>
      <c r="N1108" s="244">
        <f t="shared" si="716"/>
        <v>1221.5769433903781</v>
      </c>
      <c r="O1108" s="244">
        <f t="shared" si="716"/>
        <v>1219.3790137510791</v>
      </c>
    </row>
    <row r="1109" spans="1:15" ht="15" customHeight="1" outlineLevel="1">
      <c r="A1109" s="781">
        <v>4</v>
      </c>
      <c r="B1109" s="784" t="s">
        <v>78</v>
      </c>
      <c r="C1109" s="270" t="s">
        <v>71</v>
      </c>
      <c r="D1109" s="228"/>
      <c r="E1109" s="324">
        <v>634.66882200000009</v>
      </c>
      <c r="F1109" s="324">
        <v>602.43279599999994</v>
      </c>
      <c r="G1109" s="324">
        <v>200.00154727581824</v>
      </c>
      <c r="H1109" s="324">
        <v>103.910641</v>
      </c>
      <c r="I1109" s="324">
        <v>91.926822792242646</v>
      </c>
      <c r="J1109" s="324">
        <v>186.286452</v>
      </c>
      <c r="K1109" s="324">
        <f>J1109+I1109+H1109+G1109</f>
        <v>582.12546306806087</v>
      </c>
      <c r="L1109" s="324">
        <v>583.47708599999999</v>
      </c>
      <c r="M1109" s="324">
        <v>574.01307699999995</v>
      </c>
      <c r="N1109" s="324">
        <v>541.09807699999999</v>
      </c>
      <c r="O1109" s="324">
        <v>496.31761399999999</v>
      </c>
    </row>
    <row r="1110" spans="1:15" outlineLevel="1">
      <c r="A1110" s="781"/>
      <c r="B1110" s="784"/>
      <c r="C1110" s="270" t="s">
        <v>55</v>
      </c>
      <c r="D1110" s="228"/>
      <c r="E1110" s="324">
        <f>E1109*Тарифы!$B$4</f>
        <v>1879.630842544783</v>
      </c>
      <c r="F1110" s="324">
        <f>F1109*Тарифы!$C$4</f>
        <v>1706.7591794612154</v>
      </c>
      <c r="G1110" s="325">
        <f>G1114+G1118+G1122+G1126</f>
        <v>652.79714315314516</v>
      </c>
      <c r="H1110" s="325">
        <f t="shared" ref="H1110:J1110" si="717">H1114+H1118+H1122+H1126</f>
        <v>318.84475063626422</v>
      </c>
      <c r="I1110" s="325">
        <f t="shared" si="717"/>
        <v>299.24141393369661</v>
      </c>
      <c r="J1110" s="325">
        <f t="shared" si="717"/>
        <v>613.40278883831934</v>
      </c>
      <c r="K1110" s="324">
        <f>J1110+I1110+H1110+G1110</f>
        <v>1884.2860965614254</v>
      </c>
      <c r="L1110" s="326">
        <v>1992.6150920854423</v>
      </c>
      <c r="M1110" s="326">
        <v>2060.0238708683191</v>
      </c>
      <c r="N1110" s="326">
        <v>2040.7135205393126</v>
      </c>
      <c r="O1110" s="326">
        <v>1967.1052313277771</v>
      </c>
    </row>
    <row r="1111" spans="1:15" outlineLevel="1">
      <c r="A1111" s="781"/>
      <c r="B1111" s="784"/>
      <c r="C1111" s="273" t="s">
        <v>83</v>
      </c>
      <c r="D1111" s="274"/>
      <c r="E1111" s="146">
        <f t="shared" ref="E1111:J1111" si="718">E1109/E1103*100</f>
        <v>16.688291327585176</v>
      </c>
      <c r="F1111" s="146">
        <f t="shared" si="718"/>
        <v>15.599145627860613</v>
      </c>
      <c r="G1111" s="146">
        <f t="shared" si="718"/>
        <v>18.214896691913218</v>
      </c>
      <c r="H1111" s="146">
        <f t="shared" si="718"/>
        <v>12.384027533307334</v>
      </c>
      <c r="I1111" s="146">
        <f t="shared" si="718"/>
        <v>11.785890141879195</v>
      </c>
      <c r="J1111" s="146">
        <f t="shared" si="718"/>
        <v>17.455261420193921</v>
      </c>
      <c r="K1111" s="146">
        <f>K1109/K1103*100</f>
        <v>15.382740838533554</v>
      </c>
      <c r="L1111" s="146">
        <f t="shared" ref="L1111:O1111" si="719">L1109/L1103*100</f>
        <v>15.351147261951944</v>
      </c>
      <c r="M1111" s="146">
        <f t="shared" si="719"/>
        <v>15.035019829881552</v>
      </c>
      <c r="N1111" s="146">
        <f t="shared" si="719"/>
        <v>14.187798358958945</v>
      </c>
      <c r="O1111" s="146">
        <f t="shared" si="719"/>
        <v>13.037094576876287</v>
      </c>
    </row>
    <row r="1112" spans="1:15" outlineLevel="1">
      <c r="A1112" s="781"/>
      <c r="B1112" s="784"/>
      <c r="C1112" s="273" t="s">
        <v>84</v>
      </c>
      <c r="D1112" s="274"/>
      <c r="E1112" s="146">
        <f t="shared" ref="E1112:J1112" si="720">IF(E1104&gt;0,E1109/E1104*100,)</f>
        <v>16.688291327585176</v>
      </c>
      <c r="F1112" s="146">
        <f t="shared" si="720"/>
        <v>15.599145627860613</v>
      </c>
      <c r="G1112" s="146">
        <f t="shared" si="720"/>
        <v>18.214896691913218</v>
      </c>
      <c r="H1112" s="146">
        <f t="shared" si="720"/>
        <v>12.384027533307334</v>
      </c>
      <c r="I1112" s="146">
        <f t="shared" si="720"/>
        <v>11.785890141879195</v>
      </c>
      <c r="J1112" s="146">
        <f t="shared" si="720"/>
        <v>17.455261420193921</v>
      </c>
      <c r="K1112" s="146">
        <f>IF(K1104&gt;0,K1109/K1104*100,)</f>
        <v>15.382740838533554</v>
      </c>
      <c r="L1112" s="146">
        <f t="shared" ref="L1112:O1112" si="721">IF(L1104&gt;0,L1109/L1104*100,)</f>
        <v>15.351147261951944</v>
      </c>
      <c r="M1112" s="146">
        <f t="shared" si="721"/>
        <v>15.035019829881552</v>
      </c>
      <c r="N1112" s="146">
        <f t="shared" si="721"/>
        <v>14.187798358958945</v>
      </c>
      <c r="O1112" s="146">
        <f t="shared" si="721"/>
        <v>13.037094576876287</v>
      </c>
    </row>
    <row r="1113" spans="1:15" outlineLevel="1">
      <c r="A1113" s="781" t="s">
        <v>64</v>
      </c>
      <c r="B1113" s="782" t="s">
        <v>72</v>
      </c>
      <c r="C1113" s="270" t="s">
        <v>71</v>
      </c>
      <c r="D1113" s="228"/>
      <c r="E1113" s="230"/>
      <c r="F1113" s="230"/>
      <c r="G1113" s="230"/>
      <c r="H1113" s="230"/>
      <c r="I1113" s="230"/>
      <c r="J1113" s="230"/>
      <c r="K1113" s="230"/>
      <c r="L1113" s="230"/>
      <c r="M1113" s="230"/>
      <c r="N1113" s="230"/>
      <c r="O1113" s="230"/>
    </row>
    <row r="1114" spans="1:15" outlineLevel="1">
      <c r="A1114" s="781"/>
      <c r="B1114" s="782"/>
      <c r="C1114" s="270" t="s">
        <v>55</v>
      </c>
      <c r="D1114" s="228"/>
      <c r="E1114" s="324">
        <f>E1113*Тарифы!$B$4</f>
        <v>0</v>
      </c>
      <c r="F1114" s="324">
        <f>F1113*Тарифы!$C$4</f>
        <v>0</v>
      </c>
      <c r="G1114" s="325">
        <f>G1113*Тарифы!$E$4</f>
        <v>0</v>
      </c>
      <c r="H1114" s="325">
        <f>H1113*Тарифы!$F$4</f>
        <v>0</v>
      </c>
      <c r="I1114" s="325">
        <f>I1113*Тарифы!$G$4</f>
        <v>0</v>
      </c>
      <c r="J1114" s="325">
        <f>J1113*Тарифы!$H$4</f>
        <v>0</v>
      </c>
      <c r="K1114" s="324">
        <f>J1114+I1114+H1114+G1114</f>
        <v>0</v>
      </c>
      <c r="L1114" s="326">
        <f>L1113*Тарифы!$I$4</f>
        <v>0</v>
      </c>
      <c r="M1114" s="326">
        <f>M1113*Тарифы!$J$4</f>
        <v>0</v>
      </c>
      <c r="N1114" s="326">
        <f>N1113*Тарифы!$K$4</f>
        <v>0</v>
      </c>
      <c r="O1114" s="326">
        <f>O1113*Тарифы!$L$4</f>
        <v>0</v>
      </c>
    </row>
    <row r="1115" spans="1:15" outlineLevel="1">
      <c r="A1115" s="781"/>
      <c r="B1115" s="782"/>
      <c r="C1115" s="273" t="s">
        <v>79</v>
      </c>
      <c r="D1115" s="274"/>
      <c r="E1115" s="311">
        <f t="shared" ref="E1115:O1115" si="722">IF(E1099&gt;0,E1113/E1099*100,)</f>
        <v>0</v>
      </c>
      <c r="F1115" s="311">
        <f t="shared" si="722"/>
        <v>0</v>
      </c>
      <c r="G1115" s="311">
        <f t="shared" si="722"/>
        <v>0</v>
      </c>
      <c r="H1115" s="311">
        <f t="shared" si="722"/>
        <v>0</v>
      </c>
      <c r="I1115" s="311">
        <f t="shared" si="722"/>
        <v>0</v>
      </c>
      <c r="J1115" s="311">
        <f t="shared" si="722"/>
        <v>0</v>
      </c>
      <c r="K1115" s="311">
        <f t="shared" si="722"/>
        <v>0</v>
      </c>
      <c r="L1115" s="311">
        <f t="shared" si="722"/>
        <v>0</v>
      </c>
      <c r="M1115" s="311">
        <f t="shared" si="722"/>
        <v>0</v>
      </c>
      <c r="N1115" s="311">
        <f t="shared" si="722"/>
        <v>0</v>
      </c>
      <c r="O1115" s="311">
        <f t="shared" si="722"/>
        <v>0</v>
      </c>
    </row>
    <row r="1116" spans="1:15" outlineLevel="1">
      <c r="A1116" s="781"/>
      <c r="B1116" s="782"/>
      <c r="C1116" s="273" t="s">
        <v>139</v>
      </c>
      <c r="D1116" s="274"/>
      <c r="E1116" s="311">
        <f t="shared" ref="E1116:O1116" si="723">IF(E1105&gt;0,E1113/E1105*100,)</f>
        <v>0</v>
      </c>
      <c r="F1116" s="311">
        <f t="shared" si="723"/>
        <v>0</v>
      </c>
      <c r="G1116" s="311">
        <f t="shared" si="723"/>
        <v>0</v>
      </c>
      <c r="H1116" s="311">
        <f t="shared" si="723"/>
        <v>0</v>
      </c>
      <c r="I1116" s="311">
        <f t="shared" si="723"/>
        <v>0</v>
      </c>
      <c r="J1116" s="311">
        <f t="shared" si="723"/>
        <v>0</v>
      </c>
      <c r="K1116" s="311">
        <f t="shared" si="723"/>
        <v>0</v>
      </c>
      <c r="L1116" s="311">
        <f t="shared" si="723"/>
        <v>0</v>
      </c>
      <c r="M1116" s="311">
        <f t="shared" si="723"/>
        <v>0</v>
      </c>
      <c r="N1116" s="311">
        <f t="shared" si="723"/>
        <v>0</v>
      </c>
      <c r="O1116" s="311">
        <f t="shared" si="723"/>
        <v>0</v>
      </c>
    </row>
    <row r="1117" spans="1:15" outlineLevel="1">
      <c r="A1117" s="781" t="s">
        <v>66</v>
      </c>
      <c r="B1117" s="782" t="s">
        <v>73</v>
      </c>
      <c r="C1117" s="270" t="s">
        <v>71</v>
      </c>
      <c r="D1117" s="228"/>
      <c r="E1117" s="230"/>
      <c r="F1117" s="230"/>
      <c r="G1117" s="328"/>
      <c r="H1117" s="328"/>
      <c r="I1117" s="328"/>
      <c r="J1117" s="328"/>
      <c r="K1117" s="230">
        <f>J1117+I1117+H1117+G1117</f>
        <v>0</v>
      </c>
      <c r="L1117" s="328"/>
      <c r="M1117" s="328"/>
      <c r="N1117" s="328"/>
      <c r="O1117" s="328"/>
    </row>
    <row r="1118" spans="1:15" outlineLevel="1">
      <c r="A1118" s="781"/>
      <c r="B1118" s="782"/>
      <c r="C1118" s="270" t="s">
        <v>55</v>
      </c>
      <c r="D1118" s="228"/>
      <c r="E1118" s="324">
        <f>E1117*Тарифы!$B$4</f>
        <v>0</v>
      </c>
      <c r="F1118" s="324">
        <f>F1117*Тарифы!$C$4</f>
        <v>0</v>
      </c>
      <c r="G1118" s="325">
        <f>G1117*Тарифы!$E$4</f>
        <v>0</v>
      </c>
      <c r="H1118" s="325">
        <f>H1117*Тарифы!$F$4</f>
        <v>0</v>
      </c>
      <c r="I1118" s="325">
        <f>I1117*Тарифы!$G$4</f>
        <v>0</v>
      </c>
      <c r="J1118" s="325">
        <f>J1117*Тарифы!$H$4</f>
        <v>0</v>
      </c>
      <c r="K1118" s="324">
        <f>J1118+I1118+H1118+G1118</f>
        <v>0</v>
      </c>
      <c r="L1118" s="326">
        <f>L1117*Тарифы!$I$4</f>
        <v>0</v>
      </c>
      <c r="M1118" s="326">
        <f>M1117*Тарифы!$J$4</f>
        <v>0</v>
      </c>
      <c r="N1118" s="326">
        <f>N1117*Тарифы!$K$4</f>
        <v>0</v>
      </c>
      <c r="O1118" s="326">
        <f>O1117*Тарифы!$L$4</f>
        <v>0</v>
      </c>
    </row>
    <row r="1119" spans="1:15" outlineLevel="1">
      <c r="A1119" s="781"/>
      <c r="B1119" s="782"/>
      <c r="C1119" s="273" t="s">
        <v>80</v>
      </c>
      <c r="D1119" s="274"/>
      <c r="E1119" s="261">
        <f t="shared" ref="E1119:O1119" si="724">IF(E1100&gt;0,E1117/E1100*100,)</f>
        <v>0</v>
      </c>
      <c r="F1119" s="261">
        <f t="shared" si="724"/>
        <v>0</v>
      </c>
      <c r="G1119" s="261">
        <f t="shared" si="724"/>
        <v>0</v>
      </c>
      <c r="H1119" s="261">
        <f t="shared" si="724"/>
        <v>0</v>
      </c>
      <c r="I1119" s="261">
        <f t="shared" si="724"/>
        <v>0</v>
      </c>
      <c r="J1119" s="261">
        <f t="shared" si="724"/>
        <v>0</v>
      </c>
      <c r="K1119" s="261">
        <f t="shared" si="724"/>
        <v>0</v>
      </c>
      <c r="L1119" s="261">
        <f t="shared" si="724"/>
        <v>0</v>
      </c>
      <c r="M1119" s="261">
        <f t="shared" si="724"/>
        <v>0</v>
      </c>
      <c r="N1119" s="261">
        <f t="shared" si="724"/>
        <v>0</v>
      </c>
      <c r="O1119" s="261">
        <f t="shared" si="724"/>
        <v>0</v>
      </c>
    </row>
    <row r="1120" spans="1:15" outlineLevel="1">
      <c r="A1120" s="781"/>
      <c r="B1120" s="782"/>
      <c r="C1120" s="273" t="s">
        <v>140</v>
      </c>
      <c r="D1120" s="274"/>
      <c r="E1120" s="261">
        <f t="shared" ref="E1120:J1120" si="725">IF(E1106&gt;0,E1117/E1106*100,)</f>
        <v>0</v>
      </c>
      <c r="F1120" s="261">
        <f t="shared" si="725"/>
        <v>0</v>
      </c>
      <c r="G1120" s="261">
        <f t="shared" si="725"/>
        <v>0</v>
      </c>
      <c r="H1120" s="261">
        <f t="shared" si="725"/>
        <v>0</v>
      </c>
      <c r="I1120" s="261">
        <f t="shared" si="725"/>
        <v>0</v>
      </c>
      <c r="J1120" s="261">
        <f t="shared" si="725"/>
        <v>0</v>
      </c>
      <c r="K1120" s="261">
        <f>IF(K1106&gt;0,K1117/K1106*100,)</f>
        <v>0</v>
      </c>
      <c r="L1120" s="261">
        <f t="shared" ref="L1120:O1120" si="726">IF(L1106&gt;0,L1117/L1106*100,)</f>
        <v>0</v>
      </c>
      <c r="M1120" s="261">
        <f t="shared" si="726"/>
        <v>0</v>
      </c>
      <c r="N1120" s="261">
        <f t="shared" si="726"/>
        <v>0</v>
      </c>
      <c r="O1120" s="261">
        <f t="shared" si="726"/>
        <v>0</v>
      </c>
    </row>
    <row r="1121" spans="1:15" outlineLevel="1">
      <c r="A1121" s="781" t="s">
        <v>89</v>
      </c>
      <c r="B1121" s="782" t="s">
        <v>74</v>
      </c>
      <c r="C1121" s="270" t="s">
        <v>71</v>
      </c>
      <c r="D1121" s="228"/>
      <c r="E1121" s="230">
        <v>489.87592299999994</v>
      </c>
      <c r="F1121" s="230">
        <v>470.9923409999999</v>
      </c>
      <c r="G1121" s="328">
        <v>154.81775562234571</v>
      </c>
      <c r="H1121" s="328">
        <v>82.054326167775827</v>
      </c>
      <c r="I1121" s="328">
        <v>71.918371961320048</v>
      </c>
      <c r="J1121" s="328">
        <v>143.82898692081642</v>
      </c>
      <c r="K1121" s="230">
        <f>J1121+I1121+H1121+G1121</f>
        <v>452.61944067225801</v>
      </c>
      <c r="L1121" s="328">
        <v>453.670367</v>
      </c>
      <c r="M1121" s="328">
        <v>446.311825</v>
      </c>
      <c r="N1121" s="328">
        <v>420.71945699999998</v>
      </c>
      <c r="O1121" s="328">
        <v>385.90134799999998</v>
      </c>
    </row>
    <row r="1122" spans="1:15" outlineLevel="1">
      <c r="A1122" s="781"/>
      <c r="B1122" s="782"/>
      <c r="C1122" s="270" t="s">
        <v>55</v>
      </c>
      <c r="D1122" s="228"/>
      <c r="E1122" s="324">
        <f>E1121*Тарифы!$B$4</f>
        <v>1450.8131831484436</v>
      </c>
      <c r="F1122" s="324">
        <v>1336.7248794719083</v>
      </c>
      <c r="G1122" s="325">
        <f>G1121*Тарифы!$E$4</f>
        <v>505.31903355863966</v>
      </c>
      <c r="H1122" s="325">
        <f>H1121*Тарифы!$F$4</f>
        <v>251.77971104606289</v>
      </c>
      <c r="I1122" s="325">
        <f>I1121*Тарифы!$G$4</f>
        <v>234.10963916541454</v>
      </c>
      <c r="J1122" s="325">
        <f>J1121*Тарифы!$H$4</f>
        <v>473.59913051014018</v>
      </c>
      <c r="K1122" s="324">
        <f>J1122+I1122+H1122+G1122</f>
        <v>1464.8075142802572</v>
      </c>
      <c r="L1122" s="326">
        <v>1549.3160602302407</v>
      </c>
      <c r="M1122" s="326">
        <v>1601.7283406782105</v>
      </c>
      <c r="N1122" s="326">
        <v>1586.71398171289</v>
      </c>
      <c r="O1122" s="326">
        <v>1529.4814026633378</v>
      </c>
    </row>
    <row r="1123" spans="1:15" outlineLevel="1">
      <c r="A1123" s="781"/>
      <c r="B1123" s="782"/>
      <c r="C1123" s="273" t="s">
        <v>81</v>
      </c>
      <c r="D1123" s="274"/>
      <c r="E1123" s="261">
        <f t="shared" ref="E1123:J1123" si="727">IF(E1104&gt;0,E1121/E1101*100,)</f>
        <v>12.881036272794383</v>
      </c>
      <c r="F1123" s="261">
        <f t="shared" si="727"/>
        <v>12.19638368323929</v>
      </c>
      <c r="G1123" s="261">
        <f t="shared" si="727"/>
        <v>14.099838041982252</v>
      </c>
      <c r="H1123" s="261">
        <f t="shared" si="727"/>
        <v>9.7792009048304909</v>
      </c>
      <c r="I1123" s="261">
        <f t="shared" si="727"/>
        <v>9.2206170666267244</v>
      </c>
      <c r="J1123" s="261">
        <f t="shared" si="727"/>
        <v>13.476946603204956</v>
      </c>
      <c r="K1123" s="261">
        <f>IF(K1104&gt;0,K1121/K1101*100,)</f>
        <v>11.960527405291176</v>
      </c>
      <c r="L1123" s="261">
        <f t="shared" ref="L1123:O1123" si="728">IF(L1104&gt;0,L1121/L1101*100,)</f>
        <v>11.935962489880509</v>
      </c>
      <c r="M1123" s="261">
        <f t="shared" si="728"/>
        <v>11.690164228062743</v>
      </c>
      <c r="N1123" s="261">
        <f t="shared" si="728"/>
        <v>11.03142494000528</v>
      </c>
      <c r="O1123" s="261">
        <f t="shared" si="728"/>
        <v>10.136719369423888</v>
      </c>
    </row>
    <row r="1124" spans="1:15" outlineLevel="1">
      <c r="A1124" s="781"/>
      <c r="B1124" s="782"/>
      <c r="C1124" s="273" t="s">
        <v>141</v>
      </c>
      <c r="D1124" s="274"/>
      <c r="E1124" s="261">
        <f t="shared" ref="E1124:J1124" si="729">IF(E1107&gt;0,E1121/E1107*100,)</f>
        <v>12.881036272794383</v>
      </c>
      <c r="F1124" s="261">
        <f t="shared" si="729"/>
        <v>12.19638368323929</v>
      </c>
      <c r="G1124" s="261">
        <f t="shared" si="729"/>
        <v>14.099838041982252</v>
      </c>
      <c r="H1124" s="261">
        <f t="shared" si="729"/>
        <v>9.7792009048304909</v>
      </c>
      <c r="I1124" s="261">
        <f t="shared" si="729"/>
        <v>9.2206170666267244</v>
      </c>
      <c r="J1124" s="261">
        <f t="shared" si="729"/>
        <v>13.476946603204956</v>
      </c>
      <c r="K1124" s="261">
        <f>IF(K1107&gt;0,K1121/K1107*100,)</f>
        <v>11.960527405291176</v>
      </c>
      <c r="L1124" s="261">
        <f t="shared" ref="L1124:O1124" si="730">IF(L1107&gt;0,L1121/L1107*100,)</f>
        <v>11.935962489880509</v>
      </c>
      <c r="M1124" s="261">
        <f t="shared" si="730"/>
        <v>11.690164228062743</v>
      </c>
      <c r="N1124" s="261">
        <f t="shared" si="730"/>
        <v>11.03142494000528</v>
      </c>
      <c r="O1124" s="261">
        <f t="shared" si="730"/>
        <v>10.136719369423888</v>
      </c>
    </row>
    <row r="1125" spans="1:15" outlineLevel="1">
      <c r="A1125" s="781" t="s">
        <v>90</v>
      </c>
      <c r="B1125" s="782" t="s">
        <v>75</v>
      </c>
      <c r="C1125" s="270" t="s">
        <v>71</v>
      </c>
      <c r="D1125" s="228"/>
      <c r="E1125" s="230">
        <v>144.79289900000003</v>
      </c>
      <c r="F1125" s="230">
        <v>131.44045499999996</v>
      </c>
      <c r="G1125" s="328">
        <v>45.183791653472525</v>
      </c>
      <c r="H1125" s="328">
        <v>21.856314832224168</v>
      </c>
      <c r="I1125" s="328">
        <v>20.008450830922602</v>
      </c>
      <c r="J1125" s="328">
        <v>42.457465079183564</v>
      </c>
      <c r="K1125" s="230">
        <f>J1125+I1125+H1125+G1125</f>
        <v>129.50602239580286</v>
      </c>
      <c r="L1125" s="328">
        <v>129.80671899999999</v>
      </c>
      <c r="M1125" s="328">
        <v>127.701252</v>
      </c>
      <c r="N1125" s="328">
        <v>120.37862</v>
      </c>
      <c r="O1125" s="328">
        <v>110.41626599999999</v>
      </c>
    </row>
    <row r="1126" spans="1:15" outlineLevel="1">
      <c r="A1126" s="781"/>
      <c r="B1126" s="782"/>
      <c r="C1126" s="270" t="s">
        <v>55</v>
      </c>
      <c r="D1126" s="228"/>
      <c r="E1126" s="324">
        <f>E1125*Тарифы!$B$4</f>
        <v>428.81765939633897</v>
      </c>
      <c r="F1126" s="324">
        <v>371.79022747878713</v>
      </c>
      <c r="G1126" s="325">
        <f>G1125*Тарифы!$E$4</f>
        <v>147.47810959450547</v>
      </c>
      <c r="H1126" s="325">
        <f>H1125*Тарифы!$F$4</f>
        <v>67.065039590201337</v>
      </c>
      <c r="I1126" s="325">
        <f>I1125*Тарифы!$G$4</f>
        <v>65.131774768282057</v>
      </c>
      <c r="J1126" s="325">
        <f>J1125*Тарифы!$H$4</f>
        <v>139.80365832817921</v>
      </c>
      <c r="K1126" s="324">
        <f>J1126+I1126+H1126+G1126</f>
        <v>419.47858228116809</v>
      </c>
      <c r="L1126" s="326">
        <v>443.29903185520141</v>
      </c>
      <c r="M1126" s="326">
        <v>458.29553019010871</v>
      </c>
      <c r="N1126" s="326">
        <v>453.99953882642262</v>
      </c>
      <c r="O1126" s="326">
        <v>437.62382866443937</v>
      </c>
    </row>
    <row r="1127" spans="1:15" outlineLevel="1">
      <c r="A1127" s="781"/>
      <c r="B1127" s="782"/>
      <c r="C1127" s="273" t="s">
        <v>82</v>
      </c>
      <c r="D1127" s="274"/>
      <c r="E1127" s="261">
        <f t="shared" ref="E1127:J1127" si="731">IF(E1102&gt;0,E1125/E1102*100,)</f>
        <v>11.926537115881706</v>
      </c>
      <c r="F1127" s="261">
        <f t="shared" si="731"/>
        <v>10.657160146242742</v>
      </c>
      <c r="G1127" s="261">
        <f t="shared" si="731"/>
        <v>12.732071702404063</v>
      </c>
      <c r="H1127" s="261">
        <f t="shared" si="731"/>
        <v>8.1551493240391917</v>
      </c>
      <c r="I1127" s="261">
        <f t="shared" si="731"/>
        <v>7.9976384007120744</v>
      </c>
      <c r="J1127" s="261">
        <f t="shared" si="731"/>
        <v>12.522685331930367</v>
      </c>
      <c r="K1127" s="261">
        <f>IF(K1102&gt;0,K1125/K1102*100,)</f>
        <v>10.684328875642702</v>
      </c>
      <c r="L1127" s="261">
        <f t="shared" ref="L1127:O1127" si="732">IF(L1102&gt;0,L1125/L1102*100,)</f>
        <v>10.662385028781387</v>
      </c>
      <c r="M1127" s="261">
        <f t="shared" si="732"/>
        <v>10.442813690176067</v>
      </c>
      <c r="N1127" s="261">
        <f t="shared" si="732"/>
        <v>9.8543624821454028</v>
      </c>
      <c r="O1127" s="261">
        <f t="shared" si="732"/>
        <v>9.0551227103979066</v>
      </c>
    </row>
    <row r="1128" spans="1:15" outlineLevel="1">
      <c r="A1128" s="781"/>
      <c r="B1128" s="782"/>
      <c r="C1128" s="273" t="s">
        <v>142</v>
      </c>
      <c r="D1128" s="274"/>
      <c r="E1128" s="261">
        <f t="shared" ref="E1128:J1128" si="733">IF(E1108&gt;0,E1125/E1108*100,)</f>
        <v>11.926537115881706</v>
      </c>
      <c r="F1128" s="261">
        <f t="shared" si="733"/>
        <v>10.657160146242742</v>
      </c>
      <c r="G1128" s="261">
        <f t="shared" si="733"/>
        <v>12.732071702404063</v>
      </c>
      <c r="H1128" s="261">
        <f t="shared" si="733"/>
        <v>8.1551493240391917</v>
      </c>
      <c r="I1128" s="261">
        <f t="shared" si="733"/>
        <v>7.9976384007120744</v>
      </c>
      <c r="J1128" s="261">
        <f t="shared" si="733"/>
        <v>12.522685331930367</v>
      </c>
      <c r="K1128" s="261">
        <f>IF(K1108&gt;0,K1125/K1108*100,)</f>
        <v>10.684328875642702</v>
      </c>
      <c r="L1128" s="261">
        <f>IF(L1108&gt;0,L1125/L1108*100,)</f>
        <v>10.662385028781387</v>
      </c>
      <c r="M1128" s="261">
        <f>IF(M1108&gt;0,M1125/M1108*100,)</f>
        <v>10.442813690176067</v>
      </c>
      <c r="N1128" s="261">
        <f>IF(N1108&gt;0,N1125/N1108*100,)</f>
        <v>9.8543624821454028</v>
      </c>
      <c r="O1128" s="261">
        <f>IF(O1108&gt;0,O1125/O1108*100,)</f>
        <v>9.0551227103979066</v>
      </c>
    </row>
    <row r="1129" spans="1:15" ht="15" customHeight="1" outlineLevel="1">
      <c r="A1129" s="781">
        <v>5</v>
      </c>
      <c r="B1129" s="784" t="s">
        <v>123</v>
      </c>
      <c r="C1129" s="275" t="s">
        <v>71</v>
      </c>
      <c r="D1129" s="276"/>
      <c r="E1129" s="416"/>
      <c r="F1129" s="416">
        <f>F1131+F1133</f>
        <v>0</v>
      </c>
      <c r="G1129" s="326"/>
      <c r="H1129" s="326"/>
      <c r="I1129" s="326"/>
      <c r="J1129" s="326">
        <f>J1131+J1133</f>
        <v>0</v>
      </c>
      <c r="K1129" s="416">
        <f>J1129+G1129+H1129+I1129</f>
        <v>0</v>
      </c>
      <c r="L1129" s="329">
        <f t="shared" ref="L1129:O1129" si="734">L1131+L1133</f>
        <v>0</v>
      </c>
      <c r="M1129" s="223">
        <f t="shared" si="734"/>
        <v>0</v>
      </c>
      <c r="N1129" s="223">
        <f t="shared" si="734"/>
        <v>0</v>
      </c>
      <c r="O1129" s="223">
        <f t="shared" si="734"/>
        <v>0</v>
      </c>
    </row>
    <row r="1130" spans="1:15" outlineLevel="1">
      <c r="A1130" s="781"/>
      <c r="B1130" s="784"/>
      <c r="C1130" s="275" t="s">
        <v>143</v>
      </c>
      <c r="D1130" s="276"/>
      <c r="E1130" s="262"/>
      <c r="F1130" s="262">
        <f t="shared" ref="F1130:N1130" si="735">IF(F1109&gt;0,F1129/F1109*100,)</f>
        <v>0</v>
      </c>
      <c r="G1130" s="262">
        <f t="shared" si="735"/>
        <v>0</v>
      </c>
      <c r="H1130" s="262">
        <f t="shared" si="735"/>
        <v>0</v>
      </c>
      <c r="I1130" s="262">
        <f t="shared" si="735"/>
        <v>0</v>
      </c>
      <c r="J1130" s="262">
        <f t="shared" si="735"/>
        <v>0</v>
      </c>
      <c r="K1130" s="262">
        <f t="shared" si="735"/>
        <v>0</v>
      </c>
      <c r="L1130" s="262">
        <f t="shared" si="735"/>
        <v>0</v>
      </c>
      <c r="M1130" s="262">
        <f t="shared" si="735"/>
        <v>0</v>
      </c>
      <c r="N1130" s="262">
        <f t="shared" si="735"/>
        <v>0</v>
      </c>
      <c r="O1130" s="147">
        <f t="shared" ref="O1130" si="736">IF(O1109&gt;0,O1129/O$19*100,)</f>
        <v>0</v>
      </c>
    </row>
    <row r="1131" spans="1:15" outlineLevel="1">
      <c r="A1131" s="781" t="s">
        <v>91</v>
      </c>
      <c r="B1131" s="785" t="s">
        <v>72</v>
      </c>
      <c r="C1131" s="270" t="s">
        <v>71</v>
      </c>
      <c r="D1131" s="228"/>
      <c r="E1131" s="417"/>
      <c r="F1131" s="417"/>
      <c r="G1131" s="287"/>
      <c r="H1131" s="287"/>
      <c r="I1131" s="287"/>
      <c r="J1131" s="287"/>
      <c r="K1131" s="417">
        <f>J1131+G1131+H1131+I1131</f>
        <v>0</v>
      </c>
      <c r="L1131" s="255"/>
      <c r="M1131" s="255"/>
      <c r="N1131" s="255"/>
      <c r="O1131" s="255"/>
    </row>
    <row r="1132" spans="1:15" outlineLevel="1">
      <c r="A1132" s="781"/>
      <c r="B1132" s="785"/>
      <c r="C1132" s="273" t="s">
        <v>144</v>
      </c>
      <c r="D1132" s="274"/>
      <c r="E1132" s="262"/>
      <c r="F1132" s="262">
        <f t="shared" ref="F1132:I1132" si="737">IF(F1113&gt;0,F1131/F1113*100,)</f>
        <v>0</v>
      </c>
      <c r="G1132" s="262">
        <f t="shared" si="737"/>
        <v>0</v>
      </c>
      <c r="H1132" s="262">
        <f t="shared" si="737"/>
        <v>0</v>
      </c>
      <c r="I1132" s="262">
        <f t="shared" si="737"/>
        <v>0</v>
      </c>
      <c r="J1132" s="262">
        <f>IF(J1113&gt;0,J1131/J1113*100,)</f>
        <v>0</v>
      </c>
      <c r="K1132" s="262">
        <f t="shared" ref="K1132" si="738">IF(K1113&gt;0,K1131/K1113*100,)</f>
        <v>0</v>
      </c>
      <c r="L1132" s="147">
        <f t="shared" ref="L1132:O1132" si="739">IF(L1113&gt;0,L1131/L$23*100,)</f>
        <v>0</v>
      </c>
      <c r="M1132" s="147">
        <f t="shared" si="739"/>
        <v>0</v>
      </c>
      <c r="N1132" s="147">
        <f t="shared" si="739"/>
        <v>0</v>
      </c>
      <c r="O1132" s="147">
        <f t="shared" si="739"/>
        <v>0</v>
      </c>
    </row>
    <row r="1133" spans="1:15" outlineLevel="1">
      <c r="A1133" s="781" t="s">
        <v>92</v>
      </c>
      <c r="B1133" s="782" t="s">
        <v>73</v>
      </c>
      <c r="C1133" s="270" t="s">
        <v>71</v>
      </c>
      <c r="D1133" s="228"/>
      <c r="E1133" s="417"/>
      <c r="F1133" s="417"/>
      <c r="G1133" s="326"/>
      <c r="H1133" s="326"/>
      <c r="I1133" s="326"/>
      <c r="J1133" s="326"/>
      <c r="K1133" s="417">
        <f>J1133+G1133+H1133+I1133</f>
        <v>0</v>
      </c>
      <c r="L1133" s="255">
        <f>K1133-(K1133*0.03)</f>
        <v>0</v>
      </c>
      <c r="M1133" s="255">
        <f t="shared" ref="M1133" si="740">L1133-(L1133*0.03)</f>
        <v>0</v>
      </c>
      <c r="N1133" s="255">
        <f t="shared" ref="N1133" si="741">M1133-(M1133*0.03)</f>
        <v>0</v>
      </c>
      <c r="O1133" s="255">
        <f t="shared" ref="O1133" si="742">N1133-(N1133*0.03)</f>
        <v>0</v>
      </c>
    </row>
    <row r="1134" spans="1:15" outlineLevel="1">
      <c r="A1134" s="781"/>
      <c r="B1134" s="782"/>
      <c r="C1134" s="273" t="s">
        <v>145</v>
      </c>
      <c r="D1134" s="274"/>
      <c r="E1134" s="277"/>
      <c r="F1134" s="277">
        <f t="shared" ref="F1134:K1134" si="743">IF(F1117&gt;0,F1133/F1117*100,)</f>
        <v>0</v>
      </c>
      <c r="G1134" s="277">
        <f t="shared" si="743"/>
        <v>0</v>
      </c>
      <c r="H1134" s="277">
        <f t="shared" si="743"/>
        <v>0</v>
      </c>
      <c r="I1134" s="277">
        <f t="shared" si="743"/>
        <v>0</v>
      </c>
      <c r="J1134" s="277">
        <f t="shared" si="743"/>
        <v>0</v>
      </c>
      <c r="K1134" s="277">
        <f t="shared" si="743"/>
        <v>0</v>
      </c>
      <c r="L1134" s="147">
        <f t="shared" ref="L1134:O1134" si="744">IF(L1117&gt;0,L1133/L$27*100,)</f>
        <v>0</v>
      </c>
      <c r="M1134" s="147">
        <f t="shared" si="744"/>
        <v>0</v>
      </c>
      <c r="N1134" s="147">
        <f t="shared" si="744"/>
        <v>0</v>
      </c>
      <c r="O1134" s="147">
        <f t="shared" si="744"/>
        <v>0</v>
      </c>
    </row>
    <row r="1135" spans="1:15" outlineLevel="1">
      <c r="A1135" s="781" t="s">
        <v>93</v>
      </c>
      <c r="B1135" s="782" t="s">
        <v>74</v>
      </c>
      <c r="C1135" s="270" t="s">
        <v>71</v>
      </c>
      <c r="D1135" s="228"/>
      <c r="E1135" s="257"/>
      <c r="F1135" s="257">
        <v>0</v>
      </c>
      <c r="G1135" s="287"/>
      <c r="H1135" s="287"/>
      <c r="I1135" s="287"/>
      <c r="J1135" s="287"/>
      <c r="K1135" s="257">
        <f>J1135+G1135+H1135+I1135</f>
        <v>0</v>
      </c>
      <c r="L1135" s="257"/>
      <c r="M1135" s="257"/>
      <c r="N1135" s="257"/>
      <c r="O1135" s="257"/>
    </row>
    <row r="1136" spans="1:15" outlineLevel="1">
      <c r="A1136" s="781"/>
      <c r="B1136" s="782"/>
      <c r="C1136" s="273" t="s">
        <v>146</v>
      </c>
      <c r="D1136" s="274"/>
      <c r="E1136" s="262"/>
      <c r="F1136" s="262">
        <v>0</v>
      </c>
      <c r="G1136" s="262">
        <f t="shared" ref="G1136:L1136" si="745">IF(G1121&gt;0,G1135/G1121*100,)</f>
        <v>0</v>
      </c>
      <c r="H1136" s="262">
        <f t="shared" si="745"/>
        <v>0</v>
      </c>
      <c r="I1136" s="262">
        <f t="shared" si="745"/>
        <v>0</v>
      </c>
      <c r="J1136" s="262">
        <f t="shared" si="745"/>
        <v>0</v>
      </c>
      <c r="K1136" s="262">
        <f t="shared" si="745"/>
        <v>0</v>
      </c>
      <c r="L1136" s="262">
        <f t="shared" si="745"/>
        <v>0</v>
      </c>
      <c r="M1136" s="147">
        <f t="shared" ref="M1136:N1136" si="746">IF(M1121&gt;0,M1135/M$31*100,)</f>
        <v>0</v>
      </c>
      <c r="N1136" s="147">
        <f t="shared" si="746"/>
        <v>0</v>
      </c>
      <c r="O1136" s="147">
        <v>0</v>
      </c>
    </row>
    <row r="1137" spans="1:15" ht="15" customHeight="1" outlineLevel="1">
      <c r="A1137" s="765">
        <v>6</v>
      </c>
      <c r="B1137" s="783" t="s">
        <v>229</v>
      </c>
      <c r="C1137" s="278" t="s">
        <v>57</v>
      </c>
      <c r="D1137" s="279"/>
      <c r="E1137" s="291">
        <f>E1141+E1145+E1149+E1154</f>
        <v>33.519580999999995</v>
      </c>
      <c r="F1137" s="291">
        <f>F1141+F1145+F1149+F1154</f>
        <v>32.974308911999998</v>
      </c>
      <c r="G1137" s="291">
        <f t="shared" ref="G1137:K1137" si="747">G1141+G1145+G1149+G1154</f>
        <v>13.996408370000001</v>
      </c>
      <c r="H1137" s="291">
        <f t="shared" si="747"/>
        <v>6.2747155700000015</v>
      </c>
      <c r="I1137" s="291">
        <f t="shared" si="747"/>
        <v>3.7291806809999999</v>
      </c>
      <c r="J1137" s="291">
        <f t="shared" si="747"/>
        <v>11.293472809999999</v>
      </c>
      <c r="K1137" s="291">
        <f t="shared" si="747"/>
        <v>35.293777431000002</v>
      </c>
      <c r="L1137" s="291">
        <f>L1141+L1145+L1149+L1154</f>
        <v>35.945880074613036</v>
      </c>
      <c r="M1137" s="108">
        <f>M1141+M1145+M1149+M1154</f>
        <v>36.261735628996412</v>
      </c>
      <c r="N1137" s="108">
        <f t="shared" ref="N1137:O1137" si="748">N1141+N1145+N1149+N1154</f>
        <v>36.581426084129866</v>
      </c>
      <c r="O1137" s="108">
        <f t="shared" si="748"/>
        <v>36.903594300317309</v>
      </c>
    </row>
    <row r="1138" spans="1:15" outlineLevel="1">
      <c r="A1138" s="765"/>
      <c r="B1138" s="783"/>
      <c r="C1138" s="278" t="s">
        <v>56</v>
      </c>
      <c r="D1138" s="279"/>
      <c r="E1138" s="291">
        <f>E1140+E1144+E1148+E1153+E1166</f>
        <v>1.3889447024505999</v>
      </c>
      <c r="F1138" s="291">
        <f>F1140+F1144+F1148+F1153+F1166</f>
        <v>1.499753671643</v>
      </c>
      <c r="G1138" s="291">
        <f t="shared" ref="G1138:J1138" si="749">G1140+G1144+G1148+G1153+G1166</f>
        <v>0.50622926729999995</v>
      </c>
      <c r="H1138" s="291">
        <f t="shared" si="749"/>
        <v>0.3553674765</v>
      </c>
      <c r="I1138" s="291">
        <f t="shared" si="749"/>
        <v>0.29183868887440001</v>
      </c>
      <c r="J1138" s="291">
        <f t="shared" si="749"/>
        <v>0.45689248787439996</v>
      </c>
      <c r="K1138" s="291">
        <f>K1140+K1144+K1148+K1153+K1166</f>
        <v>1.6103279205487997</v>
      </c>
      <c r="L1138" s="291">
        <f t="shared" ref="L1138:O1138" si="750">L1140+L1144+L1148+L1153+L1166</f>
        <v>1.5899121415087998</v>
      </c>
      <c r="M1138" s="291">
        <f t="shared" si="750"/>
        <v>1.5701150674399997</v>
      </c>
      <c r="N1138" s="291">
        <f t="shared" si="750"/>
        <v>1.5230204701939356</v>
      </c>
      <c r="O1138" s="291">
        <f t="shared" si="750"/>
        <v>1.4773335053052656</v>
      </c>
    </row>
    <row r="1139" spans="1:15" outlineLevel="1">
      <c r="A1139" s="778" t="s">
        <v>147</v>
      </c>
      <c r="B1139" s="779" t="s">
        <v>246</v>
      </c>
      <c r="C1139" s="264" t="s">
        <v>296</v>
      </c>
      <c r="D1139" s="265"/>
      <c r="E1139" s="379">
        <v>4.9974910000000001</v>
      </c>
      <c r="F1139" s="379">
        <v>4.6214530000000007</v>
      </c>
      <c r="G1139" s="378">
        <v>1.8487680000000004</v>
      </c>
      <c r="H1139" s="378">
        <v>0.84641799999999989</v>
      </c>
      <c r="I1139" s="378">
        <v>0.48467699999999997</v>
      </c>
      <c r="J1139" s="378">
        <v>1.5753330000000001</v>
      </c>
      <c r="K1139" s="421">
        <v>4.7551960000000006</v>
      </c>
      <c r="L1139" s="379">
        <v>4.6124270000000003</v>
      </c>
      <c r="M1139" s="379">
        <v>4.4739930000000001</v>
      </c>
      <c r="N1139" s="379">
        <v>4.3398469999999998</v>
      </c>
      <c r="O1139" s="379">
        <v>4.2096819999999999</v>
      </c>
    </row>
    <row r="1140" spans="1:15" outlineLevel="1">
      <c r="A1140" s="778"/>
      <c r="B1140" s="779"/>
      <c r="C1140" s="264" t="s">
        <v>56</v>
      </c>
      <c r="D1140" s="265"/>
      <c r="E1140" s="421">
        <v>0.59969892000000002</v>
      </c>
      <c r="F1140" s="421">
        <v>0.55457436000000004</v>
      </c>
      <c r="G1140" s="421">
        <v>0.22185216000000005</v>
      </c>
      <c r="H1140" s="421">
        <v>0.10157015999999998</v>
      </c>
      <c r="I1140" s="421">
        <v>5.8161239999999996E-2</v>
      </c>
      <c r="J1140" s="421">
        <v>0.18903996000000001</v>
      </c>
      <c r="K1140" s="421">
        <v>0.57062352000000005</v>
      </c>
      <c r="L1140" s="421">
        <v>0.55349124000000005</v>
      </c>
      <c r="M1140" s="421">
        <v>0.53687916000000002</v>
      </c>
      <c r="N1140" s="421">
        <v>0.52078163999999993</v>
      </c>
      <c r="O1140" s="421">
        <v>0.50516183999999997</v>
      </c>
    </row>
    <row r="1141" spans="1:15" ht="30" outlineLevel="1">
      <c r="A1141" s="765"/>
      <c r="B1141" s="779"/>
      <c r="C1141" s="264" t="s">
        <v>57</v>
      </c>
      <c r="D1141" s="265"/>
      <c r="E1141" s="421">
        <v>32.895039359999998</v>
      </c>
      <c r="F1141" s="421">
        <v>31.128498571999998</v>
      </c>
      <c r="G1141" s="421">
        <v>13.083301360000002</v>
      </c>
      <c r="H1141" s="421">
        <v>5.8922332000000015</v>
      </c>
      <c r="I1141" s="421">
        <v>3.7038015909999999</v>
      </c>
      <c r="J1141" s="421">
        <v>10.639338499999999</v>
      </c>
      <c r="K1141" s="421">
        <v>33.318674651000002</v>
      </c>
      <c r="L1141" s="421">
        <v>33.934237893183038</v>
      </c>
      <c r="M1141" s="421">
        <v>34.23239099636983</v>
      </c>
      <c r="N1141" s="421">
        <v>34.534223219204748</v>
      </c>
      <c r="O1141" s="421">
        <v>34.838376049815359</v>
      </c>
    </row>
    <row r="1142" spans="1:15" ht="32.25" outlineLevel="1">
      <c r="A1142" s="765"/>
      <c r="B1142" s="779"/>
      <c r="C1142" s="264" t="s">
        <v>297</v>
      </c>
      <c r="D1142" s="265"/>
      <c r="E1142" s="563">
        <v>2.5242020779561882E-4</v>
      </c>
      <c r="F1142" s="563">
        <v>1.7713774837483138E-4</v>
      </c>
      <c r="G1142" s="563">
        <v>7.0862259291058527E-5</v>
      </c>
      <c r="H1142" s="563">
        <v>3.2442735802771982E-5</v>
      </c>
      <c r="I1142" s="563">
        <v>1.8577402489881025E-5</v>
      </c>
      <c r="J1142" s="563">
        <v>6.0381646326505591E-5</v>
      </c>
      <c r="K1142" s="563">
        <v>1.8226404391021714E-4</v>
      </c>
      <c r="L1142" s="563">
        <v>1.7679178676560778E-4</v>
      </c>
      <c r="M1142" s="563">
        <v>1.7148568778363793E-4</v>
      </c>
      <c r="N1142" s="563">
        <v>1.6634394548019135E-4</v>
      </c>
      <c r="O1142" s="563">
        <v>1.6135479271433829E-4</v>
      </c>
    </row>
    <row r="1143" spans="1:15" ht="15" customHeight="1" outlineLevel="1">
      <c r="A1143" s="765" t="s">
        <v>148</v>
      </c>
      <c r="B1143" s="779" t="s">
        <v>255</v>
      </c>
      <c r="C1143" s="264" t="s">
        <v>59</v>
      </c>
      <c r="D1143" s="265"/>
      <c r="E1143" s="421">
        <v>258.41999999999996</v>
      </c>
      <c r="F1143" s="421">
        <v>749.77999999999986</v>
      </c>
      <c r="G1143" s="421">
        <v>359.71999999999997</v>
      </c>
      <c r="H1143" s="421">
        <v>149.47999999999999</v>
      </c>
      <c r="I1143" s="421">
        <v>8.43</v>
      </c>
      <c r="J1143" s="421">
        <v>248.29000000000002</v>
      </c>
      <c r="K1143" s="421">
        <v>765.91999999999985</v>
      </c>
      <c r="L1143" s="421">
        <v>742.94240000000002</v>
      </c>
      <c r="M1143" s="421">
        <v>720.65412800000001</v>
      </c>
      <c r="N1143" s="421">
        <v>699.03450399999997</v>
      </c>
      <c r="O1143" s="421">
        <v>678.06346900000005</v>
      </c>
    </row>
    <row r="1144" spans="1:15" outlineLevel="1">
      <c r="A1144" s="765"/>
      <c r="B1144" s="779"/>
      <c r="C1144" s="264" t="s">
        <v>56</v>
      </c>
      <c r="D1144" s="265"/>
      <c r="E1144" s="421">
        <v>3.6928217999999992E-2</v>
      </c>
      <c r="F1144" s="421">
        <v>0.10714356199999997</v>
      </c>
      <c r="G1144" s="421">
        <v>5.1403987999999998E-2</v>
      </c>
      <c r="H1144" s="421">
        <v>2.1360691999999997E-2</v>
      </c>
      <c r="I1144" s="421">
        <v>1.2046470000000001E-3</v>
      </c>
      <c r="J1144" s="421">
        <v>3.5480641000000007E-2</v>
      </c>
      <c r="K1144" s="421">
        <v>0.10944996799999998</v>
      </c>
      <c r="L1144" s="421">
        <v>0.10616646896000001</v>
      </c>
      <c r="M1144" s="402">
        <v>0.10298147489120001</v>
      </c>
      <c r="N1144" s="402">
        <v>9.98920306216E-2</v>
      </c>
      <c r="O1144" s="402">
        <v>9.68952697201E-2</v>
      </c>
    </row>
    <row r="1145" spans="1:15" ht="30" outlineLevel="1">
      <c r="A1145" s="765"/>
      <c r="B1145" s="779"/>
      <c r="C1145" s="264" t="s">
        <v>57</v>
      </c>
      <c r="D1145" s="265"/>
      <c r="E1145" s="421">
        <v>0.62454164000000001</v>
      </c>
      <c r="F1145" s="421">
        <v>1.8458103400000001</v>
      </c>
      <c r="G1145" s="421">
        <v>0.91310701000000005</v>
      </c>
      <c r="H1145" s="421">
        <v>0.38248236999999996</v>
      </c>
      <c r="I1145" s="421">
        <v>2.5379090000000003E-2</v>
      </c>
      <c r="J1145" s="421">
        <v>0.65413431</v>
      </c>
      <c r="K1145" s="421">
        <v>1.9751027799999998</v>
      </c>
      <c r="L1145" s="421">
        <v>2.0116421814300005</v>
      </c>
      <c r="M1145" s="421">
        <v>2.0293446326265849</v>
      </c>
      <c r="N1145" s="421">
        <v>2.0472028649251204</v>
      </c>
      <c r="O1145" s="421">
        <v>2.0652182505019532</v>
      </c>
    </row>
    <row r="1146" spans="1:15" ht="17.25" outlineLevel="1">
      <c r="A1146" s="765"/>
      <c r="B1146" s="779"/>
      <c r="C1146" s="264" t="s">
        <v>288</v>
      </c>
      <c r="D1146" s="265"/>
      <c r="E1146" s="565">
        <v>3.182029798855747E-3</v>
      </c>
      <c r="F1146" s="565">
        <v>6.0393072895690687E-2</v>
      </c>
      <c r="G1146" s="565">
        <v>1.3603200995198263E-3</v>
      </c>
      <c r="H1146" s="565">
        <v>5.6527479282837668E-4</v>
      </c>
      <c r="I1146" s="565">
        <v>3.1878957074814124E-5</v>
      </c>
      <c r="J1146" s="565">
        <v>9.3893549847041513E-4</v>
      </c>
      <c r="K1146" s="565">
        <v>6.1693113169552949E-2</v>
      </c>
      <c r="L1146" s="565">
        <v>5.9842319774466371E-2</v>
      </c>
      <c r="M1146" s="565">
        <v>5.8047050181232379E-2</v>
      </c>
      <c r="N1146" s="565">
        <v>5.6305638662907768E-2</v>
      </c>
      <c r="O1146" s="565">
        <v>5.4616469512686269E-2</v>
      </c>
    </row>
    <row r="1147" spans="1:15" ht="17.25" customHeight="1" outlineLevel="1">
      <c r="A1147" s="765" t="s">
        <v>149</v>
      </c>
      <c r="B1147" s="779" t="s">
        <v>256</v>
      </c>
      <c r="C1147" s="264" t="s">
        <v>309</v>
      </c>
      <c r="D1147" s="265"/>
      <c r="E1147" s="226">
        <v>0</v>
      </c>
      <c r="F1147" s="226"/>
      <c r="G1147" s="226"/>
      <c r="H1147" s="226"/>
      <c r="I1147" s="226"/>
      <c r="J1147" s="226"/>
      <c r="K1147" s="226"/>
      <c r="L1147" s="226"/>
      <c r="M1147" s="222"/>
      <c r="N1147" s="222"/>
      <c r="O1147" s="222"/>
    </row>
    <row r="1148" spans="1:15" outlineLevel="1">
      <c r="A1148" s="765"/>
      <c r="B1148" s="779"/>
      <c r="C1148" s="264" t="s">
        <v>56</v>
      </c>
      <c r="D1148" s="265"/>
      <c r="E1148" s="108">
        <v>0</v>
      </c>
      <c r="F1148" s="108">
        <f t="shared" ref="F1148:O1148" si="751">1.154*F1147/1000</f>
        <v>0</v>
      </c>
      <c r="G1148" s="244">
        <f t="shared" si="751"/>
        <v>0</v>
      </c>
      <c r="H1148" s="244">
        <f t="shared" si="751"/>
        <v>0</v>
      </c>
      <c r="I1148" s="244">
        <f t="shared" si="751"/>
        <v>0</v>
      </c>
      <c r="J1148" s="244">
        <f t="shared" si="751"/>
        <v>0</v>
      </c>
      <c r="K1148" s="108">
        <f t="shared" si="751"/>
        <v>0</v>
      </c>
      <c r="L1148" s="108">
        <f t="shared" si="751"/>
        <v>0</v>
      </c>
      <c r="M1148" s="108">
        <f t="shared" si="751"/>
        <v>0</v>
      </c>
      <c r="N1148" s="108">
        <f t="shared" si="751"/>
        <v>0</v>
      </c>
      <c r="O1148" s="108">
        <f t="shared" si="751"/>
        <v>0</v>
      </c>
    </row>
    <row r="1149" spans="1:15" ht="30" outlineLevel="1">
      <c r="A1149" s="765"/>
      <c r="B1149" s="779"/>
      <c r="C1149" s="264" t="s">
        <v>57</v>
      </c>
      <c r="D1149" s="265"/>
      <c r="E1149" s="226">
        <v>0</v>
      </c>
      <c r="F1149" s="226"/>
      <c r="G1149" s="226"/>
      <c r="H1149" s="226"/>
      <c r="I1149" s="226"/>
      <c r="J1149" s="226"/>
      <c r="K1149" s="226"/>
      <c r="L1149" s="226"/>
      <c r="M1149" s="222"/>
      <c r="N1149" s="222"/>
      <c r="O1149" s="222"/>
    </row>
    <row r="1150" spans="1:15" ht="17.25" customHeight="1" outlineLevel="1">
      <c r="A1150" s="765" t="s">
        <v>150</v>
      </c>
      <c r="B1150" s="780" t="s">
        <v>294</v>
      </c>
      <c r="C1150" s="264" t="s">
        <v>257</v>
      </c>
      <c r="D1150" s="265"/>
      <c r="E1150" s="226">
        <v>0</v>
      </c>
      <c r="F1150" s="226">
        <v>0</v>
      </c>
      <c r="G1150" s="226">
        <v>0</v>
      </c>
      <c r="H1150" s="226">
        <v>0</v>
      </c>
      <c r="I1150" s="226">
        <v>0</v>
      </c>
      <c r="J1150" s="226">
        <v>0</v>
      </c>
      <c r="K1150" s="226">
        <v>0</v>
      </c>
      <c r="L1150" s="226">
        <v>0</v>
      </c>
      <c r="M1150" s="222">
        <v>0</v>
      </c>
      <c r="N1150" s="222">
        <v>0</v>
      </c>
      <c r="O1150" s="222">
        <v>0</v>
      </c>
    </row>
    <row r="1151" spans="1:15" outlineLevel="1">
      <c r="A1151" s="765"/>
      <c r="B1151" s="780"/>
      <c r="C1151" s="264" t="s">
        <v>244</v>
      </c>
      <c r="D1151" s="265"/>
      <c r="E1151" s="226">
        <v>0</v>
      </c>
      <c r="F1151" s="226">
        <v>0</v>
      </c>
      <c r="G1151" s="226">
        <v>0</v>
      </c>
      <c r="H1151" s="226">
        <v>0</v>
      </c>
      <c r="I1151" s="226">
        <v>0</v>
      </c>
      <c r="J1151" s="226">
        <v>0</v>
      </c>
      <c r="K1151" s="226">
        <v>0</v>
      </c>
      <c r="L1151" s="226">
        <v>0</v>
      </c>
      <c r="M1151" s="222">
        <v>0</v>
      </c>
      <c r="N1151" s="222">
        <v>0</v>
      </c>
      <c r="O1151" s="222">
        <v>0</v>
      </c>
    </row>
    <row r="1152" spans="1:15" outlineLevel="1">
      <c r="A1152" s="765"/>
      <c r="B1152" s="780"/>
      <c r="C1152" s="264" t="s">
        <v>310</v>
      </c>
      <c r="D1152" s="265"/>
      <c r="E1152" s="226">
        <v>0</v>
      </c>
      <c r="F1152" s="226">
        <v>0</v>
      </c>
      <c r="G1152" s="226">
        <v>0</v>
      </c>
      <c r="H1152" s="226">
        <v>0</v>
      </c>
      <c r="I1152" s="226">
        <v>0</v>
      </c>
      <c r="J1152" s="226">
        <v>0</v>
      </c>
      <c r="K1152" s="226">
        <v>0</v>
      </c>
      <c r="L1152" s="226">
        <v>0</v>
      </c>
      <c r="M1152" s="222">
        <v>0</v>
      </c>
      <c r="N1152" s="222">
        <v>0</v>
      </c>
      <c r="O1152" s="222">
        <v>0</v>
      </c>
    </row>
    <row r="1153" spans="1:15" outlineLevel="1">
      <c r="A1153" s="765"/>
      <c r="B1153" s="780"/>
      <c r="C1153" s="264" t="s">
        <v>56</v>
      </c>
      <c r="D1153" s="265"/>
      <c r="E1153" s="226">
        <v>0</v>
      </c>
      <c r="F1153" s="226">
        <v>0</v>
      </c>
      <c r="G1153" s="226">
        <v>0</v>
      </c>
      <c r="H1153" s="226">
        <v>0</v>
      </c>
      <c r="I1153" s="226">
        <v>0</v>
      </c>
      <c r="J1153" s="226">
        <v>0</v>
      </c>
      <c r="K1153" s="226">
        <v>0</v>
      </c>
      <c r="L1153" s="226">
        <v>0</v>
      </c>
      <c r="M1153" s="222">
        <v>0</v>
      </c>
      <c r="N1153" s="222">
        <v>0</v>
      </c>
      <c r="O1153" s="222">
        <v>0</v>
      </c>
    </row>
    <row r="1154" spans="1:15" ht="30" outlineLevel="1">
      <c r="A1154" s="765"/>
      <c r="B1154" s="780"/>
      <c r="C1154" s="264" t="s">
        <v>57</v>
      </c>
      <c r="D1154" s="265"/>
      <c r="E1154" s="226">
        <v>0</v>
      </c>
      <c r="F1154" s="226">
        <v>0</v>
      </c>
      <c r="G1154" s="226">
        <v>0</v>
      </c>
      <c r="H1154" s="226">
        <v>0</v>
      </c>
      <c r="I1154" s="226">
        <v>0</v>
      </c>
      <c r="J1154" s="226">
        <v>0</v>
      </c>
      <c r="K1154" s="226">
        <v>0</v>
      </c>
      <c r="L1154" s="226">
        <v>0</v>
      </c>
      <c r="M1154" s="222">
        <v>0</v>
      </c>
      <c r="N1154" s="222">
        <v>0</v>
      </c>
      <c r="O1154" s="222">
        <v>0</v>
      </c>
    </row>
    <row r="1155" spans="1:15" ht="15" customHeight="1" outlineLevel="1">
      <c r="A1155" s="765" t="s">
        <v>231</v>
      </c>
      <c r="B1155" s="776" t="s">
        <v>230</v>
      </c>
      <c r="C1155" s="278" t="s">
        <v>57</v>
      </c>
      <c r="D1155" s="279"/>
      <c r="E1155" s="244">
        <f t="shared" ref="E1155:O1155" si="752">E1160</f>
        <v>1.7593836399999998</v>
      </c>
      <c r="F1155" s="244">
        <f t="shared" si="752"/>
        <v>0.29163635999999998</v>
      </c>
      <c r="G1155" s="244">
        <f t="shared" si="752"/>
        <v>8.2828499999999999E-2</v>
      </c>
      <c r="H1155" s="244">
        <f t="shared" si="752"/>
        <v>8.4647220000000009E-2</v>
      </c>
      <c r="I1155" s="244">
        <f t="shared" si="752"/>
        <v>8.7310080000000012E-2</v>
      </c>
      <c r="J1155" s="244">
        <f t="shared" si="752"/>
        <v>0.10051828</v>
      </c>
      <c r="K1155" s="244">
        <f t="shared" si="752"/>
        <v>0.35530408000000002</v>
      </c>
      <c r="L1155" s="244">
        <f t="shared" si="752"/>
        <v>0.36187720606407509</v>
      </c>
      <c r="M1155" s="244">
        <f t="shared" si="752"/>
        <v>0.36506171463033238</v>
      </c>
      <c r="N1155" s="244">
        <f t="shared" si="752"/>
        <v>0.36827426313395489</v>
      </c>
      <c r="O1155" s="244">
        <f t="shared" si="752"/>
        <v>0.37151506257085709</v>
      </c>
    </row>
    <row r="1156" spans="1:15" ht="17.25" outlineLevel="1">
      <c r="A1156" s="765"/>
      <c r="B1156" s="776"/>
      <c r="C1156" s="278" t="s">
        <v>257</v>
      </c>
      <c r="D1156" s="279"/>
      <c r="E1156" s="244">
        <f t="shared" ref="E1156:G1156" si="753">E1159</f>
        <v>42.011828999999999</v>
      </c>
      <c r="F1156" s="244">
        <f t="shared" si="753"/>
        <v>7.7591940000000008</v>
      </c>
      <c r="G1156" s="244">
        <f t="shared" si="753"/>
        <v>2.1011044000000001</v>
      </c>
      <c r="H1156" s="244">
        <f>H1159</f>
        <v>2.1472404000000003</v>
      </c>
      <c r="I1156" s="244">
        <f t="shared" ref="I1156:O1156" si="754">I1159</f>
        <v>2.1819339999999996</v>
      </c>
      <c r="J1156" s="244">
        <f t="shared" si="754"/>
        <v>2.5120150000000003</v>
      </c>
      <c r="K1156" s="244">
        <f t="shared" si="754"/>
        <v>8.9422937999999998</v>
      </c>
      <c r="L1156" s="244">
        <f t="shared" si="754"/>
        <v>8.6740250000000003</v>
      </c>
      <c r="M1156" s="244">
        <f t="shared" si="754"/>
        <v>8.4138040000000007</v>
      </c>
      <c r="N1156" s="244">
        <f t="shared" si="754"/>
        <v>8.1613900000000008</v>
      </c>
      <c r="O1156" s="244">
        <f t="shared" si="754"/>
        <v>7.9165479999999997</v>
      </c>
    </row>
    <row r="1157" spans="1:15" ht="17.25" outlineLevel="1">
      <c r="A1157" s="778" t="s">
        <v>232</v>
      </c>
      <c r="B1157" s="775" t="s">
        <v>22</v>
      </c>
      <c r="C1157" s="264" t="s">
        <v>257</v>
      </c>
      <c r="D1157" s="265"/>
      <c r="E1157" s="230">
        <v>0</v>
      </c>
      <c r="F1157" s="230">
        <v>0</v>
      </c>
      <c r="G1157" s="230">
        <v>0</v>
      </c>
      <c r="H1157" s="230">
        <v>0</v>
      </c>
      <c r="I1157" s="230">
        <v>0</v>
      </c>
      <c r="J1157" s="230">
        <v>0</v>
      </c>
      <c r="K1157" s="230">
        <v>0</v>
      </c>
      <c r="L1157" s="230">
        <v>0</v>
      </c>
      <c r="M1157" s="223"/>
      <c r="N1157" s="223"/>
      <c r="O1157" s="223"/>
    </row>
    <row r="1158" spans="1:15" ht="30" outlineLevel="1">
      <c r="A1158" s="765"/>
      <c r="B1158" s="775"/>
      <c r="C1158" s="264" t="s">
        <v>57</v>
      </c>
      <c r="D1158" s="265"/>
      <c r="E1158" s="230">
        <v>0</v>
      </c>
      <c r="F1158" s="230">
        <v>0</v>
      </c>
      <c r="G1158" s="230">
        <v>0</v>
      </c>
      <c r="H1158" s="230">
        <v>0</v>
      </c>
      <c r="I1158" s="230">
        <v>0</v>
      </c>
      <c r="J1158" s="230">
        <v>0</v>
      </c>
      <c r="K1158" s="230">
        <v>0</v>
      </c>
      <c r="L1158" s="230">
        <v>0</v>
      </c>
      <c r="M1158" s="223"/>
      <c r="N1158" s="223"/>
      <c r="O1158" s="223"/>
    </row>
    <row r="1159" spans="1:15" outlineLevel="1">
      <c r="A1159" s="765" t="s">
        <v>233</v>
      </c>
      <c r="B1159" s="775" t="s">
        <v>23</v>
      </c>
      <c r="C1159" s="264" t="s">
        <v>320</v>
      </c>
      <c r="D1159" s="265"/>
      <c r="E1159" s="244">
        <v>42.011828999999999</v>
      </c>
      <c r="F1159" s="244">
        <v>7.7591940000000008</v>
      </c>
      <c r="G1159" s="244">
        <v>2.1011044000000001</v>
      </c>
      <c r="H1159" s="244">
        <v>2.1472404000000003</v>
      </c>
      <c r="I1159" s="244">
        <v>2.1819339999999996</v>
      </c>
      <c r="J1159" s="244">
        <v>2.5120150000000003</v>
      </c>
      <c r="K1159" s="244">
        <v>8.9422937999999998</v>
      </c>
      <c r="L1159" s="244">
        <v>8.6740250000000003</v>
      </c>
      <c r="M1159" s="244">
        <v>8.4138040000000007</v>
      </c>
      <c r="N1159" s="244">
        <v>8.1613900000000008</v>
      </c>
      <c r="O1159" s="244">
        <v>7.9165479999999997</v>
      </c>
    </row>
    <row r="1160" spans="1:15" ht="30" outlineLevel="1">
      <c r="A1160" s="765"/>
      <c r="B1160" s="775"/>
      <c r="C1160" s="264" t="s">
        <v>57</v>
      </c>
      <c r="D1160" s="265"/>
      <c r="E1160" s="244">
        <v>1.7593836399999998</v>
      </c>
      <c r="F1160" s="244">
        <v>0.29163635999999998</v>
      </c>
      <c r="G1160" s="244">
        <v>8.2828499999999999E-2</v>
      </c>
      <c r="H1160" s="244">
        <v>8.4647220000000009E-2</v>
      </c>
      <c r="I1160" s="244">
        <v>8.7310080000000012E-2</v>
      </c>
      <c r="J1160" s="244">
        <v>0.10051828</v>
      </c>
      <c r="K1160" s="244">
        <v>0.35530408000000002</v>
      </c>
      <c r="L1160" s="244">
        <v>0.36187720606407509</v>
      </c>
      <c r="M1160" s="244">
        <v>0.36506171463033238</v>
      </c>
      <c r="N1160" s="244">
        <v>0.36827426313395489</v>
      </c>
      <c r="O1160" s="244">
        <v>0.37151506257085709</v>
      </c>
    </row>
    <row r="1161" spans="1:15" ht="17.25" outlineLevel="1">
      <c r="A1161" s="765" t="s">
        <v>235</v>
      </c>
      <c r="B1161" s="775" t="s">
        <v>234</v>
      </c>
      <c r="C1161" s="264" t="s">
        <v>257</v>
      </c>
      <c r="D1161" s="265"/>
      <c r="E1161" s="230">
        <v>0</v>
      </c>
      <c r="F1161" s="230">
        <v>0</v>
      </c>
      <c r="G1161" s="230">
        <v>0</v>
      </c>
      <c r="H1161" s="230">
        <v>0</v>
      </c>
      <c r="I1161" s="230">
        <v>0</v>
      </c>
      <c r="J1161" s="230">
        <v>0</v>
      </c>
      <c r="K1161" s="230">
        <v>0</v>
      </c>
      <c r="L1161" s="230">
        <v>0</v>
      </c>
      <c r="M1161" s="223">
        <v>0</v>
      </c>
      <c r="N1161" s="223">
        <v>0</v>
      </c>
      <c r="O1161" s="223">
        <v>0</v>
      </c>
    </row>
    <row r="1162" spans="1:15" outlineLevel="1">
      <c r="A1162" s="765"/>
      <c r="B1162" s="775"/>
      <c r="C1162" s="264" t="s">
        <v>244</v>
      </c>
      <c r="D1162" s="265"/>
      <c r="E1162" s="230">
        <v>0</v>
      </c>
      <c r="F1162" s="230">
        <v>0</v>
      </c>
      <c r="G1162" s="230">
        <v>0</v>
      </c>
      <c r="H1162" s="230">
        <v>0</v>
      </c>
      <c r="I1162" s="230">
        <v>0</v>
      </c>
      <c r="J1162" s="230">
        <v>0</v>
      </c>
      <c r="K1162" s="230">
        <v>0</v>
      </c>
      <c r="L1162" s="230">
        <v>0</v>
      </c>
      <c r="M1162" s="223">
        <v>0</v>
      </c>
      <c r="N1162" s="223">
        <v>0</v>
      </c>
      <c r="O1162" s="223">
        <v>0</v>
      </c>
    </row>
    <row r="1163" spans="1:15" outlineLevel="1">
      <c r="A1163" s="765"/>
      <c r="B1163" s="775"/>
      <c r="C1163" s="264" t="s">
        <v>310</v>
      </c>
      <c r="D1163" s="265"/>
      <c r="E1163" s="230">
        <v>0</v>
      </c>
      <c r="F1163" s="230">
        <v>0</v>
      </c>
      <c r="G1163" s="230">
        <v>0</v>
      </c>
      <c r="H1163" s="230">
        <v>0</v>
      </c>
      <c r="I1163" s="230">
        <v>0</v>
      </c>
      <c r="J1163" s="230">
        <v>0</v>
      </c>
      <c r="K1163" s="230">
        <v>0</v>
      </c>
      <c r="L1163" s="230">
        <v>0</v>
      </c>
      <c r="M1163" s="223">
        <v>0</v>
      </c>
      <c r="N1163" s="223">
        <v>0</v>
      </c>
      <c r="O1163" s="223">
        <v>0</v>
      </c>
    </row>
    <row r="1164" spans="1:15" ht="30" outlineLevel="1">
      <c r="A1164" s="765"/>
      <c r="B1164" s="775"/>
      <c r="C1164" s="264" t="s">
        <v>57</v>
      </c>
      <c r="D1164" s="265"/>
      <c r="E1164" s="230">
        <v>0</v>
      </c>
      <c r="F1164" s="230">
        <v>0</v>
      </c>
      <c r="G1164" s="230">
        <v>0</v>
      </c>
      <c r="H1164" s="230">
        <v>0</v>
      </c>
      <c r="I1164" s="230">
        <v>0</v>
      </c>
      <c r="J1164" s="230">
        <v>0</v>
      </c>
      <c r="K1164" s="230">
        <v>0</v>
      </c>
      <c r="L1164" s="230">
        <v>0</v>
      </c>
      <c r="M1164" s="223">
        <v>0</v>
      </c>
      <c r="N1164" s="223">
        <v>0</v>
      </c>
      <c r="O1164" s="223">
        <v>0</v>
      </c>
    </row>
    <row r="1165" spans="1:15" ht="15" customHeight="1" outlineLevel="1">
      <c r="A1165" s="765">
        <v>8</v>
      </c>
      <c r="B1165" s="776" t="s">
        <v>245</v>
      </c>
      <c r="C1165" s="264" t="s">
        <v>242</v>
      </c>
      <c r="D1165" s="265"/>
      <c r="E1165" s="244">
        <f t="shared" ref="E1165" si="755">E1168+E1181</f>
        <v>616.66382900000008</v>
      </c>
      <c r="F1165" s="244">
        <f t="shared" ref="F1165:O1165" si="756">F1168+F1181</f>
        <v>693.02390000000003</v>
      </c>
      <c r="G1165" s="244">
        <f t="shared" si="756"/>
        <v>192.73500000000001</v>
      </c>
      <c r="H1165" s="244">
        <f t="shared" si="756"/>
        <v>192.26299999999998</v>
      </c>
      <c r="I1165" s="244">
        <f t="shared" si="756"/>
        <v>192.283456</v>
      </c>
      <c r="J1165" s="244">
        <f t="shared" si="756"/>
        <v>192.193456</v>
      </c>
      <c r="K1165" s="244">
        <f t="shared" si="756"/>
        <v>769.4749119999999</v>
      </c>
      <c r="L1165" s="244">
        <f t="shared" si="756"/>
        <v>769.4749119999999</v>
      </c>
      <c r="M1165" s="244">
        <f t="shared" si="756"/>
        <v>769.4749119999999</v>
      </c>
      <c r="N1165" s="244">
        <f t="shared" si="756"/>
        <v>746.39066463999995</v>
      </c>
      <c r="O1165" s="244">
        <f t="shared" si="756"/>
        <v>723.99894470079983</v>
      </c>
    </row>
    <row r="1166" spans="1:15" outlineLevel="1">
      <c r="A1166" s="765"/>
      <c r="B1166" s="776"/>
      <c r="C1166" s="264" t="s">
        <v>56</v>
      </c>
      <c r="D1166" s="265"/>
      <c r="E1166" s="244">
        <f t="shared" ref="E1166" si="757">E1169+E1182</f>
        <v>0.75231756445059994</v>
      </c>
      <c r="F1166" s="244">
        <f t="shared" ref="F1166:O1166" si="758">F1169+F1182</f>
        <v>0.83803574964299987</v>
      </c>
      <c r="G1166" s="244">
        <f t="shared" si="758"/>
        <v>0.23297311929999995</v>
      </c>
      <c r="H1166" s="244">
        <f t="shared" si="758"/>
        <v>0.23243662449999999</v>
      </c>
      <c r="I1166" s="244">
        <f t="shared" si="758"/>
        <v>0.2324728018744</v>
      </c>
      <c r="J1166" s="244">
        <f t="shared" si="758"/>
        <v>0.23237188687439997</v>
      </c>
      <c r="K1166" s="244">
        <f t="shared" si="758"/>
        <v>0.9302544325487998</v>
      </c>
      <c r="L1166" s="244">
        <f t="shared" si="758"/>
        <v>0.9302544325487998</v>
      </c>
      <c r="M1166" s="244">
        <f t="shared" si="758"/>
        <v>0.9302544325487998</v>
      </c>
      <c r="N1166" s="244">
        <f t="shared" si="758"/>
        <v>0.90234679957233577</v>
      </c>
      <c r="O1166" s="244">
        <f t="shared" si="758"/>
        <v>0.87527639558516568</v>
      </c>
    </row>
    <row r="1167" spans="1:15" ht="30" outlineLevel="1">
      <c r="A1167" s="765"/>
      <c r="B1167" s="776"/>
      <c r="C1167" s="264" t="s">
        <v>55</v>
      </c>
      <c r="D1167" s="265"/>
      <c r="E1167" s="244">
        <f t="shared" ref="E1167" si="759">E1170+E1183</f>
        <v>26.402988426525951</v>
      </c>
      <c r="F1167" s="244">
        <f t="shared" ref="F1167:O1167" si="760">F1170+F1183</f>
        <v>31.671672895038899</v>
      </c>
      <c r="G1167" s="244">
        <f t="shared" si="760"/>
        <v>9.5236413599999992</v>
      </c>
      <c r="H1167" s="244">
        <f t="shared" si="760"/>
        <v>9.5008584000000003</v>
      </c>
      <c r="I1167" s="244">
        <f t="shared" si="760"/>
        <v>9.5021169388799986</v>
      </c>
      <c r="J1167" s="244">
        <f t="shared" si="760"/>
        <v>9.4978017388799998</v>
      </c>
      <c r="K1167" s="244">
        <f t="shared" si="760"/>
        <v>38.024418437760005</v>
      </c>
      <c r="L1167" s="384">
        <f t="shared" si="760"/>
        <v>40.305883530000003</v>
      </c>
      <c r="M1167" s="384">
        <f t="shared" si="760"/>
        <v>41.515060040000002</v>
      </c>
      <c r="N1167" s="384">
        <f t="shared" si="760"/>
        <v>41.880392569999998</v>
      </c>
      <c r="O1167" s="384">
        <f t="shared" si="760"/>
        <v>42.248940019999999</v>
      </c>
    </row>
    <row r="1168" spans="1:15" outlineLevel="1">
      <c r="A1168" s="527" t="s">
        <v>236</v>
      </c>
      <c r="B1168" s="336" t="s">
        <v>250</v>
      </c>
      <c r="C1168" s="264" t="s">
        <v>242</v>
      </c>
      <c r="D1168" s="265"/>
      <c r="E1168" s="244">
        <v>77.128918999999996</v>
      </c>
      <c r="F1168" s="244">
        <v>161.00107</v>
      </c>
      <c r="G1168" s="244">
        <v>45.682000000000002</v>
      </c>
      <c r="H1168" s="244">
        <v>45.23</v>
      </c>
      <c r="I1168" s="244">
        <v>45.12045599999999</v>
      </c>
      <c r="J1168" s="244">
        <v>45.020455999999989</v>
      </c>
      <c r="K1168" s="244">
        <v>181.05291199999999</v>
      </c>
      <c r="L1168" s="244">
        <v>181.05291199999999</v>
      </c>
      <c r="M1168" s="244">
        <v>181.05291199999999</v>
      </c>
      <c r="N1168" s="244">
        <v>175.62132463999998</v>
      </c>
      <c r="O1168" s="244">
        <v>170.35268490079997</v>
      </c>
    </row>
    <row r="1169" spans="1:15" outlineLevel="1">
      <c r="A1169" s="527"/>
      <c r="B1169" s="526"/>
      <c r="C1169" s="264" t="s">
        <v>56</v>
      </c>
      <c r="D1169" s="265"/>
      <c r="E1169" s="244">
        <v>8.7340787875599984E-2</v>
      </c>
      <c r="F1169" s="244">
        <v>0.18231761166799998</v>
      </c>
      <c r="G1169" s="244">
        <v>5.1730296799999999E-2</v>
      </c>
      <c r="H1169" s="244">
        <v>5.1218451999999998E-2</v>
      </c>
      <c r="I1169" s="244">
        <v>5.1094404374399993E-2</v>
      </c>
      <c r="J1169" s="244">
        <v>5.0981164374399986E-2</v>
      </c>
      <c r="K1169" s="244">
        <v>0.20502431754880002</v>
      </c>
      <c r="L1169" s="244">
        <v>0.20502431754880002</v>
      </c>
      <c r="M1169" s="108">
        <v>0.20502431754879999</v>
      </c>
      <c r="N1169" s="108">
        <v>0.19887358802233598</v>
      </c>
      <c r="O1169" s="108">
        <v>0.19290738038166588</v>
      </c>
    </row>
    <row r="1170" spans="1:15" ht="30" outlineLevel="1">
      <c r="A1170" s="527"/>
      <c r="B1170" s="526"/>
      <c r="C1170" s="264" t="s">
        <v>55</v>
      </c>
      <c r="D1170" s="265"/>
      <c r="E1170" s="244">
        <v>3.1248244547019497</v>
      </c>
      <c r="F1170" s="244">
        <v>6.8976217282389003</v>
      </c>
      <c r="G1170" s="244">
        <v>2.1298165199999999</v>
      </c>
      <c r="H1170" s="244">
        <v>2.1080391600000001</v>
      </c>
      <c r="I1170" s="244">
        <v>2.1027612988799995</v>
      </c>
      <c r="J1170" s="244">
        <f>J1174</f>
        <v>2.0979432988799998</v>
      </c>
      <c r="K1170" s="244">
        <f t="shared" ref="K1170:O1170" si="761">K1174</f>
        <v>8.4385602777600006</v>
      </c>
      <c r="L1170" s="244">
        <f t="shared" si="761"/>
        <v>8.9448738900000002</v>
      </c>
      <c r="M1170" s="244">
        <f t="shared" si="761"/>
        <v>9.21322011</v>
      </c>
      <c r="N1170" s="244">
        <f t="shared" si="761"/>
        <v>9.2942964499999992</v>
      </c>
      <c r="O1170" s="244">
        <f t="shared" si="761"/>
        <v>9.3760862599999992</v>
      </c>
    </row>
    <row r="1171" spans="1:15" ht="30" outlineLevel="1">
      <c r="A1171" s="527"/>
      <c r="B1171" s="526"/>
      <c r="C1171" s="264" t="s">
        <v>243</v>
      </c>
      <c r="D1171" s="265"/>
      <c r="E1171" s="244">
        <v>0.77128918999999996</v>
      </c>
      <c r="F1171" s="244">
        <v>1.6100106999999999</v>
      </c>
      <c r="G1171" s="244">
        <v>0.45682</v>
      </c>
      <c r="H1171" s="244">
        <v>0.45229999999999998</v>
      </c>
      <c r="I1171" s="244">
        <v>0.45120455999999992</v>
      </c>
      <c r="J1171" s="244">
        <v>0.45020455999999986</v>
      </c>
      <c r="K1171" s="244">
        <v>1.81052912</v>
      </c>
      <c r="L1171" s="331">
        <v>1.81052912</v>
      </c>
      <c r="M1171" s="331">
        <v>1.81052912</v>
      </c>
      <c r="N1171" s="331">
        <v>1.7562132463999998</v>
      </c>
      <c r="O1171" s="331">
        <v>1.7035268490079998</v>
      </c>
    </row>
    <row r="1172" spans="1:15" outlineLevel="1">
      <c r="A1172" s="527" t="s">
        <v>237</v>
      </c>
      <c r="B1172" s="529" t="s">
        <v>251</v>
      </c>
      <c r="C1172" s="264" t="s">
        <v>242</v>
      </c>
      <c r="D1172" s="265"/>
      <c r="E1172" s="244">
        <v>77.128918999999996</v>
      </c>
      <c r="F1172" s="244">
        <v>161.00107</v>
      </c>
      <c r="G1172" s="244">
        <v>45.682000000000002</v>
      </c>
      <c r="H1172" s="244">
        <v>45.23</v>
      </c>
      <c r="I1172" s="244">
        <v>45.12045599999999</v>
      </c>
      <c r="J1172" s="244">
        <v>45.020455999999989</v>
      </c>
      <c r="K1172" s="244">
        <v>181.05291199999999</v>
      </c>
      <c r="L1172" s="522">
        <v>181.05291199999999</v>
      </c>
      <c r="M1172" s="522">
        <v>181.05291199999999</v>
      </c>
      <c r="N1172" s="522">
        <v>175.62132463999998</v>
      </c>
      <c r="O1172" s="522">
        <v>170.35268490079997</v>
      </c>
    </row>
    <row r="1173" spans="1:15" outlineLevel="1">
      <c r="A1173" s="527"/>
      <c r="B1173" s="339"/>
      <c r="C1173" s="264" t="s">
        <v>225</v>
      </c>
      <c r="D1173" s="265"/>
      <c r="E1173" s="244">
        <v>8.7340787875599984E-2</v>
      </c>
      <c r="F1173" s="244">
        <v>0.18231761166799998</v>
      </c>
      <c r="G1173" s="244">
        <v>5.1730296799999999E-2</v>
      </c>
      <c r="H1173" s="244">
        <v>5.1218451999999998E-2</v>
      </c>
      <c r="I1173" s="244">
        <v>5.1094404374399993E-2</v>
      </c>
      <c r="J1173" s="244">
        <v>5.0981164374399986E-2</v>
      </c>
      <c r="K1173" s="244">
        <v>0.20502431754880002</v>
      </c>
      <c r="L1173" s="331">
        <v>0.20502431754880002</v>
      </c>
      <c r="M1173" s="331">
        <v>0.20502431754880002</v>
      </c>
      <c r="N1173" s="331">
        <v>0.19887358802233596</v>
      </c>
      <c r="O1173" s="331">
        <v>0.19290738038166588</v>
      </c>
    </row>
    <row r="1174" spans="1:15" ht="30" outlineLevel="1">
      <c r="A1174" s="527"/>
      <c r="B1174" s="339"/>
      <c r="C1174" s="264" t="s">
        <v>55</v>
      </c>
      <c r="D1174" s="265"/>
      <c r="E1174" s="244">
        <v>3.1248244547019497</v>
      </c>
      <c r="F1174" s="244">
        <v>6.8976217282389003</v>
      </c>
      <c r="G1174" s="244">
        <v>2.1298165199999999</v>
      </c>
      <c r="H1174" s="244">
        <v>2.1080391600000001</v>
      </c>
      <c r="I1174" s="244">
        <v>2.1027612988799995</v>
      </c>
      <c r="J1174" s="244">
        <v>2.0979432988799998</v>
      </c>
      <c r="K1174" s="244">
        <v>8.4385602777600006</v>
      </c>
      <c r="L1174" s="331">
        <v>8.9448738900000002</v>
      </c>
      <c r="M1174" s="331">
        <v>9.21322011</v>
      </c>
      <c r="N1174" s="331">
        <v>9.2942964499999992</v>
      </c>
      <c r="O1174" s="331">
        <v>9.3760862599999992</v>
      </c>
    </row>
    <row r="1175" spans="1:15" ht="30" outlineLevel="1">
      <c r="A1175" s="527"/>
      <c r="B1175" s="284"/>
      <c r="C1175" s="264" t="s">
        <v>243</v>
      </c>
      <c r="D1175" s="265"/>
      <c r="E1175" s="244">
        <v>0.77128918999999996</v>
      </c>
      <c r="F1175" s="244">
        <v>1.6100106999999999</v>
      </c>
      <c r="G1175" s="244">
        <v>0.45682</v>
      </c>
      <c r="H1175" s="244">
        <v>0.45229999999999998</v>
      </c>
      <c r="I1175" s="244">
        <v>0.45120455999999992</v>
      </c>
      <c r="J1175" s="244">
        <v>0.45020455999999986</v>
      </c>
      <c r="K1175" s="244">
        <v>1.81052912</v>
      </c>
      <c r="L1175" s="331">
        <v>1.81052912</v>
      </c>
      <c r="M1175" s="331">
        <v>1.81052912</v>
      </c>
      <c r="N1175" s="331">
        <v>1.7562132463999998</v>
      </c>
      <c r="O1175" s="331">
        <v>1.7035268490079998</v>
      </c>
    </row>
    <row r="1176" spans="1:15" outlineLevel="1">
      <c r="A1176" s="527" t="s">
        <v>238</v>
      </c>
      <c r="B1176" s="530" t="s">
        <v>252</v>
      </c>
      <c r="C1176" s="264" t="s">
        <v>244</v>
      </c>
      <c r="D1176" s="265"/>
      <c r="E1176" s="226">
        <v>0</v>
      </c>
      <c r="F1176" s="226">
        <v>0</v>
      </c>
      <c r="G1176" s="226"/>
      <c r="H1176" s="226"/>
      <c r="I1176" s="226"/>
      <c r="J1176" s="226"/>
      <c r="K1176" s="226"/>
      <c r="L1176" s="226"/>
      <c r="M1176" s="222"/>
      <c r="N1176" s="222"/>
      <c r="O1176" s="222"/>
    </row>
    <row r="1177" spans="1:15" outlineLevel="1">
      <c r="A1177" s="527"/>
      <c r="B1177" s="528"/>
      <c r="C1177" s="264" t="s">
        <v>225</v>
      </c>
      <c r="D1177" s="265"/>
      <c r="E1177" s="244">
        <v>0</v>
      </c>
      <c r="F1177" s="244">
        <v>0</v>
      </c>
      <c r="G1177" s="244"/>
      <c r="H1177" s="244"/>
      <c r="I1177" s="244"/>
      <c r="J1177" s="244"/>
      <c r="K1177" s="244"/>
      <c r="L1177" s="244"/>
      <c r="M1177" s="108"/>
      <c r="N1177" s="108"/>
      <c r="O1177" s="108"/>
    </row>
    <row r="1178" spans="1:15" ht="30" outlineLevel="1">
      <c r="A1178" s="527"/>
      <c r="B1178" s="528"/>
      <c r="C1178" s="264" t="s">
        <v>55</v>
      </c>
      <c r="D1178" s="265"/>
      <c r="E1178" s="226">
        <v>0</v>
      </c>
      <c r="F1178" s="226">
        <v>0</v>
      </c>
      <c r="G1178" s="226"/>
      <c r="H1178" s="226"/>
      <c r="I1178" s="226"/>
      <c r="J1178" s="226"/>
      <c r="K1178" s="226"/>
      <c r="L1178" s="226"/>
      <c r="M1178" s="222"/>
      <c r="N1178" s="222"/>
      <c r="O1178" s="222"/>
    </row>
    <row r="1179" spans="1:15" ht="30" outlineLevel="1">
      <c r="A1179" s="527"/>
      <c r="B1179" s="528"/>
      <c r="C1179" s="264" t="s">
        <v>243</v>
      </c>
      <c r="D1179" s="265"/>
      <c r="E1179" s="226"/>
      <c r="F1179" s="226"/>
      <c r="G1179" s="226"/>
      <c r="H1179" s="226"/>
      <c r="I1179" s="226"/>
      <c r="J1179" s="226"/>
      <c r="K1179" s="226"/>
      <c r="L1179" s="226"/>
      <c r="M1179" s="222"/>
      <c r="N1179" s="222"/>
      <c r="O1179" s="222"/>
    </row>
    <row r="1180" spans="1:15" ht="30" outlineLevel="1">
      <c r="A1180" s="527"/>
      <c r="B1180" s="528"/>
      <c r="C1180" s="264" t="s">
        <v>260</v>
      </c>
      <c r="D1180" s="265"/>
      <c r="E1180" s="226"/>
      <c r="F1180" s="226"/>
      <c r="G1180" s="226"/>
      <c r="H1180" s="226"/>
      <c r="I1180" s="226"/>
      <c r="J1180" s="226"/>
      <c r="K1180" s="226"/>
      <c r="L1180" s="226"/>
      <c r="M1180" s="222"/>
      <c r="N1180" s="222"/>
      <c r="O1180" s="222"/>
    </row>
    <row r="1181" spans="1:15" outlineLevel="1">
      <c r="A1181" s="527" t="s">
        <v>239</v>
      </c>
      <c r="B1181" s="281" t="s">
        <v>226</v>
      </c>
      <c r="C1181" s="264" t="s">
        <v>242</v>
      </c>
      <c r="D1181" s="265"/>
      <c r="E1181" s="244">
        <f t="shared" ref="E1181:J1181" si="762">E1185+E1189</f>
        <v>539.53491000000008</v>
      </c>
      <c r="F1181" s="244">
        <f t="shared" si="762"/>
        <v>532.02283</v>
      </c>
      <c r="G1181" s="244">
        <f t="shared" si="762"/>
        <v>147.053</v>
      </c>
      <c r="H1181" s="244">
        <f t="shared" si="762"/>
        <v>147.03299999999999</v>
      </c>
      <c r="I1181" s="244">
        <f t="shared" si="762"/>
        <v>147.16300000000001</v>
      </c>
      <c r="J1181" s="244">
        <f t="shared" si="762"/>
        <v>147.173</v>
      </c>
      <c r="K1181" s="244">
        <f>K1185+K1189</f>
        <v>588.42199999999991</v>
      </c>
      <c r="L1181" s="331">
        <f t="shared" ref="L1181:O1181" si="763">L1185+L1189</f>
        <v>588.42199999999991</v>
      </c>
      <c r="M1181" s="331">
        <f t="shared" si="763"/>
        <v>588.42199999999991</v>
      </c>
      <c r="N1181" s="331">
        <f t="shared" si="763"/>
        <v>570.76933999999994</v>
      </c>
      <c r="O1181" s="331">
        <f t="shared" si="763"/>
        <v>553.64625979999983</v>
      </c>
    </row>
    <row r="1182" spans="1:15" outlineLevel="1">
      <c r="A1182" s="527"/>
      <c r="B1182" s="528"/>
      <c r="C1182" s="264" t="s">
        <v>225</v>
      </c>
      <c r="D1182" s="265"/>
      <c r="E1182" s="244">
        <f t="shared" ref="E1182:O1182" si="764">E1186+E1190</f>
        <v>0.66497677657499998</v>
      </c>
      <c r="F1182" s="244">
        <f t="shared" si="764"/>
        <v>0.65571813797499989</v>
      </c>
      <c r="G1182" s="244">
        <f t="shared" si="764"/>
        <v>0.18124282249999996</v>
      </c>
      <c r="H1182" s="244">
        <f t="shared" si="764"/>
        <v>0.1812181725</v>
      </c>
      <c r="I1182" s="244">
        <f t="shared" si="764"/>
        <v>0.18137839750000001</v>
      </c>
      <c r="J1182" s="244">
        <f t="shared" si="764"/>
        <v>0.18139072249999999</v>
      </c>
      <c r="K1182" s="244">
        <f t="shared" si="764"/>
        <v>0.72523011499999979</v>
      </c>
      <c r="L1182" s="331">
        <f t="shared" si="764"/>
        <v>0.72523011499999979</v>
      </c>
      <c r="M1182" s="331">
        <f t="shared" si="764"/>
        <v>0.72523011499999979</v>
      </c>
      <c r="N1182" s="331">
        <f t="shared" si="764"/>
        <v>0.70347321154999976</v>
      </c>
      <c r="O1182" s="331">
        <f t="shared" si="764"/>
        <v>0.6823690152034998</v>
      </c>
    </row>
    <row r="1183" spans="1:15" ht="30" outlineLevel="1">
      <c r="A1183" s="527"/>
      <c r="B1183" s="528"/>
      <c r="C1183" s="264" t="s">
        <v>55</v>
      </c>
      <c r="D1183" s="265"/>
      <c r="E1183" s="384">
        <f t="shared" ref="E1183:O1183" si="765">E1187+E1191</f>
        <v>23.278163971824</v>
      </c>
      <c r="F1183" s="384">
        <f t="shared" si="765"/>
        <v>24.7740511668</v>
      </c>
      <c r="G1183" s="384">
        <f t="shared" si="765"/>
        <v>7.3938248399999988</v>
      </c>
      <c r="H1183" s="384">
        <f t="shared" si="765"/>
        <v>7.3928192399999997</v>
      </c>
      <c r="I1183" s="384">
        <f t="shared" si="765"/>
        <v>7.3993556399999996</v>
      </c>
      <c r="J1183" s="384">
        <f t="shared" si="765"/>
        <v>7.3998584399999991</v>
      </c>
      <c r="K1183" s="384">
        <f t="shared" si="765"/>
        <v>29.585858160000001</v>
      </c>
      <c r="L1183" s="331">
        <f t="shared" si="765"/>
        <v>31.361009639999999</v>
      </c>
      <c r="M1183" s="331">
        <f t="shared" si="765"/>
        <v>32.30183993</v>
      </c>
      <c r="N1183" s="331">
        <f t="shared" si="765"/>
        <v>32.586096120000001</v>
      </c>
      <c r="O1183" s="331">
        <f t="shared" si="765"/>
        <v>32.872853759999998</v>
      </c>
    </row>
    <row r="1184" spans="1:15" ht="30" outlineLevel="1">
      <c r="A1184" s="527"/>
      <c r="B1184" s="528"/>
      <c r="C1184" s="264" t="s">
        <v>243</v>
      </c>
      <c r="D1184" s="265"/>
      <c r="E1184" s="244">
        <f t="shared" ref="E1184:O1184" si="766">E1181/100</f>
        <v>5.3953491000000007</v>
      </c>
      <c r="F1184" s="244">
        <f t="shared" si="766"/>
        <v>5.3202283000000001</v>
      </c>
      <c r="G1184" s="244">
        <f t="shared" si="766"/>
        <v>1.4705299999999999</v>
      </c>
      <c r="H1184" s="244">
        <f t="shared" si="766"/>
        <v>1.4703299999999999</v>
      </c>
      <c r="I1184" s="244">
        <f t="shared" si="766"/>
        <v>1.4716300000000002</v>
      </c>
      <c r="J1184" s="244">
        <f t="shared" si="766"/>
        <v>1.47173</v>
      </c>
      <c r="K1184" s="244">
        <f t="shared" si="766"/>
        <v>5.8842199999999991</v>
      </c>
      <c r="L1184" s="331">
        <f t="shared" si="766"/>
        <v>5.8842199999999991</v>
      </c>
      <c r="M1184" s="331">
        <f t="shared" si="766"/>
        <v>5.8842199999999991</v>
      </c>
      <c r="N1184" s="331">
        <f t="shared" si="766"/>
        <v>5.7076933999999993</v>
      </c>
      <c r="O1184" s="331">
        <f t="shared" si="766"/>
        <v>5.5364625979999982</v>
      </c>
    </row>
    <row r="1185" spans="1:15" outlineLevel="1">
      <c r="A1185" s="527" t="s">
        <v>240</v>
      </c>
      <c r="B1185" s="530" t="s">
        <v>251</v>
      </c>
      <c r="C1185" s="264" t="s">
        <v>242</v>
      </c>
      <c r="D1185" s="265"/>
      <c r="E1185" s="230">
        <v>161.86047300000001</v>
      </c>
      <c r="F1185" s="230">
        <v>159.60684899999998</v>
      </c>
      <c r="G1185" s="230">
        <v>44.115899999999996</v>
      </c>
      <c r="H1185" s="230">
        <v>44.109899999999996</v>
      </c>
      <c r="I1185" s="230">
        <v>44.148900000000005</v>
      </c>
      <c r="J1185" s="380">
        <v>44.151899999999998</v>
      </c>
      <c r="K1185" s="230">
        <v>176.52659999999997</v>
      </c>
      <c r="L1185" s="424">
        <v>176.52659999999997</v>
      </c>
      <c r="M1185" s="424">
        <v>176.52659999999997</v>
      </c>
      <c r="N1185" s="424">
        <v>171.23080199999995</v>
      </c>
      <c r="O1185" s="424">
        <v>166.09387793999997</v>
      </c>
    </row>
    <row r="1186" spans="1:15" outlineLevel="1">
      <c r="A1186" s="527"/>
      <c r="B1186" s="284"/>
      <c r="C1186" s="264" t="s">
        <v>225</v>
      </c>
      <c r="D1186" s="265"/>
      <c r="E1186" s="244">
        <v>0.19949303297250001</v>
      </c>
      <c r="F1186" s="244">
        <v>0.19671544139249994</v>
      </c>
      <c r="G1186" s="244">
        <v>5.4372846749999995E-2</v>
      </c>
      <c r="H1186" s="244">
        <v>5.4365451750000002E-2</v>
      </c>
      <c r="I1186" s="244">
        <v>5.4413519250000007E-2</v>
      </c>
      <c r="J1186" s="244">
        <v>5.4417216749999997E-2</v>
      </c>
      <c r="K1186" s="244">
        <v>0.21756903449999992</v>
      </c>
      <c r="L1186" s="331">
        <v>0.21756903449999992</v>
      </c>
      <c r="M1186" s="331">
        <v>0.21756903449999992</v>
      </c>
      <c r="N1186" s="331">
        <v>0.21104196346499993</v>
      </c>
      <c r="O1186" s="331">
        <v>0.20471070456104995</v>
      </c>
    </row>
    <row r="1187" spans="1:15" ht="30" outlineLevel="1">
      <c r="A1187" s="527"/>
      <c r="B1187" s="284"/>
      <c r="C1187" s="264" t="s">
        <v>55</v>
      </c>
      <c r="D1187" s="265"/>
      <c r="E1187" s="230">
        <v>6.9834491915471997</v>
      </c>
      <c r="F1187" s="230">
        <v>7.4322153500399999</v>
      </c>
      <c r="G1187" s="230">
        <v>2.2181474519999997</v>
      </c>
      <c r="H1187" s="230">
        <v>2.217845772</v>
      </c>
      <c r="I1187" s="230">
        <v>2.2198066920000001</v>
      </c>
      <c r="J1187" s="381">
        <v>2.219957532</v>
      </c>
      <c r="K1187" s="230">
        <v>8.8757574479999999</v>
      </c>
      <c r="L1187" s="425">
        <v>9.4083028899999999</v>
      </c>
      <c r="M1187" s="425">
        <v>9.6905519800000004</v>
      </c>
      <c r="N1187" s="425">
        <v>9.7758288400000009</v>
      </c>
      <c r="O1187" s="425">
        <v>9.8618561299999996</v>
      </c>
    </row>
    <row r="1188" spans="1:15" ht="30" outlineLevel="1">
      <c r="A1188" s="527"/>
      <c r="B1188" s="284"/>
      <c r="C1188" s="264" t="s">
        <v>243</v>
      </c>
      <c r="D1188" s="265"/>
      <c r="E1188" s="244">
        <v>1.6186047300000002</v>
      </c>
      <c r="F1188" s="244">
        <v>1.5960684899999997</v>
      </c>
      <c r="G1188" s="244">
        <v>0.44115899999999997</v>
      </c>
      <c r="H1188" s="244">
        <v>0.44109899999999996</v>
      </c>
      <c r="I1188" s="244">
        <v>0.44148900000000002</v>
      </c>
      <c r="J1188" s="244">
        <v>0.44151899999999999</v>
      </c>
      <c r="K1188" s="244">
        <v>1.7652659999999998</v>
      </c>
      <c r="L1188" s="331">
        <v>1.7652659999999998</v>
      </c>
      <c r="M1188" s="331">
        <v>1.7652659999999998</v>
      </c>
      <c r="N1188" s="331">
        <v>1.7123080199999996</v>
      </c>
      <c r="O1188" s="331">
        <v>1.6609387793999997</v>
      </c>
    </row>
    <row r="1189" spans="1:15" outlineLevel="1">
      <c r="A1189" s="527" t="s">
        <v>241</v>
      </c>
      <c r="B1189" s="530" t="s">
        <v>252</v>
      </c>
      <c r="C1189" s="264" t="s">
        <v>244</v>
      </c>
      <c r="D1189" s="265"/>
      <c r="E1189" s="230">
        <v>377.67443700000001</v>
      </c>
      <c r="F1189" s="230">
        <v>372.41598099999999</v>
      </c>
      <c r="G1189" s="230">
        <v>102.93709999999999</v>
      </c>
      <c r="H1189" s="230">
        <v>102.92309999999999</v>
      </c>
      <c r="I1189" s="230">
        <v>103.0141</v>
      </c>
      <c r="J1189" s="230">
        <v>103.02109999999999</v>
      </c>
      <c r="K1189" s="230">
        <v>411.89539999999994</v>
      </c>
      <c r="L1189" s="424">
        <v>411.89539999999994</v>
      </c>
      <c r="M1189" s="424">
        <v>411.89539999999994</v>
      </c>
      <c r="N1189" s="424">
        <v>399.53853799999996</v>
      </c>
      <c r="O1189" s="424">
        <v>387.55238185999991</v>
      </c>
    </row>
    <row r="1190" spans="1:15" outlineLevel="1">
      <c r="A1190" s="527"/>
      <c r="B1190" s="284"/>
      <c r="C1190" s="264" t="s">
        <v>225</v>
      </c>
      <c r="D1190" s="265"/>
      <c r="E1190" s="244">
        <v>0.46548374360249994</v>
      </c>
      <c r="F1190" s="244">
        <v>0.45900269658249998</v>
      </c>
      <c r="G1190" s="244">
        <v>0.12686997574999997</v>
      </c>
      <c r="H1190" s="244">
        <v>0.12685272074999998</v>
      </c>
      <c r="I1190" s="244">
        <v>0.12696487825</v>
      </c>
      <c r="J1190" s="244">
        <v>0.12697350574999999</v>
      </c>
      <c r="K1190" s="244">
        <v>0.50766108049999992</v>
      </c>
      <c r="L1190" s="331">
        <v>0.50766108049999992</v>
      </c>
      <c r="M1190" s="323">
        <v>0.50766108049999992</v>
      </c>
      <c r="N1190" s="323">
        <v>0.49243124808499988</v>
      </c>
      <c r="O1190" s="323">
        <v>0.47765831064244985</v>
      </c>
    </row>
    <row r="1191" spans="1:15" ht="30" outlineLevel="1">
      <c r="A1191" s="527"/>
      <c r="B1191" s="528"/>
      <c r="C1191" s="264" t="s">
        <v>55</v>
      </c>
      <c r="D1191" s="265"/>
      <c r="E1191" s="230">
        <v>16.294714780276799</v>
      </c>
      <c r="F1191" s="230">
        <v>17.34183581676</v>
      </c>
      <c r="G1191" s="230">
        <v>5.1756773879999995</v>
      </c>
      <c r="H1191" s="230">
        <v>5.1749734680000001</v>
      </c>
      <c r="I1191" s="230">
        <v>5.1795489479999999</v>
      </c>
      <c r="J1191" s="230">
        <v>5.1799009079999996</v>
      </c>
      <c r="K1191" s="230">
        <v>20.710100711999999</v>
      </c>
      <c r="L1191" s="426">
        <v>21.952706750000001</v>
      </c>
      <c r="M1191" s="426">
        <v>22.611287950000001</v>
      </c>
      <c r="N1191" s="426">
        <v>22.810267280000001</v>
      </c>
      <c r="O1191" s="426">
        <v>23.010997629999999</v>
      </c>
    </row>
    <row r="1192" spans="1:15" ht="30" outlineLevel="1">
      <c r="A1192" s="527"/>
      <c r="B1192" s="528"/>
      <c r="C1192" s="264" t="s">
        <v>243</v>
      </c>
      <c r="D1192" s="265"/>
      <c r="E1192" s="244">
        <v>3.7767443700000003</v>
      </c>
      <c r="F1192" s="244">
        <v>3.7241598099999997</v>
      </c>
      <c r="G1192" s="244">
        <v>1.0293709999999998</v>
      </c>
      <c r="H1192" s="244">
        <v>1.029231</v>
      </c>
      <c r="I1192" s="244">
        <v>1.030141</v>
      </c>
      <c r="J1192" s="244">
        <v>1.030211</v>
      </c>
      <c r="K1192" s="244">
        <v>4.1189539999999996</v>
      </c>
      <c r="L1192" s="331">
        <v>4.1189539999999996</v>
      </c>
      <c r="M1192" s="331">
        <v>4.1189539999999996</v>
      </c>
      <c r="N1192" s="331">
        <v>3.9953853799999997</v>
      </c>
      <c r="O1192" s="331">
        <v>3.8755238185999992</v>
      </c>
    </row>
    <row r="1193" spans="1:15" ht="30" outlineLevel="1">
      <c r="A1193" s="527"/>
      <c r="B1193" s="528"/>
      <c r="C1193" s="264" t="s">
        <v>260</v>
      </c>
      <c r="D1193" s="265"/>
      <c r="E1193" s="226">
        <v>0</v>
      </c>
      <c r="F1193" s="226">
        <v>0</v>
      </c>
      <c r="G1193" s="226">
        <v>0</v>
      </c>
      <c r="H1193" s="226">
        <v>0</v>
      </c>
      <c r="I1193" s="226">
        <v>0</v>
      </c>
      <c r="J1193" s="226">
        <v>0</v>
      </c>
      <c r="K1193" s="226">
        <v>0</v>
      </c>
      <c r="L1193" s="226">
        <v>0</v>
      </c>
      <c r="M1193" s="222">
        <v>0</v>
      </c>
      <c r="N1193" s="222">
        <v>0</v>
      </c>
      <c r="O1193" s="222">
        <v>0</v>
      </c>
    </row>
    <row r="1194" spans="1:15" ht="15" customHeight="1" outlineLevel="1">
      <c r="A1194" s="765" t="s">
        <v>248</v>
      </c>
      <c r="B1194" s="777" t="s">
        <v>253</v>
      </c>
      <c r="C1194" s="264" t="s">
        <v>225</v>
      </c>
      <c r="D1194" s="265"/>
      <c r="E1194" s="244">
        <v>0</v>
      </c>
      <c r="F1194" s="244">
        <v>0</v>
      </c>
      <c r="G1194" s="244">
        <f t="shared" ref="G1194:N1194" si="767">G1197+G1200</f>
        <v>0</v>
      </c>
      <c r="H1194" s="244">
        <f t="shared" si="767"/>
        <v>0</v>
      </c>
      <c r="I1194" s="244">
        <f t="shared" si="767"/>
        <v>0</v>
      </c>
      <c r="J1194" s="244">
        <f t="shared" si="767"/>
        <v>0</v>
      </c>
      <c r="K1194" s="244">
        <f t="shared" si="767"/>
        <v>0</v>
      </c>
      <c r="L1194" s="244">
        <f t="shared" si="767"/>
        <v>0</v>
      </c>
      <c r="M1194" s="108">
        <f t="shared" si="767"/>
        <v>0</v>
      </c>
      <c r="N1194" s="108">
        <f t="shared" si="767"/>
        <v>0</v>
      </c>
      <c r="O1194" s="108">
        <f>O1197+O1200</f>
        <v>0</v>
      </c>
    </row>
    <row r="1195" spans="1:15" ht="30" outlineLevel="1">
      <c r="A1195" s="765"/>
      <c r="B1195" s="777"/>
      <c r="C1195" s="264" t="s">
        <v>55</v>
      </c>
      <c r="D1195" s="265"/>
      <c r="E1195" s="244">
        <v>0</v>
      </c>
      <c r="F1195" s="244">
        <v>0</v>
      </c>
      <c r="G1195" s="244">
        <f t="shared" ref="G1195:N1195" si="768">G1198+G1201</f>
        <v>0</v>
      </c>
      <c r="H1195" s="244">
        <f t="shared" si="768"/>
        <v>0</v>
      </c>
      <c r="I1195" s="244">
        <f t="shared" si="768"/>
        <v>0</v>
      </c>
      <c r="J1195" s="244">
        <f t="shared" si="768"/>
        <v>0</v>
      </c>
      <c r="K1195" s="244">
        <f t="shared" si="768"/>
        <v>0</v>
      </c>
      <c r="L1195" s="244">
        <f t="shared" si="768"/>
        <v>0</v>
      </c>
      <c r="M1195" s="108">
        <f t="shared" si="768"/>
        <v>0</v>
      </c>
      <c r="N1195" s="108">
        <f t="shared" si="768"/>
        <v>0</v>
      </c>
      <c r="O1195" s="108">
        <f>O1198+O1201</f>
        <v>0</v>
      </c>
    </row>
    <row r="1196" spans="1:15" outlineLevel="1">
      <c r="A1196" s="765" t="s">
        <v>254</v>
      </c>
      <c r="B1196" s="766" t="s">
        <v>247</v>
      </c>
      <c r="C1196" s="264" t="s">
        <v>313</v>
      </c>
      <c r="D1196" s="265"/>
      <c r="E1196" s="226">
        <v>0</v>
      </c>
      <c r="F1196" s="226">
        <v>0</v>
      </c>
      <c r="G1196" s="226">
        <v>0</v>
      </c>
      <c r="H1196" s="226">
        <v>0</v>
      </c>
      <c r="I1196" s="226">
        <v>0</v>
      </c>
      <c r="J1196" s="226">
        <v>0</v>
      </c>
      <c r="K1196" s="226">
        <v>0</v>
      </c>
      <c r="L1196" s="226">
        <v>0</v>
      </c>
      <c r="M1196" s="222">
        <v>0</v>
      </c>
      <c r="N1196" s="222">
        <v>0</v>
      </c>
      <c r="O1196" s="222">
        <v>0</v>
      </c>
    </row>
    <row r="1197" spans="1:15" outlineLevel="1">
      <c r="A1197" s="765"/>
      <c r="B1197" s="766"/>
      <c r="C1197" s="264" t="s">
        <v>225</v>
      </c>
      <c r="D1197" s="265"/>
      <c r="E1197" s="244">
        <v>0</v>
      </c>
      <c r="F1197" s="244">
        <v>0</v>
      </c>
      <c r="G1197" s="244">
        <f t="shared" ref="G1197:N1197" si="769">1.154*G1196/1000</f>
        <v>0</v>
      </c>
      <c r="H1197" s="244">
        <f t="shared" si="769"/>
        <v>0</v>
      </c>
      <c r="I1197" s="244">
        <f t="shared" si="769"/>
        <v>0</v>
      </c>
      <c r="J1197" s="244">
        <f t="shared" si="769"/>
        <v>0</v>
      </c>
      <c r="K1197" s="244">
        <f t="shared" si="769"/>
        <v>0</v>
      </c>
      <c r="L1197" s="244">
        <f t="shared" si="769"/>
        <v>0</v>
      </c>
      <c r="M1197" s="108">
        <f t="shared" si="769"/>
        <v>0</v>
      </c>
      <c r="N1197" s="108">
        <f t="shared" si="769"/>
        <v>0</v>
      </c>
      <c r="O1197" s="108">
        <f>1.154*O1196/1000</f>
        <v>0</v>
      </c>
    </row>
    <row r="1198" spans="1:15" ht="30" outlineLevel="1">
      <c r="A1198" s="765"/>
      <c r="B1198" s="766"/>
      <c r="C1198" s="264" t="s">
        <v>55</v>
      </c>
      <c r="D1198" s="265"/>
      <c r="E1198" s="226">
        <v>0</v>
      </c>
      <c r="F1198" s="226">
        <v>0</v>
      </c>
      <c r="G1198" s="226">
        <v>0</v>
      </c>
      <c r="H1198" s="226">
        <v>0</v>
      </c>
      <c r="I1198" s="226">
        <v>0</v>
      </c>
      <c r="J1198" s="226">
        <v>0</v>
      </c>
      <c r="K1198" s="226">
        <v>0</v>
      </c>
      <c r="L1198" s="226">
        <v>0</v>
      </c>
      <c r="M1198" s="222">
        <v>0</v>
      </c>
      <c r="N1198" s="222">
        <v>0</v>
      </c>
      <c r="O1198" s="222">
        <v>0</v>
      </c>
    </row>
    <row r="1199" spans="1:15" outlineLevel="1">
      <c r="A1199" s="765" t="s">
        <v>249</v>
      </c>
      <c r="B1199" s="766" t="s">
        <v>246</v>
      </c>
      <c r="C1199" s="264" t="s">
        <v>58</v>
      </c>
      <c r="D1199" s="265"/>
      <c r="E1199" s="226">
        <v>0</v>
      </c>
      <c r="F1199" s="226">
        <v>0</v>
      </c>
      <c r="G1199" s="226">
        <v>0</v>
      </c>
      <c r="H1199" s="226">
        <v>0</v>
      </c>
      <c r="I1199" s="226">
        <v>0</v>
      </c>
      <c r="J1199" s="226">
        <v>0</v>
      </c>
      <c r="K1199" s="226">
        <v>0</v>
      </c>
      <c r="L1199" s="226">
        <v>0</v>
      </c>
      <c r="M1199" s="222">
        <v>0</v>
      </c>
      <c r="N1199" s="222">
        <v>0</v>
      </c>
      <c r="O1199" s="222">
        <v>0</v>
      </c>
    </row>
    <row r="1200" spans="1:15" outlineLevel="1">
      <c r="A1200" s="765"/>
      <c r="B1200" s="766"/>
      <c r="C1200" s="264" t="s">
        <v>56</v>
      </c>
      <c r="D1200" s="265"/>
      <c r="E1200" s="244">
        <v>0</v>
      </c>
      <c r="F1200" s="244">
        <v>0</v>
      </c>
      <c r="G1200" s="244">
        <f t="shared" ref="G1200:N1200" si="770">0.12*G1199</f>
        <v>0</v>
      </c>
      <c r="H1200" s="244">
        <f t="shared" si="770"/>
        <v>0</v>
      </c>
      <c r="I1200" s="244">
        <f t="shared" si="770"/>
        <v>0</v>
      </c>
      <c r="J1200" s="244">
        <f t="shared" si="770"/>
        <v>0</v>
      </c>
      <c r="K1200" s="244">
        <f t="shared" si="770"/>
        <v>0</v>
      </c>
      <c r="L1200" s="244">
        <f t="shared" si="770"/>
        <v>0</v>
      </c>
      <c r="M1200" s="108">
        <f t="shared" si="770"/>
        <v>0</v>
      </c>
      <c r="N1200" s="108">
        <f t="shared" si="770"/>
        <v>0</v>
      </c>
      <c r="O1200" s="108">
        <f>0.12*O1199</f>
        <v>0</v>
      </c>
    </row>
    <row r="1201" spans="1:15" ht="30" outlineLevel="1">
      <c r="A1201" s="765"/>
      <c r="B1201" s="766"/>
      <c r="C1201" s="264" t="s">
        <v>55</v>
      </c>
      <c r="D1201" s="265"/>
      <c r="E1201" s="226">
        <v>0</v>
      </c>
      <c r="F1201" s="226">
        <v>0</v>
      </c>
      <c r="G1201" s="226">
        <v>0</v>
      </c>
      <c r="H1201" s="226">
        <v>0</v>
      </c>
      <c r="I1201" s="226">
        <v>0</v>
      </c>
      <c r="J1201" s="226">
        <v>0</v>
      </c>
      <c r="K1201" s="226">
        <v>0</v>
      </c>
      <c r="L1201" s="226">
        <v>0</v>
      </c>
      <c r="M1201" s="222">
        <v>0</v>
      </c>
      <c r="N1201" s="222">
        <v>0</v>
      </c>
      <c r="O1201" s="222">
        <v>0</v>
      </c>
    </row>
    <row r="1202" spans="1:15" s="220" customFormat="1" ht="60" outlineLevel="1">
      <c r="A1202" s="303">
        <v>9</v>
      </c>
      <c r="B1202" s="304" t="s">
        <v>330</v>
      </c>
      <c r="C1202" s="264" t="s">
        <v>215</v>
      </c>
      <c r="D1202" s="265"/>
      <c r="E1202" s="366">
        <f>E1205/E1203</f>
        <v>0.91212653778558872</v>
      </c>
      <c r="F1202" s="366">
        <f>F1205/F1203</f>
        <v>0.96353251318101929</v>
      </c>
      <c r="G1202" s="366">
        <f t="shared" ref="G1202:O1202" si="771">G1205/G1203</f>
        <v>0.75</v>
      </c>
      <c r="H1202" s="366">
        <f t="shared" si="771"/>
        <v>0.75</v>
      </c>
      <c r="I1202" s="366">
        <f t="shared" si="771"/>
        <v>0.75</v>
      </c>
      <c r="J1202" s="366">
        <f t="shared" si="771"/>
        <v>0.75</v>
      </c>
      <c r="K1202" s="366">
        <f t="shared" si="771"/>
        <v>0.75</v>
      </c>
      <c r="L1202" s="366">
        <f t="shared" si="771"/>
        <v>0.75</v>
      </c>
      <c r="M1202" s="366">
        <f t="shared" si="771"/>
        <v>0.75</v>
      </c>
      <c r="N1202" s="366">
        <f t="shared" si="771"/>
        <v>0.75</v>
      </c>
      <c r="O1202" s="366">
        <f t="shared" si="771"/>
        <v>0.75</v>
      </c>
    </row>
    <row r="1203" spans="1:15" s="220" customFormat="1" ht="30" outlineLevel="1">
      <c r="A1203" s="305" t="s">
        <v>334</v>
      </c>
      <c r="B1203" s="304" t="s">
        <v>331</v>
      </c>
      <c r="C1203" s="264" t="s">
        <v>14</v>
      </c>
      <c r="D1203" s="265"/>
      <c r="E1203" s="367">
        <v>2276</v>
      </c>
      <c r="F1203" s="367">
        <v>2276</v>
      </c>
      <c r="G1203" s="367">
        <v>2276</v>
      </c>
      <c r="H1203" s="367">
        <v>2276</v>
      </c>
      <c r="I1203" s="367">
        <v>2276</v>
      </c>
      <c r="J1203" s="367">
        <v>2276</v>
      </c>
      <c r="K1203" s="367">
        <v>2276</v>
      </c>
      <c r="L1203" s="367">
        <v>2276</v>
      </c>
      <c r="M1203" s="367">
        <v>2276</v>
      </c>
      <c r="N1203" s="367">
        <v>2276</v>
      </c>
      <c r="O1203" s="367">
        <v>2276</v>
      </c>
    </row>
    <row r="1204" spans="1:15" s="220" customFormat="1" ht="30" outlineLevel="1">
      <c r="A1204" s="303" t="s">
        <v>335</v>
      </c>
      <c r="B1204" s="306" t="s">
        <v>332</v>
      </c>
      <c r="C1204" s="302" t="s">
        <v>14</v>
      </c>
      <c r="D1204" s="301"/>
      <c r="E1204" s="368">
        <v>200</v>
      </c>
      <c r="F1204" s="368">
        <v>83</v>
      </c>
      <c r="G1204" s="368">
        <v>569</v>
      </c>
      <c r="H1204" s="368">
        <v>569</v>
      </c>
      <c r="I1204" s="368">
        <v>569</v>
      </c>
      <c r="J1204" s="368">
        <v>569</v>
      </c>
      <c r="K1204" s="368">
        <v>569</v>
      </c>
      <c r="L1204" s="368">
        <v>569</v>
      </c>
      <c r="M1204" s="368">
        <v>569</v>
      </c>
      <c r="N1204" s="368">
        <v>569</v>
      </c>
      <c r="O1204" s="368">
        <v>569</v>
      </c>
    </row>
    <row r="1205" spans="1:15" s="220" customFormat="1" outlineLevel="1">
      <c r="A1205" s="303" t="s">
        <v>336</v>
      </c>
      <c r="B1205" s="306" t="s">
        <v>333</v>
      </c>
      <c r="C1205" s="264" t="s">
        <v>14</v>
      </c>
      <c r="D1205" s="265"/>
      <c r="E1205" s="351">
        <v>2076</v>
      </c>
      <c r="F1205" s="351">
        <v>2193</v>
      </c>
      <c r="G1205" s="351">
        <v>1707</v>
      </c>
      <c r="H1205" s="351">
        <v>1707</v>
      </c>
      <c r="I1205" s="351">
        <v>1707</v>
      </c>
      <c r="J1205" s="351">
        <v>1707</v>
      </c>
      <c r="K1205" s="351">
        <v>1707</v>
      </c>
      <c r="L1205" s="351">
        <v>1707</v>
      </c>
      <c r="M1205" s="351">
        <v>1707</v>
      </c>
      <c r="N1205" s="351">
        <v>1707</v>
      </c>
      <c r="O1205" s="351">
        <v>1707</v>
      </c>
    </row>
    <row r="1206" spans="1:15" s="220" customFormat="1" outlineLevel="1">
      <c r="A1206" s="786" t="s">
        <v>447</v>
      </c>
      <c r="B1206" s="786"/>
      <c r="C1206" s="786"/>
      <c r="D1206" s="786"/>
      <c r="E1206" s="786"/>
      <c r="F1206" s="786"/>
      <c r="G1206" s="786"/>
      <c r="H1206" s="786"/>
      <c r="I1206" s="786"/>
      <c r="J1206" s="786"/>
      <c r="K1206" s="786"/>
      <c r="L1206" s="786"/>
      <c r="M1206" s="786"/>
      <c r="N1206" s="786"/>
      <c r="O1206" s="786"/>
    </row>
    <row r="1207" spans="1:15" s="220" customFormat="1" ht="45" outlineLevel="1">
      <c r="A1207" s="537">
        <v>1</v>
      </c>
      <c r="B1207" s="269" t="s">
        <v>76</v>
      </c>
      <c r="C1207" s="270" t="s">
        <v>71</v>
      </c>
      <c r="D1207" s="228"/>
      <c r="E1207" s="108"/>
      <c r="F1207" s="108"/>
      <c r="G1207" s="108"/>
      <c r="H1207" s="108"/>
      <c r="I1207" s="108"/>
      <c r="J1207" s="108"/>
      <c r="K1207" s="108">
        <f>J1207+I1207+H1207+G1207</f>
        <v>0</v>
      </c>
      <c r="L1207" s="108"/>
      <c r="M1207" s="108"/>
      <c r="N1207" s="108"/>
      <c r="O1207" s="108"/>
    </row>
    <row r="1208" spans="1:15" s="220" customFormat="1" outlineLevel="1">
      <c r="A1208" s="537" t="s">
        <v>44</v>
      </c>
      <c r="B1208" s="539" t="s">
        <v>72</v>
      </c>
      <c r="C1208" s="270" t="s">
        <v>71</v>
      </c>
      <c r="D1208" s="228"/>
      <c r="E1208" s="108"/>
      <c r="F1208" s="108"/>
      <c r="G1208" s="222"/>
      <c r="H1208" s="222"/>
      <c r="I1208" s="222"/>
      <c r="J1208" s="222"/>
      <c r="K1208" s="108">
        <f t="shared" ref="K1208:K1211" si="772">J1208+I1208+H1208+G1208</f>
        <v>0</v>
      </c>
      <c r="L1208" s="222"/>
      <c r="M1208" s="222"/>
      <c r="N1208" s="222"/>
      <c r="O1208" s="222"/>
    </row>
    <row r="1209" spans="1:15" s="220" customFormat="1" outlineLevel="1">
      <c r="A1209" s="537" t="s">
        <v>45</v>
      </c>
      <c r="B1209" s="539" t="s">
        <v>73</v>
      </c>
      <c r="C1209" s="270" t="s">
        <v>71</v>
      </c>
      <c r="D1209" s="228"/>
      <c r="E1209" s="108"/>
      <c r="F1209" s="108"/>
      <c r="G1209" s="222"/>
      <c r="H1209" s="222"/>
      <c r="I1209" s="222"/>
      <c r="J1209" s="222"/>
      <c r="K1209" s="108">
        <f t="shared" si="772"/>
        <v>0</v>
      </c>
      <c r="L1209" s="222"/>
      <c r="M1209" s="222"/>
      <c r="N1209" s="222"/>
      <c r="O1209" s="222"/>
    </row>
    <row r="1210" spans="1:15" s="220" customFormat="1" outlineLevel="1">
      <c r="A1210" s="537" t="s">
        <v>46</v>
      </c>
      <c r="B1210" s="539" t="s">
        <v>74</v>
      </c>
      <c r="C1210" s="270" t="s">
        <v>71</v>
      </c>
      <c r="D1210" s="228"/>
      <c r="E1210" s="108"/>
      <c r="F1210" s="108"/>
      <c r="G1210" s="222"/>
      <c r="H1210" s="222"/>
      <c r="I1210" s="222"/>
      <c r="J1210" s="222"/>
      <c r="K1210" s="108">
        <f t="shared" si="772"/>
        <v>0</v>
      </c>
      <c r="L1210" s="222">
        <v>0</v>
      </c>
      <c r="M1210" s="222">
        <v>0</v>
      </c>
      <c r="N1210" s="222">
        <v>0</v>
      </c>
      <c r="O1210" s="222">
        <v>0</v>
      </c>
    </row>
    <row r="1211" spans="1:15" s="220" customFormat="1" outlineLevel="1">
      <c r="A1211" s="537" t="s">
        <v>47</v>
      </c>
      <c r="B1211" s="539" t="s">
        <v>75</v>
      </c>
      <c r="C1211" s="270" t="s">
        <v>71</v>
      </c>
      <c r="D1211" s="228"/>
      <c r="E1211" s="108"/>
      <c r="F1211" s="108"/>
      <c r="G1211" s="222"/>
      <c r="H1211" s="222"/>
      <c r="I1211" s="222"/>
      <c r="J1211" s="222"/>
      <c r="K1211" s="108">
        <f t="shared" si="772"/>
        <v>0</v>
      </c>
      <c r="L1211" s="222">
        <v>0</v>
      </c>
      <c r="M1211" s="222">
        <v>0</v>
      </c>
      <c r="N1211" s="222">
        <v>0</v>
      </c>
      <c r="O1211" s="222">
        <v>0</v>
      </c>
    </row>
    <row r="1212" spans="1:15" s="220" customFormat="1" ht="60" outlineLevel="1">
      <c r="A1212" s="537">
        <v>2</v>
      </c>
      <c r="B1212" s="538" t="s">
        <v>298</v>
      </c>
      <c r="C1212" s="270" t="s">
        <v>71</v>
      </c>
      <c r="D1212" s="228"/>
      <c r="E1212" s="244">
        <f>E1207</f>
        <v>0</v>
      </c>
      <c r="F1212" s="244">
        <f>F1207</f>
        <v>0</v>
      </c>
      <c r="G1212" s="244">
        <f t="shared" ref="G1212:K1212" si="773">G1207</f>
        <v>0</v>
      </c>
      <c r="H1212" s="244">
        <f t="shared" si="773"/>
        <v>0</v>
      </c>
      <c r="I1212" s="244">
        <f t="shared" si="773"/>
        <v>0</v>
      </c>
      <c r="J1212" s="244">
        <f t="shared" si="773"/>
        <v>0</v>
      </c>
      <c r="K1212" s="244">
        <f t="shared" si="773"/>
        <v>0</v>
      </c>
      <c r="L1212" s="244">
        <v>0</v>
      </c>
      <c r="M1212" s="215">
        <v>0</v>
      </c>
      <c r="N1212" s="215">
        <v>0</v>
      </c>
      <c r="O1212" s="215">
        <v>0</v>
      </c>
    </row>
    <row r="1213" spans="1:15" s="220" customFormat="1" ht="60" outlineLevel="1">
      <c r="A1213" s="537">
        <v>3</v>
      </c>
      <c r="B1213" s="538" t="s">
        <v>287</v>
      </c>
      <c r="C1213" s="270" t="s">
        <v>71</v>
      </c>
      <c r="D1213" s="228"/>
      <c r="E1213" s="244">
        <f>E1207</f>
        <v>0</v>
      </c>
      <c r="F1213" s="244">
        <f>F1207</f>
        <v>0</v>
      </c>
      <c r="G1213" s="244">
        <f t="shared" ref="G1213:K1213" si="774">G1207</f>
        <v>0</v>
      </c>
      <c r="H1213" s="244">
        <f t="shared" si="774"/>
        <v>0</v>
      </c>
      <c r="I1213" s="244">
        <f t="shared" si="774"/>
        <v>0</v>
      </c>
      <c r="J1213" s="244">
        <f t="shared" si="774"/>
        <v>0</v>
      </c>
      <c r="K1213" s="244">
        <f t="shared" si="774"/>
        <v>0</v>
      </c>
      <c r="L1213" s="244">
        <v>0</v>
      </c>
      <c r="M1213" s="215">
        <v>0</v>
      </c>
      <c r="N1213" s="215">
        <v>0</v>
      </c>
      <c r="O1213" s="215">
        <v>0</v>
      </c>
    </row>
    <row r="1214" spans="1:15" s="220" customFormat="1" outlineLevel="1">
      <c r="A1214" s="537" t="s">
        <v>65</v>
      </c>
      <c r="B1214" s="539" t="s">
        <v>72</v>
      </c>
      <c r="C1214" s="270" t="s">
        <v>71</v>
      </c>
      <c r="D1214" s="228"/>
      <c r="E1214" s="244"/>
      <c r="F1214" s="244">
        <f t="shared" ref="F1214:K1214" si="775">F1208</f>
        <v>0</v>
      </c>
      <c r="G1214" s="244">
        <f t="shared" si="775"/>
        <v>0</v>
      </c>
      <c r="H1214" s="244">
        <f t="shared" si="775"/>
        <v>0</v>
      </c>
      <c r="I1214" s="244">
        <f t="shared" si="775"/>
        <v>0</v>
      </c>
      <c r="J1214" s="244">
        <f t="shared" si="775"/>
        <v>0</v>
      </c>
      <c r="K1214" s="244">
        <f t="shared" si="775"/>
        <v>0</v>
      </c>
      <c r="L1214" s="244">
        <v>0</v>
      </c>
      <c r="M1214" s="244">
        <v>0</v>
      </c>
      <c r="N1214" s="244">
        <v>0</v>
      </c>
      <c r="O1214" s="244">
        <v>0</v>
      </c>
    </row>
    <row r="1215" spans="1:15" s="220" customFormat="1" outlineLevel="1">
      <c r="A1215" s="537" t="s">
        <v>87</v>
      </c>
      <c r="B1215" s="539" t="s">
        <v>73</v>
      </c>
      <c r="C1215" s="270" t="s">
        <v>71</v>
      </c>
      <c r="D1215" s="228"/>
      <c r="E1215" s="244"/>
      <c r="F1215" s="244">
        <f t="shared" ref="F1215:K1215" si="776">F1209</f>
        <v>0</v>
      </c>
      <c r="G1215" s="244">
        <f t="shared" si="776"/>
        <v>0</v>
      </c>
      <c r="H1215" s="244">
        <f t="shared" si="776"/>
        <v>0</v>
      </c>
      <c r="I1215" s="244">
        <f t="shared" si="776"/>
        <v>0</v>
      </c>
      <c r="J1215" s="244">
        <f t="shared" si="776"/>
        <v>0</v>
      </c>
      <c r="K1215" s="244">
        <f t="shared" si="776"/>
        <v>0</v>
      </c>
      <c r="L1215" s="244">
        <v>0</v>
      </c>
      <c r="M1215" s="244">
        <v>0</v>
      </c>
      <c r="N1215" s="244">
        <v>0</v>
      </c>
      <c r="O1215" s="244">
        <v>0</v>
      </c>
    </row>
    <row r="1216" spans="1:15" s="220" customFormat="1" outlineLevel="1">
      <c r="A1216" s="537" t="s">
        <v>85</v>
      </c>
      <c r="B1216" s="539" t="s">
        <v>74</v>
      </c>
      <c r="C1216" s="270" t="s">
        <v>71</v>
      </c>
      <c r="D1216" s="228"/>
      <c r="E1216" s="244"/>
      <c r="F1216" s="244">
        <f t="shared" ref="F1216:K1216" si="777">F1210</f>
        <v>0</v>
      </c>
      <c r="G1216" s="244">
        <f t="shared" si="777"/>
        <v>0</v>
      </c>
      <c r="H1216" s="244">
        <f t="shared" si="777"/>
        <v>0</v>
      </c>
      <c r="I1216" s="244">
        <f t="shared" si="777"/>
        <v>0</v>
      </c>
      <c r="J1216" s="244">
        <f t="shared" si="777"/>
        <v>0</v>
      </c>
      <c r="K1216" s="244">
        <f t="shared" si="777"/>
        <v>0</v>
      </c>
      <c r="L1216" s="244">
        <v>0</v>
      </c>
      <c r="M1216" s="244">
        <v>0</v>
      </c>
      <c r="N1216" s="244">
        <v>0</v>
      </c>
      <c r="O1216" s="244">
        <v>0</v>
      </c>
    </row>
    <row r="1217" spans="1:15" s="220" customFormat="1" outlineLevel="1">
      <c r="A1217" s="537" t="s">
        <v>86</v>
      </c>
      <c r="B1217" s="539" t="s">
        <v>75</v>
      </c>
      <c r="C1217" s="270" t="s">
        <v>71</v>
      </c>
      <c r="D1217" s="228"/>
      <c r="E1217" s="244"/>
      <c r="F1217" s="244">
        <f t="shared" ref="F1217:K1217" si="778">F1211</f>
        <v>0</v>
      </c>
      <c r="G1217" s="244">
        <f t="shared" si="778"/>
        <v>0</v>
      </c>
      <c r="H1217" s="244">
        <f t="shared" si="778"/>
        <v>0</v>
      </c>
      <c r="I1217" s="244">
        <f t="shared" si="778"/>
        <v>0</v>
      </c>
      <c r="J1217" s="244">
        <f t="shared" si="778"/>
        <v>0</v>
      </c>
      <c r="K1217" s="244">
        <f t="shared" si="778"/>
        <v>0</v>
      </c>
      <c r="L1217" s="244">
        <v>0</v>
      </c>
      <c r="M1217" s="244">
        <v>0</v>
      </c>
      <c r="N1217" s="244">
        <v>0</v>
      </c>
      <c r="O1217" s="244">
        <v>0</v>
      </c>
    </row>
    <row r="1218" spans="1:15" s="220" customFormat="1" ht="15" customHeight="1" outlineLevel="1">
      <c r="A1218" s="781">
        <v>4</v>
      </c>
      <c r="B1218" s="784" t="s">
        <v>78</v>
      </c>
      <c r="C1218" s="270" t="s">
        <v>71</v>
      </c>
      <c r="D1218" s="228"/>
      <c r="E1218" s="324"/>
      <c r="F1218" s="324"/>
      <c r="G1218" s="324"/>
      <c r="H1218" s="324"/>
      <c r="I1218" s="324"/>
      <c r="J1218" s="324"/>
      <c r="K1218" s="324">
        <f>J1218+I1218+H1218+G1218</f>
        <v>0</v>
      </c>
      <c r="L1218" s="324"/>
      <c r="M1218" s="324"/>
      <c r="N1218" s="324"/>
      <c r="O1218" s="324"/>
    </row>
    <row r="1219" spans="1:15" s="220" customFormat="1" outlineLevel="1">
      <c r="A1219" s="781"/>
      <c r="B1219" s="784"/>
      <c r="C1219" s="270" t="s">
        <v>55</v>
      </c>
      <c r="D1219" s="228"/>
      <c r="E1219" s="324"/>
      <c r="F1219" s="324"/>
      <c r="G1219" s="325">
        <f>G1223+G1227+G1231+G1235</f>
        <v>0</v>
      </c>
      <c r="H1219" s="325">
        <f t="shared" ref="H1219:J1219" si="779">H1223+H1227+H1231+H1235</f>
        <v>0</v>
      </c>
      <c r="I1219" s="325">
        <f t="shared" si="779"/>
        <v>0</v>
      </c>
      <c r="J1219" s="325">
        <f t="shared" si="779"/>
        <v>0</v>
      </c>
      <c r="K1219" s="324">
        <f>J1219+I1219+H1219+G1219</f>
        <v>0</v>
      </c>
      <c r="L1219" s="326"/>
      <c r="M1219" s="326"/>
      <c r="N1219" s="326"/>
      <c r="O1219" s="326"/>
    </row>
    <row r="1220" spans="1:15" s="220" customFormat="1" outlineLevel="1">
      <c r="A1220" s="781"/>
      <c r="B1220" s="784"/>
      <c r="C1220" s="273" t="s">
        <v>83</v>
      </c>
      <c r="D1220" s="274"/>
      <c r="E1220" s="261"/>
      <c r="F1220" s="261"/>
      <c r="G1220" s="261"/>
      <c r="H1220" s="261"/>
      <c r="I1220" s="261"/>
      <c r="J1220" s="261"/>
      <c r="K1220" s="261"/>
      <c r="L1220" s="261"/>
      <c r="M1220" s="146"/>
      <c r="N1220" s="146"/>
      <c r="O1220" s="146"/>
    </row>
    <row r="1221" spans="1:15" s="220" customFormat="1" outlineLevel="1">
      <c r="A1221" s="781"/>
      <c r="B1221" s="784"/>
      <c r="C1221" s="273" t="s">
        <v>84</v>
      </c>
      <c r="D1221" s="274"/>
      <c r="E1221" s="261"/>
      <c r="F1221" s="261"/>
      <c r="G1221" s="261"/>
      <c r="H1221" s="261"/>
      <c r="I1221" s="261"/>
      <c r="J1221" s="261"/>
      <c r="K1221" s="261"/>
      <c r="L1221" s="261"/>
      <c r="M1221" s="146"/>
      <c r="N1221" s="146"/>
      <c r="O1221" s="146"/>
    </row>
    <row r="1222" spans="1:15" s="220" customFormat="1" outlineLevel="1">
      <c r="A1222" s="781" t="s">
        <v>64</v>
      </c>
      <c r="B1222" s="782" t="s">
        <v>72</v>
      </c>
      <c r="C1222" s="270" t="s">
        <v>71</v>
      </c>
      <c r="D1222" s="228"/>
      <c r="E1222" s="230"/>
      <c r="F1222" s="230"/>
      <c r="G1222" s="230"/>
      <c r="H1222" s="230"/>
      <c r="I1222" s="230"/>
      <c r="J1222" s="230"/>
      <c r="K1222" s="230"/>
      <c r="L1222" s="230"/>
      <c r="M1222" s="230"/>
      <c r="N1222" s="230"/>
      <c r="O1222" s="230"/>
    </row>
    <row r="1223" spans="1:15" s="220" customFormat="1" outlineLevel="1">
      <c r="A1223" s="781"/>
      <c r="B1223" s="782"/>
      <c r="C1223" s="270" t="s">
        <v>55</v>
      </c>
      <c r="D1223" s="228"/>
      <c r="E1223" s="324"/>
      <c r="F1223" s="324"/>
      <c r="G1223" s="325">
        <f>G1222*Тарифы!$E$4</f>
        <v>0</v>
      </c>
      <c r="H1223" s="325">
        <f>H1222*Тарифы!$F$4</f>
        <v>0</v>
      </c>
      <c r="I1223" s="325">
        <f>I1222*Тарифы!$G$4</f>
        <v>0</v>
      </c>
      <c r="J1223" s="325">
        <f>J1222*Тарифы!$H$4</f>
        <v>0</v>
      </c>
      <c r="K1223" s="324">
        <f>J1223+I1223+H1223+G1223</f>
        <v>0</v>
      </c>
      <c r="L1223" s="326">
        <f>L1222*Тарифы!$I$4</f>
        <v>0</v>
      </c>
      <c r="M1223" s="326">
        <f>M1222*Тарифы!$J$4</f>
        <v>0</v>
      </c>
      <c r="N1223" s="326">
        <f>N1222*Тарифы!$K$4</f>
        <v>0</v>
      </c>
      <c r="O1223" s="326">
        <f>O1222*Тарифы!$L$4</f>
        <v>0</v>
      </c>
    </row>
    <row r="1224" spans="1:15" s="220" customFormat="1" outlineLevel="1">
      <c r="A1224" s="781"/>
      <c r="B1224" s="782"/>
      <c r="C1224" s="273" t="s">
        <v>79</v>
      </c>
      <c r="D1224" s="274"/>
      <c r="E1224" s="311"/>
      <c r="F1224" s="311">
        <f t="shared" ref="F1224:O1224" si="780">IF(F1208&gt;0,F1222/F1208*100,)</f>
        <v>0</v>
      </c>
      <c r="G1224" s="311">
        <f t="shared" si="780"/>
        <v>0</v>
      </c>
      <c r="H1224" s="311">
        <f t="shared" si="780"/>
        <v>0</v>
      </c>
      <c r="I1224" s="311">
        <f t="shared" si="780"/>
        <v>0</v>
      </c>
      <c r="J1224" s="311">
        <f t="shared" si="780"/>
        <v>0</v>
      </c>
      <c r="K1224" s="311">
        <f t="shared" si="780"/>
        <v>0</v>
      </c>
      <c r="L1224" s="311">
        <f t="shared" si="780"/>
        <v>0</v>
      </c>
      <c r="M1224" s="311">
        <f t="shared" si="780"/>
        <v>0</v>
      </c>
      <c r="N1224" s="311">
        <f t="shared" si="780"/>
        <v>0</v>
      </c>
      <c r="O1224" s="311">
        <f t="shared" si="780"/>
        <v>0</v>
      </c>
    </row>
    <row r="1225" spans="1:15" s="220" customFormat="1" outlineLevel="1">
      <c r="A1225" s="781"/>
      <c r="B1225" s="782"/>
      <c r="C1225" s="273" t="s">
        <v>139</v>
      </c>
      <c r="D1225" s="274"/>
      <c r="E1225" s="311"/>
      <c r="F1225" s="311">
        <f t="shared" ref="F1225:O1225" si="781">IF(F1208&gt;0,F1222/F1208*100,)</f>
        <v>0</v>
      </c>
      <c r="G1225" s="311">
        <f t="shared" si="781"/>
        <v>0</v>
      </c>
      <c r="H1225" s="311">
        <f t="shared" si="781"/>
        <v>0</v>
      </c>
      <c r="I1225" s="311">
        <f t="shared" si="781"/>
        <v>0</v>
      </c>
      <c r="J1225" s="311">
        <f t="shared" si="781"/>
        <v>0</v>
      </c>
      <c r="K1225" s="311">
        <f t="shared" si="781"/>
        <v>0</v>
      </c>
      <c r="L1225" s="311">
        <f t="shared" si="781"/>
        <v>0</v>
      </c>
      <c r="M1225" s="311">
        <f t="shared" si="781"/>
        <v>0</v>
      </c>
      <c r="N1225" s="311">
        <f t="shared" si="781"/>
        <v>0</v>
      </c>
      <c r="O1225" s="311">
        <f t="shared" si="781"/>
        <v>0</v>
      </c>
    </row>
    <row r="1226" spans="1:15" s="220" customFormat="1" outlineLevel="1">
      <c r="A1226" s="781" t="s">
        <v>66</v>
      </c>
      <c r="B1226" s="782" t="s">
        <v>73</v>
      </c>
      <c r="C1226" s="270" t="s">
        <v>71</v>
      </c>
      <c r="D1226" s="228"/>
      <c r="E1226" s="230"/>
      <c r="F1226" s="230"/>
      <c r="G1226" s="328"/>
      <c r="H1226" s="328"/>
      <c r="I1226" s="328"/>
      <c r="J1226" s="328"/>
      <c r="K1226" s="230">
        <f>J1226+I1226+H1226+G1226</f>
        <v>0</v>
      </c>
      <c r="L1226" s="328"/>
      <c r="M1226" s="328"/>
      <c r="N1226" s="328"/>
      <c r="O1226" s="328"/>
    </row>
    <row r="1227" spans="1:15" s="220" customFormat="1" outlineLevel="1">
      <c r="A1227" s="781"/>
      <c r="B1227" s="782"/>
      <c r="C1227" s="270" t="s">
        <v>55</v>
      </c>
      <c r="D1227" s="228"/>
      <c r="E1227" s="324"/>
      <c r="F1227" s="324"/>
      <c r="G1227" s="325">
        <f>G1226*Тарифы!$E$4</f>
        <v>0</v>
      </c>
      <c r="H1227" s="325">
        <f>H1226*Тарифы!$F$4</f>
        <v>0</v>
      </c>
      <c r="I1227" s="325">
        <f>I1226*Тарифы!$G$4</f>
        <v>0</v>
      </c>
      <c r="J1227" s="325">
        <f>J1226*Тарифы!$H$4</f>
        <v>0</v>
      </c>
      <c r="K1227" s="324">
        <f>J1227+I1227+H1227+G1227</f>
        <v>0</v>
      </c>
      <c r="L1227" s="326">
        <f>L1226*Тарифы!$I$4</f>
        <v>0</v>
      </c>
      <c r="M1227" s="326">
        <f>M1226*Тарифы!$J$4</f>
        <v>0</v>
      </c>
      <c r="N1227" s="326">
        <f>N1226*Тарифы!$K$4</f>
        <v>0</v>
      </c>
      <c r="O1227" s="326">
        <f>O1226*Тарифы!$L$4</f>
        <v>0</v>
      </c>
    </row>
    <row r="1228" spans="1:15" s="220" customFormat="1" outlineLevel="1">
      <c r="A1228" s="781"/>
      <c r="B1228" s="782"/>
      <c r="C1228" s="273" t="s">
        <v>80</v>
      </c>
      <c r="D1228" s="274"/>
      <c r="E1228" s="261"/>
      <c r="F1228" s="261">
        <f t="shared" ref="F1228:O1228" si="782">IF(F1209&gt;0,F1226/F1209*100,)</f>
        <v>0</v>
      </c>
      <c r="G1228" s="261">
        <f t="shared" si="782"/>
        <v>0</v>
      </c>
      <c r="H1228" s="261">
        <f t="shared" si="782"/>
        <v>0</v>
      </c>
      <c r="I1228" s="261">
        <f t="shared" si="782"/>
        <v>0</v>
      </c>
      <c r="J1228" s="261">
        <f t="shared" si="782"/>
        <v>0</v>
      </c>
      <c r="K1228" s="261">
        <f t="shared" si="782"/>
        <v>0</v>
      </c>
      <c r="L1228" s="261">
        <f t="shared" si="782"/>
        <v>0</v>
      </c>
      <c r="M1228" s="261">
        <f t="shared" si="782"/>
        <v>0</v>
      </c>
      <c r="N1228" s="261">
        <f t="shared" si="782"/>
        <v>0</v>
      </c>
      <c r="O1228" s="261">
        <f t="shared" si="782"/>
        <v>0</v>
      </c>
    </row>
    <row r="1229" spans="1:15" s="220" customFormat="1" outlineLevel="1">
      <c r="A1229" s="781"/>
      <c r="B1229" s="782"/>
      <c r="C1229" s="273" t="s">
        <v>140</v>
      </c>
      <c r="D1229" s="274"/>
      <c r="E1229" s="261"/>
      <c r="F1229" s="261">
        <f t="shared" ref="F1229:O1229" si="783">IF(F1209&gt;0,F1226/F1209*100,)</f>
        <v>0</v>
      </c>
      <c r="G1229" s="261">
        <f t="shared" si="783"/>
        <v>0</v>
      </c>
      <c r="H1229" s="261">
        <f t="shared" si="783"/>
        <v>0</v>
      </c>
      <c r="I1229" s="261">
        <f t="shared" si="783"/>
        <v>0</v>
      </c>
      <c r="J1229" s="261">
        <f t="shared" si="783"/>
        <v>0</v>
      </c>
      <c r="K1229" s="261">
        <f t="shared" si="783"/>
        <v>0</v>
      </c>
      <c r="L1229" s="261">
        <f t="shared" si="783"/>
        <v>0</v>
      </c>
      <c r="M1229" s="261">
        <f t="shared" si="783"/>
        <v>0</v>
      </c>
      <c r="N1229" s="261">
        <f t="shared" si="783"/>
        <v>0</v>
      </c>
      <c r="O1229" s="261">
        <f t="shared" si="783"/>
        <v>0</v>
      </c>
    </row>
    <row r="1230" spans="1:15" s="220" customFormat="1" outlineLevel="1">
      <c r="A1230" s="781" t="s">
        <v>89</v>
      </c>
      <c r="B1230" s="782" t="s">
        <v>74</v>
      </c>
      <c r="C1230" s="270" t="s">
        <v>71</v>
      </c>
      <c r="D1230" s="228"/>
      <c r="E1230" s="230"/>
      <c r="F1230" s="230"/>
      <c r="G1230" s="328"/>
      <c r="H1230" s="328"/>
      <c r="I1230" s="328"/>
      <c r="J1230" s="328"/>
      <c r="K1230" s="230">
        <f>J1230+I1230+H1230+G1230</f>
        <v>0</v>
      </c>
      <c r="L1230" s="328"/>
      <c r="M1230" s="328"/>
      <c r="N1230" s="328"/>
      <c r="O1230" s="328"/>
    </row>
    <row r="1231" spans="1:15" s="220" customFormat="1" outlineLevel="1">
      <c r="A1231" s="781"/>
      <c r="B1231" s="782"/>
      <c r="C1231" s="270" t="s">
        <v>55</v>
      </c>
      <c r="D1231" s="228"/>
      <c r="E1231" s="324">
        <v>0</v>
      </c>
      <c r="F1231" s="324"/>
      <c r="G1231" s="325">
        <f>G1230*Тарифы!$E$4</f>
        <v>0</v>
      </c>
      <c r="H1231" s="325">
        <f>H1230*Тарифы!$F$4</f>
        <v>0</v>
      </c>
      <c r="I1231" s="325">
        <f>I1230*Тарифы!$G$4</f>
        <v>0</v>
      </c>
      <c r="J1231" s="325">
        <f>J1230*Тарифы!$H$4</f>
        <v>0</v>
      </c>
      <c r="K1231" s="324">
        <f>J1231+I1231+H1231+G1231</f>
        <v>0</v>
      </c>
      <c r="L1231" s="326"/>
      <c r="M1231" s="326"/>
      <c r="N1231" s="326"/>
      <c r="O1231" s="326"/>
    </row>
    <row r="1232" spans="1:15" s="220" customFormat="1" outlineLevel="1">
      <c r="A1232" s="781"/>
      <c r="B1232" s="782"/>
      <c r="C1232" s="273" t="s">
        <v>81</v>
      </c>
      <c r="D1232" s="274"/>
      <c r="E1232" s="261">
        <v>0</v>
      </c>
      <c r="F1232" s="261">
        <f>IF(F1210&gt;0,F1230/F1210*100,)</f>
        <v>0</v>
      </c>
      <c r="G1232" s="261">
        <f>IF(G1210&gt;0,G1230/G1210*100,)</f>
        <v>0</v>
      </c>
      <c r="H1232" s="261">
        <f t="shared" ref="H1232:O1232" si="784">IF(H1213&gt;0,H1230/H1210*100,)</f>
        <v>0</v>
      </c>
      <c r="I1232" s="261">
        <f t="shared" si="784"/>
        <v>0</v>
      </c>
      <c r="J1232" s="261">
        <f t="shared" si="784"/>
        <v>0</v>
      </c>
      <c r="K1232" s="261">
        <f t="shared" si="784"/>
        <v>0</v>
      </c>
      <c r="L1232" s="261">
        <f t="shared" si="784"/>
        <v>0</v>
      </c>
      <c r="M1232" s="261">
        <f t="shared" si="784"/>
        <v>0</v>
      </c>
      <c r="N1232" s="261">
        <f t="shared" si="784"/>
        <v>0</v>
      </c>
      <c r="O1232" s="261">
        <f t="shared" si="784"/>
        <v>0</v>
      </c>
    </row>
    <row r="1233" spans="1:15" s="220" customFormat="1" outlineLevel="1">
      <c r="A1233" s="781"/>
      <c r="B1233" s="782"/>
      <c r="C1233" s="273" t="s">
        <v>141</v>
      </c>
      <c r="D1233" s="274"/>
      <c r="E1233" s="261">
        <v>0</v>
      </c>
      <c r="F1233" s="261">
        <f>IF(F1216&gt;0,F1230/F1216*100,)</f>
        <v>0</v>
      </c>
      <c r="G1233" s="261">
        <f>IF(G1216&gt;0,G1230/G1216*100,)</f>
        <v>0</v>
      </c>
      <c r="H1233" s="261">
        <f t="shared" ref="H1233:O1233" si="785">IF(H1214&gt;0,H1230/H1210*100,)</f>
        <v>0</v>
      </c>
      <c r="I1233" s="261">
        <f t="shared" si="785"/>
        <v>0</v>
      </c>
      <c r="J1233" s="261">
        <f t="shared" si="785"/>
        <v>0</v>
      </c>
      <c r="K1233" s="261">
        <f t="shared" si="785"/>
        <v>0</v>
      </c>
      <c r="L1233" s="261">
        <f t="shared" si="785"/>
        <v>0</v>
      </c>
      <c r="M1233" s="261">
        <f t="shared" si="785"/>
        <v>0</v>
      </c>
      <c r="N1233" s="261">
        <f t="shared" si="785"/>
        <v>0</v>
      </c>
      <c r="O1233" s="261">
        <f t="shared" si="785"/>
        <v>0</v>
      </c>
    </row>
    <row r="1234" spans="1:15" s="220" customFormat="1" outlineLevel="1">
      <c r="A1234" s="781" t="s">
        <v>90</v>
      </c>
      <c r="B1234" s="782" t="s">
        <v>75</v>
      </c>
      <c r="C1234" s="270" t="s">
        <v>71</v>
      </c>
      <c r="D1234" s="228"/>
      <c r="E1234" s="230"/>
      <c r="F1234" s="230"/>
      <c r="G1234" s="328"/>
      <c r="H1234" s="328"/>
      <c r="I1234" s="328"/>
      <c r="J1234" s="328"/>
      <c r="K1234" s="230">
        <f>J1234+I1234+H1234+G1234</f>
        <v>0</v>
      </c>
      <c r="L1234" s="328"/>
      <c r="M1234" s="328"/>
      <c r="N1234" s="328"/>
      <c r="O1234" s="328"/>
    </row>
    <row r="1235" spans="1:15" s="220" customFormat="1" outlineLevel="1">
      <c r="A1235" s="781"/>
      <c r="B1235" s="782"/>
      <c r="C1235" s="270" t="s">
        <v>55</v>
      </c>
      <c r="D1235" s="228"/>
      <c r="E1235" s="324"/>
      <c r="F1235" s="324"/>
      <c r="G1235" s="325">
        <f>G1234*Тарифы!$E$4</f>
        <v>0</v>
      </c>
      <c r="H1235" s="325">
        <f>H1234*Тарифы!$F$4</f>
        <v>0</v>
      </c>
      <c r="I1235" s="325">
        <f>I1234*Тарифы!$G$4</f>
        <v>0</v>
      </c>
      <c r="J1235" s="325">
        <f>J1234*Тарифы!$H$4</f>
        <v>0</v>
      </c>
      <c r="K1235" s="324">
        <f>J1235+I1235+H1235+G1235</f>
        <v>0</v>
      </c>
      <c r="L1235" s="326"/>
      <c r="M1235" s="326"/>
      <c r="N1235" s="326"/>
      <c r="O1235" s="326"/>
    </row>
    <row r="1236" spans="1:15" s="220" customFormat="1" outlineLevel="1">
      <c r="A1236" s="781"/>
      <c r="B1236" s="782"/>
      <c r="C1236" s="273" t="s">
        <v>82</v>
      </c>
      <c r="D1236" s="274"/>
      <c r="E1236" s="261"/>
      <c r="F1236" s="261">
        <f>IF(F1211&gt;0,F1234/F1211*100,)</f>
        <v>0</v>
      </c>
      <c r="G1236" s="261">
        <f>IF(G1211&gt;0,G1234/G1211*100,)</f>
        <v>0</v>
      </c>
      <c r="H1236" s="261">
        <f t="shared" ref="H1236:O1236" si="786">IF(H1217&gt;0,H1234/H1217*100,)</f>
        <v>0</v>
      </c>
      <c r="I1236" s="261">
        <f t="shared" si="786"/>
        <v>0</v>
      </c>
      <c r="J1236" s="261">
        <f t="shared" si="786"/>
        <v>0</v>
      </c>
      <c r="K1236" s="261">
        <f t="shared" si="786"/>
        <v>0</v>
      </c>
      <c r="L1236" s="261">
        <f t="shared" si="786"/>
        <v>0</v>
      </c>
      <c r="M1236" s="261">
        <f t="shared" si="786"/>
        <v>0</v>
      </c>
      <c r="N1236" s="261">
        <f t="shared" si="786"/>
        <v>0</v>
      </c>
      <c r="O1236" s="261">
        <f t="shared" si="786"/>
        <v>0</v>
      </c>
    </row>
    <row r="1237" spans="1:15" s="220" customFormat="1" outlineLevel="1">
      <c r="A1237" s="781"/>
      <c r="B1237" s="782"/>
      <c r="C1237" s="273" t="s">
        <v>142</v>
      </c>
      <c r="D1237" s="274"/>
      <c r="E1237" s="261"/>
      <c r="F1237" s="261">
        <f>IF(F1217&gt;0,F1234/F1217*100,)</f>
        <v>0</v>
      </c>
      <c r="G1237" s="261">
        <f>IF(G1217&gt;0,G1234/G1217*100,)</f>
        <v>0</v>
      </c>
      <c r="H1237" s="261">
        <f t="shared" ref="H1237:O1237" si="787">IF(H1217&gt;0,H1234/H1217*100,)</f>
        <v>0</v>
      </c>
      <c r="I1237" s="261">
        <f t="shared" si="787"/>
        <v>0</v>
      </c>
      <c r="J1237" s="261">
        <f t="shared" si="787"/>
        <v>0</v>
      </c>
      <c r="K1237" s="261">
        <f t="shared" si="787"/>
        <v>0</v>
      </c>
      <c r="L1237" s="261">
        <f t="shared" si="787"/>
        <v>0</v>
      </c>
      <c r="M1237" s="261">
        <f t="shared" si="787"/>
        <v>0</v>
      </c>
      <c r="N1237" s="261">
        <f t="shared" si="787"/>
        <v>0</v>
      </c>
      <c r="O1237" s="261">
        <f t="shared" si="787"/>
        <v>0</v>
      </c>
    </row>
    <row r="1238" spans="1:15" s="220" customFormat="1" ht="15" customHeight="1" outlineLevel="1">
      <c r="A1238" s="781">
        <v>5</v>
      </c>
      <c r="B1238" s="784" t="s">
        <v>123</v>
      </c>
      <c r="C1238" s="275" t="s">
        <v>71</v>
      </c>
      <c r="D1238" s="276"/>
      <c r="E1238" s="416"/>
      <c r="F1238" s="416">
        <f>F1240+F1242</f>
        <v>0</v>
      </c>
      <c r="G1238" s="326"/>
      <c r="H1238" s="326"/>
      <c r="I1238" s="326"/>
      <c r="J1238" s="326">
        <f>J1240+J1242</f>
        <v>0</v>
      </c>
      <c r="K1238" s="416">
        <f>J1238+G1238+H1238+I1238</f>
        <v>0</v>
      </c>
      <c r="L1238" s="329">
        <v>0</v>
      </c>
      <c r="M1238" s="223">
        <v>0</v>
      </c>
      <c r="N1238" s="223">
        <v>0</v>
      </c>
      <c r="O1238" s="223">
        <v>0</v>
      </c>
    </row>
    <row r="1239" spans="1:15" s="220" customFormat="1" outlineLevel="1">
      <c r="A1239" s="781"/>
      <c r="B1239" s="784"/>
      <c r="C1239" s="275" t="s">
        <v>143</v>
      </c>
      <c r="D1239" s="276"/>
      <c r="E1239" s="262"/>
      <c r="F1239" s="262">
        <f t="shared" ref="F1239:N1239" si="788">IF(F1218&gt;0,F1238/F1218*100,)</f>
        <v>0</v>
      </c>
      <c r="G1239" s="262">
        <f t="shared" si="788"/>
        <v>0</v>
      </c>
      <c r="H1239" s="262">
        <f t="shared" si="788"/>
        <v>0</v>
      </c>
      <c r="I1239" s="262">
        <f t="shared" si="788"/>
        <v>0</v>
      </c>
      <c r="J1239" s="262">
        <f t="shared" si="788"/>
        <v>0</v>
      </c>
      <c r="K1239" s="262">
        <f t="shared" si="788"/>
        <v>0</v>
      </c>
      <c r="L1239" s="262">
        <f t="shared" si="788"/>
        <v>0</v>
      </c>
      <c r="M1239" s="262">
        <f t="shared" si="788"/>
        <v>0</v>
      </c>
      <c r="N1239" s="262">
        <f t="shared" si="788"/>
        <v>0</v>
      </c>
      <c r="O1239" s="147">
        <f t="shared" ref="O1239" si="789">IF(O1218&gt;0,O1238/O$19*100,)</f>
        <v>0</v>
      </c>
    </row>
    <row r="1240" spans="1:15" s="220" customFormat="1" outlineLevel="1">
      <c r="A1240" s="781" t="s">
        <v>91</v>
      </c>
      <c r="B1240" s="785" t="s">
        <v>72</v>
      </c>
      <c r="C1240" s="270" t="s">
        <v>71</v>
      </c>
      <c r="D1240" s="228"/>
      <c r="E1240" s="417"/>
      <c r="F1240" s="417"/>
      <c r="G1240" s="287"/>
      <c r="H1240" s="287"/>
      <c r="I1240" s="287"/>
      <c r="J1240" s="287"/>
      <c r="K1240" s="417">
        <f>J1240+G1240+H1240+I1240</f>
        <v>0</v>
      </c>
      <c r="L1240" s="255"/>
      <c r="M1240" s="255"/>
      <c r="N1240" s="255"/>
      <c r="O1240" s="255"/>
    </row>
    <row r="1241" spans="1:15" s="220" customFormat="1" outlineLevel="1">
      <c r="A1241" s="781"/>
      <c r="B1241" s="785"/>
      <c r="C1241" s="273" t="s">
        <v>144</v>
      </c>
      <c r="D1241" s="274"/>
      <c r="E1241" s="262"/>
      <c r="F1241" s="262">
        <f t="shared" ref="F1241:I1241" si="790">IF(F1222&gt;0,F1240/F1222*100,)</f>
        <v>0</v>
      </c>
      <c r="G1241" s="262">
        <f t="shared" si="790"/>
        <v>0</v>
      </c>
      <c r="H1241" s="262">
        <f t="shared" si="790"/>
        <v>0</v>
      </c>
      <c r="I1241" s="262">
        <f t="shared" si="790"/>
        <v>0</v>
      </c>
      <c r="J1241" s="262">
        <f>IF(J1222&gt;0,J1240/J1222*100,)</f>
        <v>0</v>
      </c>
      <c r="K1241" s="262">
        <f t="shared" ref="K1241" si="791">IF(K1222&gt;0,K1240/K1222*100,)</f>
        <v>0</v>
      </c>
      <c r="L1241" s="147">
        <f t="shared" ref="L1241:O1241" si="792">IF(L1222&gt;0,L1240/L$23*100,)</f>
        <v>0</v>
      </c>
      <c r="M1241" s="147">
        <f t="shared" si="792"/>
        <v>0</v>
      </c>
      <c r="N1241" s="147">
        <f t="shared" si="792"/>
        <v>0</v>
      </c>
      <c r="O1241" s="147">
        <f t="shared" si="792"/>
        <v>0</v>
      </c>
    </row>
    <row r="1242" spans="1:15" s="220" customFormat="1" outlineLevel="1">
      <c r="A1242" s="781" t="s">
        <v>92</v>
      </c>
      <c r="B1242" s="782" t="s">
        <v>73</v>
      </c>
      <c r="C1242" s="270" t="s">
        <v>71</v>
      </c>
      <c r="D1242" s="228"/>
      <c r="E1242" s="417"/>
      <c r="F1242" s="417"/>
      <c r="G1242" s="326"/>
      <c r="H1242" s="326"/>
      <c r="I1242" s="326"/>
      <c r="J1242" s="326"/>
      <c r="K1242" s="417">
        <f>J1242+G1242+H1242+I1242</f>
        <v>0</v>
      </c>
      <c r="L1242" s="255">
        <f>K1242-(K1242*0.03)</f>
        <v>0</v>
      </c>
      <c r="M1242" s="255">
        <f t="shared" ref="M1242" si="793">L1242-(L1242*0.03)</f>
        <v>0</v>
      </c>
      <c r="N1242" s="255">
        <f t="shared" ref="N1242" si="794">M1242-(M1242*0.03)</f>
        <v>0</v>
      </c>
      <c r="O1242" s="255">
        <f t="shared" ref="O1242" si="795">N1242-(N1242*0.03)</f>
        <v>0</v>
      </c>
    </row>
    <row r="1243" spans="1:15" s="220" customFormat="1" outlineLevel="1">
      <c r="A1243" s="781"/>
      <c r="B1243" s="782"/>
      <c r="C1243" s="273" t="s">
        <v>145</v>
      </c>
      <c r="D1243" s="274"/>
      <c r="E1243" s="277"/>
      <c r="F1243" s="277">
        <f t="shared" ref="F1243:K1243" si="796">IF(F1226&gt;0,F1242/F1226*100,)</f>
        <v>0</v>
      </c>
      <c r="G1243" s="277">
        <f t="shared" si="796"/>
        <v>0</v>
      </c>
      <c r="H1243" s="277">
        <f t="shared" si="796"/>
        <v>0</v>
      </c>
      <c r="I1243" s="277">
        <f t="shared" si="796"/>
        <v>0</v>
      </c>
      <c r="J1243" s="277">
        <f t="shared" si="796"/>
        <v>0</v>
      </c>
      <c r="K1243" s="277">
        <f t="shared" si="796"/>
        <v>0</v>
      </c>
      <c r="L1243" s="147">
        <f t="shared" ref="L1243:O1243" si="797">IF(L1226&gt;0,L1242/L$27*100,)</f>
        <v>0</v>
      </c>
      <c r="M1243" s="147">
        <f t="shared" si="797"/>
        <v>0</v>
      </c>
      <c r="N1243" s="147">
        <f t="shared" si="797"/>
        <v>0</v>
      </c>
      <c r="O1243" s="147">
        <f t="shared" si="797"/>
        <v>0</v>
      </c>
    </row>
    <row r="1244" spans="1:15" s="220" customFormat="1" outlineLevel="1">
      <c r="A1244" s="781" t="s">
        <v>93</v>
      </c>
      <c r="B1244" s="782" t="s">
        <v>74</v>
      </c>
      <c r="C1244" s="270" t="s">
        <v>71</v>
      </c>
      <c r="D1244" s="228"/>
      <c r="E1244" s="257"/>
      <c r="F1244" s="257">
        <v>0</v>
      </c>
      <c r="G1244" s="287"/>
      <c r="H1244" s="287"/>
      <c r="I1244" s="287"/>
      <c r="J1244" s="287"/>
      <c r="K1244" s="257">
        <f>J1244+G1244+H1244+I1244</f>
        <v>0</v>
      </c>
      <c r="L1244" s="257"/>
      <c r="M1244" s="257"/>
      <c r="N1244" s="257"/>
      <c r="O1244" s="257"/>
    </row>
    <row r="1245" spans="1:15" s="220" customFormat="1" outlineLevel="1">
      <c r="A1245" s="781"/>
      <c r="B1245" s="782"/>
      <c r="C1245" s="273" t="s">
        <v>146</v>
      </c>
      <c r="D1245" s="274"/>
      <c r="E1245" s="262"/>
      <c r="F1245" s="262">
        <v>0</v>
      </c>
      <c r="G1245" s="262">
        <f t="shared" ref="G1245:K1245" si="798">IF(G1230&gt;0,G1244/G1230*100,)</f>
        <v>0</v>
      </c>
      <c r="H1245" s="262">
        <f t="shared" si="798"/>
        <v>0</v>
      </c>
      <c r="I1245" s="262">
        <f t="shared" si="798"/>
        <v>0</v>
      </c>
      <c r="J1245" s="262">
        <f t="shared" si="798"/>
        <v>0</v>
      </c>
      <c r="K1245" s="262">
        <f t="shared" si="798"/>
        <v>0</v>
      </c>
      <c r="L1245" s="262"/>
      <c r="M1245" s="147"/>
      <c r="N1245" s="147"/>
      <c r="O1245" s="147">
        <v>0</v>
      </c>
    </row>
    <row r="1246" spans="1:15" s="220" customFormat="1" ht="30" customHeight="1" outlineLevel="1">
      <c r="A1246" s="765">
        <v>6</v>
      </c>
      <c r="B1246" s="783" t="s">
        <v>229</v>
      </c>
      <c r="C1246" s="278" t="s">
        <v>57</v>
      </c>
      <c r="D1246" s="279"/>
      <c r="E1246" s="291">
        <f>E1250+E1254+E1258+E1263</f>
        <v>3.137003E-2</v>
      </c>
      <c r="F1246" s="291"/>
      <c r="G1246" s="291"/>
      <c r="H1246" s="291"/>
      <c r="I1246" s="291"/>
      <c r="J1246" s="291"/>
      <c r="K1246" s="291"/>
      <c r="L1246" s="291"/>
      <c r="M1246" s="108"/>
      <c r="N1246" s="108"/>
      <c r="O1246" s="108"/>
    </row>
    <row r="1247" spans="1:15" s="220" customFormat="1" outlineLevel="1">
      <c r="A1247" s="765"/>
      <c r="B1247" s="783"/>
      <c r="C1247" s="278" t="s">
        <v>56</v>
      </c>
      <c r="D1247" s="279"/>
      <c r="E1247" s="291">
        <f>E1249+E1253+E1257+E1262+E1275</f>
        <v>0.454794842546</v>
      </c>
      <c r="F1247" s="291"/>
      <c r="G1247" s="291"/>
      <c r="H1247" s="291"/>
      <c r="I1247" s="291"/>
      <c r="J1247" s="291"/>
      <c r="K1247" s="291"/>
      <c r="L1247" s="291"/>
      <c r="M1247" s="291"/>
      <c r="N1247" s="291"/>
      <c r="O1247" s="291"/>
    </row>
    <row r="1248" spans="1:15" s="220" customFormat="1" outlineLevel="1">
      <c r="A1248" s="778" t="s">
        <v>147</v>
      </c>
      <c r="B1248" s="779" t="s">
        <v>246</v>
      </c>
      <c r="C1248" s="264" t="s">
        <v>296</v>
      </c>
      <c r="D1248" s="265"/>
      <c r="E1248" s="379"/>
      <c r="F1248" s="379"/>
      <c r="G1248" s="378"/>
      <c r="H1248" s="378"/>
      <c r="I1248" s="378"/>
      <c r="J1248" s="378"/>
      <c r="K1248" s="331"/>
      <c r="L1248" s="291"/>
      <c r="M1248" s="291"/>
      <c r="N1248" s="291"/>
      <c r="O1248" s="291"/>
    </row>
    <row r="1249" spans="1:15" s="220" customFormat="1" outlineLevel="1">
      <c r="A1249" s="778"/>
      <c r="B1249" s="779"/>
      <c r="C1249" s="264" t="s">
        <v>56</v>
      </c>
      <c r="D1249" s="265"/>
      <c r="E1249" s="331">
        <f t="shared" ref="E1249" si="799">0.12*E1248</f>
        <v>0</v>
      </c>
      <c r="F1249" s="331"/>
      <c r="G1249" s="331"/>
      <c r="H1249" s="331"/>
      <c r="I1249" s="331"/>
      <c r="J1249" s="331"/>
      <c r="K1249" s="331"/>
      <c r="L1249" s="331"/>
      <c r="M1249" s="331"/>
      <c r="N1249" s="331"/>
      <c r="O1249" s="331"/>
    </row>
    <row r="1250" spans="1:15" s="220" customFormat="1" ht="30" outlineLevel="1">
      <c r="A1250" s="765"/>
      <c r="B1250" s="779"/>
      <c r="C1250" s="264" t="s">
        <v>57</v>
      </c>
      <c r="D1250" s="265"/>
      <c r="E1250" s="244"/>
      <c r="F1250" s="244"/>
      <c r="G1250" s="244"/>
      <c r="H1250" s="244"/>
      <c r="I1250" s="244"/>
      <c r="J1250" s="244"/>
      <c r="K1250" s="331"/>
      <c r="L1250" s="244"/>
      <c r="M1250" s="244"/>
      <c r="N1250" s="244"/>
      <c r="O1250" s="244"/>
    </row>
    <row r="1251" spans="1:15" s="220" customFormat="1" ht="32.25" outlineLevel="1">
      <c r="A1251" s="765"/>
      <c r="B1251" s="779"/>
      <c r="C1251" s="264" t="s">
        <v>297</v>
      </c>
      <c r="D1251" s="265"/>
      <c r="E1251" s="333">
        <f>E1248/97018.2</f>
        <v>0</v>
      </c>
      <c r="F1251" s="532"/>
      <c r="G1251" s="532"/>
      <c r="H1251" s="532"/>
      <c r="I1251" s="532"/>
      <c r="J1251" s="532"/>
      <c r="K1251" s="532"/>
      <c r="L1251" s="532"/>
      <c r="M1251" s="532"/>
      <c r="N1251" s="532"/>
      <c r="O1251" s="532"/>
    </row>
    <row r="1252" spans="1:15" s="220" customFormat="1" ht="15" customHeight="1" outlineLevel="1">
      <c r="A1252" s="765" t="s">
        <v>148</v>
      </c>
      <c r="B1252" s="779" t="s">
        <v>255</v>
      </c>
      <c r="C1252" s="264" t="s">
        <v>59</v>
      </c>
      <c r="D1252" s="265"/>
      <c r="E1252" s="244">
        <v>11.85</v>
      </c>
      <c r="F1252" s="244"/>
      <c r="G1252" s="244"/>
      <c r="H1252" s="244"/>
      <c r="I1252" s="244"/>
      <c r="J1252" s="244"/>
      <c r="K1252" s="331"/>
      <c r="L1252" s="244"/>
      <c r="M1252" s="244"/>
      <c r="N1252" s="244"/>
      <c r="O1252" s="244"/>
    </row>
    <row r="1253" spans="1:15" s="220" customFormat="1" outlineLevel="1">
      <c r="A1253" s="765"/>
      <c r="B1253" s="779"/>
      <c r="C1253" s="264" t="s">
        <v>56</v>
      </c>
      <c r="D1253" s="265"/>
      <c r="E1253" s="244">
        <f>0.1429*E1252/1000</f>
        <v>1.6933650000000001E-3</v>
      </c>
      <c r="F1253" s="244"/>
      <c r="G1253" s="244"/>
      <c r="H1253" s="244"/>
      <c r="I1253" s="244"/>
      <c r="J1253" s="244"/>
      <c r="K1253" s="244"/>
      <c r="L1253" s="244"/>
      <c r="M1253" s="108"/>
      <c r="N1253" s="108"/>
      <c r="O1253" s="108"/>
    </row>
    <row r="1254" spans="1:15" s="220" customFormat="1" ht="30" outlineLevel="1">
      <c r="A1254" s="765"/>
      <c r="B1254" s="779"/>
      <c r="C1254" s="264" t="s">
        <v>57</v>
      </c>
      <c r="D1254" s="265"/>
      <c r="E1254" s="244">
        <f>31370.03/1000000</f>
        <v>3.137003E-2</v>
      </c>
      <c r="F1254" s="244"/>
      <c r="G1254" s="244"/>
      <c r="H1254" s="244"/>
      <c r="I1254" s="244"/>
      <c r="J1254" s="244"/>
      <c r="K1254" s="331"/>
      <c r="L1254" s="244"/>
      <c r="M1254" s="244"/>
      <c r="N1254" s="244"/>
      <c r="O1254" s="244"/>
    </row>
    <row r="1255" spans="1:15" s="220" customFormat="1" ht="17.25" outlineLevel="1">
      <c r="A1255" s="765"/>
      <c r="B1255" s="779"/>
      <c r="C1255" s="264" t="s">
        <v>288</v>
      </c>
      <c r="D1255" s="265"/>
      <c r="E1255" s="335"/>
      <c r="F1255" s="531"/>
      <c r="G1255" s="531"/>
      <c r="H1255" s="531"/>
      <c r="I1255" s="531"/>
      <c r="J1255" s="531"/>
      <c r="K1255" s="531"/>
      <c r="L1255" s="531"/>
      <c r="M1255" s="531"/>
      <c r="N1255" s="531"/>
      <c r="O1255" s="531"/>
    </row>
    <row r="1256" spans="1:15" s="220" customFormat="1" ht="17.25" customHeight="1" outlineLevel="1">
      <c r="A1256" s="765" t="s">
        <v>149</v>
      </c>
      <c r="B1256" s="779" t="s">
        <v>256</v>
      </c>
      <c r="C1256" s="264" t="s">
        <v>309</v>
      </c>
      <c r="D1256" s="265"/>
      <c r="E1256" s="226">
        <v>0</v>
      </c>
      <c r="F1256" s="226"/>
      <c r="G1256" s="226"/>
      <c r="H1256" s="226"/>
      <c r="I1256" s="226"/>
      <c r="J1256" s="226"/>
      <c r="K1256" s="226"/>
      <c r="L1256" s="226"/>
      <c r="M1256" s="222"/>
      <c r="N1256" s="222"/>
      <c r="O1256" s="222"/>
    </row>
    <row r="1257" spans="1:15" s="220" customFormat="1" outlineLevel="1">
      <c r="A1257" s="765"/>
      <c r="B1257" s="779"/>
      <c r="C1257" s="264" t="s">
        <v>56</v>
      </c>
      <c r="D1257" s="265"/>
      <c r="E1257" s="108">
        <v>0</v>
      </c>
      <c r="F1257" s="108">
        <f t="shared" ref="F1257:K1257" si="800">1.154*F1256/1000</f>
        <v>0</v>
      </c>
      <c r="G1257" s="244">
        <f t="shared" si="800"/>
        <v>0</v>
      </c>
      <c r="H1257" s="244">
        <f t="shared" si="800"/>
        <v>0</v>
      </c>
      <c r="I1257" s="244">
        <f t="shared" si="800"/>
        <v>0</v>
      </c>
      <c r="J1257" s="244">
        <f t="shared" si="800"/>
        <v>0</v>
      </c>
      <c r="K1257" s="108">
        <f t="shared" si="800"/>
        <v>0</v>
      </c>
      <c r="L1257" s="108">
        <v>0</v>
      </c>
      <c r="M1257" s="108">
        <v>0</v>
      </c>
      <c r="N1257" s="108">
        <v>0</v>
      </c>
      <c r="O1257" s="108">
        <v>0</v>
      </c>
    </row>
    <row r="1258" spans="1:15" s="220" customFormat="1" ht="30" outlineLevel="1">
      <c r="A1258" s="765"/>
      <c r="B1258" s="779"/>
      <c r="C1258" s="264" t="s">
        <v>57</v>
      </c>
      <c r="D1258" s="265"/>
      <c r="E1258" s="226">
        <v>0</v>
      </c>
      <c r="F1258" s="226"/>
      <c r="G1258" s="226"/>
      <c r="H1258" s="226"/>
      <c r="I1258" s="226"/>
      <c r="J1258" s="226"/>
      <c r="K1258" s="226"/>
      <c r="L1258" s="226"/>
      <c r="M1258" s="222"/>
      <c r="N1258" s="222"/>
      <c r="O1258" s="222"/>
    </row>
    <row r="1259" spans="1:15" s="220" customFormat="1" ht="17.25" customHeight="1" outlineLevel="1">
      <c r="A1259" s="765" t="s">
        <v>150</v>
      </c>
      <c r="B1259" s="780" t="s">
        <v>294</v>
      </c>
      <c r="C1259" s="264" t="s">
        <v>257</v>
      </c>
      <c r="D1259" s="265"/>
      <c r="E1259" s="226">
        <v>0</v>
      </c>
      <c r="F1259" s="226">
        <v>0</v>
      </c>
      <c r="G1259" s="226">
        <v>0</v>
      </c>
      <c r="H1259" s="226">
        <v>0</v>
      </c>
      <c r="I1259" s="226">
        <v>0</v>
      </c>
      <c r="J1259" s="226">
        <v>0</v>
      </c>
      <c r="K1259" s="226">
        <v>0</v>
      </c>
      <c r="L1259" s="226">
        <v>0</v>
      </c>
      <c r="M1259" s="222">
        <v>0</v>
      </c>
      <c r="N1259" s="222">
        <v>0</v>
      </c>
      <c r="O1259" s="222">
        <v>0</v>
      </c>
    </row>
    <row r="1260" spans="1:15" s="220" customFormat="1" outlineLevel="1">
      <c r="A1260" s="765"/>
      <c r="B1260" s="780"/>
      <c r="C1260" s="264" t="s">
        <v>244</v>
      </c>
      <c r="D1260" s="265"/>
      <c r="E1260" s="226">
        <v>0</v>
      </c>
      <c r="F1260" s="226">
        <v>0</v>
      </c>
      <c r="G1260" s="226">
        <v>0</v>
      </c>
      <c r="H1260" s="226">
        <v>0</v>
      </c>
      <c r="I1260" s="226">
        <v>0</v>
      </c>
      <c r="J1260" s="226">
        <v>0</v>
      </c>
      <c r="K1260" s="226">
        <v>0</v>
      </c>
      <c r="L1260" s="226">
        <v>0</v>
      </c>
      <c r="M1260" s="222">
        <v>0</v>
      </c>
      <c r="N1260" s="222">
        <v>0</v>
      </c>
      <c r="O1260" s="222">
        <v>0</v>
      </c>
    </row>
    <row r="1261" spans="1:15" s="220" customFormat="1" outlineLevel="1">
      <c r="A1261" s="765"/>
      <c r="B1261" s="780"/>
      <c r="C1261" s="264" t="s">
        <v>310</v>
      </c>
      <c r="D1261" s="265"/>
      <c r="E1261" s="226">
        <v>0</v>
      </c>
      <c r="F1261" s="226">
        <v>0</v>
      </c>
      <c r="G1261" s="226">
        <v>0</v>
      </c>
      <c r="H1261" s="226">
        <v>0</v>
      </c>
      <c r="I1261" s="226">
        <v>0</v>
      </c>
      <c r="J1261" s="226">
        <v>0</v>
      </c>
      <c r="K1261" s="226">
        <v>0</v>
      </c>
      <c r="L1261" s="226">
        <v>0</v>
      </c>
      <c r="M1261" s="222">
        <v>0</v>
      </c>
      <c r="N1261" s="222">
        <v>0</v>
      </c>
      <c r="O1261" s="222">
        <v>0</v>
      </c>
    </row>
    <row r="1262" spans="1:15" s="220" customFormat="1" outlineLevel="1">
      <c r="A1262" s="765"/>
      <c r="B1262" s="780"/>
      <c r="C1262" s="264" t="s">
        <v>56</v>
      </c>
      <c r="D1262" s="265"/>
      <c r="E1262" s="226">
        <v>0</v>
      </c>
      <c r="F1262" s="226">
        <v>0</v>
      </c>
      <c r="G1262" s="226">
        <v>0</v>
      </c>
      <c r="H1262" s="226">
        <v>0</v>
      </c>
      <c r="I1262" s="226">
        <v>0</v>
      </c>
      <c r="J1262" s="226">
        <v>0</v>
      </c>
      <c r="K1262" s="226">
        <v>0</v>
      </c>
      <c r="L1262" s="226">
        <v>0</v>
      </c>
      <c r="M1262" s="222">
        <v>0</v>
      </c>
      <c r="N1262" s="222">
        <v>0</v>
      </c>
      <c r="O1262" s="222">
        <v>0</v>
      </c>
    </row>
    <row r="1263" spans="1:15" s="220" customFormat="1" ht="30" outlineLevel="1">
      <c r="A1263" s="765"/>
      <c r="B1263" s="780"/>
      <c r="C1263" s="264" t="s">
        <v>57</v>
      </c>
      <c r="D1263" s="265"/>
      <c r="E1263" s="226">
        <v>0</v>
      </c>
      <c r="F1263" s="226">
        <v>0</v>
      </c>
      <c r="G1263" s="226">
        <v>0</v>
      </c>
      <c r="H1263" s="226">
        <v>0</v>
      </c>
      <c r="I1263" s="226">
        <v>0</v>
      </c>
      <c r="J1263" s="226">
        <v>0</v>
      </c>
      <c r="K1263" s="226">
        <v>0</v>
      </c>
      <c r="L1263" s="226">
        <v>0</v>
      </c>
      <c r="M1263" s="222">
        <v>0</v>
      </c>
      <c r="N1263" s="222">
        <v>0</v>
      </c>
      <c r="O1263" s="222">
        <v>0</v>
      </c>
    </row>
    <row r="1264" spans="1:15" s="220" customFormat="1" ht="30" customHeight="1" outlineLevel="1">
      <c r="A1264" s="765" t="s">
        <v>231</v>
      </c>
      <c r="B1264" s="776" t="s">
        <v>230</v>
      </c>
      <c r="C1264" s="278" t="s">
        <v>57</v>
      </c>
      <c r="D1264" s="279"/>
      <c r="E1264" s="244">
        <f t="shared" ref="E1264:O1264" si="801">E1269</f>
        <v>9.0778979999999995E-2</v>
      </c>
      <c r="F1264" s="244">
        <f t="shared" si="801"/>
        <v>8.7902999999999992E-3</v>
      </c>
      <c r="G1264" s="244">
        <f t="shared" si="801"/>
        <v>3.0334699999999999E-3</v>
      </c>
      <c r="H1264" s="244">
        <f t="shared" si="801"/>
        <v>9.7691999999999983E-4</v>
      </c>
      <c r="I1264" s="244">
        <f t="shared" si="801"/>
        <v>2.9701900000000002E-3</v>
      </c>
      <c r="J1264" s="244">
        <f t="shared" si="801"/>
        <v>3.1475800000000001E-3</v>
      </c>
      <c r="K1264" s="244">
        <f t="shared" si="801"/>
        <v>1.0128160000000001E-2</v>
      </c>
      <c r="L1264" s="244">
        <f t="shared" si="801"/>
        <v>1.0315537622950051E-2</v>
      </c>
      <c r="M1264" s="244">
        <f t="shared" si="801"/>
        <v>1.0406328646059866E-2</v>
      </c>
      <c r="N1264" s="244">
        <f t="shared" si="801"/>
        <v>1.0497877313219795E-2</v>
      </c>
      <c r="O1264" s="244">
        <f t="shared" si="801"/>
        <v>1.0590264723192652E-2</v>
      </c>
    </row>
    <row r="1265" spans="1:15" s="220" customFormat="1" ht="17.25" outlineLevel="1">
      <c r="A1265" s="765"/>
      <c r="B1265" s="776"/>
      <c r="C1265" s="278" t="s">
        <v>257</v>
      </c>
      <c r="D1265" s="279"/>
      <c r="E1265" s="244">
        <f t="shared" ref="E1265:G1265" si="802">E1268</f>
        <v>2.1431205000000002</v>
      </c>
      <c r="F1265" s="244">
        <f t="shared" si="802"/>
        <v>0.23349300000000001</v>
      </c>
      <c r="G1265" s="244">
        <f t="shared" si="802"/>
        <v>7.6950000000000005E-2</v>
      </c>
      <c r="H1265" s="244">
        <f>H1268</f>
        <v>2.5534999999999999E-2</v>
      </c>
      <c r="I1265" s="244">
        <f t="shared" ref="I1265:O1265" si="803">I1268</f>
        <v>7.4227000000000001E-2</v>
      </c>
      <c r="J1265" s="244">
        <f t="shared" si="803"/>
        <v>7.8659999999999994E-2</v>
      </c>
      <c r="K1265" s="244">
        <f t="shared" si="803"/>
        <v>0.25537199999999999</v>
      </c>
      <c r="L1265" s="244">
        <f t="shared" si="803"/>
        <v>0.24771099999999999</v>
      </c>
      <c r="M1265" s="244">
        <f t="shared" si="803"/>
        <v>0.24027999999999999</v>
      </c>
      <c r="N1265" s="244">
        <f t="shared" si="803"/>
        <v>0.233071</v>
      </c>
      <c r="O1265" s="244">
        <f t="shared" si="803"/>
        <v>0.226079</v>
      </c>
    </row>
    <row r="1266" spans="1:15" s="220" customFormat="1" ht="17.25" outlineLevel="1">
      <c r="A1266" s="778" t="s">
        <v>232</v>
      </c>
      <c r="B1266" s="775" t="s">
        <v>22</v>
      </c>
      <c r="C1266" s="264" t="s">
        <v>257</v>
      </c>
      <c r="D1266" s="265"/>
      <c r="E1266" s="230">
        <v>0</v>
      </c>
      <c r="F1266" s="230">
        <v>0</v>
      </c>
      <c r="G1266" s="230">
        <v>0</v>
      </c>
      <c r="H1266" s="230">
        <v>0</v>
      </c>
      <c r="I1266" s="230">
        <v>0</v>
      </c>
      <c r="J1266" s="230">
        <v>0</v>
      </c>
      <c r="K1266" s="230">
        <v>0</v>
      </c>
      <c r="L1266" s="230">
        <v>0</v>
      </c>
      <c r="M1266" s="223"/>
      <c r="N1266" s="223"/>
      <c r="O1266" s="223"/>
    </row>
    <row r="1267" spans="1:15" s="220" customFormat="1" ht="30" outlineLevel="1">
      <c r="A1267" s="765"/>
      <c r="B1267" s="775"/>
      <c r="C1267" s="264" t="s">
        <v>57</v>
      </c>
      <c r="D1267" s="265"/>
      <c r="E1267" s="230">
        <v>0</v>
      </c>
      <c r="F1267" s="230">
        <v>0</v>
      </c>
      <c r="G1267" s="230">
        <v>0</v>
      </c>
      <c r="H1267" s="230">
        <v>0</v>
      </c>
      <c r="I1267" s="230">
        <v>0</v>
      </c>
      <c r="J1267" s="230">
        <v>0</v>
      </c>
      <c r="K1267" s="230">
        <v>0</v>
      </c>
      <c r="L1267" s="230">
        <v>0</v>
      </c>
      <c r="M1267" s="223"/>
      <c r="N1267" s="223"/>
      <c r="O1267" s="223"/>
    </row>
    <row r="1268" spans="1:15" s="220" customFormat="1" outlineLevel="1">
      <c r="A1268" s="765" t="s">
        <v>233</v>
      </c>
      <c r="B1268" s="775" t="s">
        <v>23</v>
      </c>
      <c r="C1268" s="264" t="s">
        <v>320</v>
      </c>
      <c r="D1268" s="265"/>
      <c r="E1268" s="244">
        <v>2.1431205000000002</v>
      </c>
      <c r="F1268" s="244">
        <v>0.23349300000000001</v>
      </c>
      <c r="G1268" s="244">
        <v>7.6950000000000005E-2</v>
      </c>
      <c r="H1268" s="244">
        <v>2.5534999999999999E-2</v>
      </c>
      <c r="I1268" s="244">
        <v>7.4227000000000001E-2</v>
      </c>
      <c r="J1268" s="244">
        <v>7.8659999999999994E-2</v>
      </c>
      <c r="K1268" s="244">
        <v>0.25537199999999999</v>
      </c>
      <c r="L1268" s="244">
        <v>0.24771099999999999</v>
      </c>
      <c r="M1268" s="244">
        <v>0.24027999999999999</v>
      </c>
      <c r="N1268" s="244">
        <v>0.233071</v>
      </c>
      <c r="O1268" s="244">
        <v>0.226079</v>
      </c>
    </row>
    <row r="1269" spans="1:15" s="220" customFormat="1" ht="30" outlineLevel="1">
      <c r="A1269" s="765"/>
      <c r="B1269" s="775"/>
      <c r="C1269" s="264" t="s">
        <v>57</v>
      </c>
      <c r="D1269" s="265"/>
      <c r="E1269" s="244">
        <v>9.0778979999999995E-2</v>
      </c>
      <c r="F1269" s="244">
        <v>8.7902999999999992E-3</v>
      </c>
      <c r="G1269" s="244">
        <v>3.0334699999999999E-3</v>
      </c>
      <c r="H1269" s="244">
        <v>9.7691999999999983E-4</v>
      </c>
      <c r="I1269" s="244">
        <v>2.9701900000000002E-3</v>
      </c>
      <c r="J1269" s="244">
        <v>3.1475800000000001E-3</v>
      </c>
      <c r="K1269" s="244">
        <v>1.0128160000000001E-2</v>
      </c>
      <c r="L1269" s="244">
        <v>1.0315537622950051E-2</v>
      </c>
      <c r="M1269" s="244">
        <v>1.0406328646059866E-2</v>
      </c>
      <c r="N1269" s="244">
        <v>1.0497877313219795E-2</v>
      </c>
      <c r="O1269" s="244">
        <v>1.0590264723192652E-2</v>
      </c>
    </row>
    <row r="1270" spans="1:15" s="220" customFormat="1" ht="17.25" outlineLevel="1">
      <c r="A1270" s="765" t="s">
        <v>235</v>
      </c>
      <c r="B1270" s="775" t="s">
        <v>234</v>
      </c>
      <c r="C1270" s="264" t="s">
        <v>257</v>
      </c>
      <c r="D1270" s="265"/>
      <c r="E1270" s="230">
        <v>0</v>
      </c>
      <c r="F1270" s="230">
        <v>0</v>
      </c>
      <c r="G1270" s="230">
        <v>0</v>
      </c>
      <c r="H1270" s="230">
        <v>0</v>
      </c>
      <c r="I1270" s="230">
        <v>0</v>
      </c>
      <c r="J1270" s="230">
        <v>0</v>
      </c>
      <c r="K1270" s="230">
        <v>0</v>
      </c>
      <c r="L1270" s="230">
        <v>0</v>
      </c>
      <c r="M1270" s="223">
        <v>0</v>
      </c>
      <c r="N1270" s="223">
        <v>0</v>
      </c>
      <c r="O1270" s="223">
        <v>0</v>
      </c>
    </row>
    <row r="1271" spans="1:15" s="220" customFormat="1" outlineLevel="1">
      <c r="A1271" s="765"/>
      <c r="B1271" s="775"/>
      <c r="C1271" s="264" t="s">
        <v>244</v>
      </c>
      <c r="D1271" s="265"/>
      <c r="E1271" s="230">
        <v>0</v>
      </c>
      <c r="F1271" s="230">
        <v>0</v>
      </c>
      <c r="G1271" s="230">
        <v>0</v>
      </c>
      <c r="H1271" s="230">
        <v>0</v>
      </c>
      <c r="I1271" s="230">
        <v>0</v>
      </c>
      <c r="J1271" s="230">
        <v>0</v>
      </c>
      <c r="K1271" s="230">
        <v>0</v>
      </c>
      <c r="L1271" s="230">
        <v>0</v>
      </c>
      <c r="M1271" s="223">
        <v>0</v>
      </c>
      <c r="N1271" s="223">
        <v>0</v>
      </c>
      <c r="O1271" s="223">
        <v>0</v>
      </c>
    </row>
    <row r="1272" spans="1:15" s="220" customFormat="1" outlineLevel="1">
      <c r="A1272" s="765"/>
      <c r="B1272" s="775"/>
      <c r="C1272" s="264" t="s">
        <v>310</v>
      </c>
      <c r="D1272" s="265"/>
      <c r="E1272" s="230">
        <v>0</v>
      </c>
      <c r="F1272" s="230">
        <v>0</v>
      </c>
      <c r="G1272" s="230">
        <v>0</v>
      </c>
      <c r="H1272" s="230">
        <v>0</v>
      </c>
      <c r="I1272" s="230">
        <v>0</v>
      </c>
      <c r="J1272" s="230">
        <v>0</v>
      </c>
      <c r="K1272" s="230">
        <v>0</v>
      </c>
      <c r="L1272" s="230">
        <v>0</v>
      </c>
      <c r="M1272" s="223">
        <v>0</v>
      </c>
      <c r="N1272" s="223">
        <v>0</v>
      </c>
      <c r="O1272" s="223">
        <v>0</v>
      </c>
    </row>
    <row r="1273" spans="1:15" s="220" customFormat="1" ht="30" outlineLevel="1">
      <c r="A1273" s="765"/>
      <c r="B1273" s="775"/>
      <c r="C1273" s="264" t="s">
        <v>57</v>
      </c>
      <c r="D1273" s="265"/>
      <c r="E1273" s="230">
        <v>0</v>
      </c>
      <c r="F1273" s="230">
        <v>0</v>
      </c>
      <c r="G1273" s="230">
        <v>0</v>
      </c>
      <c r="H1273" s="230">
        <v>0</v>
      </c>
      <c r="I1273" s="230">
        <v>0</v>
      </c>
      <c r="J1273" s="230">
        <v>0</v>
      </c>
      <c r="K1273" s="230">
        <v>0</v>
      </c>
      <c r="L1273" s="230">
        <v>0</v>
      </c>
      <c r="M1273" s="223">
        <v>0</v>
      </c>
      <c r="N1273" s="223">
        <v>0</v>
      </c>
      <c r="O1273" s="223">
        <v>0</v>
      </c>
    </row>
    <row r="1274" spans="1:15" s="220" customFormat="1" ht="15" customHeight="1" outlineLevel="1">
      <c r="A1274" s="765">
        <v>8</v>
      </c>
      <c r="B1274" s="776" t="s">
        <v>245</v>
      </c>
      <c r="C1274" s="264" t="s">
        <v>242</v>
      </c>
      <c r="D1274" s="265"/>
      <c r="E1274" s="244">
        <f t="shared" ref="E1274" si="804">E1277+E1290</f>
        <v>375.518732</v>
      </c>
      <c r="F1274" s="244"/>
      <c r="G1274" s="244"/>
      <c r="H1274" s="244"/>
      <c r="I1274" s="244"/>
      <c r="J1274" s="244"/>
      <c r="K1274" s="244"/>
      <c r="L1274" s="244"/>
      <c r="M1274" s="244"/>
      <c r="N1274" s="244"/>
      <c r="O1274" s="244"/>
    </row>
    <row r="1275" spans="1:15" s="220" customFormat="1" outlineLevel="1">
      <c r="A1275" s="765"/>
      <c r="B1275" s="776"/>
      <c r="C1275" s="264" t="s">
        <v>56</v>
      </c>
      <c r="D1275" s="265"/>
      <c r="E1275" s="244">
        <f t="shared" ref="E1275" si="805">E1278+E1291</f>
        <v>0.453101477546</v>
      </c>
      <c r="F1275" s="244"/>
      <c r="G1275" s="244"/>
      <c r="H1275" s="244"/>
      <c r="I1275" s="244"/>
      <c r="J1275" s="244"/>
      <c r="K1275" s="244"/>
      <c r="L1275" s="244"/>
      <c r="M1275" s="244"/>
      <c r="N1275" s="244"/>
      <c r="O1275" s="244"/>
    </row>
    <row r="1276" spans="1:15" s="220" customFormat="1" ht="30" outlineLevel="1">
      <c r="A1276" s="765"/>
      <c r="B1276" s="776"/>
      <c r="C1276" s="264" t="s">
        <v>55</v>
      </c>
      <c r="D1276" s="265"/>
      <c r="E1276" s="244">
        <f t="shared" ref="E1276" si="806">E1279+E1292</f>
        <v>15.53413580682404</v>
      </c>
      <c r="F1276" s="244"/>
      <c r="G1276" s="244"/>
      <c r="H1276" s="244"/>
      <c r="I1276" s="244"/>
      <c r="J1276" s="244"/>
      <c r="K1276" s="244"/>
      <c r="L1276" s="384"/>
      <c r="M1276" s="384"/>
      <c r="N1276" s="384"/>
      <c r="O1276" s="384"/>
    </row>
    <row r="1277" spans="1:15" s="220" customFormat="1" outlineLevel="1">
      <c r="A1277" s="541" t="s">
        <v>236</v>
      </c>
      <c r="B1277" s="336" t="s">
        <v>250</v>
      </c>
      <c r="C1277" s="264" t="s">
        <v>242</v>
      </c>
      <c r="D1277" s="265"/>
      <c r="E1277" s="244">
        <f t="shared" ref="E1277" si="807">E1281</f>
        <v>97.156440000000003</v>
      </c>
      <c r="F1277" s="244"/>
      <c r="G1277" s="244"/>
      <c r="H1277" s="244"/>
      <c r="I1277" s="244"/>
      <c r="J1277" s="244"/>
      <c r="K1277" s="244"/>
      <c r="L1277" s="244"/>
      <c r="M1277" s="244"/>
      <c r="N1277" s="244"/>
      <c r="O1277" s="244"/>
    </row>
    <row r="1278" spans="1:15" s="220" customFormat="1" outlineLevel="1">
      <c r="A1278" s="541"/>
      <c r="B1278" s="540"/>
      <c r="C1278" s="264" t="s">
        <v>56</v>
      </c>
      <c r="D1278" s="265"/>
      <c r="E1278" s="244">
        <f t="shared" ref="E1278" si="808">E1282</f>
        <v>0.11001995265599999</v>
      </c>
      <c r="F1278" s="244"/>
      <c r="G1278" s="244"/>
      <c r="H1278" s="244"/>
      <c r="I1278" s="244"/>
      <c r="J1278" s="244"/>
      <c r="K1278" s="244"/>
      <c r="L1278" s="244"/>
      <c r="M1278" s="108"/>
      <c r="N1278" s="108"/>
      <c r="O1278" s="108"/>
    </row>
    <row r="1279" spans="1:15" s="220" customFormat="1" ht="30" outlineLevel="1">
      <c r="A1279" s="541"/>
      <c r="B1279" s="540"/>
      <c r="C1279" s="264" t="s">
        <v>55</v>
      </c>
      <c r="D1279" s="265"/>
      <c r="E1279" s="244">
        <f t="shared" ref="E1279" si="809">E1283</f>
        <v>3.7149194873760401</v>
      </c>
      <c r="F1279" s="244"/>
      <c r="G1279" s="244"/>
      <c r="H1279" s="244"/>
      <c r="I1279" s="244"/>
      <c r="J1279" s="244"/>
      <c r="K1279" s="244"/>
      <c r="L1279" s="331"/>
      <c r="M1279" s="331"/>
      <c r="N1279" s="331"/>
      <c r="O1279" s="331"/>
    </row>
    <row r="1280" spans="1:15" s="220" customFormat="1" ht="30" outlineLevel="1">
      <c r="A1280" s="541"/>
      <c r="B1280" s="540"/>
      <c r="C1280" s="264" t="s">
        <v>243</v>
      </c>
      <c r="D1280" s="265"/>
      <c r="E1280" s="244">
        <f t="shared" ref="E1280" si="810">E1277/100</f>
        <v>0.97156439999999999</v>
      </c>
      <c r="F1280" s="244"/>
      <c r="G1280" s="244"/>
      <c r="H1280" s="244"/>
      <c r="I1280" s="244"/>
      <c r="J1280" s="244"/>
      <c r="K1280" s="244"/>
      <c r="L1280" s="331"/>
      <c r="M1280" s="331"/>
      <c r="N1280" s="331"/>
      <c r="O1280" s="331"/>
    </row>
    <row r="1281" spans="1:15" s="220" customFormat="1" outlineLevel="1">
      <c r="A1281" s="541" t="s">
        <v>237</v>
      </c>
      <c r="B1281" s="543" t="s">
        <v>251</v>
      </c>
      <c r="C1281" s="264" t="s">
        <v>242</v>
      </c>
      <c r="D1281" s="265"/>
      <c r="E1281" s="244">
        <f>97156.44/1000</f>
        <v>97.156440000000003</v>
      </c>
      <c r="F1281" s="244"/>
      <c r="G1281" s="244"/>
      <c r="H1281" s="244"/>
      <c r="I1281" s="244"/>
      <c r="J1281" s="244"/>
      <c r="K1281" s="244"/>
      <c r="L1281" s="522"/>
      <c r="M1281" s="522"/>
      <c r="N1281" s="522"/>
      <c r="O1281" s="522"/>
    </row>
    <row r="1282" spans="1:15" s="220" customFormat="1" outlineLevel="1">
      <c r="A1282" s="541"/>
      <c r="B1282" s="339"/>
      <c r="C1282" s="264" t="s">
        <v>225</v>
      </c>
      <c r="D1282" s="265"/>
      <c r="E1282" s="244">
        <f t="shared" ref="E1282" si="811">E1281*0.76*1.49/1000</f>
        <v>0.11001995265599999</v>
      </c>
      <c r="F1282" s="244"/>
      <c r="G1282" s="244"/>
      <c r="H1282" s="244"/>
      <c r="I1282" s="244"/>
      <c r="J1282" s="244"/>
      <c r="K1282" s="244"/>
      <c r="L1282" s="331"/>
      <c r="M1282" s="331"/>
      <c r="N1282" s="331"/>
      <c r="O1282" s="331"/>
    </row>
    <row r="1283" spans="1:15" s="220" customFormat="1" ht="30" outlineLevel="1">
      <c r="A1283" s="541"/>
      <c r="B1283" s="339"/>
      <c r="C1283" s="264" t="s">
        <v>55</v>
      </c>
      <c r="D1283" s="265"/>
      <c r="E1283" s="244">
        <f>3714919.48737604/1000000</f>
        <v>3.7149194873760401</v>
      </c>
      <c r="F1283" s="244"/>
      <c r="G1283" s="244"/>
      <c r="H1283" s="244"/>
      <c r="I1283" s="244"/>
      <c r="J1283" s="244"/>
      <c r="K1283" s="244"/>
      <c r="L1283" s="331"/>
      <c r="M1283" s="331"/>
      <c r="N1283" s="331"/>
      <c r="O1283" s="331"/>
    </row>
    <row r="1284" spans="1:15" s="220" customFormat="1" ht="30" outlineLevel="1">
      <c r="A1284" s="541"/>
      <c r="B1284" s="284"/>
      <c r="C1284" s="264" t="s">
        <v>243</v>
      </c>
      <c r="D1284" s="265"/>
      <c r="E1284" s="244">
        <f t="shared" ref="E1284" si="812">E1281/100</f>
        <v>0.97156439999999999</v>
      </c>
      <c r="F1284" s="244"/>
      <c r="G1284" s="244"/>
      <c r="H1284" s="244"/>
      <c r="I1284" s="244"/>
      <c r="J1284" s="244"/>
      <c r="K1284" s="244"/>
      <c r="L1284" s="331"/>
      <c r="M1284" s="331"/>
      <c r="N1284" s="331"/>
      <c r="O1284" s="331"/>
    </row>
    <row r="1285" spans="1:15" s="220" customFormat="1" outlineLevel="1">
      <c r="A1285" s="541" t="s">
        <v>238</v>
      </c>
      <c r="B1285" s="544" t="s">
        <v>252</v>
      </c>
      <c r="C1285" s="264" t="s">
        <v>244</v>
      </c>
      <c r="D1285" s="265"/>
      <c r="E1285" s="226">
        <v>0</v>
      </c>
      <c r="F1285" s="226">
        <v>0</v>
      </c>
      <c r="G1285" s="226"/>
      <c r="H1285" s="226"/>
      <c r="I1285" s="226"/>
      <c r="J1285" s="226"/>
      <c r="K1285" s="226"/>
      <c r="L1285" s="226"/>
      <c r="M1285" s="222"/>
      <c r="N1285" s="222"/>
      <c r="O1285" s="222"/>
    </row>
    <row r="1286" spans="1:15" s="220" customFormat="1" outlineLevel="1">
      <c r="A1286" s="541"/>
      <c r="B1286" s="542"/>
      <c r="C1286" s="264" t="s">
        <v>225</v>
      </c>
      <c r="D1286" s="265"/>
      <c r="E1286" s="244">
        <v>0</v>
      </c>
      <c r="F1286" s="244">
        <v>0</v>
      </c>
      <c r="G1286" s="244"/>
      <c r="H1286" s="244"/>
      <c r="I1286" s="244"/>
      <c r="J1286" s="244"/>
      <c r="K1286" s="244"/>
      <c r="L1286" s="244"/>
      <c r="M1286" s="108"/>
      <c r="N1286" s="108"/>
      <c r="O1286" s="108"/>
    </row>
    <row r="1287" spans="1:15" s="220" customFormat="1" ht="30" outlineLevel="1">
      <c r="A1287" s="541"/>
      <c r="B1287" s="542"/>
      <c r="C1287" s="264" t="s">
        <v>55</v>
      </c>
      <c r="D1287" s="265"/>
      <c r="E1287" s="226">
        <v>0</v>
      </c>
      <c r="F1287" s="226">
        <v>0</v>
      </c>
      <c r="G1287" s="226"/>
      <c r="H1287" s="226"/>
      <c r="I1287" s="226"/>
      <c r="J1287" s="226"/>
      <c r="K1287" s="226"/>
      <c r="L1287" s="226"/>
      <c r="M1287" s="222"/>
      <c r="N1287" s="222"/>
      <c r="O1287" s="222"/>
    </row>
    <row r="1288" spans="1:15" s="220" customFormat="1" ht="30" outlineLevel="1">
      <c r="A1288" s="541"/>
      <c r="B1288" s="542"/>
      <c r="C1288" s="264" t="s">
        <v>243</v>
      </c>
      <c r="D1288" s="265"/>
      <c r="E1288" s="226"/>
      <c r="F1288" s="226"/>
      <c r="G1288" s="226"/>
      <c r="H1288" s="226"/>
      <c r="I1288" s="226"/>
      <c r="J1288" s="226"/>
      <c r="K1288" s="226"/>
      <c r="L1288" s="226"/>
      <c r="M1288" s="222"/>
      <c r="N1288" s="222"/>
      <c r="O1288" s="222"/>
    </row>
    <row r="1289" spans="1:15" s="220" customFormat="1" ht="30" outlineLevel="1">
      <c r="A1289" s="541"/>
      <c r="B1289" s="542"/>
      <c r="C1289" s="264" t="s">
        <v>260</v>
      </c>
      <c r="D1289" s="265"/>
      <c r="E1289" s="226"/>
      <c r="F1289" s="226"/>
      <c r="G1289" s="226"/>
      <c r="H1289" s="226"/>
      <c r="I1289" s="226"/>
      <c r="J1289" s="226"/>
      <c r="K1289" s="226"/>
      <c r="L1289" s="226"/>
      <c r="M1289" s="222"/>
      <c r="N1289" s="222"/>
      <c r="O1289" s="222"/>
    </row>
    <row r="1290" spans="1:15" s="220" customFormat="1" outlineLevel="1">
      <c r="A1290" s="541" t="s">
        <v>239</v>
      </c>
      <c r="B1290" s="281" t="s">
        <v>226</v>
      </c>
      <c r="C1290" s="264" t="s">
        <v>242</v>
      </c>
      <c r="D1290" s="265"/>
      <c r="E1290" s="244">
        <f t="shared" ref="E1290:E1292" si="813">E1294+E1298</f>
        <v>278.36229200000002</v>
      </c>
      <c r="F1290" s="244"/>
      <c r="G1290" s="244"/>
      <c r="H1290" s="244"/>
      <c r="I1290" s="244"/>
      <c r="J1290" s="244"/>
      <c r="K1290" s="244"/>
      <c r="L1290" s="331"/>
      <c r="M1290" s="331"/>
      <c r="N1290" s="331"/>
      <c r="O1290" s="331"/>
    </row>
    <row r="1291" spans="1:15" s="220" customFormat="1" outlineLevel="1">
      <c r="A1291" s="541"/>
      <c r="B1291" s="542"/>
      <c r="C1291" s="264" t="s">
        <v>225</v>
      </c>
      <c r="D1291" s="265"/>
      <c r="E1291" s="244">
        <f t="shared" si="813"/>
        <v>0.34308152488999999</v>
      </c>
      <c r="F1291" s="244"/>
      <c r="G1291" s="244"/>
      <c r="H1291" s="244"/>
      <c r="I1291" s="244"/>
      <c r="J1291" s="244"/>
      <c r="K1291" s="244"/>
      <c r="L1291" s="331"/>
      <c r="M1291" s="331"/>
      <c r="N1291" s="331"/>
      <c r="O1291" s="331"/>
    </row>
    <row r="1292" spans="1:15" s="220" customFormat="1" ht="30" outlineLevel="1">
      <c r="A1292" s="541"/>
      <c r="B1292" s="542"/>
      <c r="C1292" s="264" t="s">
        <v>55</v>
      </c>
      <c r="D1292" s="265"/>
      <c r="E1292" s="384">
        <f t="shared" si="813"/>
        <v>11.819216319448</v>
      </c>
      <c r="F1292" s="384"/>
      <c r="G1292" s="384"/>
      <c r="H1292" s="384"/>
      <c r="I1292" s="384"/>
      <c r="J1292" s="384"/>
      <c r="K1292" s="384"/>
      <c r="L1292" s="331"/>
      <c r="M1292" s="331"/>
      <c r="N1292" s="331"/>
      <c r="O1292" s="331"/>
    </row>
    <row r="1293" spans="1:15" s="220" customFormat="1" ht="30" outlineLevel="1">
      <c r="A1293" s="541"/>
      <c r="B1293" s="542"/>
      <c r="C1293" s="264" t="s">
        <v>243</v>
      </c>
      <c r="D1293" s="265"/>
      <c r="E1293" s="244">
        <f t="shared" ref="E1293" si="814">E1290/100</f>
        <v>2.7836229200000004</v>
      </c>
      <c r="F1293" s="244"/>
      <c r="G1293" s="244"/>
      <c r="H1293" s="244"/>
      <c r="I1293" s="244"/>
      <c r="J1293" s="244"/>
      <c r="K1293" s="244"/>
      <c r="L1293" s="331"/>
      <c r="M1293" s="331"/>
      <c r="N1293" s="331"/>
      <c r="O1293" s="331"/>
    </row>
    <row r="1294" spans="1:15" s="220" customFormat="1" outlineLevel="1">
      <c r="A1294" s="541" t="s">
        <v>240</v>
      </c>
      <c r="B1294" s="544" t="s">
        <v>251</v>
      </c>
      <c r="C1294" s="264" t="s">
        <v>242</v>
      </c>
      <c r="D1294" s="265"/>
      <c r="E1294" s="230">
        <v>83.508687600000002</v>
      </c>
      <c r="F1294" s="230"/>
      <c r="G1294" s="230"/>
      <c r="H1294" s="230"/>
      <c r="I1294" s="230"/>
      <c r="J1294" s="380"/>
      <c r="K1294" s="230"/>
      <c r="L1294" s="424"/>
      <c r="M1294" s="424"/>
      <c r="N1294" s="424"/>
      <c r="O1294" s="424"/>
    </row>
    <row r="1295" spans="1:15" s="220" customFormat="1" outlineLevel="1">
      <c r="A1295" s="541"/>
      <c r="B1295" s="284"/>
      <c r="C1295" s="264" t="s">
        <v>225</v>
      </c>
      <c r="D1295" s="265"/>
      <c r="E1295" s="244">
        <f t="shared" ref="E1295" si="815">E1294*0.85*1.45/1000</f>
        <v>0.10292445746700001</v>
      </c>
      <c r="F1295" s="244"/>
      <c r="G1295" s="244"/>
      <c r="H1295" s="244"/>
      <c r="I1295" s="244"/>
      <c r="J1295" s="244"/>
      <c r="K1295" s="244"/>
      <c r="L1295" s="331"/>
      <c r="M1295" s="331"/>
      <c r="N1295" s="331"/>
      <c r="O1295" s="331"/>
    </row>
    <row r="1296" spans="1:15" s="220" customFormat="1" ht="30" outlineLevel="1">
      <c r="A1296" s="541"/>
      <c r="B1296" s="284"/>
      <c r="C1296" s="264" t="s">
        <v>55</v>
      </c>
      <c r="D1296" s="265"/>
      <c r="E1296" s="230">
        <v>3.5457648958343997</v>
      </c>
      <c r="F1296" s="230"/>
      <c r="G1296" s="230"/>
      <c r="H1296" s="230"/>
      <c r="I1296" s="230"/>
      <c r="J1296" s="381"/>
      <c r="K1296" s="230"/>
      <c r="L1296" s="425"/>
      <c r="M1296" s="425"/>
      <c r="N1296" s="425"/>
      <c r="O1296" s="425"/>
    </row>
    <row r="1297" spans="1:15" s="220" customFormat="1" ht="30" outlineLevel="1">
      <c r="A1297" s="541"/>
      <c r="B1297" s="284"/>
      <c r="C1297" s="264" t="s">
        <v>243</v>
      </c>
      <c r="D1297" s="265"/>
      <c r="E1297" s="244">
        <f t="shared" ref="E1297" si="816">E1294/100</f>
        <v>0.83508687599999998</v>
      </c>
      <c r="F1297" s="244"/>
      <c r="G1297" s="244"/>
      <c r="H1297" s="244"/>
      <c r="I1297" s="244"/>
      <c r="J1297" s="244"/>
      <c r="K1297" s="244"/>
      <c r="L1297" s="331"/>
      <c r="M1297" s="331"/>
      <c r="N1297" s="331"/>
      <c r="O1297" s="331"/>
    </row>
    <row r="1298" spans="1:15" s="220" customFormat="1" outlineLevel="1">
      <c r="A1298" s="541" t="s">
        <v>241</v>
      </c>
      <c r="B1298" s="544" t="s">
        <v>252</v>
      </c>
      <c r="C1298" s="264" t="s">
        <v>244</v>
      </c>
      <c r="D1298" s="265"/>
      <c r="E1298" s="230">
        <v>194.85360439999999</v>
      </c>
      <c r="F1298" s="230"/>
      <c r="G1298" s="230"/>
      <c r="H1298" s="230"/>
      <c r="I1298" s="230"/>
      <c r="J1298" s="230"/>
      <c r="K1298" s="230"/>
      <c r="L1298" s="424"/>
      <c r="M1298" s="424"/>
      <c r="N1298" s="424"/>
      <c r="O1298" s="424"/>
    </row>
    <row r="1299" spans="1:15" s="220" customFormat="1" outlineLevel="1">
      <c r="A1299" s="541"/>
      <c r="B1299" s="284"/>
      <c r="C1299" s="264" t="s">
        <v>225</v>
      </c>
      <c r="D1299" s="265"/>
      <c r="E1299" s="244">
        <f t="shared" ref="E1299" si="817">E1298*0.85*1.45/1000</f>
        <v>0.24015706742299997</v>
      </c>
      <c r="F1299" s="244"/>
      <c r="G1299" s="244"/>
      <c r="H1299" s="244"/>
      <c r="I1299" s="244"/>
      <c r="J1299" s="244"/>
      <c r="K1299" s="244"/>
      <c r="L1299" s="331"/>
      <c r="M1299" s="323"/>
      <c r="N1299" s="323"/>
      <c r="O1299" s="323"/>
    </row>
    <row r="1300" spans="1:15" s="220" customFormat="1" ht="30" outlineLevel="1">
      <c r="A1300" s="541"/>
      <c r="B1300" s="542"/>
      <c r="C1300" s="264" t="s">
        <v>55</v>
      </c>
      <c r="D1300" s="265"/>
      <c r="E1300" s="230">
        <v>8.273451423613599</v>
      </c>
      <c r="F1300" s="230"/>
      <c r="G1300" s="230"/>
      <c r="H1300" s="230"/>
      <c r="I1300" s="230"/>
      <c r="J1300" s="230"/>
      <c r="K1300" s="230"/>
      <c r="L1300" s="426"/>
      <c r="M1300" s="426"/>
      <c r="N1300" s="426"/>
      <c r="O1300" s="426"/>
    </row>
    <row r="1301" spans="1:15" s="220" customFormat="1" ht="30" outlineLevel="1">
      <c r="A1301" s="541"/>
      <c r="B1301" s="542"/>
      <c r="C1301" s="264" t="s">
        <v>243</v>
      </c>
      <c r="D1301" s="265"/>
      <c r="E1301" s="244">
        <f t="shared" ref="E1301" si="818">E1298/100</f>
        <v>1.9485360439999999</v>
      </c>
      <c r="F1301" s="244"/>
      <c r="G1301" s="244"/>
      <c r="H1301" s="244"/>
      <c r="I1301" s="244"/>
      <c r="J1301" s="244"/>
      <c r="K1301" s="244"/>
      <c r="L1301" s="331"/>
      <c r="M1301" s="331"/>
      <c r="N1301" s="331"/>
      <c r="O1301" s="331"/>
    </row>
    <row r="1302" spans="1:15" s="220" customFormat="1" ht="30" outlineLevel="1">
      <c r="A1302" s="541"/>
      <c r="B1302" s="542"/>
      <c r="C1302" s="264" t="s">
        <v>260</v>
      </c>
      <c r="D1302" s="265"/>
      <c r="E1302" s="226">
        <v>0</v>
      </c>
      <c r="F1302" s="226"/>
      <c r="G1302" s="226"/>
      <c r="H1302" s="226"/>
      <c r="I1302" s="226"/>
      <c r="J1302" s="226"/>
      <c r="K1302" s="226"/>
      <c r="L1302" s="226"/>
      <c r="M1302" s="222"/>
      <c r="N1302" s="222"/>
      <c r="O1302" s="222"/>
    </row>
    <row r="1303" spans="1:15" s="220" customFormat="1" ht="15" customHeight="1" outlineLevel="1">
      <c r="A1303" s="765" t="s">
        <v>248</v>
      </c>
      <c r="B1303" s="777" t="s">
        <v>253</v>
      </c>
      <c r="C1303" s="264" t="s">
        <v>225</v>
      </c>
      <c r="D1303" s="265"/>
      <c r="E1303" s="244">
        <v>0</v>
      </c>
      <c r="F1303" s="244"/>
      <c r="G1303" s="244"/>
      <c r="H1303" s="244"/>
      <c r="I1303" s="244"/>
      <c r="J1303" s="244"/>
      <c r="K1303" s="244"/>
      <c r="L1303" s="244"/>
      <c r="M1303" s="108"/>
      <c r="N1303" s="108"/>
      <c r="O1303" s="108"/>
    </row>
    <row r="1304" spans="1:15" s="220" customFormat="1" ht="30" outlineLevel="1">
      <c r="A1304" s="765"/>
      <c r="B1304" s="777"/>
      <c r="C1304" s="264" t="s">
        <v>55</v>
      </c>
      <c r="D1304" s="265"/>
      <c r="E1304" s="244">
        <v>0</v>
      </c>
      <c r="F1304" s="244"/>
      <c r="G1304" s="244"/>
      <c r="H1304" s="244"/>
      <c r="I1304" s="244"/>
      <c r="J1304" s="244"/>
      <c r="K1304" s="244"/>
      <c r="L1304" s="244"/>
      <c r="M1304" s="108"/>
      <c r="N1304" s="108"/>
      <c r="O1304" s="108"/>
    </row>
    <row r="1305" spans="1:15" s="220" customFormat="1" outlineLevel="1">
      <c r="A1305" s="765" t="s">
        <v>254</v>
      </c>
      <c r="B1305" s="766" t="s">
        <v>247</v>
      </c>
      <c r="C1305" s="264" t="s">
        <v>313</v>
      </c>
      <c r="D1305" s="265"/>
      <c r="E1305" s="226">
        <v>0</v>
      </c>
      <c r="F1305" s="226"/>
      <c r="G1305" s="226"/>
      <c r="H1305" s="226"/>
      <c r="I1305" s="226"/>
      <c r="J1305" s="226"/>
      <c r="K1305" s="226"/>
      <c r="L1305" s="226"/>
      <c r="M1305" s="222"/>
      <c r="N1305" s="222"/>
      <c r="O1305" s="222"/>
    </row>
    <row r="1306" spans="1:15" s="220" customFormat="1" outlineLevel="1">
      <c r="A1306" s="765"/>
      <c r="B1306" s="766"/>
      <c r="C1306" s="264" t="s">
        <v>225</v>
      </c>
      <c r="D1306" s="265"/>
      <c r="E1306" s="244">
        <v>0</v>
      </c>
      <c r="F1306" s="244"/>
      <c r="G1306" s="244"/>
      <c r="H1306" s="244"/>
      <c r="I1306" s="244"/>
      <c r="J1306" s="244"/>
      <c r="K1306" s="244"/>
      <c r="L1306" s="244"/>
      <c r="M1306" s="108"/>
      <c r="N1306" s="108"/>
      <c r="O1306" s="108"/>
    </row>
    <row r="1307" spans="1:15" s="220" customFormat="1" ht="30" outlineLevel="1">
      <c r="A1307" s="765"/>
      <c r="B1307" s="766"/>
      <c r="C1307" s="264" t="s">
        <v>55</v>
      </c>
      <c r="D1307" s="265"/>
      <c r="E1307" s="226">
        <v>0</v>
      </c>
      <c r="F1307" s="226"/>
      <c r="G1307" s="226"/>
      <c r="H1307" s="226"/>
      <c r="I1307" s="226"/>
      <c r="J1307" s="226"/>
      <c r="K1307" s="226"/>
      <c r="L1307" s="226"/>
      <c r="M1307" s="222"/>
      <c r="N1307" s="222"/>
      <c r="O1307" s="222"/>
    </row>
    <row r="1308" spans="1:15" s="220" customFormat="1" outlineLevel="1">
      <c r="A1308" s="765" t="s">
        <v>249</v>
      </c>
      <c r="B1308" s="766" t="s">
        <v>246</v>
      </c>
      <c r="C1308" s="264" t="s">
        <v>58</v>
      </c>
      <c r="D1308" s="265"/>
      <c r="E1308" s="226">
        <v>0</v>
      </c>
      <c r="F1308" s="226"/>
      <c r="G1308" s="226"/>
      <c r="H1308" s="226"/>
      <c r="I1308" s="226"/>
      <c r="J1308" s="226"/>
      <c r="K1308" s="226"/>
      <c r="L1308" s="226"/>
      <c r="M1308" s="222"/>
      <c r="N1308" s="222"/>
      <c r="O1308" s="222"/>
    </row>
    <row r="1309" spans="1:15" s="220" customFormat="1" outlineLevel="1">
      <c r="A1309" s="765"/>
      <c r="B1309" s="766"/>
      <c r="C1309" s="264" t="s">
        <v>56</v>
      </c>
      <c r="D1309" s="265"/>
      <c r="E1309" s="244">
        <v>0</v>
      </c>
      <c r="F1309" s="244"/>
      <c r="G1309" s="244"/>
      <c r="H1309" s="244"/>
      <c r="I1309" s="244"/>
      <c r="J1309" s="244"/>
      <c r="K1309" s="244"/>
      <c r="L1309" s="244"/>
      <c r="M1309" s="108"/>
      <c r="N1309" s="108"/>
      <c r="O1309" s="108"/>
    </row>
    <row r="1310" spans="1:15" s="220" customFormat="1" ht="30" outlineLevel="1">
      <c r="A1310" s="765"/>
      <c r="B1310" s="766"/>
      <c r="C1310" s="264" t="s">
        <v>55</v>
      </c>
      <c r="D1310" s="265"/>
      <c r="E1310" s="226">
        <v>0</v>
      </c>
      <c r="F1310" s="226"/>
      <c r="G1310" s="226"/>
      <c r="H1310" s="226"/>
      <c r="I1310" s="226"/>
      <c r="J1310" s="226"/>
      <c r="K1310" s="226"/>
      <c r="L1310" s="226"/>
      <c r="M1310" s="222"/>
      <c r="N1310" s="222"/>
      <c r="O1310" s="222"/>
    </row>
    <row r="1311" spans="1:15" s="220" customFormat="1" ht="60" outlineLevel="1">
      <c r="A1311" s="303">
        <v>9</v>
      </c>
      <c r="B1311" s="304" t="s">
        <v>330</v>
      </c>
      <c r="C1311" s="264" t="s">
        <v>215</v>
      </c>
      <c r="D1311" s="265"/>
      <c r="E1311" s="366"/>
      <c r="F1311" s="366"/>
      <c r="G1311" s="366"/>
      <c r="H1311" s="366"/>
      <c r="I1311" s="366"/>
      <c r="J1311" s="366"/>
      <c r="K1311" s="366"/>
      <c r="L1311" s="366"/>
      <c r="M1311" s="366"/>
      <c r="N1311" s="366"/>
      <c r="O1311" s="366"/>
    </row>
    <row r="1312" spans="1:15" s="220" customFormat="1" ht="30" outlineLevel="1">
      <c r="A1312" s="305" t="s">
        <v>334</v>
      </c>
      <c r="B1312" s="304" t="s">
        <v>331</v>
      </c>
      <c r="C1312" s="264" t="s">
        <v>14</v>
      </c>
      <c r="D1312" s="265"/>
      <c r="E1312" s="367"/>
      <c r="F1312" s="367"/>
      <c r="G1312" s="367"/>
      <c r="H1312" s="367"/>
      <c r="I1312" s="367"/>
      <c r="J1312" s="367"/>
      <c r="K1312" s="367"/>
      <c r="L1312" s="367"/>
      <c r="M1312" s="367"/>
      <c r="N1312" s="367"/>
      <c r="O1312" s="367"/>
    </row>
    <row r="1313" spans="1:15" s="220" customFormat="1" ht="30" outlineLevel="1">
      <c r="A1313" s="303" t="s">
        <v>335</v>
      </c>
      <c r="B1313" s="306" t="s">
        <v>332</v>
      </c>
      <c r="C1313" s="302" t="s">
        <v>14</v>
      </c>
      <c r="D1313" s="301"/>
      <c r="E1313" s="368"/>
      <c r="F1313" s="368"/>
      <c r="G1313" s="368"/>
      <c r="H1313" s="368"/>
      <c r="I1313" s="368"/>
      <c r="J1313" s="368"/>
      <c r="K1313" s="368"/>
      <c r="L1313" s="368"/>
      <c r="M1313" s="368"/>
      <c r="N1313" s="368"/>
      <c r="O1313" s="368"/>
    </row>
    <row r="1314" spans="1:15" s="220" customFormat="1" outlineLevel="1">
      <c r="A1314" s="303" t="s">
        <v>336</v>
      </c>
      <c r="B1314" s="306" t="s">
        <v>333</v>
      </c>
      <c r="C1314" s="264" t="s">
        <v>14</v>
      </c>
      <c r="D1314" s="265"/>
      <c r="E1314" s="351"/>
      <c r="F1314" s="351"/>
      <c r="G1314" s="351"/>
      <c r="H1314" s="351"/>
      <c r="I1314" s="351"/>
      <c r="J1314" s="351"/>
      <c r="K1314" s="351"/>
      <c r="L1314" s="351"/>
      <c r="M1314" s="351"/>
      <c r="N1314" s="351"/>
      <c r="O1314" s="351"/>
    </row>
    <row r="1315" spans="1:15">
      <c r="A1315" s="787" t="s">
        <v>436</v>
      </c>
      <c r="B1315" s="787"/>
      <c r="C1315" s="787"/>
      <c r="D1315" s="787"/>
      <c r="E1315" s="787"/>
      <c r="F1315" s="787"/>
      <c r="G1315" s="787"/>
      <c r="H1315" s="787"/>
      <c r="I1315" s="787"/>
      <c r="J1315" s="787"/>
      <c r="K1315" s="787"/>
      <c r="L1315" s="787"/>
      <c r="M1315" s="787"/>
      <c r="N1315" s="787"/>
      <c r="O1315" s="787"/>
    </row>
    <row r="1316" spans="1:15" ht="45" customHeight="1" outlineLevel="1">
      <c r="A1316" s="537">
        <v>1</v>
      </c>
      <c r="B1316" s="269" t="s">
        <v>76</v>
      </c>
      <c r="C1316" s="270" t="s">
        <v>71</v>
      </c>
      <c r="D1316" s="228"/>
      <c r="E1316" s="108">
        <v>4835.6541469999993</v>
      </c>
      <c r="F1316" s="108">
        <v>3497.3121030000002</v>
      </c>
      <c r="G1316" s="108">
        <v>943.49933799999928</v>
      </c>
      <c r="H1316" s="108">
        <v>727.69431699999984</v>
      </c>
      <c r="I1316" s="108">
        <v>691.68176600000027</v>
      </c>
      <c r="J1316" s="108">
        <v>1033.8748369999996</v>
      </c>
      <c r="K1316" s="108">
        <f>J1316+I1316+H1316+G1316</f>
        <v>3396.7502579999991</v>
      </c>
      <c r="L1316" s="108">
        <v>3411.6440360000001</v>
      </c>
      <c r="M1316" s="108">
        <v>3426.8770669999999</v>
      </c>
      <c r="N1316" s="108">
        <v>3423.2745150000001</v>
      </c>
      <c r="O1316" s="108">
        <v>3417.1151679999998</v>
      </c>
    </row>
    <row r="1317" spans="1:15" ht="15" customHeight="1" outlineLevel="1">
      <c r="A1317" s="537" t="s">
        <v>44</v>
      </c>
      <c r="B1317" s="539" t="s">
        <v>72</v>
      </c>
      <c r="C1317" s="270" t="s">
        <v>71</v>
      </c>
      <c r="D1317" s="228"/>
      <c r="E1317" s="108">
        <v>18492.864917000003</v>
      </c>
      <c r="F1317" s="108">
        <v>18207.669821747055</v>
      </c>
      <c r="G1317" s="222">
        <v>4939.990581</v>
      </c>
      <c r="H1317" s="222">
        <v>3977.5107390000003</v>
      </c>
      <c r="I1317" s="222">
        <v>4024.7758139999996</v>
      </c>
      <c r="J1317" s="222">
        <v>4939.9024330000002</v>
      </c>
      <c r="K1317" s="108">
        <f t="shared" ref="K1317:K1320" si="819">J1317+I1317+H1317+G1317</f>
        <v>17882.179566999999</v>
      </c>
      <c r="L1317" s="222">
        <v>17999.237972695133</v>
      </c>
      <c r="M1317" s="222">
        <v>18199.604782719347</v>
      </c>
      <c r="N1317" s="222">
        <v>18230.472195127364</v>
      </c>
      <c r="O1317" s="222">
        <v>18197.670909497614</v>
      </c>
    </row>
    <row r="1318" spans="1:15" ht="15" customHeight="1" outlineLevel="1">
      <c r="A1318" s="537" t="s">
        <v>45</v>
      </c>
      <c r="B1318" s="539" t="s">
        <v>73</v>
      </c>
      <c r="C1318" s="270" t="s">
        <v>71</v>
      </c>
      <c r="D1318" s="228"/>
      <c r="E1318" s="108">
        <v>4043.24774298087</v>
      </c>
      <c r="F1318" s="108">
        <v>3153.8463757578829</v>
      </c>
      <c r="G1318" s="222">
        <v>1102.269039</v>
      </c>
      <c r="H1318" s="222">
        <v>813.64981499999999</v>
      </c>
      <c r="I1318" s="222">
        <v>569.49214099999995</v>
      </c>
      <c r="J1318" s="222">
        <v>1096.1980779999999</v>
      </c>
      <c r="K1318" s="108">
        <f t="shared" si="819"/>
        <v>3581.6090729999996</v>
      </c>
      <c r="L1318" s="222">
        <v>3647.3134039641727</v>
      </c>
      <c r="M1318" s="222">
        <v>3693.5987013684194</v>
      </c>
      <c r="N1318" s="222">
        <v>3699.7157543743911</v>
      </c>
      <c r="O1318" s="222">
        <v>3693.0590187775724</v>
      </c>
    </row>
    <row r="1319" spans="1:15" ht="15" customHeight="1" outlineLevel="1">
      <c r="A1319" s="537" t="s">
        <v>46</v>
      </c>
      <c r="B1319" s="539" t="s">
        <v>74</v>
      </c>
      <c r="C1319" s="270" t="s">
        <v>71</v>
      </c>
      <c r="D1319" s="228"/>
      <c r="E1319" s="108">
        <v>1181.2218580417543</v>
      </c>
      <c r="F1319" s="108">
        <v>3046.5944104000005</v>
      </c>
      <c r="G1319" s="222">
        <v>310.41535499999998</v>
      </c>
      <c r="H1319" s="222">
        <v>697.62869799999999</v>
      </c>
      <c r="I1319" s="222">
        <v>713.66782599999999</v>
      </c>
      <c r="J1319" s="222">
        <v>735.26442203718887</v>
      </c>
      <c r="K1319" s="108">
        <f t="shared" si="819"/>
        <v>2456.9763010371889</v>
      </c>
      <c r="L1319" s="222">
        <v>2467.7494391249029</v>
      </c>
      <c r="M1319" s="222">
        <v>2478.7679695781844</v>
      </c>
      <c r="N1319" s="222">
        <v>2476.1621304039891</v>
      </c>
      <c r="O1319" s="222">
        <v>2471.7068809863367</v>
      </c>
    </row>
    <row r="1320" spans="1:15" outlineLevel="1">
      <c r="A1320" s="523" t="s">
        <v>47</v>
      </c>
      <c r="B1320" s="525" t="s">
        <v>75</v>
      </c>
      <c r="C1320" s="270" t="s">
        <v>71</v>
      </c>
      <c r="D1320" s="228"/>
      <c r="E1320" s="108">
        <v>0</v>
      </c>
      <c r="F1320" s="108">
        <v>0</v>
      </c>
      <c r="G1320" s="222">
        <v>0</v>
      </c>
      <c r="H1320" s="222">
        <v>0</v>
      </c>
      <c r="I1320" s="222">
        <v>0</v>
      </c>
      <c r="J1320" s="222">
        <v>0</v>
      </c>
      <c r="K1320" s="108">
        <f t="shared" si="819"/>
        <v>0</v>
      </c>
      <c r="L1320" s="222"/>
      <c r="M1320" s="222"/>
      <c r="N1320" s="222"/>
      <c r="O1320" s="222"/>
    </row>
    <row r="1321" spans="1:15" ht="60" outlineLevel="1">
      <c r="A1321" s="523">
        <v>2</v>
      </c>
      <c r="B1321" s="524" t="s">
        <v>298</v>
      </c>
      <c r="C1321" s="270" t="s">
        <v>71</v>
      </c>
      <c r="D1321" s="228"/>
      <c r="E1321" s="244">
        <f>E1316</f>
        <v>4835.6541469999993</v>
      </c>
      <c r="F1321" s="244">
        <f>F1316</f>
        <v>3497.3121030000002</v>
      </c>
      <c r="G1321" s="244">
        <f t="shared" ref="G1321:O1321" si="820">G1316</f>
        <v>943.49933799999928</v>
      </c>
      <c r="H1321" s="244">
        <f t="shared" si="820"/>
        <v>727.69431699999984</v>
      </c>
      <c r="I1321" s="244">
        <f t="shared" si="820"/>
        <v>691.68176600000027</v>
      </c>
      <c r="J1321" s="244">
        <f t="shared" si="820"/>
        <v>1033.8748369999996</v>
      </c>
      <c r="K1321" s="244">
        <f t="shared" si="820"/>
        <v>3396.7502579999991</v>
      </c>
      <c r="L1321" s="244">
        <f t="shared" si="820"/>
        <v>3411.6440360000001</v>
      </c>
      <c r="M1321" s="215">
        <f t="shared" si="820"/>
        <v>3426.8770669999999</v>
      </c>
      <c r="N1321" s="215">
        <f t="shared" si="820"/>
        <v>3423.2745150000001</v>
      </c>
      <c r="O1321" s="215">
        <f t="shared" si="820"/>
        <v>3417.1151679999998</v>
      </c>
    </row>
    <row r="1322" spans="1:15" ht="60" outlineLevel="1">
      <c r="A1322" s="523">
        <v>3</v>
      </c>
      <c r="B1322" s="524" t="s">
        <v>287</v>
      </c>
      <c r="C1322" s="270" t="s">
        <v>71</v>
      </c>
      <c r="D1322" s="228"/>
      <c r="E1322" s="244">
        <f>E1316</f>
        <v>4835.6541469999993</v>
      </c>
      <c r="F1322" s="244">
        <f>F1316</f>
        <v>3497.3121030000002</v>
      </c>
      <c r="G1322" s="244">
        <f t="shared" ref="G1322:K1322" si="821">G1316</f>
        <v>943.49933799999928</v>
      </c>
      <c r="H1322" s="244">
        <f t="shared" si="821"/>
        <v>727.69431699999984</v>
      </c>
      <c r="I1322" s="244">
        <f t="shared" si="821"/>
        <v>691.68176600000027</v>
      </c>
      <c r="J1322" s="244">
        <f t="shared" si="821"/>
        <v>1033.8748369999996</v>
      </c>
      <c r="K1322" s="244">
        <f t="shared" si="821"/>
        <v>3396.7502579999991</v>
      </c>
      <c r="L1322" s="244">
        <f>L1316</f>
        <v>3411.6440360000001</v>
      </c>
      <c r="M1322" s="215">
        <f t="shared" ref="M1322:O1322" si="822">M1321</f>
        <v>3426.8770669999999</v>
      </c>
      <c r="N1322" s="215">
        <f t="shared" si="822"/>
        <v>3423.2745150000001</v>
      </c>
      <c r="O1322" s="215">
        <f t="shared" si="822"/>
        <v>3417.1151679999998</v>
      </c>
    </row>
    <row r="1323" spans="1:15" outlineLevel="1">
      <c r="A1323" s="523" t="s">
        <v>65</v>
      </c>
      <c r="B1323" s="525" t="s">
        <v>72</v>
      </c>
      <c r="C1323" s="270" t="s">
        <v>71</v>
      </c>
      <c r="D1323" s="228"/>
      <c r="E1323" s="244">
        <f t="shared" ref="E1323:J1326" si="823">E1317</f>
        <v>18492.864917000003</v>
      </c>
      <c r="F1323" s="244">
        <f t="shared" si="823"/>
        <v>18207.669821747055</v>
      </c>
      <c r="G1323" s="244">
        <f t="shared" si="823"/>
        <v>4939.990581</v>
      </c>
      <c r="H1323" s="244">
        <f t="shared" si="823"/>
        <v>3977.5107390000003</v>
      </c>
      <c r="I1323" s="244">
        <f t="shared" si="823"/>
        <v>4024.7758139999996</v>
      </c>
      <c r="J1323" s="244">
        <f t="shared" si="823"/>
        <v>4939.9024330000002</v>
      </c>
      <c r="K1323" s="244">
        <f>K1317</f>
        <v>17882.179566999999</v>
      </c>
      <c r="L1323" s="244">
        <f t="shared" ref="L1323:O1323" si="824">L1317</f>
        <v>17999.237972695133</v>
      </c>
      <c r="M1323" s="244">
        <f t="shared" si="824"/>
        <v>18199.604782719347</v>
      </c>
      <c r="N1323" s="244">
        <f t="shared" si="824"/>
        <v>18230.472195127364</v>
      </c>
      <c r="O1323" s="244">
        <f t="shared" si="824"/>
        <v>18197.670909497614</v>
      </c>
    </row>
    <row r="1324" spans="1:15" outlineLevel="1">
      <c r="A1324" s="523" t="s">
        <v>87</v>
      </c>
      <c r="B1324" s="525" t="s">
        <v>73</v>
      </c>
      <c r="C1324" s="270" t="s">
        <v>71</v>
      </c>
      <c r="D1324" s="228"/>
      <c r="E1324" s="244">
        <f t="shared" si="823"/>
        <v>4043.24774298087</v>
      </c>
      <c r="F1324" s="244">
        <f t="shared" si="823"/>
        <v>3153.8463757578829</v>
      </c>
      <c r="G1324" s="244">
        <f t="shared" si="823"/>
        <v>1102.269039</v>
      </c>
      <c r="H1324" s="244">
        <f t="shared" si="823"/>
        <v>813.64981499999999</v>
      </c>
      <c r="I1324" s="244">
        <f t="shared" si="823"/>
        <v>569.49214099999995</v>
      </c>
      <c r="J1324" s="244">
        <f t="shared" si="823"/>
        <v>1096.1980779999999</v>
      </c>
      <c r="K1324" s="244">
        <f>K1318</f>
        <v>3581.6090729999996</v>
      </c>
      <c r="L1324" s="244">
        <f t="shared" ref="L1324:O1324" si="825">L1318</f>
        <v>3647.3134039641727</v>
      </c>
      <c r="M1324" s="244">
        <f t="shared" si="825"/>
        <v>3693.5987013684194</v>
      </c>
      <c r="N1324" s="244">
        <f t="shared" si="825"/>
        <v>3699.7157543743911</v>
      </c>
      <c r="O1324" s="244">
        <f t="shared" si="825"/>
        <v>3693.0590187775724</v>
      </c>
    </row>
    <row r="1325" spans="1:15" outlineLevel="1">
      <c r="A1325" s="523" t="s">
        <v>85</v>
      </c>
      <c r="B1325" s="525" t="s">
        <v>74</v>
      </c>
      <c r="C1325" s="270" t="s">
        <v>71</v>
      </c>
      <c r="D1325" s="228"/>
      <c r="E1325" s="244">
        <f t="shared" si="823"/>
        <v>1181.2218580417543</v>
      </c>
      <c r="F1325" s="244">
        <f t="shared" si="823"/>
        <v>3046.5944104000005</v>
      </c>
      <c r="G1325" s="244">
        <f t="shared" si="823"/>
        <v>310.41535499999998</v>
      </c>
      <c r="H1325" s="244">
        <f t="shared" si="823"/>
        <v>697.62869799999999</v>
      </c>
      <c r="I1325" s="244">
        <f t="shared" si="823"/>
        <v>713.66782599999999</v>
      </c>
      <c r="J1325" s="244">
        <f t="shared" si="823"/>
        <v>735.26442203718887</v>
      </c>
      <c r="K1325" s="244">
        <f>K1319</f>
        <v>2456.9763010371889</v>
      </c>
      <c r="L1325" s="244">
        <f t="shared" ref="L1325:O1325" si="826">L1319</f>
        <v>2467.7494391249029</v>
      </c>
      <c r="M1325" s="244">
        <f t="shared" si="826"/>
        <v>2478.7679695781844</v>
      </c>
      <c r="N1325" s="244">
        <f t="shared" si="826"/>
        <v>2476.1621304039891</v>
      </c>
      <c r="O1325" s="244">
        <f t="shared" si="826"/>
        <v>2471.7068809863367</v>
      </c>
    </row>
    <row r="1326" spans="1:15" outlineLevel="1">
      <c r="A1326" s="523" t="s">
        <v>86</v>
      </c>
      <c r="B1326" s="525" t="s">
        <v>75</v>
      </c>
      <c r="C1326" s="270" t="s">
        <v>71</v>
      </c>
      <c r="D1326" s="228"/>
      <c r="E1326" s="244">
        <f t="shared" si="823"/>
        <v>0</v>
      </c>
      <c r="F1326" s="244">
        <f t="shared" si="823"/>
        <v>0</v>
      </c>
      <c r="G1326" s="244">
        <f t="shared" si="823"/>
        <v>0</v>
      </c>
      <c r="H1326" s="244">
        <f t="shared" si="823"/>
        <v>0</v>
      </c>
      <c r="I1326" s="244">
        <f t="shared" si="823"/>
        <v>0</v>
      </c>
      <c r="J1326" s="244">
        <f t="shared" si="823"/>
        <v>0</v>
      </c>
      <c r="K1326" s="244">
        <f>K1320</f>
        <v>0</v>
      </c>
      <c r="L1326" s="244">
        <f t="shared" ref="L1326:O1326" si="827">L1320</f>
        <v>0</v>
      </c>
      <c r="M1326" s="244">
        <f t="shared" si="827"/>
        <v>0</v>
      </c>
      <c r="N1326" s="244">
        <f t="shared" si="827"/>
        <v>0</v>
      </c>
      <c r="O1326" s="244">
        <f t="shared" si="827"/>
        <v>0</v>
      </c>
    </row>
    <row r="1327" spans="1:15" ht="15" customHeight="1" outlineLevel="1">
      <c r="A1327" s="781">
        <v>4</v>
      </c>
      <c r="B1327" s="784" t="s">
        <v>78</v>
      </c>
      <c r="C1327" s="270" t="s">
        <v>71</v>
      </c>
      <c r="D1327" s="228"/>
      <c r="E1327" s="324">
        <v>290.46655088266692</v>
      </c>
      <c r="F1327" s="324">
        <v>233.39891225493437</v>
      </c>
      <c r="G1327" s="324">
        <v>60.586917</v>
      </c>
      <c r="H1327" s="324">
        <v>44.005177471400003</v>
      </c>
      <c r="I1327" s="324">
        <v>47.95379784</v>
      </c>
      <c r="J1327" s="324">
        <v>84.544436829000091</v>
      </c>
      <c r="K1327" s="324">
        <f>J1327+I1327+H1327+G1327</f>
        <v>237.09032914040009</v>
      </c>
      <c r="L1327" s="324">
        <v>237.64082300000001</v>
      </c>
      <c r="M1327" s="324">
        <v>233.78628499999999</v>
      </c>
      <c r="N1327" s="324">
        <v>220.38053500000001</v>
      </c>
      <c r="O1327" s="324">
        <v>202.14217400000001</v>
      </c>
    </row>
    <row r="1328" spans="1:15" outlineLevel="1">
      <c r="A1328" s="781"/>
      <c r="B1328" s="784"/>
      <c r="C1328" s="270" t="s">
        <v>55</v>
      </c>
      <c r="D1328" s="228"/>
      <c r="E1328" s="324">
        <f>E1327*Тарифы!$B$4</f>
        <v>860.24375050625099</v>
      </c>
      <c r="F1328" s="324">
        <f>F1327*Тарифы!$C$4</f>
        <v>661.24510254480242</v>
      </c>
      <c r="G1328" s="325">
        <f>G1332+G1336+G1340+G1344</f>
        <v>197.75330175577466</v>
      </c>
      <c r="H1328" s="325">
        <f t="shared" ref="H1328:J1328" si="828">H1332+H1336+H1340+H1344</f>
        <v>135.02774790478952</v>
      </c>
      <c r="I1328" s="325">
        <f t="shared" si="828"/>
        <v>156.09983934246412</v>
      </c>
      <c r="J1328" s="325">
        <f t="shared" si="828"/>
        <v>278.38735868818725</v>
      </c>
      <c r="K1328" s="324">
        <f>J1328+I1328+H1328+G1328</f>
        <v>767.26824769121549</v>
      </c>
      <c r="L1328" s="326">
        <v>811.56004540237473</v>
      </c>
      <c r="M1328" s="326">
        <v>839.01455747082935</v>
      </c>
      <c r="N1328" s="326">
        <v>831.14976111472527</v>
      </c>
      <c r="O1328" s="326">
        <v>801.17029243167224</v>
      </c>
    </row>
    <row r="1329" spans="1:15" outlineLevel="1">
      <c r="A1329" s="781"/>
      <c r="B1329" s="784"/>
      <c r="C1329" s="273" t="s">
        <v>83</v>
      </c>
      <c r="D1329" s="274"/>
      <c r="E1329" s="146">
        <f t="shared" ref="E1329:J1329" si="829">E1327/E1321*100</f>
        <v>6.0067685167862965</v>
      </c>
      <c r="F1329" s="146">
        <f t="shared" si="829"/>
        <v>6.6736655288707123</v>
      </c>
      <c r="G1329" s="146">
        <f t="shared" si="829"/>
        <v>6.4215113418553393</v>
      </c>
      <c r="H1329" s="146">
        <f t="shared" si="829"/>
        <v>6.0472064221713602</v>
      </c>
      <c r="I1329" s="146">
        <f t="shared" si="829"/>
        <v>6.9329278574621238</v>
      </c>
      <c r="J1329" s="146">
        <f t="shared" si="829"/>
        <v>8.1774344246855986</v>
      </c>
      <c r="K1329" s="146">
        <f>K1327/K1321*100</f>
        <v>6.9799164239998754</v>
      </c>
      <c r="L1329" s="146">
        <f t="shared" ref="L1329:O1329" si="830">L1327/L1321*100</f>
        <v>6.9655808311884506</v>
      </c>
      <c r="M1329" s="146">
        <f t="shared" si="830"/>
        <v>6.8221380700027314</v>
      </c>
      <c r="N1329" s="146">
        <f t="shared" si="830"/>
        <v>6.4377114378161409</v>
      </c>
      <c r="O1329" s="146">
        <f t="shared" si="830"/>
        <v>5.9155797818284128</v>
      </c>
    </row>
    <row r="1330" spans="1:15" outlineLevel="1">
      <c r="A1330" s="781"/>
      <c r="B1330" s="784"/>
      <c r="C1330" s="273" t="s">
        <v>84</v>
      </c>
      <c r="D1330" s="274"/>
      <c r="E1330" s="146">
        <f t="shared" ref="E1330:J1330" si="831">IF(E1322&gt;0,E1327/E1322*100,)</f>
        <v>6.0067685167862965</v>
      </c>
      <c r="F1330" s="146">
        <f t="shared" si="831"/>
        <v>6.6736655288707123</v>
      </c>
      <c r="G1330" s="146">
        <f t="shared" si="831"/>
        <v>6.4215113418553393</v>
      </c>
      <c r="H1330" s="146">
        <f t="shared" si="831"/>
        <v>6.0472064221713602</v>
      </c>
      <c r="I1330" s="146">
        <f t="shared" si="831"/>
        <v>6.9329278574621238</v>
      </c>
      <c r="J1330" s="146">
        <f t="shared" si="831"/>
        <v>8.1774344246855986</v>
      </c>
      <c r="K1330" s="146">
        <f>IF(K1322&gt;0,K1327/K1322*100,)</f>
        <v>6.9799164239998754</v>
      </c>
      <c r="L1330" s="146">
        <f t="shared" ref="L1330:O1330" si="832">IF(L1322&gt;0,L1327/L1322*100,)</f>
        <v>6.9655808311884506</v>
      </c>
      <c r="M1330" s="146">
        <f t="shared" si="832"/>
        <v>6.8221380700027314</v>
      </c>
      <c r="N1330" s="146">
        <f t="shared" si="832"/>
        <v>6.4377114378161409</v>
      </c>
      <c r="O1330" s="146">
        <f t="shared" si="832"/>
        <v>5.9155797818284128</v>
      </c>
    </row>
    <row r="1331" spans="1:15" outlineLevel="1">
      <c r="A1331" s="781" t="s">
        <v>64</v>
      </c>
      <c r="B1331" s="782" t="s">
        <v>72</v>
      </c>
      <c r="C1331" s="270" t="s">
        <v>71</v>
      </c>
      <c r="D1331" s="228"/>
      <c r="E1331" s="230">
        <v>243.36251341092054</v>
      </c>
      <c r="F1331" s="230">
        <v>190.79608159705134</v>
      </c>
      <c r="G1331" s="230">
        <v>47.835742999999994</v>
      </c>
      <c r="H1331" s="230">
        <v>30.627220640600001</v>
      </c>
      <c r="I1331" s="230">
        <v>40.018278000000002</v>
      </c>
      <c r="J1331" s="230">
        <v>60.165034000000084</v>
      </c>
      <c r="K1331" s="324">
        <f>J1331+I1331+H1331+G1331</f>
        <v>178.64627564060009</v>
      </c>
      <c r="L1331" s="230">
        <v>179.06107</v>
      </c>
      <c r="M1331" s="230">
        <v>176.15669600000001</v>
      </c>
      <c r="N1331" s="230">
        <v>166.05553599999999</v>
      </c>
      <c r="O1331" s="230">
        <v>152.313031</v>
      </c>
    </row>
    <row r="1332" spans="1:15" outlineLevel="1">
      <c r="A1332" s="781"/>
      <c r="B1332" s="782"/>
      <c r="C1332" s="270" t="s">
        <v>55</v>
      </c>
      <c r="D1332" s="228"/>
      <c r="E1332" s="324">
        <f>E1331*Тарифы!$B$4</f>
        <v>720.74075528856622</v>
      </c>
      <c r="F1332" s="324">
        <v>538.75432481113103</v>
      </c>
      <c r="G1332" s="325">
        <f>G1331*Тарифы!$E$4</f>
        <v>156.13397394342883</v>
      </c>
      <c r="H1332" s="325">
        <f>H1331*Тарифы!$F$4</f>
        <v>93.978137694617359</v>
      </c>
      <c r="I1332" s="325">
        <f>I1331*Тарифы!$G$4</f>
        <v>130.26802981079729</v>
      </c>
      <c r="J1332" s="325">
        <f>J1331*Тарифы!$H$4</f>
        <v>198.11102337250139</v>
      </c>
      <c r="K1332" s="324">
        <f>J1332+I1332+H1332+G1332</f>
        <v>578.49116482134491</v>
      </c>
      <c r="L1332" s="326">
        <v>611.50608832472267</v>
      </c>
      <c r="M1332" s="326">
        <v>632.19291217174452</v>
      </c>
      <c r="N1332" s="326">
        <v>626.26683013623528</v>
      </c>
      <c r="O1332" s="326">
        <v>603.67746706545438</v>
      </c>
    </row>
    <row r="1333" spans="1:15" outlineLevel="1">
      <c r="A1333" s="781"/>
      <c r="B1333" s="782"/>
      <c r="C1333" s="273" t="s">
        <v>79</v>
      </c>
      <c r="D1333" s="274"/>
      <c r="E1333" s="311">
        <f t="shared" ref="E1333:O1333" si="833">IF(E1317&gt;0,E1331/E1317*100,)</f>
        <v>1.3159805930729738</v>
      </c>
      <c r="F1333" s="311">
        <f t="shared" si="833"/>
        <v>1.0478885187667808</v>
      </c>
      <c r="G1333" s="311">
        <f t="shared" si="833"/>
        <v>0.96833672485093325</v>
      </c>
      <c r="H1333" s="311">
        <f t="shared" si="833"/>
        <v>0.77000975359528756</v>
      </c>
      <c r="I1333" s="311">
        <f t="shared" si="833"/>
        <v>0.99429831248732514</v>
      </c>
      <c r="J1333" s="311">
        <f t="shared" si="833"/>
        <v>1.2179397228188147</v>
      </c>
      <c r="K1333" s="311">
        <f t="shared" si="833"/>
        <v>0.9990184640035501</v>
      </c>
      <c r="L1333" s="311">
        <f t="shared" si="833"/>
        <v>0.99482583802512015</v>
      </c>
      <c r="M1333" s="311">
        <f t="shared" si="833"/>
        <v>0.96791495256678339</v>
      </c>
      <c r="N1333" s="311">
        <f t="shared" si="833"/>
        <v>0.91086799191292078</v>
      </c>
      <c r="O1333" s="311">
        <f t="shared" si="833"/>
        <v>0.83699189724606871</v>
      </c>
    </row>
    <row r="1334" spans="1:15" outlineLevel="1">
      <c r="A1334" s="781"/>
      <c r="B1334" s="782"/>
      <c r="C1334" s="273" t="s">
        <v>139</v>
      </c>
      <c r="D1334" s="274"/>
      <c r="E1334" s="311">
        <f t="shared" ref="E1334:O1334" si="834">IF(E1323&gt;0,E1331/E1323*100,)</f>
        <v>1.3159805930729738</v>
      </c>
      <c r="F1334" s="311">
        <f t="shared" si="834"/>
        <v>1.0478885187667808</v>
      </c>
      <c r="G1334" s="311">
        <f t="shared" si="834"/>
        <v>0.96833672485093325</v>
      </c>
      <c r="H1334" s="311">
        <f t="shared" si="834"/>
        <v>0.77000975359528756</v>
      </c>
      <c r="I1334" s="311">
        <f t="shared" si="834"/>
        <v>0.99429831248732514</v>
      </c>
      <c r="J1334" s="311">
        <f t="shared" si="834"/>
        <v>1.2179397228188147</v>
      </c>
      <c r="K1334" s="311">
        <f t="shared" si="834"/>
        <v>0.9990184640035501</v>
      </c>
      <c r="L1334" s="311">
        <f t="shared" si="834"/>
        <v>0.99482583802512015</v>
      </c>
      <c r="M1334" s="311">
        <f t="shared" si="834"/>
        <v>0.96791495256678339</v>
      </c>
      <c r="N1334" s="311">
        <f t="shared" si="834"/>
        <v>0.91086799191292078</v>
      </c>
      <c r="O1334" s="311">
        <f t="shared" si="834"/>
        <v>0.83699189724606871</v>
      </c>
    </row>
    <row r="1335" spans="1:15" outlineLevel="1">
      <c r="A1335" s="781" t="s">
        <v>66</v>
      </c>
      <c r="B1335" s="782" t="s">
        <v>73</v>
      </c>
      <c r="C1335" s="270" t="s">
        <v>71</v>
      </c>
      <c r="D1335" s="228"/>
      <c r="E1335" s="230">
        <v>47.104037471746253</v>
      </c>
      <c r="F1335" s="230">
        <v>42.602830657883025</v>
      </c>
      <c r="G1335" s="328">
        <v>12.751173999999999</v>
      </c>
      <c r="H1335" s="328">
        <v>13.377956830800001</v>
      </c>
      <c r="I1335" s="328">
        <v>7.9355198399999995</v>
      </c>
      <c r="J1335" s="328">
        <v>24.379402829</v>
      </c>
      <c r="K1335" s="230">
        <f>J1335+I1335+H1335+G1335</f>
        <v>58.444053499799999</v>
      </c>
      <c r="L1335" s="328">
        <v>58.579752999999997</v>
      </c>
      <c r="M1335" s="328">
        <v>57.629589000000003</v>
      </c>
      <c r="N1335" s="328">
        <v>54.324998999999998</v>
      </c>
      <c r="O1335" s="328">
        <v>49.829143000000002</v>
      </c>
    </row>
    <row r="1336" spans="1:15" outlineLevel="1">
      <c r="A1336" s="781"/>
      <c r="B1336" s="782"/>
      <c r="C1336" s="270" t="s">
        <v>55</v>
      </c>
      <c r="D1336" s="228"/>
      <c r="E1336" s="324">
        <f>E1335*Тарифы!$B$4</f>
        <v>139.50299521768446</v>
      </c>
      <c r="F1336" s="324">
        <v>119.98116455697357</v>
      </c>
      <c r="G1336" s="325">
        <f>G1335*Тарифы!$E$4</f>
        <v>41.61932781234583</v>
      </c>
      <c r="H1336" s="325">
        <f>H1335*Тарифы!$F$4</f>
        <v>41.049610210172162</v>
      </c>
      <c r="I1336" s="325">
        <f>I1335*Тарифы!$G$4</f>
        <v>25.831809531666831</v>
      </c>
      <c r="J1336" s="325">
        <f>J1335*Тарифы!$H$4</f>
        <v>80.276335315685841</v>
      </c>
      <c r="K1336" s="324">
        <f>J1336+I1336+H1336+G1336</f>
        <v>188.77708286987067</v>
      </c>
      <c r="L1336" s="326">
        <v>200.05395707765197</v>
      </c>
      <c r="M1336" s="326">
        <v>206.82164529908491</v>
      </c>
      <c r="N1336" s="326">
        <v>204.88293097848995</v>
      </c>
      <c r="O1336" s="326">
        <v>197.4928253662178</v>
      </c>
    </row>
    <row r="1337" spans="1:15" outlineLevel="1">
      <c r="A1337" s="781"/>
      <c r="B1337" s="782"/>
      <c r="C1337" s="273" t="s">
        <v>80</v>
      </c>
      <c r="D1337" s="274"/>
      <c r="E1337" s="261">
        <f t="shared" ref="E1337:O1337" si="835">IF(E1318&gt;0,E1335/E1318*100,)</f>
        <v>1.1650049778304945</v>
      </c>
      <c r="F1337" s="261">
        <f t="shared" si="835"/>
        <v>1.3508213648372578</v>
      </c>
      <c r="G1337" s="261">
        <f t="shared" si="835"/>
        <v>1.1568114089068593</v>
      </c>
      <c r="H1337" s="261">
        <f t="shared" si="835"/>
        <v>1.6441909755488606</v>
      </c>
      <c r="I1337" s="261">
        <f t="shared" si="835"/>
        <v>1.3934379895156446</v>
      </c>
      <c r="J1337" s="261">
        <f t="shared" si="835"/>
        <v>2.2239961297396111</v>
      </c>
      <c r="K1337" s="261">
        <f t="shared" si="835"/>
        <v>1.6317820373077889</v>
      </c>
      <c r="L1337" s="261">
        <f t="shared" si="835"/>
        <v>1.6061069206811551</v>
      </c>
      <c r="M1337" s="261">
        <f t="shared" si="835"/>
        <v>1.5602558279720307</v>
      </c>
      <c r="N1337" s="261">
        <f t="shared" si="835"/>
        <v>1.4683560199393253</v>
      </c>
      <c r="O1337" s="261">
        <f t="shared" si="835"/>
        <v>1.3492647354575391</v>
      </c>
    </row>
    <row r="1338" spans="1:15" outlineLevel="1">
      <c r="A1338" s="781"/>
      <c r="B1338" s="782"/>
      <c r="C1338" s="273" t="s">
        <v>140</v>
      </c>
      <c r="D1338" s="274"/>
      <c r="E1338" s="261">
        <f t="shared" ref="E1338:J1338" si="836">IF(E1324&gt;0,E1335/E1324*100,)</f>
        <v>1.1650049778304945</v>
      </c>
      <c r="F1338" s="261">
        <f t="shared" si="836"/>
        <v>1.3508213648372578</v>
      </c>
      <c r="G1338" s="261">
        <f t="shared" si="836"/>
        <v>1.1568114089068593</v>
      </c>
      <c r="H1338" s="261">
        <f t="shared" si="836"/>
        <v>1.6441909755488606</v>
      </c>
      <c r="I1338" s="261">
        <f t="shared" si="836"/>
        <v>1.3934379895156446</v>
      </c>
      <c r="J1338" s="261">
        <f t="shared" si="836"/>
        <v>2.2239961297396111</v>
      </c>
      <c r="K1338" s="261">
        <f>IF(K1324&gt;0,K1335/K1324*100,)</f>
        <v>1.6317820373077889</v>
      </c>
      <c r="L1338" s="261">
        <f t="shared" ref="L1338:O1338" si="837">IF(L1324&gt;0,L1335/L1324*100,)</f>
        <v>1.6061069206811551</v>
      </c>
      <c r="M1338" s="261">
        <f t="shared" si="837"/>
        <v>1.5602558279720307</v>
      </c>
      <c r="N1338" s="261">
        <f t="shared" si="837"/>
        <v>1.4683560199393253</v>
      </c>
      <c r="O1338" s="261">
        <f t="shared" si="837"/>
        <v>1.3492647354575391</v>
      </c>
    </row>
    <row r="1339" spans="1:15" outlineLevel="1">
      <c r="A1339" s="781" t="s">
        <v>89</v>
      </c>
      <c r="B1339" s="782" t="s">
        <v>74</v>
      </c>
      <c r="C1339" s="270" t="s">
        <v>71</v>
      </c>
      <c r="D1339" s="228"/>
      <c r="E1339" s="230"/>
      <c r="F1339" s="230"/>
      <c r="G1339" s="328"/>
      <c r="H1339" s="328"/>
      <c r="I1339" s="328"/>
      <c r="J1339" s="328"/>
      <c r="K1339" s="230">
        <f>J1339+I1339+H1339+G1339</f>
        <v>0</v>
      </c>
      <c r="L1339" s="328"/>
      <c r="M1339" s="328"/>
      <c r="N1339" s="328"/>
      <c r="O1339" s="328"/>
    </row>
    <row r="1340" spans="1:15" outlineLevel="1">
      <c r="A1340" s="781"/>
      <c r="B1340" s="782"/>
      <c r="C1340" s="270" t="s">
        <v>55</v>
      </c>
      <c r="D1340" s="228"/>
      <c r="E1340" s="324">
        <f>E1339*Тарифы!$B$4</f>
        <v>0</v>
      </c>
      <c r="F1340" s="324">
        <v>0</v>
      </c>
      <c r="G1340" s="325">
        <f>G1339*Тарифы!$E$4</f>
        <v>0</v>
      </c>
      <c r="H1340" s="325">
        <f>H1339*Тарифы!$F$4</f>
        <v>0</v>
      </c>
      <c r="I1340" s="325">
        <f>I1339*Тарифы!$G$4</f>
        <v>0</v>
      </c>
      <c r="J1340" s="325">
        <f>J1339*Тарифы!$H$4</f>
        <v>0</v>
      </c>
      <c r="K1340" s="324">
        <f>J1340+I1340+H1340+G1340</f>
        <v>0</v>
      </c>
      <c r="L1340" s="326">
        <f>L1339*Тарифы!$I$4</f>
        <v>0</v>
      </c>
      <c r="M1340" s="326">
        <f>M1339*Тарифы!$J$4</f>
        <v>0</v>
      </c>
      <c r="N1340" s="326">
        <f>N1339*Тарифы!$K$4</f>
        <v>0</v>
      </c>
      <c r="O1340" s="326">
        <f>O1339*Тарифы!$L$4</f>
        <v>0</v>
      </c>
    </row>
    <row r="1341" spans="1:15" outlineLevel="1">
      <c r="A1341" s="781"/>
      <c r="B1341" s="782"/>
      <c r="C1341" s="273" t="s">
        <v>81</v>
      </c>
      <c r="D1341" s="274"/>
      <c r="E1341" s="261">
        <f t="shared" ref="E1341:J1341" si="838">IF(E1322&gt;0,E1339/E1319*100,)</f>
        <v>0</v>
      </c>
      <c r="F1341" s="261">
        <f t="shared" si="838"/>
        <v>0</v>
      </c>
      <c r="G1341" s="261">
        <f t="shared" si="838"/>
        <v>0</v>
      </c>
      <c r="H1341" s="261">
        <f t="shared" si="838"/>
        <v>0</v>
      </c>
      <c r="I1341" s="261">
        <f t="shared" si="838"/>
        <v>0</v>
      </c>
      <c r="J1341" s="261">
        <f t="shared" si="838"/>
        <v>0</v>
      </c>
      <c r="K1341" s="261">
        <f>IF(K1322&gt;0,K1339/K1319*100,)</f>
        <v>0</v>
      </c>
      <c r="L1341" s="261">
        <f t="shared" ref="L1341:O1341" si="839">IF(L1322&gt;0,L1339/L1319*100,)</f>
        <v>0</v>
      </c>
      <c r="M1341" s="261">
        <f t="shared" si="839"/>
        <v>0</v>
      </c>
      <c r="N1341" s="261">
        <f t="shared" si="839"/>
        <v>0</v>
      </c>
      <c r="O1341" s="261">
        <f t="shared" si="839"/>
        <v>0</v>
      </c>
    </row>
    <row r="1342" spans="1:15" outlineLevel="1">
      <c r="A1342" s="781"/>
      <c r="B1342" s="782"/>
      <c r="C1342" s="273" t="s">
        <v>141</v>
      </c>
      <c r="D1342" s="274"/>
      <c r="E1342" s="261">
        <f t="shared" ref="E1342:J1342" si="840">IF(E1325&gt;0,E1339/E1325*100,)</f>
        <v>0</v>
      </c>
      <c r="F1342" s="261">
        <f t="shared" si="840"/>
        <v>0</v>
      </c>
      <c r="G1342" s="261">
        <f t="shared" si="840"/>
        <v>0</v>
      </c>
      <c r="H1342" s="261">
        <f t="shared" si="840"/>
        <v>0</v>
      </c>
      <c r="I1342" s="261">
        <f t="shared" si="840"/>
        <v>0</v>
      </c>
      <c r="J1342" s="261">
        <f t="shared" si="840"/>
        <v>0</v>
      </c>
      <c r="K1342" s="261">
        <f>IF(K1325&gt;0,K1339/K1325*100,)</f>
        <v>0</v>
      </c>
      <c r="L1342" s="261">
        <f t="shared" ref="L1342:O1342" si="841">IF(L1325&gt;0,L1339/L1325*100,)</f>
        <v>0</v>
      </c>
      <c r="M1342" s="261">
        <f t="shared" si="841"/>
        <v>0</v>
      </c>
      <c r="N1342" s="261">
        <f t="shared" si="841"/>
        <v>0</v>
      </c>
      <c r="O1342" s="261">
        <f t="shared" si="841"/>
        <v>0</v>
      </c>
    </row>
    <row r="1343" spans="1:15" outlineLevel="1">
      <c r="A1343" s="781" t="s">
        <v>90</v>
      </c>
      <c r="B1343" s="782" t="s">
        <v>75</v>
      </c>
      <c r="C1343" s="270" t="s">
        <v>71</v>
      </c>
      <c r="D1343" s="228"/>
      <c r="E1343" s="230"/>
      <c r="F1343" s="230"/>
      <c r="G1343" s="328"/>
      <c r="H1343" s="328"/>
      <c r="I1343" s="328"/>
      <c r="J1343" s="328"/>
      <c r="K1343" s="230">
        <f>J1343+I1343+H1343+G1343</f>
        <v>0</v>
      </c>
      <c r="L1343" s="328"/>
      <c r="M1343" s="328"/>
      <c r="N1343" s="328"/>
      <c r="O1343" s="328"/>
    </row>
    <row r="1344" spans="1:15" outlineLevel="1">
      <c r="A1344" s="781"/>
      <c r="B1344" s="782"/>
      <c r="C1344" s="270" t="s">
        <v>55</v>
      </c>
      <c r="D1344" s="228"/>
      <c r="E1344" s="324">
        <v>0</v>
      </c>
      <c r="F1344" s="324">
        <v>0</v>
      </c>
      <c r="G1344" s="325">
        <f>G1343*Тарифы!$E$4</f>
        <v>0</v>
      </c>
      <c r="H1344" s="325">
        <f>H1343*Тарифы!$F$4</f>
        <v>0</v>
      </c>
      <c r="I1344" s="325">
        <f>I1343*Тарифы!$G$4</f>
        <v>0</v>
      </c>
      <c r="J1344" s="325">
        <f>J1343*Тарифы!$H$4</f>
        <v>0</v>
      </c>
      <c r="K1344" s="324">
        <f>J1344+I1344+H1344+G1344</f>
        <v>0</v>
      </c>
      <c r="L1344" s="326">
        <f>L1343*Тарифы!$I$4</f>
        <v>0</v>
      </c>
      <c r="M1344" s="326">
        <f>M1343*Тарифы!$J$4</f>
        <v>0</v>
      </c>
      <c r="N1344" s="326">
        <f>N1343*Тарифы!$K$4</f>
        <v>0</v>
      </c>
      <c r="O1344" s="326">
        <f>O1343*Тарифы!$L$4</f>
        <v>0</v>
      </c>
    </row>
    <row r="1345" spans="1:15" outlineLevel="1">
      <c r="A1345" s="781"/>
      <c r="B1345" s="782"/>
      <c r="C1345" s="273" t="s">
        <v>82</v>
      </c>
      <c r="D1345" s="274"/>
      <c r="E1345" s="261">
        <f t="shared" ref="E1345:J1345" si="842">IF(E1320&gt;0,E1343/E1320*100,)</f>
        <v>0</v>
      </c>
      <c r="F1345" s="261">
        <f t="shared" si="842"/>
        <v>0</v>
      </c>
      <c r="G1345" s="261">
        <f t="shared" si="842"/>
        <v>0</v>
      </c>
      <c r="H1345" s="261">
        <f t="shared" si="842"/>
        <v>0</v>
      </c>
      <c r="I1345" s="261">
        <f t="shared" si="842"/>
        <v>0</v>
      </c>
      <c r="J1345" s="261">
        <f t="shared" si="842"/>
        <v>0</v>
      </c>
      <c r="K1345" s="261">
        <f>IF(K1320&gt;0,K1343/K1320*100,)</f>
        <v>0</v>
      </c>
      <c r="L1345" s="261">
        <f t="shared" ref="L1345:O1345" si="843">IF(L1320&gt;0,L1343/L1320*100,)</f>
        <v>0</v>
      </c>
      <c r="M1345" s="261">
        <f t="shared" si="843"/>
        <v>0</v>
      </c>
      <c r="N1345" s="261">
        <f t="shared" si="843"/>
        <v>0</v>
      </c>
      <c r="O1345" s="261">
        <f t="shared" si="843"/>
        <v>0</v>
      </c>
    </row>
    <row r="1346" spans="1:15" outlineLevel="1">
      <c r="A1346" s="781"/>
      <c r="B1346" s="782"/>
      <c r="C1346" s="273" t="s">
        <v>142</v>
      </c>
      <c r="D1346" s="274"/>
      <c r="E1346" s="261">
        <f t="shared" ref="E1346:J1346" si="844">IF(E1326&gt;0,E1343/E1326*100,)</f>
        <v>0</v>
      </c>
      <c r="F1346" s="261">
        <f t="shared" si="844"/>
        <v>0</v>
      </c>
      <c r="G1346" s="261">
        <f t="shared" si="844"/>
        <v>0</v>
      </c>
      <c r="H1346" s="261">
        <f t="shared" si="844"/>
        <v>0</v>
      </c>
      <c r="I1346" s="261">
        <f t="shared" si="844"/>
        <v>0</v>
      </c>
      <c r="J1346" s="261">
        <f t="shared" si="844"/>
        <v>0</v>
      </c>
      <c r="K1346" s="261">
        <f>IF(K1326&gt;0,K1343/K1326*100,)</f>
        <v>0</v>
      </c>
      <c r="L1346" s="261">
        <f>IF(L1326&gt;0,L1343/L1326*100,)</f>
        <v>0</v>
      </c>
      <c r="M1346" s="261">
        <f>IF(M1326&gt;0,M1343/M1326*100,)</f>
        <v>0</v>
      </c>
      <c r="N1346" s="261">
        <f>IF(N1326&gt;0,N1343/N1326*100,)</f>
        <v>0</v>
      </c>
      <c r="O1346" s="261">
        <f>IF(O1326&gt;0,O1343/O1326*100,)</f>
        <v>0</v>
      </c>
    </row>
    <row r="1347" spans="1:15" ht="15" customHeight="1" outlineLevel="1">
      <c r="A1347" s="781">
        <v>5</v>
      </c>
      <c r="B1347" s="784" t="s">
        <v>123</v>
      </c>
      <c r="C1347" s="275" t="s">
        <v>71</v>
      </c>
      <c r="D1347" s="276"/>
      <c r="E1347" s="416">
        <v>32.07865851812717</v>
      </c>
      <c r="F1347" s="416">
        <v>28.635319149512291</v>
      </c>
      <c r="G1347" s="326">
        <v>9.1540359999999996</v>
      </c>
      <c r="H1347" s="326">
        <v>6.049061</v>
      </c>
      <c r="I1347" s="326">
        <v>4.2432600000000011</v>
      </c>
      <c r="J1347" s="326">
        <v>10.225410500000001</v>
      </c>
      <c r="K1347" s="416">
        <v>29.671767500000001</v>
      </c>
      <c r="L1347" s="329">
        <v>29.159888215932238</v>
      </c>
      <c r="M1347" s="329">
        <v>28.66336543966997</v>
      </c>
      <c r="N1347" s="329">
        <v>28.181738586109379</v>
      </c>
      <c r="O1347" s="329">
        <v>27.714559379392764</v>
      </c>
    </row>
    <row r="1348" spans="1:15" outlineLevel="1">
      <c r="A1348" s="781"/>
      <c r="B1348" s="784"/>
      <c r="C1348" s="275" t="s">
        <v>143</v>
      </c>
      <c r="D1348" s="276"/>
      <c r="E1348" s="262"/>
      <c r="F1348" s="262">
        <f t="shared" ref="F1348:N1348" si="845">IF(F1327&gt;0,F1347/F1327*100,)</f>
        <v>12.268831449494856</v>
      </c>
      <c r="G1348" s="262">
        <f t="shared" si="845"/>
        <v>15.108931850749229</v>
      </c>
      <c r="H1348" s="262">
        <f t="shared" si="845"/>
        <v>13.746248390729537</v>
      </c>
      <c r="I1348" s="262">
        <f t="shared" si="845"/>
        <v>8.8486422163221121</v>
      </c>
      <c r="J1348" s="262">
        <f t="shared" si="845"/>
        <v>12.094717149375489</v>
      </c>
      <c r="K1348" s="262">
        <f t="shared" si="845"/>
        <v>12.514963224176462</v>
      </c>
      <c r="L1348" s="262">
        <f t="shared" si="845"/>
        <v>12.2705719698388</v>
      </c>
      <c r="M1348" s="262">
        <f t="shared" si="845"/>
        <v>12.260499130507153</v>
      </c>
      <c r="N1348" s="262">
        <f t="shared" si="845"/>
        <v>12.78776212523006</v>
      </c>
      <c r="O1348" s="147">
        <f t="shared" ref="O1348" si="846">IF(O1327&gt;0,O1347/O$19*100,)</f>
        <v>0.78710588893561184</v>
      </c>
    </row>
    <row r="1349" spans="1:15" outlineLevel="1">
      <c r="A1349" s="781" t="s">
        <v>91</v>
      </c>
      <c r="B1349" s="785" t="s">
        <v>72</v>
      </c>
      <c r="C1349" s="270" t="s">
        <v>71</v>
      </c>
      <c r="D1349" s="228"/>
      <c r="E1349" s="417">
        <v>28.5163691043659</v>
      </c>
      <c r="F1349" s="416">
        <v>25.079335765917946</v>
      </c>
      <c r="G1349" s="287">
        <v>8.3665179999999992</v>
      </c>
      <c r="H1349" s="287">
        <v>5.5691940000000004</v>
      </c>
      <c r="I1349" s="287">
        <v>3.7833825000000014</v>
      </c>
      <c r="J1349" s="326">
        <v>9.193086000000001</v>
      </c>
      <c r="K1349" s="417">
        <v>26.912180500000002</v>
      </c>
      <c r="L1349" s="255">
        <v>26.484950122741612</v>
      </c>
      <c r="M1349" s="255">
        <v>26.070536786720567</v>
      </c>
      <c r="N1349" s="255">
        <v>25.668556091372007</v>
      </c>
      <c r="O1349" s="255">
        <v>25.278633652419359</v>
      </c>
    </row>
    <row r="1350" spans="1:15" outlineLevel="1">
      <c r="A1350" s="781"/>
      <c r="B1350" s="785"/>
      <c r="C1350" s="273" t="s">
        <v>144</v>
      </c>
      <c r="D1350" s="274"/>
      <c r="E1350" s="262"/>
      <c r="F1350" s="262">
        <f t="shared" ref="F1350:I1350" si="847">IF(F1331&gt;0,F1349/F1331*100,)</f>
        <v>13.14457590323256</v>
      </c>
      <c r="G1350" s="262">
        <f t="shared" si="847"/>
        <v>17.490097310707604</v>
      </c>
      <c r="H1350" s="262">
        <f t="shared" si="847"/>
        <v>18.183804744650502</v>
      </c>
      <c r="I1350" s="262">
        <f t="shared" si="847"/>
        <v>9.454136182471423</v>
      </c>
      <c r="J1350" s="262">
        <f>IF(J1331&gt;0,J1349/J1331*100,)</f>
        <v>15.279781941118802</v>
      </c>
      <c r="K1350" s="262">
        <f t="shared" ref="K1350" si="848">IF(K1331&gt;0,K1349/K1331*100,)</f>
        <v>15.064506888540921</v>
      </c>
      <c r="L1350" s="147">
        <f t="shared" ref="L1350:O1350" si="849">IF(L1331&gt;0,L1349/L$23*100,)</f>
        <v>5.5164131102862566</v>
      </c>
      <c r="M1350" s="147">
        <f t="shared" si="849"/>
        <v>5.3897661534687114</v>
      </c>
      <c r="N1350" s="147">
        <f t="shared" si="849"/>
        <v>5.3182548145802242</v>
      </c>
      <c r="O1350" s="147">
        <f t="shared" si="849"/>
        <v>5.5625385621571466</v>
      </c>
    </row>
    <row r="1351" spans="1:15" outlineLevel="1">
      <c r="A1351" s="781" t="s">
        <v>92</v>
      </c>
      <c r="B1351" s="782" t="s">
        <v>73</v>
      </c>
      <c r="C1351" s="270" t="s">
        <v>71</v>
      </c>
      <c r="D1351" s="228"/>
      <c r="E1351" s="417">
        <v>3.56228941376127</v>
      </c>
      <c r="F1351" s="416">
        <v>3.555983383594346</v>
      </c>
      <c r="G1351" s="326">
        <v>0.78751800000000005</v>
      </c>
      <c r="H1351" s="326">
        <v>0.47986699999999999</v>
      </c>
      <c r="I1351" s="326">
        <v>0.45987749999999977</v>
      </c>
      <c r="J1351" s="326">
        <v>1.0323244999999999</v>
      </c>
      <c r="K1351" s="417">
        <v>2.7595869999999998</v>
      </c>
      <c r="L1351" s="255">
        <v>2.6749380931906304</v>
      </c>
      <c r="M1351" s="255">
        <v>2.592828652949402</v>
      </c>
      <c r="N1351" s="255">
        <v>2.5131824947373747</v>
      </c>
      <c r="O1351" s="255">
        <v>2.4359257269734034</v>
      </c>
    </row>
    <row r="1352" spans="1:15" outlineLevel="1">
      <c r="A1352" s="781"/>
      <c r="B1352" s="782"/>
      <c r="C1352" s="273" t="s">
        <v>145</v>
      </c>
      <c r="D1352" s="274"/>
      <c r="E1352" s="277"/>
      <c r="F1352" s="277">
        <f t="shared" ref="F1352:K1352" si="850">IF(F1335&gt;0,F1351/F1335*100,)</f>
        <v>8.3468242102273624</v>
      </c>
      <c r="G1352" s="277">
        <f t="shared" si="850"/>
        <v>6.1760430843465874</v>
      </c>
      <c r="H1352" s="277">
        <f t="shared" si="850"/>
        <v>3.5869976713873433</v>
      </c>
      <c r="I1352" s="277">
        <f t="shared" si="850"/>
        <v>5.7951780005882991</v>
      </c>
      <c r="J1352" s="277">
        <f t="shared" si="850"/>
        <v>4.2344125786872029</v>
      </c>
      <c r="K1352" s="277">
        <f t="shared" si="850"/>
        <v>4.7217583907136813</v>
      </c>
      <c r="L1352" s="147">
        <f t="shared" ref="L1352:O1352" si="851">IF(L1335&gt;0,L1351/L$27*100,)</f>
        <v>1.5187799656560756</v>
      </c>
      <c r="M1352" s="147">
        <f t="shared" si="851"/>
        <v>1.4612255875655409</v>
      </c>
      <c r="N1352" s="147">
        <f t="shared" si="851"/>
        <v>1.4194340864657384</v>
      </c>
      <c r="O1352" s="147">
        <f t="shared" si="851"/>
        <v>1.4611909800643692</v>
      </c>
    </row>
    <row r="1353" spans="1:15" outlineLevel="1">
      <c r="A1353" s="781" t="s">
        <v>93</v>
      </c>
      <c r="B1353" s="782" t="s">
        <v>74</v>
      </c>
      <c r="C1353" s="270" t="s">
        <v>71</v>
      </c>
      <c r="D1353" s="228"/>
      <c r="E1353" s="257"/>
      <c r="F1353" s="257">
        <v>0</v>
      </c>
      <c r="G1353" s="287"/>
      <c r="H1353" s="287"/>
      <c r="I1353" s="287"/>
      <c r="J1353" s="287"/>
      <c r="K1353" s="257">
        <f>J1353+G1353+H1353+I1353</f>
        <v>0</v>
      </c>
      <c r="L1353" s="257"/>
      <c r="M1353" s="257"/>
      <c r="N1353" s="257"/>
      <c r="O1353" s="257"/>
    </row>
    <row r="1354" spans="1:15" outlineLevel="1">
      <c r="A1354" s="781"/>
      <c r="B1354" s="782"/>
      <c r="C1354" s="273" t="s">
        <v>146</v>
      </c>
      <c r="D1354" s="274"/>
      <c r="E1354" s="262"/>
      <c r="F1354" s="262">
        <v>0</v>
      </c>
      <c r="G1354" s="262">
        <f t="shared" ref="G1354:L1354" si="852">IF(G1339&gt;0,G1353/G1339*100,)</f>
        <v>0</v>
      </c>
      <c r="H1354" s="262">
        <f t="shared" si="852"/>
        <v>0</v>
      </c>
      <c r="I1354" s="262">
        <f t="shared" si="852"/>
        <v>0</v>
      </c>
      <c r="J1354" s="262">
        <f t="shared" si="852"/>
        <v>0</v>
      </c>
      <c r="K1354" s="262">
        <f t="shared" si="852"/>
        <v>0</v>
      </c>
      <c r="L1354" s="262">
        <f t="shared" si="852"/>
        <v>0</v>
      </c>
      <c r="M1354" s="147">
        <f t="shared" ref="M1354:N1354" si="853">IF(M1339&gt;0,M1353/M$31*100,)</f>
        <v>0</v>
      </c>
      <c r="N1354" s="147">
        <f t="shared" si="853"/>
        <v>0</v>
      </c>
      <c r="O1354" s="147">
        <v>0</v>
      </c>
    </row>
    <row r="1355" spans="1:15" ht="15" customHeight="1" outlineLevel="1">
      <c r="A1355" s="765">
        <v>6</v>
      </c>
      <c r="B1355" s="783" t="s">
        <v>229</v>
      </c>
      <c r="C1355" s="278" t="s">
        <v>57</v>
      </c>
      <c r="D1355" s="279"/>
      <c r="E1355" s="291">
        <f>E1359+E1363+E1367+E1372</f>
        <v>5.4891051000000006</v>
      </c>
      <c r="F1355" s="291">
        <f>F1359+F1363+F1367+F1372</f>
        <v>15.666174140000001</v>
      </c>
      <c r="G1355" s="291">
        <f t="shared" ref="G1355:K1355" si="854">G1359+G1363+G1367+G1372</f>
        <v>20.841717790000001</v>
      </c>
      <c r="H1355" s="291">
        <f t="shared" si="854"/>
        <v>14.28441926</v>
      </c>
      <c r="I1355" s="291">
        <f t="shared" si="854"/>
        <v>14.373295219999999</v>
      </c>
      <c r="J1355" s="291">
        <f t="shared" si="854"/>
        <v>21.41426903</v>
      </c>
      <c r="K1355" s="291">
        <f t="shared" si="854"/>
        <v>70.9137013</v>
      </c>
      <c r="L1355" s="291">
        <f>L1359+L1363+L1367+L1372</f>
        <v>72.197416789445612</v>
      </c>
      <c r="M1355" s="108">
        <f>M1359+M1363+M1367+M1372</f>
        <v>72.83190884251762</v>
      </c>
      <c r="N1355" s="108">
        <f t="shared" ref="N1355:O1355" si="855">N1359+N1363+N1367+N1372</f>
        <v>73.473888142021508</v>
      </c>
      <c r="O1355" s="108">
        <f t="shared" si="855"/>
        <v>74.120917723549638</v>
      </c>
    </row>
    <row r="1356" spans="1:15" outlineLevel="1">
      <c r="A1356" s="765"/>
      <c r="B1356" s="783"/>
      <c r="C1356" s="278" t="s">
        <v>56</v>
      </c>
      <c r="D1356" s="279"/>
      <c r="E1356" s="291">
        <f>E1358+E1362+E1366+E1371+E1384</f>
        <v>0.6676156505719999</v>
      </c>
      <c r="F1356" s="291">
        <f>F1358+F1362+F1366+F1371+F1384</f>
        <v>0.84565672268699998</v>
      </c>
      <c r="G1356" s="291">
        <f t="shared" ref="G1356:J1356" si="856">G1358+G1362+G1366+G1371+G1384</f>
        <v>6.5016373696283001</v>
      </c>
      <c r="H1356" s="291">
        <f t="shared" si="856"/>
        <v>2.9462499010337</v>
      </c>
      <c r="I1356" s="291">
        <f t="shared" si="856"/>
        <v>1.5405448562316</v>
      </c>
      <c r="J1356" s="291">
        <f t="shared" si="856"/>
        <v>6.209062298739858</v>
      </c>
      <c r="K1356" s="291">
        <f>K1358+K1362+K1366+K1371+K1384</f>
        <v>17.197494425633458</v>
      </c>
      <c r="L1356" s="291">
        <f t="shared" ref="L1356:O1356" si="857">L1358+L1362+L1366+L1371+L1384</f>
        <v>16.69830171477626</v>
      </c>
      <c r="M1356" s="291">
        <f t="shared" si="857"/>
        <v>16.214095568506661</v>
      </c>
      <c r="N1356" s="291">
        <f t="shared" si="857"/>
        <v>15.727687810742912</v>
      </c>
      <c r="O1356" s="291">
        <f t="shared" si="857"/>
        <v>15.255863481242063</v>
      </c>
    </row>
    <row r="1357" spans="1:15" outlineLevel="1">
      <c r="A1357" s="778" t="s">
        <v>147</v>
      </c>
      <c r="B1357" s="779" t="s">
        <v>246</v>
      </c>
      <c r="C1357" s="264" t="s">
        <v>296</v>
      </c>
      <c r="D1357" s="265"/>
      <c r="E1357" s="379">
        <v>0.69766799999999995</v>
      </c>
      <c r="F1357" s="379">
        <v>2.1958249999999997</v>
      </c>
      <c r="G1357" s="378">
        <v>2.3364386137999995</v>
      </c>
      <c r="H1357" s="378">
        <v>1.7077123821999998</v>
      </c>
      <c r="I1357" s="378">
        <v>1.7647414823999998</v>
      </c>
      <c r="J1357" s="378">
        <v>2.3681615644000003</v>
      </c>
      <c r="K1357" s="421">
        <v>8.1770540427999983</v>
      </c>
      <c r="L1357" s="379">
        <v>7.9315480000000003</v>
      </c>
      <c r="M1357" s="379">
        <v>7.6934969999999998</v>
      </c>
      <c r="N1357" s="379">
        <v>7.4628180000000004</v>
      </c>
      <c r="O1357" s="379">
        <v>7.2389859999999997</v>
      </c>
    </row>
    <row r="1358" spans="1:15" outlineLevel="1">
      <c r="A1358" s="778"/>
      <c r="B1358" s="779"/>
      <c r="C1358" s="264" t="s">
        <v>56</v>
      </c>
      <c r="D1358" s="265"/>
      <c r="E1358" s="421">
        <v>8.3720159999999988E-2</v>
      </c>
      <c r="F1358" s="421">
        <v>0.26349899999999993</v>
      </c>
      <c r="G1358" s="421">
        <v>0.2803726336559999</v>
      </c>
      <c r="H1358" s="421">
        <v>0.20492548586399997</v>
      </c>
      <c r="I1358" s="421">
        <v>0.21176897788799998</v>
      </c>
      <c r="J1358" s="421">
        <v>0.284179387728</v>
      </c>
      <c r="K1358" s="421">
        <v>0.98124648513599988</v>
      </c>
      <c r="L1358" s="421">
        <v>0.95178576000000004</v>
      </c>
      <c r="M1358" s="421">
        <v>0.9232196399999999</v>
      </c>
      <c r="N1358" s="421">
        <v>0.89553815999999997</v>
      </c>
      <c r="O1358" s="421">
        <v>0.86867831999999989</v>
      </c>
    </row>
    <row r="1359" spans="1:15" ht="30" outlineLevel="1">
      <c r="A1359" s="765"/>
      <c r="B1359" s="779"/>
      <c r="C1359" s="264" t="s">
        <v>57</v>
      </c>
      <c r="D1359" s="265"/>
      <c r="E1359" s="421">
        <v>4.4345219700000005</v>
      </c>
      <c r="F1359" s="421">
        <v>14.58456913</v>
      </c>
      <c r="G1359" s="421">
        <v>16.8607741</v>
      </c>
      <c r="H1359" s="421">
        <v>12.55200569</v>
      </c>
      <c r="I1359" s="421">
        <v>13.572737749999998</v>
      </c>
      <c r="J1359" s="421">
        <v>17.544888270000001</v>
      </c>
      <c r="K1359" s="421">
        <v>60.530405810000005</v>
      </c>
      <c r="L1359" s="421">
        <v>61.648707157859555</v>
      </c>
      <c r="M1359" s="421">
        <v>62.190370570257635</v>
      </c>
      <c r="N1359" s="421">
        <v>62.738704336288748</v>
      </c>
      <c r="O1359" s="421">
        <v>63.291264297544828</v>
      </c>
    </row>
    <row r="1360" spans="1:15" ht="32.25" outlineLevel="1">
      <c r="A1360" s="765"/>
      <c r="B1360" s="779"/>
      <c r="C1360" s="264" t="s">
        <v>297</v>
      </c>
      <c r="D1360" s="265"/>
      <c r="E1360" s="563">
        <v>3.4420954476606787E-5</v>
      </c>
      <c r="F1360" s="563">
        <v>4.2616939060295351E-5</v>
      </c>
      <c r="G1360" s="563">
        <v>3.9642191424981217E-5</v>
      </c>
      <c r="H1360" s="563">
        <v>2.8974637191036433E-5</v>
      </c>
      <c r="I1360" s="563">
        <v>2.9942245966875799E-5</v>
      </c>
      <c r="J1360" s="563">
        <v>4.018043252099064E-5</v>
      </c>
      <c r="K1360" s="563">
        <v>1.3873950710388409E-4</v>
      </c>
      <c r="L1360" s="563">
        <v>1.3457402315443062E-4</v>
      </c>
      <c r="M1360" s="563">
        <v>1.3053502839755146E-4</v>
      </c>
      <c r="N1360" s="563">
        <v>1.2662111385183594E-4</v>
      </c>
      <c r="O1360" s="563">
        <v>1.2282337187880589E-4</v>
      </c>
    </row>
    <row r="1361" spans="1:15" ht="15" customHeight="1" outlineLevel="1">
      <c r="A1361" s="765" t="s">
        <v>148</v>
      </c>
      <c r="B1361" s="779" t="s">
        <v>255</v>
      </c>
      <c r="C1361" s="264" t="s">
        <v>59</v>
      </c>
      <c r="D1361" s="265"/>
      <c r="E1361" s="421">
        <v>554.26886000000002</v>
      </c>
      <c r="F1361" s="421">
        <v>516.76394000000005</v>
      </c>
      <c r="G1361" s="421">
        <v>234.08761000000001</v>
      </c>
      <c r="H1361" s="421">
        <v>110.81259</v>
      </c>
      <c r="I1361" s="421">
        <v>36.840350000000001</v>
      </c>
      <c r="J1361" s="421">
        <v>168.82039</v>
      </c>
      <c r="K1361" s="421">
        <v>550.56094000000007</v>
      </c>
      <c r="L1361" s="421">
        <v>534.04411200000004</v>
      </c>
      <c r="M1361" s="421">
        <v>518.02278799999999</v>
      </c>
      <c r="N1361" s="421">
        <v>502.48210499999999</v>
      </c>
      <c r="O1361" s="421">
        <v>487.40764200000001</v>
      </c>
    </row>
    <row r="1362" spans="1:15" outlineLevel="1">
      <c r="A1362" s="765"/>
      <c r="B1362" s="779"/>
      <c r="C1362" s="264" t="s">
        <v>56</v>
      </c>
      <c r="D1362" s="265"/>
      <c r="E1362" s="421">
        <v>7.9205020094000003E-2</v>
      </c>
      <c r="F1362" s="421">
        <v>7.3845567026000009E-2</v>
      </c>
      <c r="G1362" s="421">
        <v>3.3451119469E-2</v>
      </c>
      <c r="H1362" s="421">
        <v>1.5835119110999999E-2</v>
      </c>
      <c r="I1362" s="421">
        <v>5.264486015E-3</v>
      </c>
      <c r="J1362" s="421">
        <v>2.4124433731000001E-2</v>
      </c>
      <c r="K1362" s="421">
        <v>7.8675158326000014E-2</v>
      </c>
      <c r="L1362" s="421">
        <v>7.6314903604800005E-2</v>
      </c>
      <c r="M1362" s="402">
        <v>7.4025456405200002E-2</v>
      </c>
      <c r="N1362" s="402">
        <v>7.1804692804499998E-2</v>
      </c>
      <c r="O1362" s="402">
        <v>6.9650552041799998E-2</v>
      </c>
    </row>
    <row r="1363" spans="1:15" ht="30" outlineLevel="1">
      <c r="A1363" s="765"/>
      <c r="B1363" s="779"/>
      <c r="C1363" s="264" t="s">
        <v>57</v>
      </c>
      <c r="D1363" s="265"/>
      <c r="E1363" s="421">
        <v>1.0545831299999999</v>
      </c>
      <c r="F1363" s="421">
        <v>1.0816050100000001</v>
      </c>
      <c r="G1363" s="421">
        <v>0.50707944999999999</v>
      </c>
      <c r="H1363" s="421">
        <v>0.25165544000000001</v>
      </c>
      <c r="I1363" s="421">
        <v>9.0092000000000005E-2</v>
      </c>
      <c r="J1363" s="421">
        <v>0.36717383999999997</v>
      </c>
      <c r="K1363" s="421">
        <v>1.21600073</v>
      </c>
      <c r="L1363" s="421">
        <v>1.2384967439688179</v>
      </c>
      <c r="M1363" s="421">
        <v>1.2493955137721569</v>
      </c>
      <c r="N1363" s="421">
        <v>1.2603901958986821</v>
      </c>
      <c r="O1363" s="421">
        <v>1.2714816300138898</v>
      </c>
    </row>
    <row r="1364" spans="1:15" ht="17.25" outlineLevel="1">
      <c r="A1364" s="765"/>
      <c r="B1364" s="779"/>
      <c r="C1364" s="264" t="s">
        <v>288</v>
      </c>
      <c r="D1364" s="265"/>
      <c r="E1364" s="565">
        <v>8.3348638083730765E-3</v>
      </c>
      <c r="F1364" s="565">
        <v>2.8695711663049746E-3</v>
      </c>
      <c r="G1364" s="565">
        <v>8.8522762407305217E-4</v>
      </c>
      <c r="H1364" s="565">
        <v>4.1904979833439821E-4</v>
      </c>
      <c r="I1364" s="565">
        <v>1.3931576942718014E-4</v>
      </c>
      <c r="J1364" s="565">
        <v>6.3841257012614235E-4</v>
      </c>
      <c r="K1364" s="565">
        <v>2.6524376528144454E-3</v>
      </c>
      <c r="L1364" s="565">
        <v>2.5728645241935521E-3</v>
      </c>
      <c r="M1364" s="565">
        <v>2.495678585384417E-3</v>
      </c>
      <c r="N1364" s="565">
        <v>2.4208082309062125E-3</v>
      </c>
      <c r="O1364" s="565">
        <v>2.3481839847016815E-3</v>
      </c>
    </row>
    <row r="1365" spans="1:15" ht="17.25" customHeight="1" outlineLevel="1">
      <c r="A1365" s="765" t="s">
        <v>149</v>
      </c>
      <c r="B1365" s="779" t="s">
        <v>256</v>
      </c>
      <c r="C1365" s="264" t="s">
        <v>309</v>
      </c>
      <c r="D1365" s="265"/>
      <c r="E1365" s="641">
        <v>0</v>
      </c>
      <c r="F1365" s="641"/>
      <c r="G1365" s="641">
        <v>5249.7000000000007</v>
      </c>
      <c r="H1365" s="641">
        <v>2233.52</v>
      </c>
      <c r="I1365" s="641">
        <v>1016.6500000000001</v>
      </c>
      <c r="J1365" s="641">
        <v>5000.1799999999994</v>
      </c>
      <c r="K1365" s="421">
        <v>13500.05</v>
      </c>
      <c r="L1365" s="641">
        <v>13095.048500000001</v>
      </c>
      <c r="M1365" s="403">
        <v>12702.197045000001</v>
      </c>
      <c r="N1365" s="403">
        <v>12321.131133649998</v>
      </c>
      <c r="O1365" s="403">
        <v>11951.4971996405</v>
      </c>
    </row>
    <row r="1366" spans="1:15" outlineLevel="1">
      <c r="A1366" s="765"/>
      <c r="B1366" s="779"/>
      <c r="C1366" s="264" t="s">
        <v>56</v>
      </c>
      <c r="D1366" s="265"/>
      <c r="E1366" s="402">
        <v>0</v>
      </c>
      <c r="F1366" s="402">
        <v>0</v>
      </c>
      <c r="G1366" s="421">
        <v>6.0581538000000004</v>
      </c>
      <c r="H1366" s="421">
        <v>2.5774820799999998</v>
      </c>
      <c r="I1366" s="421">
        <v>1.1732140999999998</v>
      </c>
      <c r="J1366" s="421">
        <v>5.7702077199999984</v>
      </c>
      <c r="K1366" s="402">
        <v>15.579057699999998</v>
      </c>
      <c r="L1366" s="402">
        <v>15.111685969</v>
      </c>
      <c r="M1366" s="402">
        <v>14.65833538993</v>
      </c>
      <c r="N1366" s="402">
        <v>14.218585328232097</v>
      </c>
      <c r="O1366" s="402">
        <v>13.792027768385136</v>
      </c>
    </row>
    <row r="1367" spans="1:15" ht="30" outlineLevel="1">
      <c r="A1367" s="765"/>
      <c r="B1367" s="779"/>
      <c r="C1367" s="264" t="s">
        <v>57</v>
      </c>
      <c r="D1367" s="265"/>
      <c r="E1367" s="641">
        <v>0</v>
      </c>
      <c r="F1367" s="641"/>
      <c r="G1367" s="641">
        <v>3.4738642399999997</v>
      </c>
      <c r="H1367" s="641">
        <v>1.4807581300000001</v>
      </c>
      <c r="I1367" s="641">
        <v>0.71046546999999993</v>
      </c>
      <c r="J1367" s="641">
        <v>3.5022069199999994</v>
      </c>
      <c r="K1367" s="641">
        <v>9.167294759999999</v>
      </c>
      <c r="L1367" s="641">
        <v>9.3102128876172436</v>
      </c>
      <c r="M1367" s="641">
        <v>9.3921427584878341</v>
      </c>
      <c r="N1367" s="641">
        <v>9.4747936098340748</v>
      </c>
      <c r="O1367" s="641">
        <v>9.5581717959909138</v>
      </c>
    </row>
    <row r="1368" spans="1:15" ht="17.25" customHeight="1" outlineLevel="1">
      <c r="A1368" s="765" t="s">
        <v>150</v>
      </c>
      <c r="B1368" s="780" t="s">
        <v>294</v>
      </c>
      <c r="C1368" s="264" t="s">
        <v>257</v>
      </c>
      <c r="D1368" s="265"/>
      <c r="E1368" s="226">
        <v>0</v>
      </c>
      <c r="F1368" s="226">
        <v>0</v>
      </c>
      <c r="G1368" s="226">
        <v>0</v>
      </c>
      <c r="H1368" s="226">
        <v>0</v>
      </c>
      <c r="I1368" s="226">
        <v>0</v>
      </c>
      <c r="J1368" s="226">
        <v>0</v>
      </c>
      <c r="K1368" s="226">
        <v>0</v>
      </c>
      <c r="L1368" s="226">
        <v>0</v>
      </c>
      <c r="M1368" s="222">
        <v>0</v>
      </c>
      <c r="N1368" s="222">
        <v>0</v>
      </c>
      <c r="O1368" s="222">
        <v>0</v>
      </c>
    </row>
    <row r="1369" spans="1:15" outlineLevel="1">
      <c r="A1369" s="765"/>
      <c r="B1369" s="780"/>
      <c r="C1369" s="264" t="s">
        <v>244</v>
      </c>
      <c r="D1369" s="265"/>
      <c r="E1369" s="226">
        <v>0</v>
      </c>
      <c r="F1369" s="226">
        <v>0</v>
      </c>
      <c r="G1369" s="226">
        <v>0</v>
      </c>
      <c r="H1369" s="226">
        <v>0</v>
      </c>
      <c r="I1369" s="226">
        <v>0</v>
      </c>
      <c r="J1369" s="226">
        <v>0</v>
      </c>
      <c r="K1369" s="226">
        <v>0</v>
      </c>
      <c r="L1369" s="226">
        <v>0</v>
      </c>
      <c r="M1369" s="222">
        <v>0</v>
      </c>
      <c r="N1369" s="222">
        <v>0</v>
      </c>
      <c r="O1369" s="222">
        <v>0</v>
      </c>
    </row>
    <row r="1370" spans="1:15" outlineLevel="1">
      <c r="A1370" s="765"/>
      <c r="B1370" s="780"/>
      <c r="C1370" s="264" t="s">
        <v>310</v>
      </c>
      <c r="D1370" s="265"/>
      <c r="E1370" s="226">
        <v>0</v>
      </c>
      <c r="F1370" s="226">
        <v>0</v>
      </c>
      <c r="G1370" s="226">
        <v>0</v>
      </c>
      <c r="H1370" s="226">
        <v>0</v>
      </c>
      <c r="I1370" s="226">
        <v>0</v>
      </c>
      <c r="J1370" s="226">
        <v>0</v>
      </c>
      <c r="K1370" s="226">
        <v>0</v>
      </c>
      <c r="L1370" s="226">
        <v>0</v>
      </c>
      <c r="M1370" s="222">
        <v>0</v>
      </c>
      <c r="N1370" s="222">
        <v>0</v>
      </c>
      <c r="O1370" s="222">
        <v>0</v>
      </c>
    </row>
    <row r="1371" spans="1:15" outlineLevel="1">
      <c r="A1371" s="765"/>
      <c r="B1371" s="780"/>
      <c r="C1371" s="264" t="s">
        <v>56</v>
      </c>
      <c r="D1371" s="265"/>
      <c r="E1371" s="226">
        <v>0</v>
      </c>
      <c r="F1371" s="226">
        <v>0</v>
      </c>
      <c r="G1371" s="226">
        <v>0</v>
      </c>
      <c r="H1371" s="226">
        <v>0</v>
      </c>
      <c r="I1371" s="226">
        <v>0</v>
      </c>
      <c r="J1371" s="226">
        <v>0</v>
      </c>
      <c r="K1371" s="226">
        <v>0</v>
      </c>
      <c r="L1371" s="226">
        <v>0</v>
      </c>
      <c r="M1371" s="222">
        <v>0</v>
      </c>
      <c r="N1371" s="222">
        <v>0</v>
      </c>
      <c r="O1371" s="222">
        <v>0</v>
      </c>
    </row>
    <row r="1372" spans="1:15" ht="30" outlineLevel="1">
      <c r="A1372" s="765"/>
      <c r="B1372" s="780"/>
      <c r="C1372" s="264" t="s">
        <v>57</v>
      </c>
      <c r="D1372" s="265"/>
      <c r="E1372" s="226">
        <v>0</v>
      </c>
      <c r="F1372" s="226">
        <v>0</v>
      </c>
      <c r="G1372" s="226">
        <v>0</v>
      </c>
      <c r="H1372" s="226">
        <v>0</v>
      </c>
      <c r="I1372" s="226">
        <v>0</v>
      </c>
      <c r="J1372" s="226">
        <v>0</v>
      </c>
      <c r="K1372" s="226">
        <v>0</v>
      </c>
      <c r="L1372" s="226">
        <v>0</v>
      </c>
      <c r="M1372" s="222">
        <v>0</v>
      </c>
      <c r="N1372" s="222">
        <v>0</v>
      </c>
      <c r="O1372" s="222">
        <v>0</v>
      </c>
    </row>
    <row r="1373" spans="1:15" ht="15" customHeight="1" outlineLevel="1">
      <c r="A1373" s="765" t="s">
        <v>231</v>
      </c>
      <c r="B1373" s="776" t="s">
        <v>230</v>
      </c>
      <c r="C1373" s="278" t="s">
        <v>57</v>
      </c>
      <c r="D1373" s="279"/>
      <c r="E1373" s="244">
        <f t="shared" ref="E1373:O1373" si="858">E1378</f>
        <v>8.6792442059599999</v>
      </c>
      <c r="F1373" s="244">
        <f t="shared" si="858"/>
        <v>0.54120464000000001</v>
      </c>
      <c r="G1373" s="244">
        <f t="shared" si="858"/>
        <v>0.33883767999999997</v>
      </c>
      <c r="H1373" s="244">
        <f t="shared" si="858"/>
        <v>0.3323585</v>
      </c>
      <c r="I1373" s="244">
        <f t="shared" si="858"/>
        <v>0.39794784999999994</v>
      </c>
      <c r="J1373" s="244">
        <f t="shared" si="858"/>
        <v>0.38787717000000005</v>
      </c>
      <c r="K1373" s="244">
        <f t="shared" si="858"/>
        <v>1.4570212</v>
      </c>
      <c r="L1373" s="244">
        <f t="shared" si="858"/>
        <v>1.4839761038161876</v>
      </c>
      <c r="M1373" s="244">
        <f t="shared" si="858"/>
        <v>1.4970350607831846</v>
      </c>
      <c r="N1373" s="244">
        <f t="shared" si="858"/>
        <v>1.5102090102778598</v>
      </c>
      <c r="O1373" s="244">
        <f t="shared" si="858"/>
        <v>1.5234988122350737</v>
      </c>
    </row>
    <row r="1374" spans="1:15" ht="17.25" outlineLevel="1">
      <c r="A1374" s="765"/>
      <c r="B1374" s="776"/>
      <c r="C1374" s="278" t="s">
        <v>257</v>
      </c>
      <c r="D1374" s="279"/>
      <c r="E1374" s="244">
        <f t="shared" ref="E1374:G1374" si="859">E1377</f>
        <v>211.161301331</v>
      </c>
      <c r="F1374" s="244">
        <f t="shared" si="859"/>
        <v>11.846769</v>
      </c>
      <c r="G1374" s="244">
        <f t="shared" si="859"/>
        <v>8.5952731999999994</v>
      </c>
      <c r="H1374" s="244">
        <f>H1377</f>
        <v>8.4386194000000003</v>
      </c>
      <c r="I1374" s="244">
        <f t="shared" ref="I1374:O1374" si="860">I1377</f>
        <v>9.6285218999999991</v>
      </c>
      <c r="J1374" s="244">
        <f t="shared" si="860"/>
        <v>9.2921645999999978</v>
      </c>
      <c r="K1374" s="244">
        <f t="shared" si="860"/>
        <v>35.954579099999997</v>
      </c>
      <c r="L1374" s="244">
        <f t="shared" si="860"/>
        <v>34.875942000000002</v>
      </c>
      <c r="M1374" s="244">
        <f t="shared" si="860"/>
        <v>33.829662999999996</v>
      </c>
      <c r="N1374" s="244">
        <f t="shared" si="860"/>
        <v>32.814774</v>
      </c>
      <c r="O1374" s="244">
        <f t="shared" si="860"/>
        <v>31.83033</v>
      </c>
    </row>
    <row r="1375" spans="1:15" ht="17.25" outlineLevel="1">
      <c r="A1375" s="778" t="s">
        <v>232</v>
      </c>
      <c r="B1375" s="775" t="s">
        <v>22</v>
      </c>
      <c r="C1375" s="264" t="s">
        <v>257</v>
      </c>
      <c r="D1375" s="265"/>
      <c r="E1375" s="230">
        <v>0</v>
      </c>
      <c r="F1375" s="230">
        <v>0</v>
      </c>
      <c r="G1375" s="230">
        <v>0</v>
      </c>
      <c r="H1375" s="230">
        <v>0</v>
      </c>
      <c r="I1375" s="230">
        <v>0</v>
      </c>
      <c r="J1375" s="230">
        <v>0</v>
      </c>
      <c r="K1375" s="230">
        <v>0</v>
      </c>
      <c r="L1375" s="230">
        <v>0</v>
      </c>
      <c r="M1375" s="223"/>
      <c r="N1375" s="223"/>
      <c r="O1375" s="223"/>
    </row>
    <row r="1376" spans="1:15" ht="30" outlineLevel="1">
      <c r="A1376" s="765"/>
      <c r="B1376" s="775"/>
      <c r="C1376" s="264" t="s">
        <v>57</v>
      </c>
      <c r="D1376" s="265"/>
      <c r="E1376" s="230">
        <v>0</v>
      </c>
      <c r="F1376" s="230">
        <v>0</v>
      </c>
      <c r="G1376" s="230">
        <v>0</v>
      </c>
      <c r="H1376" s="230">
        <v>0</v>
      </c>
      <c r="I1376" s="230">
        <v>0</v>
      </c>
      <c r="J1376" s="230">
        <v>0</v>
      </c>
      <c r="K1376" s="230">
        <v>0</v>
      </c>
      <c r="L1376" s="230">
        <v>0</v>
      </c>
      <c r="M1376" s="223"/>
      <c r="N1376" s="223"/>
      <c r="O1376" s="223"/>
    </row>
    <row r="1377" spans="1:15" outlineLevel="1">
      <c r="A1377" s="765" t="s">
        <v>233</v>
      </c>
      <c r="B1377" s="775" t="s">
        <v>23</v>
      </c>
      <c r="C1377" s="264" t="s">
        <v>320</v>
      </c>
      <c r="D1377" s="265"/>
      <c r="E1377" s="244">
        <v>211.161301331</v>
      </c>
      <c r="F1377" s="244">
        <v>11.846769</v>
      </c>
      <c r="G1377" s="244">
        <v>8.5952731999999994</v>
      </c>
      <c r="H1377" s="244">
        <v>8.4386194000000003</v>
      </c>
      <c r="I1377" s="244">
        <v>9.6285218999999991</v>
      </c>
      <c r="J1377" s="244">
        <v>9.2921645999999978</v>
      </c>
      <c r="K1377" s="244">
        <v>35.954579099999997</v>
      </c>
      <c r="L1377" s="244">
        <v>34.875942000000002</v>
      </c>
      <c r="M1377" s="244">
        <v>33.829662999999996</v>
      </c>
      <c r="N1377" s="244">
        <v>32.814774</v>
      </c>
      <c r="O1377" s="244">
        <v>31.83033</v>
      </c>
    </row>
    <row r="1378" spans="1:15" ht="30" outlineLevel="1">
      <c r="A1378" s="765"/>
      <c r="B1378" s="775"/>
      <c r="C1378" s="264" t="s">
        <v>57</v>
      </c>
      <c r="D1378" s="265"/>
      <c r="E1378" s="244">
        <v>8.6792442059599999</v>
      </c>
      <c r="F1378" s="244">
        <v>0.54120464000000001</v>
      </c>
      <c r="G1378" s="244">
        <v>0.33883767999999997</v>
      </c>
      <c r="H1378" s="244">
        <v>0.3323585</v>
      </c>
      <c r="I1378" s="244">
        <v>0.39794784999999994</v>
      </c>
      <c r="J1378" s="244">
        <v>0.38787717000000005</v>
      </c>
      <c r="K1378" s="244">
        <v>1.4570212</v>
      </c>
      <c r="L1378" s="244">
        <v>1.4839761038161876</v>
      </c>
      <c r="M1378" s="244">
        <v>1.4970350607831846</v>
      </c>
      <c r="N1378" s="244">
        <v>1.5102090102778598</v>
      </c>
      <c r="O1378" s="244">
        <v>1.5234988122350737</v>
      </c>
    </row>
    <row r="1379" spans="1:15" ht="17.25" outlineLevel="1">
      <c r="A1379" s="765" t="s">
        <v>235</v>
      </c>
      <c r="B1379" s="775" t="s">
        <v>234</v>
      </c>
      <c r="C1379" s="264" t="s">
        <v>257</v>
      </c>
      <c r="D1379" s="265"/>
      <c r="E1379" s="230">
        <v>0</v>
      </c>
      <c r="F1379" s="230">
        <v>0</v>
      </c>
      <c r="G1379" s="230">
        <v>0</v>
      </c>
      <c r="H1379" s="230">
        <v>0</v>
      </c>
      <c r="I1379" s="230">
        <v>0</v>
      </c>
      <c r="J1379" s="230">
        <v>0</v>
      </c>
      <c r="K1379" s="230">
        <v>0</v>
      </c>
      <c r="L1379" s="230">
        <v>0</v>
      </c>
      <c r="M1379" s="223">
        <v>0</v>
      </c>
      <c r="N1379" s="223">
        <v>0</v>
      </c>
      <c r="O1379" s="223">
        <v>0</v>
      </c>
    </row>
    <row r="1380" spans="1:15" outlineLevel="1">
      <c r="A1380" s="765"/>
      <c r="B1380" s="775"/>
      <c r="C1380" s="264" t="s">
        <v>244</v>
      </c>
      <c r="D1380" s="265"/>
      <c r="E1380" s="230">
        <v>0</v>
      </c>
      <c r="F1380" s="230">
        <v>0</v>
      </c>
      <c r="G1380" s="230">
        <v>0</v>
      </c>
      <c r="H1380" s="230">
        <v>0</v>
      </c>
      <c r="I1380" s="230">
        <v>0</v>
      </c>
      <c r="J1380" s="230">
        <v>0</v>
      </c>
      <c r="K1380" s="230">
        <v>0</v>
      </c>
      <c r="L1380" s="230">
        <v>0</v>
      </c>
      <c r="M1380" s="223">
        <v>0</v>
      </c>
      <c r="N1380" s="223">
        <v>0</v>
      </c>
      <c r="O1380" s="223">
        <v>0</v>
      </c>
    </row>
    <row r="1381" spans="1:15" outlineLevel="1">
      <c r="A1381" s="765"/>
      <c r="B1381" s="775"/>
      <c r="C1381" s="264" t="s">
        <v>310</v>
      </c>
      <c r="D1381" s="265"/>
      <c r="E1381" s="230">
        <v>0</v>
      </c>
      <c r="F1381" s="230">
        <v>0</v>
      </c>
      <c r="G1381" s="230">
        <v>0</v>
      </c>
      <c r="H1381" s="230">
        <v>0</v>
      </c>
      <c r="I1381" s="230">
        <v>0</v>
      </c>
      <c r="J1381" s="230">
        <v>0</v>
      </c>
      <c r="K1381" s="230">
        <v>0</v>
      </c>
      <c r="L1381" s="230">
        <v>0</v>
      </c>
      <c r="M1381" s="223">
        <v>0</v>
      </c>
      <c r="N1381" s="223">
        <v>0</v>
      </c>
      <c r="O1381" s="223">
        <v>0</v>
      </c>
    </row>
    <row r="1382" spans="1:15" ht="30" outlineLevel="1">
      <c r="A1382" s="765"/>
      <c r="B1382" s="775"/>
      <c r="C1382" s="264" t="s">
        <v>57</v>
      </c>
      <c r="D1382" s="265"/>
      <c r="E1382" s="230">
        <v>0</v>
      </c>
      <c r="F1382" s="230">
        <v>0</v>
      </c>
      <c r="G1382" s="230">
        <v>0</v>
      </c>
      <c r="H1382" s="230">
        <v>0</v>
      </c>
      <c r="I1382" s="230">
        <v>0</v>
      </c>
      <c r="J1382" s="230">
        <v>0</v>
      </c>
      <c r="K1382" s="230">
        <v>0</v>
      </c>
      <c r="L1382" s="230">
        <v>0</v>
      </c>
      <c r="M1382" s="223">
        <v>0</v>
      </c>
      <c r="N1382" s="223">
        <v>0</v>
      </c>
      <c r="O1382" s="223">
        <v>0</v>
      </c>
    </row>
    <row r="1383" spans="1:15" ht="15" customHeight="1" outlineLevel="1">
      <c r="A1383" s="765">
        <v>8</v>
      </c>
      <c r="B1383" s="776" t="s">
        <v>245</v>
      </c>
      <c r="C1383" s="264" t="s">
        <v>242</v>
      </c>
      <c r="D1383" s="265"/>
      <c r="E1383" s="244">
        <f t="shared" ref="E1383" si="861">E1386+E1399</f>
        <v>427.80938500000002</v>
      </c>
      <c r="F1383" s="244">
        <f t="shared" ref="F1383:O1383" si="862">F1386+F1399</f>
        <v>430.25968</v>
      </c>
      <c r="G1383" s="244">
        <f t="shared" si="862"/>
        <v>110.02282399999999</v>
      </c>
      <c r="H1383" s="244">
        <f t="shared" si="862"/>
        <v>125.235884</v>
      </c>
      <c r="I1383" s="244">
        <f t="shared" si="862"/>
        <v>127.0562115</v>
      </c>
      <c r="J1383" s="244">
        <f t="shared" si="862"/>
        <v>110.6043694</v>
      </c>
      <c r="K1383" s="244">
        <f t="shared" si="862"/>
        <v>472.91928889999997</v>
      </c>
      <c r="L1383" s="244">
        <f t="shared" si="862"/>
        <v>472.91928889999997</v>
      </c>
      <c r="M1383" s="244">
        <f t="shared" si="862"/>
        <v>472.91928889999997</v>
      </c>
      <c r="N1383" s="244">
        <f t="shared" si="862"/>
        <v>458.73171023299994</v>
      </c>
      <c r="O1383" s="244">
        <f t="shared" si="862"/>
        <v>444.96975892600994</v>
      </c>
    </row>
    <row r="1384" spans="1:15" outlineLevel="1">
      <c r="A1384" s="765"/>
      <c r="B1384" s="776"/>
      <c r="C1384" s="264" t="s">
        <v>56</v>
      </c>
      <c r="D1384" s="265"/>
      <c r="E1384" s="244">
        <f t="shared" ref="E1384" si="863">E1387+E1400</f>
        <v>0.50469047047799998</v>
      </c>
      <c r="F1384" s="244">
        <f t="shared" ref="F1384:O1384" si="864">F1387+F1400</f>
        <v>0.50831215566100008</v>
      </c>
      <c r="G1384" s="244">
        <f t="shared" si="864"/>
        <v>0.1296598165033</v>
      </c>
      <c r="H1384" s="244">
        <f t="shared" si="864"/>
        <v>0.14800721605870001</v>
      </c>
      <c r="I1384" s="244">
        <f t="shared" si="864"/>
        <v>0.15029729232860001</v>
      </c>
      <c r="J1384" s="244">
        <f t="shared" si="864"/>
        <v>0.13055075728085996</v>
      </c>
      <c r="K1384" s="244">
        <f t="shared" si="864"/>
        <v>0.55851508217145995</v>
      </c>
      <c r="L1384" s="244">
        <f t="shared" si="864"/>
        <v>0.55851508217145995</v>
      </c>
      <c r="M1384" s="244">
        <f t="shared" si="864"/>
        <v>0.55851508217145995</v>
      </c>
      <c r="N1384" s="244">
        <f t="shared" si="864"/>
        <v>0.54175962970631608</v>
      </c>
      <c r="O1384" s="244">
        <f t="shared" si="864"/>
        <v>0.52550684081512666</v>
      </c>
    </row>
    <row r="1385" spans="1:15" ht="30" outlineLevel="1">
      <c r="A1385" s="765"/>
      <c r="B1385" s="776"/>
      <c r="C1385" s="264" t="s">
        <v>55</v>
      </c>
      <c r="D1385" s="265"/>
      <c r="E1385" s="244">
        <f t="shared" ref="E1385" si="865">E1388+E1401</f>
        <v>17.52419577523176</v>
      </c>
      <c r="F1385" s="244">
        <f t="shared" ref="F1385:O1385" si="866">F1388+F1401</f>
        <v>19.102435929656</v>
      </c>
      <c r="G1385" s="244">
        <f t="shared" si="866"/>
        <v>5.2958056844999994</v>
      </c>
      <c r="H1385" s="244">
        <f t="shared" si="866"/>
        <v>6.0407016845400001</v>
      </c>
      <c r="I1385" s="244">
        <f t="shared" si="866"/>
        <v>6.1345402413899999</v>
      </c>
      <c r="J1385" s="244">
        <f t="shared" si="866"/>
        <v>5.3337044537040006</v>
      </c>
      <c r="K1385" s="244">
        <f t="shared" si="866"/>
        <v>22.804752064134</v>
      </c>
      <c r="L1385" s="384">
        <f t="shared" si="866"/>
        <v>24.173037189999999</v>
      </c>
      <c r="M1385" s="384">
        <f t="shared" si="866"/>
        <v>24.8982283</v>
      </c>
      <c r="N1385" s="384">
        <f t="shared" si="866"/>
        <v>25.117332709999999</v>
      </c>
      <c r="O1385" s="384">
        <f t="shared" si="866"/>
        <v>25.338365230000001</v>
      </c>
    </row>
    <row r="1386" spans="1:15" outlineLevel="1">
      <c r="A1386" s="527" t="s">
        <v>236</v>
      </c>
      <c r="B1386" s="336" t="s">
        <v>250</v>
      </c>
      <c r="C1386" s="264" t="s">
        <v>242</v>
      </c>
      <c r="D1386" s="265"/>
      <c r="E1386" s="244">
        <v>225.62034500000001</v>
      </c>
      <c r="F1386" s="244">
        <v>219.60939000000002</v>
      </c>
      <c r="G1386" s="244">
        <v>59.373767000000001</v>
      </c>
      <c r="H1386" s="244">
        <v>63.396713000000005</v>
      </c>
      <c r="I1386" s="244">
        <v>62.931951499999997</v>
      </c>
      <c r="J1386" s="244">
        <v>57.633646399999996</v>
      </c>
      <c r="K1386" s="244">
        <v>243.33607789999999</v>
      </c>
      <c r="L1386" s="244">
        <v>243.33607789999999</v>
      </c>
      <c r="M1386" s="244">
        <v>243.33607789999999</v>
      </c>
      <c r="N1386" s="244">
        <v>236.035995563</v>
      </c>
      <c r="O1386" s="244">
        <v>228.95491569610996</v>
      </c>
    </row>
    <row r="1387" spans="1:15" outlineLevel="1">
      <c r="A1387" s="527"/>
      <c r="B1387" s="526"/>
      <c r="C1387" s="264" t="s">
        <v>56</v>
      </c>
      <c r="D1387" s="265"/>
      <c r="E1387" s="244">
        <v>0.25549247867800001</v>
      </c>
      <c r="F1387" s="244">
        <v>0.24868567323600005</v>
      </c>
      <c r="G1387" s="244">
        <v>6.7234853750800003E-2</v>
      </c>
      <c r="H1387" s="244">
        <v>7.1790437801200008E-2</v>
      </c>
      <c r="I1387" s="244">
        <v>7.1264141878600001E-2</v>
      </c>
      <c r="J1387" s="244">
        <v>6.5264341183359983E-2</v>
      </c>
      <c r="K1387" s="244">
        <v>0.27555377461396002</v>
      </c>
      <c r="L1387" s="244">
        <v>0.27555377461396002</v>
      </c>
      <c r="M1387" s="108">
        <v>0.27555377461395997</v>
      </c>
      <c r="N1387" s="108">
        <v>0.2672871613755412</v>
      </c>
      <c r="O1387" s="108">
        <v>0.25926854653427495</v>
      </c>
    </row>
    <row r="1388" spans="1:15" ht="30" outlineLevel="1">
      <c r="A1388" s="527"/>
      <c r="B1388" s="526"/>
      <c r="C1388" s="264" t="s">
        <v>55</v>
      </c>
      <c r="D1388" s="265"/>
      <c r="E1388" s="244">
        <v>8.8393064655102993</v>
      </c>
      <c r="F1388" s="244">
        <v>9.2981835703259996</v>
      </c>
      <c r="G1388" s="244">
        <v>2.7491710985400002</v>
      </c>
      <c r="H1388" s="244">
        <v>2.9314281666600004</v>
      </c>
      <c r="I1388" s="244">
        <v>2.91037244859</v>
      </c>
      <c r="J1388" s="244">
        <f>J1392</f>
        <v>2.6703365012640004</v>
      </c>
      <c r="K1388" s="244">
        <f t="shared" ref="K1388:O1388" si="867">K1392</f>
        <v>11.261308215054001</v>
      </c>
      <c r="L1388" s="244">
        <f t="shared" si="867"/>
        <v>11.936986709999999</v>
      </c>
      <c r="M1388" s="244">
        <f t="shared" si="867"/>
        <v>12.29509631</v>
      </c>
      <c r="N1388" s="244">
        <f t="shared" si="867"/>
        <v>12.40329316</v>
      </c>
      <c r="O1388" s="244">
        <f t="shared" si="867"/>
        <v>12.512442139999999</v>
      </c>
    </row>
    <row r="1389" spans="1:15" ht="30" outlineLevel="1">
      <c r="A1389" s="527"/>
      <c r="B1389" s="526"/>
      <c r="C1389" s="264" t="s">
        <v>243</v>
      </c>
      <c r="D1389" s="265"/>
      <c r="E1389" s="244">
        <v>2.2562034500000001</v>
      </c>
      <c r="F1389" s="244">
        <v>2.1960939000000002</v>
      </c>
      <c r="G1389" s="244">
        <v>0.59373767</v>
      </c>
      <c r="H1389" s="244">
        <v>0.63396713000000005</v>
      </c>
      <c r="I1389" s="244">
        <v>0.62931951499999994</v>
      </c>
      <c r="J1389" s="244">
        <v>0.57633646399999994</v>
      </c>
      <c r="K1389" s="244">
        <v>2.433360779</v>
      </c>
      <c r="L1389" s="331">
        <v>2.433360779</v>
      </c>
      <c r="M1389" s="331">
        <v>2.433360779</v>
      </c>
      <c r="N1389" s="331">
        <v>2.3603599556299999</v>
      </c>
      <c r="O1389" s="331">
        <v>2.2895491569610997</v>
      </c>
    </row>
    <row r="1390" spans="1:15" outlineLevel="1">
      <c r="A1390" s="527" t="s">
        <v>237</v>
      </c>
      <c r="B1390" s="529" t="s">
        <v>251</v>
      </c>
      <c r="C1390" s="264" t="s">
        <v>242</v>
      </c>
      <c r="D1390" s="265"/>
      <c r="E1390" s="244">
        <v>225.62034500000001</v>
      </c>
      <c r="F1390" s="244">
        <v>219.60939000000002</v>
      </c>
      <c r="G1390" s="244">
        <v>59.373767000000001</v>
      </c>
      <c r="H1390" s="244">
        <v>63.396713000000005</v>
      </c>
      <c r="I1390" s="244">
        <v>62.931951499999997</v>
      </c>
      <c r="J1390" s="244">
        <v>57.633646399999996</v>
      </c>
      <c r="K1390" s="244">
        <v>243.33607789999999</v>
      </c>
      <c r="L1390" s="522">
        <v>243.33607789999999</v>
      </c>
      <c r="M1390" s="522">
        <v>243.33607789999999</v>
      </c>
      <c r="N1390" s="522">
        <v>236.035995563</v>
      </c>
      <c r="O1390" s="522">
        <v>228.95491569610996</v>
      </c>
    </row>
    <row r="1391" spans="1:15" outlineLevel="1">
      <c r="A1391" s="527"/>
      <c r="B1391" s="339"/>
      <c r="C1391" s="264" t="s">
        <v>225</v>
      </c>
      <c r="D1391" s="265"/>
      <c r="E1391" s="244">
        <v>0.25549247867800001</v>
      </c>
      <c r="F1391" s="244">
        <v>0.24868567323600005</v>
      </c>
      <c r="G1391" s="244">
        <v>6.7234853750800003E-2</v>
      </c>
      <c r="H1391" s="244">
        <v>7.1790437801200008E-2</v>
      </c>
      <c r="I1391" s="244">
        <v>7.1264141878600001E-2</v>
      </c>
      <c r="J1391" s="244">
        <v>6.5264341183359983E-2</v>
      </c>
      <c r="K1391" s="244">
        <v>0.27555377461396002</v>
      </c>
      <c r="L1391" s="331">
        <v>0.27555377461396002</v>
      </c>
      <c r="M1391" s="331">
        <v>0.27555377461396002</v>
      </c>
      <c r="N1391" s="331">
        <v>0.2672871613755412</v>
      </c>
      <c r="O1391" s="331">
        <v>0.25926854653427489</v>
      </c>
    </row>
    <row r="1392" spans="1:15" ht="30" outlineLevel="1">
      <c r="A1392" s="527"/>
      <c r="B1392" s="339"/>
      <c r="C1392" s="264" t="s">
        <v>55</v>
      </c>
      <c r="D1392" s="265"/>
      <c r="E1392" s="244">
        <v>8.8393064655102993</v>
      </c>
      <c r="F1392" s="244">
        <v>9.2981835703259996</v>
      </c>
      <c r="G1392" s="244">
        <v>2.7491710985400002</v>
      </c>
      <c r="H1392" s="244">
        <v>2.9314281666600004</v>
      </c>
      <c r="I1392" s="244">
        <v>2.91037244859</v>
      </c>
      <c r="J1392" s="421">
        <v>2.6703365012640004</v>
      </c>
      <c r="K1392" s="421">
        <v>11.261308215054001</v>
      </c>
      <c r="L1392" s="421">
        <v>11.936986709999999</v>
      </c>
      <c r="M1392" s="421">
        <v>12.29509631</v>
      </c>
      <c r="N1392" s="421">
        <v>12.40329316</v>
      </c>
      <c r="O1392" s="421">
        <v>12.512442139999999</v>
      </c>
    </row>
    <row r="1393" spans="1:15" ht="30" outlineLevel="1">
      <c r="A1393" s="527"/>
      <c r="B1393" s="284"/>
      <c r="C1393" s="264" t="s">
        <v>243</v>
      </c>
      <c r="D1393" s="265"/>
      <c r="E1393" s="244">
        <v>2.2562034500000001</v>
      </c>
      <c r="F1393" s="244">
        <v>2.1960939000000002</v>
      </c>
      <c r="G1393" s="244">
        <v>0.59373767</v>
      </c>
      <c r="H1393" s="244">
        <v>0.63396713000000005</v>
      </c>
      <c r="I1393" s="244">
        <v>0.62931951499999994</v>
      </c>
      <c r="J1393" s="244">
        <v>0.57633646399999994</v>
      </c>
      <c r="K1393" s="244">
        <v>2.433360779</v>
      </c>
      <c r="L1393" s="331">
        <v>2.433360779</v>
      </c>
      <c r="M1393" s="331">
        <v>2.433360779</v>
      </c>
      <c r="N1393" s="331">
        <v>2.3603599556299999</v>
      </c>
      <c r="O1393" s="331">
        <v>2.2895491569610997</v>
      </c>
    </row>
    <row r="1394" spans="1:15" outlineLevel="1">
      <c r="A1394" s="527" t="s">
        <v>238</v>
      </c>
      <c r="B1394" s="530" t="s">
        <v>252</v>
      </c>
      <c r="C1394" s="264" t="s">
        <v>244</v>
      </c>
      <c r="D1394" s="265"/>
      <c r="E1394" s="226">
        <v>0</v>
      </c>
      <c r="F1394" s="226">
        <v>0</v>
      </c>
      <c r="G1394" s="226"/>
      <c r="H1394" s="226"/>
      <c r="I1394" s="226"/>
      <c r="J1394" s="226"/>
      <c r="K1394" s="226"/>
      <c r="L1394" s="226"/>
      <c r="M1394" s="222"/>
      <c r="N1394" s="222"/>
      <c r="O1394" s="222"/>
    </row>
    <row r="1395" spans="1:15" outlineLevel="1">
      <c r="A1395" s="527"/>
      <c r="B1395" s="528"/>
      <c r="C1395" s="264" t="s">
        <v>225</v>
      </c>
      <c r="D1395" s="265"/>
      <c r="E1395" s="244">
        <v>0</v>
      </c>
      <c r="F1395" s="244">
        <v>0</v>
      </c>
      <c r="G1395" s="244"/>
      <c r="H1395" s="244"/>
      <c r="I1395" s="244"/>
      <c r="J1395" s="244"/>
      <c r="K1395" s="244"/>
      <c r="L1395" s="244"/>
      <c r="M1395" s="108"/>
      <c r="N1395" s="108"/>
      <c r="O1395" s="108"/>
    </row>
    <row r="1396" spans="1:15" ht="30" outlineLevel="1">
      <c r="A1396" s="527"/>
      <c r="B1396" s="528"/>
      <c r="C1396" s="264" t="s">
        <v>55</v>
      </c>
      <c r="D1396" s="265"/>
      <c r="E1396" s="226">
        <v>0</v>
      </c>
      <c r="F1396" s="226">
        <v>0</v>
      </c>
      <c r="G1396" s="226"/>
      <c r="H1396" s="226"/>
      <c r="I1396" s="226"/>
      <c r="J1396" s="226"/>
      <c r="K1396" s="226"/>
      <c r="L1396" s="226"/>
      <c r="M1396" s="222"/>
      <c r="N1396" s="222"/>
      <c r="O1396" s="222"/>
    </row>
    <row r="1397" spans="1:15" ht="30" outlineLevel="1">
      <c r="A1397" s="527"/>
      <c r="B1397" s="528"/>
      <c r="C1397" s="264" t="s">
        <v>243</v>
      </c>
      <c r="D1397" s="265"/>
      <c r="E1397" s="226"/>
      <c r="F1397" s="226"/>
      <c r="G1397" s="226"/>
      <c r="H1397" s="226"/>
      <c r="I1397" s="226"/>
      <c r="J1397" s="226"/>
      <c r="K1397" s="226"/>
      <c r="L1397" s="226"/>
      <c r="M1397" s="222"/>
      <c r="N1397" s="222"/>
      <c r="O1397" s="222"/>
    </row>
    <row r="1398" spans="1:15" ht="30" outlineLevel="1">
      <c r="A1398" s="527"/>
      <c r="B1398" s="528"/>
      <c r="C1398" s="264" t="s">
        <v>260</v>
      </c>
      <c r="D1398" s="265"/>
      <c r="E1398" s="226"/>
      <c r="F1398" s="226"/>
      <c r="G1398" s="226"/>
      <c r="H1398" s="226"/>
      <c r="I1398" s="226"/>
      <c r="J1398" s="226"/>
      <c r="K1398" s="226"/>
      <c r="L1398" s="226"/>
      <c r="M1398" s="222"/>
      <c r="N1398" s="222"/>
      <c r="O1398" s="222"/>
    </row>
    <row r="1399" spans="1:15" outlineLevel="1">
      <c r="A1399" s="527" t="s">
        <v>239</v>
      </c>
      <c r="B1399" s="281" t="s">
        <v>226</v>
      </c>
      <c r="C1399" s="264" t="s">
        <v>242</v>
      </c>
      <c r="D1399" s="265"/>
      <c r="E1399" s="244">
        <f t="shared" ref="E1399:J1399" si="868">E1403+E1407</f>
        <v>202.18904000000001</v>
      </c>
      <c r="F1399" s="244">
        <f t="shared" si="868"/>
        <v>210.65029000000001</v>
      </c>
      <c r="G1399" s="244">
        <f t="shared" si="868"/>
        <v>50.649056999999992</v>
      </c>
      <c r="H1399" s="244">
        <f t="shared" si="868"/>
        <v>61.839171</v>
      </c>
      <c r="I1399" s="244">
        <f t="shared" si="868"/>
        <v>64.124260000000007</v>
      </c>
      <c r="J1399" s="244">
        <f t="shared" si="868"/>
        <v>52.970722999999992</v>
      </c>
      <c r="K1399" s="244">
        <f>K1403+K1407</f>
        <v>229.58321100000001</v>
      </c>
      <c r="L1399" s="331">
        <f t="shared" ref="L1399:O1399" si="869">L1403+L1407</f>
        <v>229.58321100000001</v>
      </c>
      <c r="M1399" s="331">
        <f t="shared" si="869"/>
        <v>229.58321100000001</v>
      </c>
      <c r="N1399" s="331">
        <f t="shared" si="869"/>
        <v>222.69571466999997</v>
      </c>
      <c r="O1399" s="331">
        <f t="shared" si="869"/>
        <v>216.01484322989995</v>
      </c>
    </row>
    <row r="1400" spans="1:15" outlineLevel="1">
      <c r="A1400" s="527"/>
      <c r="B1400" s="528"/>
      <c r="C1400" s="264" t="s">
        <v>225</v>
      </c>
      <c r="D1400" s="265"/>
      <c r="E1400" s="244">
        <f t="shared" ref="E1400:O1400" si="870">E1404+E1408</f>
        <v>0.24919799179999999</v>
      </c>
      <c r="F1400" s="244">
        <f t="shared" si="870"/>
        <v>0.25962648242500003</v>
      </c>
      <c r="G1400" s="244">
        <f t="shared" si="870"/>
        <v>6.2424962752499986E-2</v>
      </c>
      <c r="H1400" s="244">
        <f t="shared" si="870"/>
        <v>7.6216778257500006E-2</v>
      </c>
      <c r="I1400" s="244">
        <f t="shared" si="870"/>
        <v>7.9033150450000006E-2</v>
      </c>
      <c r="J1400" s="244">
        <f t="shared" si="870"/>
        <v>6.5286416097499994E-2</v>
      </c>
      <c r="K1400" s="244">
        <f t="shared" si="870"/>
        <v>0.28296130755749999</v>
      </c>
      <c r="L1400" s="331">
        <f t="shared" si="870"/>
        <v>0.28296130755749999</v>
      </c>
      <c r="M1400" s="331">
        <f t="shared" si="870"/>
        <v>0.28296130755749999</v>
      </c>
      <c r="N1400" s="331">
        <f t="shared" si="870"/>
        <v>0.27447246833077493</v>
      </c>
      <c r="O1400" s="331">
        <f t="shared" si="870"/>
        <v>0.26623829428085166</v>
      </c>
    </row>
    <row r="1401" spans="1:15" ht="30" outlineLevel="1">
      <c r="A1401" s="527"/>
      <c r="B1401" s="528"/>
      <c r="C1401" s="264" t="s">
        <v>55</v>
      </c>
      <c r="D1401" s="265"/>
      <c r="E1401" s="384">
        <f t="shared" ref="E1401:O1401" si="871">E1405+E1409</f>
        <v>8.6848893097214592</v>
      </c>
      <c r="F1401" s="384">
        <f t="shared" si="871"/>
        <v>9.8042523593300004</v>
      </c>
      <c r="G1401" s="384">
        <f t="shared" si="871"/>
        <v>2.5466345859599997</v>
      </c>
      <c r="H1401" s="384">
        <f t="shared" si="871"/>
        <v>3.1092735178800002</v>
      </c>
      <c r="I1401" s="384">
        <f t="shared" si="871"/>
        <v>3.2241677927999999</v>
      </c>
      <c r="J1401" s="384">
        <f t="shared" si="871"/>
        <v>2.6633679524400002</v>
      </c>
      <c r="K1401" s="384">
        <f t="shared" si="871"/>
        <v>11.543443849080001</v>
      </c>
      <c r="L1401" s="331">
        <f t="shared" si="871"/>
        <v>12.236050479999999</v>
      </c>
      <c r="M1401" s="331">
        <f t="shared" si="871"/>
        <v>12.603131990000001</v>
      </c>
      <c r="N1401" s="331">
        <f t="shared" si="871"/>
        <v>12.714039550000001</v>
      </c>
      <c r="O1401" s="331">
        <f t="shared" si="871"/>
        <v>12.82592309</v>
      </c>
    </row>
    <row r="1402" spans="1:15" ht="30" outlineLevel="1">
      <c r="A1402" s="527"/>
      <c r="B1402" s="528"/>
      <c r="C1402" s="264" t="s">
        <v>243</v>
      </c>
      <c r="D1402" s="265"/>
      <c r="E1402" s="244">
        <f t="shared" ref="E1402:O1402" si="872">E1399/100</f>
        <v>2.0218904000000002</v>
      </c>
      <c r="F1402" s="244">
        <f t="shared" si="872"/>
        <v>2.1065029000000002</v>
      </c>
      <c r="G1402" s="244">
        <f t="shared" si="872"/>
        <v>0.50649056999999997</v>
      </c>
      <c r="H1402" s="244">
        <f t="shared" si="872"/>
        <v>0.61839171000000004</v>
      </c>
      <c r="I1402" s="244">
        <f t="shared" si="872"/>
        <v>0.64124260000000011</v>
      </c>
      <c r="J1402" s="244">
        <f t="shared" si="872"/>
        <v>0.52970722999999997</v>
      </c>
      <c r="K1402" s="244">
        <f t="shared" si="872"/>
        <v>2.2958321100000001</v>
      </c>
      <c r="L1402" s="331">
        <f t="shared" si="872"/>
        <v>2.2958321100000001</v>
      </c>
      <c r="M1402" s="331">
        <f t="shared" si="872"/>
        <v>2.2958321100000001</v>
      </c>
      <c r="N1402" s="331">
        <f t="shared" si="872"/>
        <v>2.2269571466999998</v>
      </c>
      <c r="O1402" s="331">
        <f t="shared" si="872"/>
        <v>2.1601484322989997</v>
      </c>
    </row>
    <row r="1403" spans="1:15" outlineLevel="1">
      <c r="A1403" s="527" t="s">
        <v>240</v>
      </c>
      <c r="B1403" s="530" t="s">
        <v>251</v>
      </c>
      <c r="C1403" s="264" t="s">
        <v>242</v>
      </c>
      <c r="D1403" s="265"/>
      <c r="E1403" s="230">
        <v>60.656711999999999</v>
      </c>
      <c r="F1403" s="230">
        <v>63.195087000000001</v>
      </c>
      <c r="G1403" s="230">
        <v>15.194717099999998</v>
      </c>
      <c r="H1403" s="230">
        <v>18.551751299999999</v>
      </c>
      <c r="I1403" s="230">
        <v>19.237278</v>
      </c>
      <c r="J1403" s="380">
        <v>15.8912169</v>
      </c>
      <c r="K1403" s="230">
        <v>68.874963300000005</v>
      </c>
      <c r="L1403" s="424">
        <v>68.874963300000005</v>
      </c>
      <c r="M1403" s="424">
        <v>68.874963300000005</v>
      </c>
      <c r="N1403" s="424">
        <v>66.808714401000003</v>
      </c>
      <c r="O1403" s="424">
        <v>64.804452968969997</v>
      </c>
    </row>
    <row r="1404" spans="1:15" outlineLevel="1">
      <c r="A1404" s="527"/>
      <c r="B1404" s="284"/>
      <c r="C1404" s="264" t="s">
        <v>225</v>
      </c>
      <c r="D1404" s="265"/>
      <c r="E1404" s="244">
        <v>7.4759397539999994E-2</v>
      </c>
      <c r="F1404" s="244">
        <v>7.7887944727500005E-2</v>
      </c>
      <c r="G1404" s="244">
        <v>1.8727488825749997E-2</v>
      </c>
      <c r="H1404" s="244">
        <v>2.286503347725E-2</v>
      </c>
      <c r="I1404" s="244">
        <v>2.3709945135E-2</v>
      </c>
      <c r="J1404" s="244">
        <v>1.958592482925E-2</v>
      </c>
      <c r="K1404" s="244">
        <v>8.4888392267249993E-2</v>
      </c>
      <c r="L1404" s="331">
        <v>8.4888392267249993E-2</v>
      </c>
      <c r="M1404" s="331">
        <v>8.4888392267249993E-2</v>
      </c>
      <c r="N1404" s="331">
        <v>8.2341740499232499E-2</v>
      </c>
      <c r="O1404" s="331">
        <v>7.9871488284255526E-2</v>
      </c>
    </row>
    <row r="1405" spans="1:15" ht="30" outlineLevel="1">
      <c r="A1405" s="527"/>
      <c r="B1405" s="284"/>
      <c r="C1405" s="264" t="s">
        <v>55</v>
      </c>
      <c r="D1405" s="265"/>
      <c r="E1405" s="230">
        <v>2.6054667929164381</v>
      </c>
      <c r="F1405" s="230">
        <v>2.9412757077989999</v>
      </c>
      <c r="G1405" s="230">
        <v>0.763990375788</v>
      </c>
      <c r="H1405" s="230">
        <v>0.93278205536400005</v>
      </c>
      <c r="I1405" s="230">
        <v>0.96725033784000003</v>
      </c>
      <c r="J1405" s="381">
        <v>0.79901038573200001</v>
      </c>
      <c r="K1405" s="230">
        <v>3.4630331547240001</v>
      </c>
      <c r="L1405" s="425">
        <v>3.6708151400000002</v>
      </c>
      <c r="M1405" s="425">
        <v>3.78093959</v>
      </c>
      <c r="N1405" s="425">
        <v>3.8142118599999999</v>
      </c>
      <c r="O1405" s="425">
        <v>3.8477769199999998</v>
      </c>
    </row>
    <row r="1406" spans="1:15" ht="30" outlineLevel="1">
      <c r="A1406" s="527"/>
      <c r="B1406" s="284"/>
      <c r="C1406" s="264" t="s">
        <v>243</v>
      </c>
      <c r="D1406" s="265"/>
      <c r="E1406" s="244">
        <v>0.60656712000000002</v>
      </c>
      <c r="F1406" s="244">
        <v>0.63195087000000005</v>
      </c>
      <c r="G1406" s="244">
        <v>0.15194717099999999</v>
      </c>
      <c r="H1406" s="244">
        <v>0.185517513</v>
      </c>
      <c r="I1406" s="244">
        <v>0.19237277999999999</v>
      </c>
      <c r="J1406" s="244">
        <v>0.15891216899999999</v>
      </c>
      <c r="K1406" s="244">
        <v>0.68874963300000003</v>
      </c>
      <c r="L1406" s="331">
        <v>0.68874963300000003</v>
      </c>
      <c r="M1406" s="331">
        <v>0.68874963300000003</v>
      </c>
      <c r="N1406" s="331">
        <v>0.66808714401000002</v>
      </c>
      <c r="O1406" s="331">
        <v>0.64804452968969994</v>
      </c>
    </row>
    <row r="1407" spans="1:15" outlineLevel="1">
      <c r="A1407" s="527" t="s">
        <v>241</v>
      </c>
      <c r="B1407" s="530" t="s">
        <v>252</v>
      </c>
      <c r="C1407" s="264" t="s">
        <v>244</v>
      </c>
      <c r="D1407" s="265"/>
      <c r="E1407" s="230">
        <v>141.53232800000001</v>
      </c>
      <c r="F1407" s="230">
        <v>147.45520300000001</v>
      </c>
      <c r="G1407" s="230">
        <v>35.454339899999994</v>
      </c>
      <c r="H1407" s="230">
        <v>43.287419700000001</v>
      </c>
      <c r="I1407" s="230">
        <v>44.886982000000003</v>
      </c>
      <c r="J1407" s="230">
        <v>37.079506099999996</v>
      </c>
      <c r="K1407" s="230">
        <v>160.70824769999999</v>
      </c>
      <c r="L1407" s="424">
        <v>160.70824769999999</v>
      </c>
      <c r="M1407" s="424">
        <v>160.70824769999999</v>
      </c>
      <c r="N1407" s="424">
        <v>155.88700026899997</v>
      </c>
      <c r="O1407" s="424">
        <v>151.21039026092996</v>
      </c>
    </row>
    <row r="1408" spans="1:15" outlineLevel="1">
      <c r="A1408" s="527"/>
      <c r="B1408" s="284"/>
      <c r="C1408" s="264" t="s">
        <v>225</v>
      </c>
      <c r="D1408" s="265"/>
      <c r="E1408" s="244">
        <v>0.17443859426</v>
      </c>
      <c r="F1408" s="244">
        <v>0.18173853769750001</v>
      </c>
      <c r="G1408" s="244">
        <v>4.369747392674999E-2</v>
      </c>
      <c r="H1408" s="244">
        <v>5.3351744780250003E-2</v>
      </c>
      <c r="I1408" s="244">
        <v>5.5323205315000006E-2</v>
      </c>
      <c r="J1408" s="244">
        <v>4.5700491268249988E-2</v>
      </c>
      <c r="K1408" s="244">
        <v>0.19807291529024998</v>
      </c>
      <c r="L1408" s="331">
        <v>0.19807291529024998</v>
      </c>
      <c r="M1408" s="323">
        <v>0.19807291529024998</v>
      </c>
      <c r="N1408" s="323">
        <v>0.19213072783154245</v>
      </c>
      <c r="O1408" s="323">
        <v>0.18636680599659616</v>
      </c>
    </row>
    <row r="1409" spans="1:15" ht="30" outlineLevel="1">
      <c r="A1409" s="527"/>
      <c r="B1409" s="528"/>
      <c r="C1409" s="264" t="s">
        <v>55</v>
      </c>
      <c r="D1409" s="265"/>
      <c r="E1409" s="230">
        <v>6.079422516805022</v>
      </c>
      <c r="F1409" s="230">
        <v>6.8629766515309996</v>
      </c>
      <c r="G1409" s="230">
        <v>1.7826442101719999</v>
      </c>
      <c r="H1409" s="230">
        <v>2.1764914625160001</v>
      </c>
      <c r="I1409" s="230">
        <v>2.25691745496</v>
      </c>
      <c r="J1409" s="230">
        <v>1.8643575667080001</v>
      </c>
      <c r="K1409" s="230">
        <v>8.0804106943560008</v>
      </c>
      <c r="L1409" s="426">
        <v>8.5652353399999992</v>
      </c>
      <c r="M1409" s="426">
        <v>8.8221924000000005</v>
      </c>
      <c r="N1409" s="426">
        <v>8.8998276900000004</v>
      </c>
      <c r="O1409" s="426">
        <v>8.9781461700000005</v>
      </c>
    </row>
    <row r="1410" spans="1:15" ht="30" outlineLevel="1">
      <c r="A1410" s="527"/>
      <c r="B1410" s="528"/>
      <c r="C1410" s="264" t="s">
        <v>243</v>
      </c>
      <c r="D1410" s="265"/>
      <c r="E1410" s="244">
        <v>1.41532328</v>
      </c>
      <c r="F1410" s="244">
        <v>1.4745520300000001</v>
      </c>
      <c r="G1410" s="244">
        <v>0.35454339899999993</v>
      </c>
      <c r="H1410" s="244">
        <v>0.43287419700000002</v>
      </c>
      <c r="I1410" s="244">
        <v>0.44886982000000003</v>
      </c>
      <c r="J1410" s="244">
        <v>0.37079506099999998</v>
      </c>
      <c r="K1410" s="244">
        <v>1.6070824769999998</v>
      </c>
      <c r="L1410" s="331">
        <v>1.6070824769999998</v>
      </c>
      <c r="M1410" s="331">
        <v>1.6070824769999998</v>
      </c>
      <c r="N1410" s="331">
        <v>1.5588700026899998</v>
      </c>
      <c r="O1410" s="331">
        <v>1.5121039026092995</v>
      </c>
    </row>
    <row r="1411" spans="1:15" ht="30" outlineLevel="1">
      <c r="A1411" s="527"/>
      <c r="B1411" s="528"/>
      <c r="C1411" s="264" t="s">
        <v>260</v>
      </c>
      <c r="D1411" s="265"/>
      <c r="E1411" s="226">
        <v>0</v>
      </c>
      <c r="F1411" s="226">
        <v>0</v>
      </c>
      <c r="G1411" s="226">
        <v>0</v>
      </c>
      <c r="H1411" s="226">
        <v>0</v>
      </c>
      <c r="I1411" s="226">
        <v>0</v>
      </c>
      <c r="J1411" s="226">
        <v>0</v>
      </c>
      <c r="K1411" s="226">
        <v>0</v>
      </c>
      <c r="L1411" s="226">
        <v>0</v>
      </c>
      <c r="M1411" s="222">
        <v>0</v>
      </c>
      <c r="N1411" s="222">
        <v>0</v>
      </c>
      <c r="O1411" s="222">
        <v>0</v>
      </c>
    </row>
    <row r="1412" spans="1:15" ht="15" customHeight="1" outlineLevel="1">
      <c r="A1412" s="765" t="s">
        <v>248</v>
      </c>
      <c r="B1412" s="777" t="s">
        <v>253</v>
      </c>
      <c r="C1412" s="264" t="s">
        <v>225</v>
      </c>
      <c r="D1412" s="265"/>
      <c r="E1412" s="244">
        <v>0</v>
      </c>
      <c r="F1412" s="244">
        <v>0</v>
      </c>
      <c r="G1412" s="244">
        <f t="shared" ref="G1412:N1412" si="873">G1415+G1418</f>
        <v>0</v>
      </c>
      <c r="H1412" s="244">
        <f t="shared" si="873"/>
        <v>0</v>
      </c>
      <c r="I1412" s="244">
        <f t="shared" si="873"/>
        <v>0</v>
      </c>
      <c r="J1412" s="244">
        <f t="shared" si="873"/>
        <v>0</v>
      </c>
      <c r="K1412" s="244">
        <f t="shared" si="873"/>
        <v>0</v>
      </c>
      <c r="L1412" s="244">
        <f t="shared" si="873"/>
        <v>0</v>
      </c>
      <c r="M1412" s="108">
        <f t="shared" si="873"/>
        <v>0</v>
      </c>
      <c r="N1412" s="108">
        <f t="shared" si="873"/>
        <v>0</v>
      </c>
      <c r="O1412" s="108">
        <f>O1415+O1418</f>
        <v>0</v>
      </c>
    </row>
    <row r="1413" spans="1:15" ht="30" outlineLevel="1">
      <c r="A1413" s="765"/>
      <c r="B1413" s="777"/>
      <c r="C1413" s="264" t="s">
        <v>55</v>
      </c>
      <c r="D1413" s="265"/>
      <c r="E1413" s="244">
        <v>0</v>
      </c>
      <c r="F1413" s="244">
        <v>0</v>
      </c>
      <c r="G1413" s="244">
        <f t="shared" ref="G1413:N1413" si="874">G1416+G1419</f>
        <v>0</v>
      </c>
      <c r="H1413" s="244">
        <f t="shared" si="874"/>
        <v>0</v>
      </c>
      <c r="I1413" s="244">
        <f t="shared" si="874"/>
        <v>0</v>
      </c>
      <c r="J1413" s="244">
        <f t="shared" si="874"/>
        <v>0</v>
      </c>
      <c r="K1413" s="244">
        <f t="shared" si="874"/>
        <v>0</v>
      </c>
      <c r="L1413" s="244">
        <f t="shared" si="874"/>
        <v>0</v>
      </c>
      <c r="M1413" s="108">
        <f t="shared" si="874"/>
        <v>0</v>
      </c>
      <c r="N1413" s="108">
        <f t="shared" si="874"/>
        <v>0</v>
      </c>
      <c r="O1413" s="108">
        <f>O1416+O1419</f>
        <v>0</v>
      </c>
    </row>
    <row r="1414" spans="1:15" outlineLevel="1">
      <c r="A1414" s="765" t="s">
        <v>254</v>
      </c>
      <c r="B1414" s="766" t="s">
        <v>247</v>
      </c>
      <c r="C1414" s="264" t="s">
        <v>313</v>
      </c>
      <c r="D1414" s="265"/>
      <c r="E1414" s="226">
        <v>0</v>
      </c>
      <c r="F1414" s="226">
        <v>0</v>
      </c>
      <c r="G1414" s="226">
        <v>0</v>
      </c>
      <c r="H1414" s="226">
        <v>0</v>
      </c>
      <c r="I1414" s="226">
        <v>0</v>
      </c>
      <c r="J1414" s="226">
        <v>0</v>
      </c>
      <c r="K1414" s="226">
        <v>0</v>
      </c>
      <c r="L1414" s="226">
        <v>0</v>
      </c>
      <c r="M1414" s="222">
        <v>0</v>
      </c>
      <c r="N1414" s="222">
        <v>0</v>
      </c>
      <c r="O1414" s="222">
        <v>0</v>
      </c>
    </row>
    <row r="1415" spans="1:15" outlineLevel="1">
      <c r="A1415" s="765"/>
      <c r="B1415" s="766"/>
      <c r="C1415" s="264" t="s">
        <v>225</v>
      </c>
      <c r="D1415" s="265"/>
      <c r="E1415" s="244">
        <v>0</v>
      </c>
      <c r="F1415" s="244">
        <v>0</v>
      </c>
      <c r="G1415" s="244">
        <f t="shared" ref="G1415:N1415" si="875">1.154*G1414/1000</f>
        <v>0</v>
      </c>
      <c r="H1415" s="244">
        <f t="shared" si="875"/>
        <v>0</v>
      </c>
      <c r="I1415" s="244">
        <f t="shared" si="875"/>
        <v>0</v>
      </c>
      <c r="J1415" s="244">
        <f t="shared" si="875"/>
        <v>0</v>
      </c>
      <c r="K1415" s="244">
        <f t="shared" si="875"/>
        <v>0</v>
      </c>
      <c r="L1415" s="244">
        <f t="shared" si="875"/>
        <v>0</v>
      </c>
      <c r="M1415" s="108">
        <f t="shared" si="875"/>
        <v>0</v>
      </c>
      <c r="N1415" s="108">
        <f t="shared" si="875"/>
        <v>0</v>
      </c>
      <c r="O1415" s="108">
        <f>1.154*O1414/1000</f>
        <v>0</v>
      </c>
    </row>
    <row r="1416" spans="1:15" ht="30" outlineLevel="1">
      <c r="A1416" s="765"/>
      <c r="B1416" s="766"/>
      <c r="C1416" s="264" t="s">
        <v>55</v>
      </c>
      <c r="D1416" s="265"/>
      <c r="E1416" s="226">
        <v>0</v>
      </c>
      <c r="F1416" s="226">
        <v>0</v>
      </c>
      <c r="G1416" s="226">
        <v>0</v>
      </c>
      <c r="H1416" s="226">
        <v>0</v>
      </c>
      <c r="I1416" s="226">
        <v>0</v>
      </c>
      <c r="J1416" s="226">
        <v>0</v>
      </c>
      <c r="K1416" s="226">
        <v>0</v>
      </c>
      <c r="L1416" s="226">
        <v>0</v>
      </c>
      <c r="M1416" s="222">
        <v>0</v>
      </c>
      <c r="N1416" s="222">
        <v>0</v>
      </c>
      <c r="O1416" s="222">
        <v>0</v>
      </c>
    </row>
    <row r="1417" spans="1:15" outlineLevel="1">
      <c r="A1417" s="765" t="s">
        <v>249</v>
      </c>
      <c r="B1417" s="766" t="s">
        <v>246</v>
      </c>
      <c r="C1417" s="264" t="s">
        <v>58</v>
      </c>
      <c r="D1417" s="265"/>
      <c r="E1417" s="226">
        <v>0</v>
      </c>
      <c r="F1417" s="226">
        <v>0</v>
      </c>
      <c r="G1417" s="226">
        <v>0</v>
      </c>
      <c r="H1417" s="226">
        <v>0</v>
      </c>
      <c r="I1417" s="226">
        <v>0</v>
      </c>
      <c r="J1417" s="226">
        <v>0</v>
      </c>
      <c r="K1417" s="226">
        <v>0</v>
      </c>
      <c r="L1417" s="226">
        <v>0</v>
      </c>
      <c r="M1417" s="222">
        <v>0</v>
      </c>
      <c r="N1417" s="222">
        <v>0</v>
      </c>
      <c r="O1417" s="222">
        <v>0</v>
      </c>
    </row>
    <row r="1418" spans="1:15" outlineLevel="1">
      <c r="A1418" s="765"/>
      <c r="B1418" s="766"/>
      <c r="C1418" s="264" t="s">
        <v>56</v>
      </c>
      <c r="D1418" s="265"/>
      <c r="E1418" s="244">
        <v>0</v>
      </c>
      <c r="F1418" s="244">
        <v>0</v>
      </c>
      <c r="G1418" s="244">
        <f t="shared" ref="G1418:N1418" si="876">0.12*G1417</f>
        <v>0</v>
      </c>
      <c r="H1418" s="244">
        <f t="shared" si="876"/>
        <v>0</v>
      </c>
      <c r="I1418" s="244">
        <f t="shared" si="876"/>
        <v>0</v>
      </c>
      <c r="J1418" s="244">
        <f t="shared" si="876"/>
        <v>0</v>
      </c>
      <c r="K1418" s="244">
        <f t="shared" si="876"/>
        <v>0</v>
      </c>
      <c r="L1418" s="244">
        <f t="shared" si="876"/>
        <v>0</v>
      </c>
      <c r="M1418" s="108">
        <f t="shared" si="876"/>
        <v>0</v>
      </c>
      <c r="N1418" s="108">
        <f t="shared" si="876"/>
        <v>0</v>
      </c>
      <c r="O1418" s="108">
        <f>0.12*O1417</f>
        <v>0</v>
      </c>
    </row>
    <row r="1419" spans="1:15" ht="30" outlineLevel="1">
      <c r="A1419" s="765"/>
      <c r="B1419" s="766"/>
      <c r="C1419" s="264" t="s">
        <v>55</v>
      </c>
      <c r="D1419" s="265"/>
      <c r="E1419" s="226">
        <v>0</v>
      </c>
      <c r="F1419" s="226">
        <v>0</v>
      </c>
      <c r="G1419" s="226">
        <v>0</v>
      </c>
      <c r="H1419" s="226">
        <v>0</v>
      </c>
      <c r="I1419" s="226">
        <v>0</v>
      </c>
      <c r="J1419" s="226">
        <v>0</v>
      </c>
      <c r="K1419" s="226">
        <v>0</v>
      </c>
      <c r="L1419" s="226">
        <v>0</v>
      </c>
      <c r="M1419" s="222">
        <v>0</v>
      </c>
      <c r="N1419" s="222">
        <v>0</v>
      </c>
      <c r="O1419" s="222">
        <v>0</v>
      </c>
    </row>
    <row r="1420" spans="1:15" s="220" customFormat="1" ht="60" outlineLevel="1">
      <c r="A1420" s="303">
        <v>9</v>
      </c>
      <c r="B1420" s="304" t="s">
        <v>330</v>
      </c>
      <c r="C1420" s="264" t="s">
        <v>215</v>
      </c>
      <c r="D1420" s="265"/>
      <c r="E1420" s="366">
        <f>E1423/E1421</f>
        <v>1</v>
      </c>
      <c r="F1420" s="366">
        <f>F1423/F1421</f>
        <v>0.85055191445325973</v>
      </c>
      <c r="G1420" s="366">
        <f t="shared" ref="G1420:O1420" si="877">G1423/G1421</f>
        <v>0.75</v>
      </c>
      <c r="H1420" s="366">
        <f t="shared" si="877"/>
        <v>0.75</v>
      </c>
      <c r="I1420" s="366">
        <f t="shared" si="877"/>
        <v>0.75</v>
      </c>
      <c r="J1420" s="366">
        <f t="shared" si="877"/>
        <v>0.75</v>
      </c>
      <c r="K1420" s="366">
        <f t="shared" si="877"/>
        <v>0.75</v>
      </c>
      <c r="L1420" s="366">
        <f t="shared" si="877"/>
        <v>0.75</v>
      </c>
      <c r="M1420" s="366">
        <f t="shared" si="877"/>
        <v>0.75</v>
      </c>
      <c r="N1420" s="366">
        <f t="shared" si="877"/>
        <v>0.75</v>
      </c>
      <c r="O1420" s="366">
        <f t="shared" si="877"/>
        <v>0.75</v>
      </c>
    </row>
    <row r="1421" spans="1:15" s="220" customFormat="1" ht="30" outlineLevel="1">
      <c r="A1421" s="305" t="s">
        <v>334</v>
      </c>
      <c r="B1421" s="304" t="s">
        <v>331</v>
      </c>
      <c r="C1421" s="264" t="s">
        <v>14</v>
      </c>
      <c r="D1421" s="265"/>
      <c r="E1421" s="367">
        <v>7374</v>
      </c>
      <c r="F1421" s="367">
        <v>11596</v>
      </c>
      <c r="G1421" s="367">
        <v>11596</v>
      </c>
      <c r="H1421" s="367">
        <v>11596</v>
      </c>
      <c r="I1421" s="367">
        <v>11596</v>
      </c>
      <c r="J1421" s="367">
        <v>11596</v>
      </c>
      <c r="K1421" s="367">
        <v>11596</v>
      </c>
      <c r="L1421" s="367">
        <v>11596</v>
      </c>
      <c r="M1421" s="367">
        <v>11596</v>
      </c>
      <c r="N1421" s="367">
        <v>11596</v>
      </c>
      <c r="O1421" s="367">
        <v>11596</v>
      </c>
    </row>
    <row r="1422" spans="1:15" s="220" customFormat="1" ht="30" outlineLevel="1">
      <c r="A1422" s="303" t="s">
        <v>335</v>
      </c>
      <c r="B1422" s="306" t="s">
        <v>332</v>
      </c>
      <c r="C1422" s="302" t="s">
        <v>14</v>
      </c>
      <c r="D1422" s="301"/>
      <c r="E1422" s="368">
        <v>0</v>
      </c>
      <c r="F1422" s="368">
        <v>1733</v>
      </c>
      <c r="G1422" s="368">
        <v>2899</v>
      </c>
      <c r="H1422" s="368">
        <v>2899</v>
      </c>
      <c r="I1422" s="368">
        <v>2899</v>
      </c>
      <c r="J1422" s="368">
        <v>2899</v>
      </c>
      <c r="K1422" s="368">
        <v>2899</v>
      </c>
      <c r="L1422" s="368">
        <v>2899</v>
      </c>
      <c r="M1422" s="368">
        <v>2899</v>
      </c>
      <c r="N1422" s="368">
        <v>2899</v>
      </c>
      <c r="O1422" s="368">
        <v>2899</v>
      </c>
    </row>
    <row r="1423" spans="1:15" s="220" customFormat="1" outlineLevel="1">
      <c r="A1423" s="303" t="s">
        <v>336</v>
      </c>
      <c r="B1423" s="306" t="s">
        <v>333</v>
      </c>
      <c r="C1423" s="264" t="s">
        <v>14</v>
      </c>
      <c r="D1423" s="265"/>
      <c r="E1423" s="351">
        <v>7374</v>
      </c>
      <c r="F1423" s="351">
        <v>9863</v>
      </c>
      <c r="G1423" s="351">
        <v>8697</v>
      </c>
      <c r="H1423" s="351">
        <v>8697</v>
      </c>
      <c r="I1423" s="351">
        <v>8697</v>
      </c>
      <c r="J1423" s="351">
        <v>8697</v>
      </c>
      <c r="K1423" s="351">
        <v>8697</v>
      </c>
      <c r="L1423" s="351">
        <v>8697</v>
      </c>
      <c r="M1423" s="351">
        <v>8697</v>
      </c>
      <c r="N1423" s="351">
        <v>8697</v>
      </c>
      <c r="O1423" s="351">
        <v>8697</v>
      </c>
    </row>
    <row r="1424" spans="1:15">
      <c r="A1424" s="786" t="s">
        <v>437</v>
      </c>
      <c r="B1424" s="786"/>
      <c r="C1424" s="786"/>
      <c r="D1424" s="786"/>
      <c r="E1424" s="786"/>
      <c r="F1424" s="786"/>
      <c r="G1424" s="786"/>
      <c r="H1424" s="786"/>
      <c r="I1424" s="786"/>
      <c r="J1424" s="786"/>
      <c r="K1424" s="786"/>
      <c r="L1424" s="786"/>
      <c r="M1424" s="786"/>
      <c r="N1424" s="786"/>
      <c r="O1424" s="786"/>
    </row>
    <row r="1425" spans="1:15" ht="45" outlineLevel="1">
      <c r="A1425" s="523">
        <v>1</v>
      </c>
      <c r="B1425" s="269" t="s">
        <v>76</v>
      </c>
      <c r="C1425" s="270" t="s">
        <v>71</v>
      </c>
      <c r="D1425" s="228"/>
      <c r="E1425" s="108">
        <v>816.97891800000036</v>
      </c>
      <c r="F1425" s="108">
        <v>2077.9052507000001</v>
      </c>
      <c r="G1425" s="108">
        <v>523.10514000000057</v>
      </c>
      <c r="H1425" s="108">
        <v>538.30703000000028</v>
      </c>
      <c r="I1425" s="108">
        <v>576.18974799999967</v>
      </c>
      <c r="J1425" s="108">
        <v>533.70825300000024</v>
      </c>
      <c r="K1425" s="108">
        <f>J1425+I1425+H1425+G1425</f>
        <v>2171.310171000001</v>
      </c>
      <c r="L1425" s="108">
        <v>2184.125481</v>
      </c>
      <c r="M1425" s="108">
        <v>2189.984813</v>
      </c>
      <c r="N1425" s="108">
        <v>2190.1662920000012</v>
      </c>
      <c r="O1425" s="108">
        <v>2184.462257000002</v>
      </c>
    </row>
    <row r="1426" spans="1:15" outlineLevel="1">
      <c r="A1426" s="523" t="s">
        <v>44</v>
      </c>
      <c r="B1426" s="525" t="s">
        <v>72</v>
      </c>
      <c r="C1426" s="270" t="s">
        <v>71</v>
      </c>
      <c r="D1426" s="228"/>
      <c r="E1426" s="108">
        <v>2932.1964750000006</v>
      </c>
      <c r="F1426" s="108">
        <v>3322.1971299999996</v>
      </c>
      <c r="G1426" s="222">
        <v>883.89480600000013</v>
      </c>
      <c r="H1426" s="222">
        <v>794.35051199999998</v>
      </c>
      <c r="I1426" s="222">
        <v>805.53429199999994</v>
      </c>
      <c r="J1426" s="222">
        <v>867.68293500000004</v>
      </c>
      <c r="K1426" s="108">
        <f t="shared" ref="K1426:K1429" si="878">J1426+I1426+H1426+G1426</f>
        <v>3351.4625450000003</v>
      </c>
      <c r="L1426" s="223">
        <v>3426.6703504345642</v>
      </c>
      <c r="M1426" s="223">
        <v>3435.8630467565672</v>
      </c>
      <c r="N1426" s="223">
        <v>3484.2341937266056</v>
      </c>
      <c r="O1426" s="223">
        <v>3477.0197972772276</v>
      </c>
    </row>
    <row r="1427" spans="1:15" outlineLevel="1">
      <c r="A1427" s="523" t="s">
        <v>45</v>
      </c>
      <c r="B1427" s="525" t="s">
        <v>73</v>
      </c>
      <c r="C1427" s="270" t="s">
        <v>71</v>
      </c>
      <c r="D1427" s="228"/>
      <c r="E1427" s="108">
        <v>635.48917301912923</v>
      </c>
      <c r="F1427" s="108">
        <v>784.40758804211714</v>
      </c>
      <c r="G1427" s="222">
        <v>193.42746700000001</v>
      </c>
      <c r="H1427" s="222">
        <v>182.51723000000004</v>
      </c>
      <c r="I1427" s="222">
        <v>187.15722100000002</v>
      </c>
      <c r="J1427" s="222">
        <v>12.773571000000038</v>
      </c>
      <c r="K1427" s="108">
        <f t="shared" si="878"/>
        <v>575.87548900000013</v>
      </c>
      <c r="L1427" s="223">
        <v>579.27436909161656</v>
      </c>
      <c r="M1427" s="223">
        <v>580.82838301059337</v>
      </c>
      <c r="N1427" s="223">
        <v>590.69249665567713</v>
      </c>
      <c r="O1427" s="223">
        <v>589.33898220931985</v>
      </c>
    </row>
    <row r="1428" spans="1:15" outlineLevel="1">
      <c r="A1428" s="523" t="s">
        <v>46</v>
      </c>
      <c r="B1428" s="525" t="s">
        <v>74</v>
      </c>
      <c r="C1428" s="270" t="s">
        <v>71</v>
      </c>
      <c r="D1428" s="228"/>
      <c r="E1428" s="108">
        <v>1747.7613724582459</v>
      </c>
      <c r="F1428" s="108">
        <v>3.1284508000000781</v>
      </c>
      <c r="G1428" s="222">
        <v>522.15082500000005</v>
      </c>
      <c r="H1428" s="222">
        <v>6.1377979999999956</v>
      </c>
      <c r="I1428" s="222">
        <v>0</v>
      </c>
      <c r="J1428" s="222">
        <v>65.978575962811007</v>
      </c>
      <c r="K1428" s="108">
        <f t="shared" si="878"/>
        <v>594.26719896281111</v>
      </c>
      <c r="L1428" s="223">
        <v>597.77462893723623</v>
      </c>
      <c r="M1428" s="223">
        <v>602.75727707797103</v>
      </c>
      <c r="N1428" s="223">
        <v>604.09136780193899</v>
      </c>
      <c r="O1428" s="223">
        <v>601.94046329547405</v>
      </c>
    </row>
    <row r="1429" spans="1:15" outlineLevel="1">
      <c r="A1429" s="523" t="s">
        <v>47</v>
      </c>
      <c r="B1429" s="525" t="s">
        <v>75</v>
      </c>
      <c r="C1429" s="270" t="s">
        <v>71</v>
      </c>
      <c r="D1429" s="228"/>
      <c r="E1429" s="108">
        <v>0</v>
      </c>
      <c r="F1429" s="108">
        <v>0</v>
      </c>
      <c r="G1429" s="222">
        <v>0</v>
      </c>
      <c r="H1429" s="222">
        <v>0</v>
      </c>
      <c r="I1429" s="222">
        <v>0</v>
      </c>
      <c r="J1429" s="222">
        <v>0</v>
      </c>
      <c r="K1429" s="108">
        <f t="shared" si="878"/>
        <v>0</v>
      </c>
      <c r="L1429" s="222">
        <v>0</v>
      </c>
      <c r="M1429" s="222">
        <v>0</v>
      </c>
      <c r="N1429" s="222">
        <v>0</v>
      </c>
      <c r="O1429" s="222">
        <v>0</v>
      </c>
    </row>
    <row r="1430" spans="1:15" ht="60" outlineLevel="1">
      <c r="A1430" s="523">
        <v>2</v>
      </c>
      <c r="B1430" s="524" t="s">
        <v>298</v>
      </c>
      <c r="C1430" s="270" t="s">
        <v>71</v>
      </c>
      <c r="D1430" s="228"/>
      <c r="E1430" s="244">
        <f>E1425</f>
        <v>816.97891800000036</v>
      </c>
      <c r="F1430" s="244">
        <f>F1425</f>
        <v>2077.9052507000001</v>
      </c>
      <c r="G1430" s="244">
        <f t="shared" ref="G1430:O1430" si="879">G1425</f>
        <v>523.10514000000057</v>
      </c>
      <c r="H1430" s="244">
        <f t="shared" si="879"/>
        <v>538.30703000000028</v>
      </c>
      <c r="I1430" s="244">
        <f t="shared" si="879"/>
        <v>576.18974799999967</v>
      </c>
      <c r="J1430" s="244">
        <f t="shared" si="879"/>
        <v>533.70825300000024</v>
      </c>
      <c r="K1430" s="244">
        <f t="shared" si="879"/>
        <v>2171.310171000001</v>
      </c>
      <c r="L1430" s="244">
        <f t="shared" si="879"/>
        <v>2184.125481</v>
      </c>
      <c r="M1430" s="215">
        <f t="shared" si="879"/>
        <v>2189.984813</v>
      </c>
      <c r="N1430" s="215">
        <f t="shared" si="879"/>
        <v>2190.1662920000012</v>
      </c>
      <c r="O1430" s="215">
        <f t="shared" si="879"/>
        <v>2184.462257000002</v>
      </c>
    </row>
    <row r="1431" spans="1:15" ht="60" outlineLevel="1">
      <c r="A1431" s="523">
        <v>3</v>
      </c>
      <c r="B1431" s="524" t="s">
        <v>287</v>
      </c>
      <c r="C1431" s="270" t="s">
        <v>71</v>
      </c>
      <c r="D1431" s="228"/>
      <c r="E1431" s="244">
        <f>E1425</f>
        <v>816.97891800000036</v>
      </c>
      <c r="F1431" s="244">
        <f>F1425</f>
        <v>2077.9052507000001</v>
      </c>
      <c r="G1431" s="244">
        <f t="shared" ref="G1431:K1431" si="880">G1425</f>
        <v>523.10514000000057</v>
      </c>
      <c r="H1431" s="244">
        <f t="shared" si="880"/>
        <v>538.30703000000028</v>
      </c>
      <c r="I1431" s="244">
        <f t="shared" si="880"/>
        <v>576.18974799999967</v>
      </c>
      <c r="J1431" s="244">
        <f t="shared" si="880"/>
        <v>533.70825300000024</v>
      </c>
      <c r="K1431" s="244">
        <f t="shared" si="880"/>
        <v>2171.310171000001</v>
      </c>
      <c r="L1431" s="244">
        <f>L1425</f>
        <v>2184.125481</v>
      </c>
      <c r="M1431" s="215">
        <f t="shared" ref="M1431:O1431" si="881">M1430</f>
        <v>2189.984813</v>
      </c>
      <c r="N1431" s="215">
        <f t="shared" si="881"/>
        <v>2190.1662920000012</v>
      </c>
      <c r="O1431" s="215">
        <f t="shared" si="881"/>
        <v>2184.462257000002</v>
      </c>
    </row>
    <row r="1432" spans="1:15" outlineLevel="1">
      <c r="A1432" s="523" t="s">
        <v>65</v>
      </c>
      <c r="B1432" s="525" t="s">
        <v>72</v>
      </c>
      <c r="C1432" s="270" t="s">
        <v>71</v>
      </c>
      <c r="D1432" s="228"/>
      <c r="E1432" s="244">
        <f t="shared" ref="E1432:J1435" si="882">E1426</f>
        <v>2932.1964750000006</v>
      </c>
      <c r="F1432" s="244">
        <f t="shared" si="882"/>
        <v>3322.1971299999996</v>
      </c>
      <c r="G1432" s="244">
        <f t="shared" si="882"/>
        <v>883.89480600000013</v>
      </c>
      <c r="H1432" s="244">
        <f t="shared" si="882"/>
        <v>794.35051199999998</v>
      </c>
      <c r="I1432" s="244">
        <f t="shared" si="882"/>
        <v>805.53429199999994</v>
      </c>
      <c r="J1432" s="244">
        <f t="shared" si="882"/>
        <v>867.68293500000004</v>
      </c>
      <c r="K1432" s="244">
        <f>K1426</f>
        <v>3351.4625450000003</v>
      </c>
      <c r="L1432" s="244">
        <f t="shared" ref="L1432:O1432" si="883">L1426</f>
        <v>3426.6703504345642</v>
      </c>
      <c r="M1432" s="244">
        <f t="shared" si="883"/>
        <v>3435.8630467565672</v>
      </c>
      <c r="N1432" s="244">
        <f t="shared" si="883"/>
        <v>3484.2341937266056</v>
      </c>
      <c r="O1432" s="244">
        <f t="shared" si="883"/>
        <v>3477.0197972772276</v>
      </c>
    </row>
    <row r="1433" spans="1:15" outlineLevel="1">
      <c r="A1433" s="523" t="s">
        <v>87</v>
      </c>
      <c r="B1433" s="525" t="s">
        <v>73</v>
      </c>
      <c r="C1433" s="270" t="s">
        <v>71</v>
      </c>
      <c r="D1433" s="228"/>
      <c r="E1433" s="244">
        <f t="shared" si="882"/>
        <v>635.48917301912923</v>
      </c>
      <c r="F1433" s="244">
        <f t="shared" si="882"/>
        <v>784.40758804211714</v>
      </c>
      <c r="G1433" s="244">
        <f t="shared" si="882"/>
        <v>193.42746700000001</v>
      </c>
      <c r="H1433" s="244">
        <f t="shared" si="882"/>
        <v>182.51723000000004</v>
      </c>
      <c r="I1433" s="244">
        <f t="shared" si="882"/>
        <v>187.15722100000002</v>
      </c>
      <c r="J1433" s="244">
        <f t="shared" si="882"/>
        <v>12.773571000000038</v>
      </c>
      <c r="K1433" s="244">
        <f>K1427</f>
        <v>575.87548900000013</v>
      </c>
      <c r="L1433" s="244">
        <f t="shared" ref="L1433:O1433" si="884">L1427</f>
        <v>579.27436909161656</v>
      </c>
      <c r="M1433" s="244">
        <f t="shared" si="884"/>
        <v>580.82838301059337</v>
      </c>
      <c r="N1433" s="244">
        <f t="shared" si="884"/>
        <v>590.69249665567713</v>
      </c>
      <c r="O1433" s="244">
        <f t="shared" si="884"/>
        <v>589.33898220931985</v>
      </c>
    </row>
    <row r="1434" spans="1:15" outlineLevel="1">
      <c r="A1434" s="523" t="s">
        <v>85</v>
      </c>
      <c r="B1434" s="525" t="s">
        <v>74</v>
      </c>
      <c r="C1434" s="270" t="s">
        <v>71</v>
      </c>
      <c r="D1434" s="228"/>
      <c r="E1434" s="244">
        <f t="shared" si="882"/>
        <v>1747.7613724582459</v>
      </c>
      <c r="F1434" s="244">
        <f t="shared" si="882"/>
        <v>3.1284508000000781</v>
      </c>
      <c r="G1434" s="244">
        <f t="shared" si="882"/>
        <v>522.15082500000005</v>
      </c>
      <c r="H1434" s="244">
        <f t="shared" si="882"/>
        <v>6.1377979999999956</v>
      </c>
      <c r="I1434" s="244">
        <f t="shared" si="882"/>
        <v>0</v>
      </c>
      <c r="J1434" s="244">
        <f t="shared" si="882"/>
        <v>65.978575962811007</v>
      </c>
      <c r="K1434" s="244">
        <f>K1428</f>
        <v>594.26719896281111</v>
      </c>
      <c r="L1434" s="244">
        <f t="shared" ref="L1434:O1434" si="885">L1428</f>
        <v>597.77462893723623</v>
      </c>
      <c r="M1434" s="244">
        <f t="shared" si="885"/>
        <v>602.75727707797103</v>
      </c>
      <c r="N1434" s="244">
        <f t="shared" si="885"/>
        <v>604.09136780193899</v>
      </c>
      <c r="O1434" s="244">
        <f t="shared" si="885"/>
        <v>601.94046329547405</v>
      </c>
    </row>
    <row r="1435" spans="1:15" outlineLevel="1">
      <c r="A1435" s="523" t="s">
        <v>86</v>
      </c>
      <c r="B1435" s="525" t="s">
        <v>75</v>
      </c>
      <c r="C1435" s="270" t="s">
        <v>71</v>
      </c>
      <c r="D1435" s="228"/>
      <c r="E1435" s="244">
        <f t="shared" si="882"/>
        <v>0</v>
      </c>
      <c r="F1435" s="244">
        <f t="shared" si="882"/>
        <v>0</v>
      </c>
      <c r="G1435" s="244">
        <f t="shared" si="882"/>
        <v>0</v>
      </c>
      <c r="H1435" s="244">
        <f t="shared" si="882"/>
        <v>0</v>
      </c>
      <c r="I1435" s="244">
        <f t="shared" si="882"/>
        <v>0</v>
      </c>
      <c r="J1435" s="244">
        <f t="shared" si="882"/>
        <v>0</v>
      </c>
      <c r="K1435" s="244">
        <f>K1429</f>
        <v>0</v>
      </c>
      <c r="L1435" s="244">
        <f t="shared" ref="L1435:O1435" si="886">L1429</f>
        <v>0</v>
      </c>
      <c r="M1435" s="244">
        <f t="shared" si="886"/>
        <v>0</v>
      </c>
      <c r="N1435" s="244">
        <f t="shared" si="886"/>
        <v>0</v>
      </c>
      <c r="O1435" s="244">
        <f t="shared" si="886"/>
        <v>0</v>
      </c>
    </row>
    <row r="1436" spans="1:15" ht="15" customHeight="1" outlineLevel="1">
      <c r="A1436" s="781">
        <v>4</v>
      </c>
      <c r="B1436" s="784" t="s">
        <v>78</v>
      </c>
      <c r="C1436" s="270" t="s">
        <v>71</v>
      </c>
      <c r="D1436" s="228"/>
      <c r="E1436" s="324">
        <v>51.209495117333752</v>
      </c>
      <c r="F1436" s="324">
        <v>37.07745887211788</v>
      </c>
      <c r="G1436" s="324">
        <v>3.9938789999999997</v>
      </c>
      <c r="H1436" s="324">
        <v>5.3404265285999992</v>
      </c>
      <c r="I1436" s="324">
        <v>9.9706551599999997</v>
      </c>
      <c r="J1436" s="324">
        <v>17.016452170999909</v>
      </c>
      <c r="K1436" s="324">
        <f>J1436+I1436+H1436+G1436</f>
        <v>36.32141285959991</v>
      </c>
      <c r="L1436" s="324">
        <v>36.407755999999999</v>
      </c>
      <c r="M1436" s="324">
        <v>35.807637</v>
      </c>
      <c r="N1436" s="324">
        <v>33.895691999999997</v>
      </c>
      <c r="O1436" s="324">
        <v>31.136053</v>
      </c>
    </row>
    <row r="1437" spans="1:15" outlineLevel="1">
      <c r="A1437" s="781"/>
      <c r="B1437" s="784"/>
      <c r="C1437" s="270" t="s">
        <v>55</v>
      </c>
      <c r="D1437" s="228"/>
      <c r="E1437" s="324">
        <f>E1436*Тарифы!$B$5</f>
        <v>161.20437486569128</v>
      </c>
      <c r="F1437" s="324">
        <f>F1436*Тарифы!$C$5</f>
        <v>113.76069228535665</v>
      </c>
      <c r="G1437" s="325">
        <f>G1441+G1445+G1449+G1453</f>
        <v>14.340526196936262</v>
      </c>
      <c r="H1437" s="325">
        <f t="shared" ref="H1437:J1437" si="887">H1441+H1445+H1449+H1453</f>
        <v>18.287660384366323</v>
      </c>
      <c r="I1437" s="325">
        <f t="shared" si="887"/>
        <v>36.096577600037513</v>
      </c>
      <c r="J1437" s="325">
        <f t="shared" si="887"/>
        <v>61.82678093608515</v>
      </c>
      <c r="K1437" s="324">
        <f>J1437+I1437+H1437+G1437</f>
        <v>130.55154511742523</v>
      </c>
      <c r="L1437" s="326">
        <v>137.49234568512085</v>
      </c>
      <c r="M1437" s="326">
        <v>141.99526942350488</v>
      </c>
      <c r="N1437" s="326">
        <v>141.1846409828598</v>
      </c>
      <c r="O1437" s="326">
        <v>136.26263012471983</v>
      </c>
    </row>
    <row r="1438" spans="1:15" outlineLevel="1">
      <c r="A1438" s="781"/>
      <c r="B1438" s="784"/>
      <c r="C1438" s="273" t="s">
        <v>83</v>
      </c>
      <c r="D1438" s="274"/>
      <c r="E1438" s="146">
        <f t="shared" ref="E1438:J1438" si="888">E1436/E1430*100</f>
        <v>6.2681538028786354</v>
      </c>
      <c r="F1438" s="146">
        <f t="shared" si="888"/>
        <v>1.7843671582054719</v>
      </c>
      <c r="G1438" s="146">
        <f t="shared" si="888"/>
        <v>0.76349450513906159</v>
      </c>
      <c r="H1438" s="146">
        <f t="shared" si="888"/>
        <v>0.99207816933024184</v>
      </c>
      <c r="I1438" s="146">
        <f t="shared" si="888"/>
        <v>1.7304464709080531</v>
      </c>
      <c r="J1438" s="146">
        <f t="shared" si="888"/>
        <v>3.1883434583125889</v>
      </c>
      <c r="K1438" s="146">
        <f>K1436/K1430*100</f>
        <v>1.6727878561390432</v>
      </c>
      <c r="L1438" s="146">
        <f t="shared" ref="L1438:O1438" si="889">L1436/L1430*100</f>
        <v>1.6669260221867261</v>
      </c>
      <c r="M1438" s="146">
        <f t="shared" si="889"/>
        <v>1.6350632564866103</v>
      </c>
      <c r="N1438" s="146">
        <f t="shared" si="889"/>
        <v>1.5476309777851325</v>
      </c>
      <c r="O1438" s="146">
        <f t="shared" si="889"/>
        <v>1.4253417700500912</v>
      </c>
    </row>
    <row r="1439" spans="1:15" outlineLevel="1">
      <c r="A1439" s="781"/>
      <c r="B1439" s="784"/>
      <c r="C1439" s="273" t="s">
        <v>84</v>
      </c>
      <c r="D1439" s="274"/>
      <c r="E1439" s="146">
        <f t="shared" ref="E1439:J1439" si="890">IF(E1431&gt;0,E1436/E1431*100,)</f>
        <v>6.2681538028786354</v>
      </c>
      <c r="F1439" s="146">
        <f t="shared" si="890"/>
        <v>1.7843671582054719</v>
      </c>
      <c r="G1439" s="146">
        <f t="shared" si="890"/>
        <v>0.76349450513906159</v>
      </c>
      <c r="H1439" s="146">
        <f t="shared" si="890"/>
        <v>0.99207816933024184</v>
      </c>
      <c r="I1439" s="146">
        <f t="shared" si="890"/>
        <v>1.7304464709080531</v>
      </c>
      <c r="J1439" s="146">
        <f t="shared" si="890"/>
        <v>3.1883434583125889</v>
      </c>
      <c r="K1439" s="146">
        <f>IF(K1431&gt;0,K1436/K1431*100,)</f>
        <v>1.6727878561390432</v>
      </c>
      <c r="L1439" s="146">
        <f t="shared" ref="L1439:O1439" si="891">IF(L1431&gt;0,L1436/L1431*100,)</f>
        <v>1.6669260221867261</v>
      </c>
      <c r="M1439" s="146">
        <f t="shared" si="891"/>
        <v>1.6350632564866103</v>
      </c>
      <c r="N1439" s="146">
        <f t="shared" si="891"/>
        <v>1.5476309777851325</v>
      </c>
      <c r="O1439" s="146">
        <f t="shared" si="891"/>
        <v>1.4253417700500912</v>
      </c>
    </row>
    <row r="1440" spans="1:15" outlineLevel="1">
      <c r="A1440" s="781" t="s">
        <v>64</v>
      </c>
      <c r="B1440" s="782" t="s">
        <v>72</v>
      </c>
      <c r="C1440" s="270" t="s">
        <v>71</v>
      </c>
      <c r="D1440" s="228"/>
      <c r="E1440" s="230">
        <v>34.263511589079783</v>
      </c>
      <c r="F1440" s="230">
        <v>33.860341150000892</v>
      </c>
      <c r="G1440" s="230">
        <v>3.3847359999999997</v>
      </c>
      <c r="H1440" s="230">
        <v>4.3659213593999997</v>
      </c>
      <c r="I1440" s="230">
        <v>8.089849000000001</v>
      </c>
      <c r="J1440" s="230">
        <v>16.711629999999911</v>
      </c>
      <c r="K1440" s="230">
        <f>J1440+I1440+H1440+G1440</f>
        <v>32.55213635939991</v>
      </c>
      <c r="L1440" s="230">
        <v>32.629519000000002</v>
      </c>
      <c r="M1440" s="230">
        <v>32.091678000000002</v>
      </c>
      <c r="N1440" s="230">
        <v>30.378146000000001</v>
      </c>
      <c r="O1440" s="230">
        <v>27.904890000000002</v>
      </c>
    </row>
    <row r="1441" spans="1:15" outlineLevel="1">
      <c r="A1441" s="781"/>
      <c r="B1441" s="782"/>
      <c r="C1441" s="270" t="s">
        <v>55</v>
      </c>
      <c r="D1441" s="228"/>
      <c r="E1441" s="324">
        <f>E1440*Тарифы!$B$5</f>
        <v>107.85944977128599</v>
      </c>
      <c r="F1441" s="324">
        <v>103.69213580841179</v>
      </c>
      <c r="G1441" s="328">
        <f>G1440*Тарифы!$E$5</f>
        <v>12.153321439561202</v>
      </c>
      <c r="H1441" s="328">
        <f>H1440*Тарифы!$F$5</f>
        <v>14.950582440928919</v>
      </c>
      <c r="I1441" s="328">
        <f>I1440*Тарифы!$G$5</f>
        <v>29.287530008317514</v>
      </c>
      <c r="J1441" s="328">
        <f>J1440*Тарифы!$H$5</f>
        <v>60.71925432586746</v>
      </c>
      <c r="K1441" s="230">
        <f>J1441+I1441+H1441+G1441</f>
        <v>117.11068821467508</v>
      </c>
      <c r="L1441" s="326">
        <v>123.22399397225193</v>
      </c>
      <c r="M1441" s="326">
        <v>127.25962519845598</v>
      </c>
      <c r="N1441" s="326">
        <v>126.5331192157074</v>
      </c>
      <c r="O1441" s="326">
        <v>122.12189209534662</v>
      </c>
    </row>
    <row r="1442" spans="1:15" outlineLevel="1">
      <c r="A1442" s="781"/>
      <c r="B1442" s="782"/>
      <c r="C1442" s="273" t="s">
        <v>79</v>
      </c>
      <c r="D1442" s="274"/>
      <c r="E1442" s="311">
        <f t="shared" ref="E1442:O1442" si="892">IF(E1426&gt;0,E1440/E1426*100,)</f>
        <v>1.1685271393377477</v>
      </c>
      <c r="F1442" s="311">
        <f t="shared" si="892"/>
        <v>1.0192152911167225</v>
      </c>
      <c r="G1442" s="311">
        <f t="shared" si="892"/>
        <v>0.38293425609291332</v>
      </c>
      <c r="H1442" s="311">
        <f t="shared" si="892"/>
        <v>0.54962152015330978</v>
      </c>
      <c r="I1442" s="311">
        <f t="shared" si="892"/>
        <v>1.0042836264505051</v>
      </c>
      <c r="J1442" s="311">
        <f t="shared" si="892"/>
        <v>1.926006531406534</v>
      </c>
      <c r="K1442" s="311">
        <f t="shared" si="892"/>
        <v>0.97128152030115877</v>
      </c>
      <c r="L1442" s="311">
        <f t="shared" si="892"/>
        <v>0.95222229345352649</v>
      </c>
      <c r="M1442" s="311">
        <f t="shared" si="892"/>
        <v>0.93402087228984121</v>
      </c>
      <c r="N1442" s="311">
        <f t="shared" si="892"/>
        <v>0.87187440082805345</v>
      </c>
      <c r="O1442" s="311">
        <f t="shared" si="892"/>
        <v>0.80255194468123714</v>
      </c>
    </row>
    <row r="1443" spans="1:15" outlineLevel="1">
      <c r="A1443" s="781"/>
      <c r="B1443" s="782"/>
      <c r="C1443" s="273" t="s">
        <v>139</v>
      </c>
      <c r="D1443" s="274"/>
      <c r="E1443" s="311">
        <f t="shared" ref="E1443:O1443" si="893">IF(E1432&gt;0,E1440/E1432*100,)</f>
        <v>1.1685271393377477</v>
      </c>
      <c r="F1443" s="311">
        <f t="shared" si="893"/>
        <v>1.0192152911167225</v>
      </c>
      <c r="G1443" s="311">
        <f t="shared" si="893"/>
        <v>0.38293425609291332</v>
      </c>
      <c r="H1443" s="311">
        <f t="shared" si="893"/>
        <v>0.54962152015330978</v>
      </c>
      <c r="I1443" s="311">
        <f t="shared" si="893"/>
        <v>1.0042836264505051</v>
      </c>
      <c r="J1443" s="311">
        <f t="shared" si="893"/>
        <v>1.926006531406534</v>
      </c>
      <c r="K1443" s="311">
        <f t="shared" si="893"/>
        <v>0.97128152030115877</v>
      </c>
      <c r="L1443" s="311">
        <f t="shared" si="893"/>
        <v>0.95222229345352649</v>
      </c>
      <c r="M1443" s="311">
        <f t="shared" si="893"/>
        <v>0.93402087228984121</v>
      </c>
      <c r="N1443" s="311">
        <f t="shared" si="893"/>
        <v>0.87187440082805345</v>
      </c>
      <c r="O1443" s="311">
        <f t="shared" si="893"/>
        <v>0.80255194468123714</v>
      </c>
    </row>
    <row r="1444" spans="1:15" outlineLevel="1">
      <c r="A1444" s="781" t="s">
        <v>66</v>
      </c>
      <c r="B1444" s="782" t="s">
        <v>73</v>
      </c>
      <c r="C1444" s="270" t="s">
        <v>71</v>
      </c>
      <c r="D1444" s="228"/>
      <c r="E1444" s="230">
        <v>16.945983528253972</v>
      </c>
      <c r="F1444" s="230">
        <v>0.76184892211690747</v>
      </c>
      <c r="G1444" s="328">
        <v>0.60914299999999999</v>
      </c>
      <c r="H1444" s="328">
        <v>0.97450516919999997</v>
      </c>
      <c r="I1444" s="328">
        <v>1.8808061600000001</v>
      </c>
      <c r="J1444" s="328">
        <v>0.30482217100000103</v>
      </c>
      <c r="K1444" s="230">
        <f>J1444+I1444+H1444+G1444</f>
        <v>3.769276500200001</v>
      </c>
      <c r="L1444" s="328">
        <v>3.7782369999999998</v>
      </c>
      <c r="M1444" s="328">
        <v>3.7159589999999998</v>
      </c>
      <c r="N1444" s="328">
        <v>3.5175459999999998</v>
      </c>
      <c r="O1444" s="328">
        <v>3.231163</v>
      </c>
    </row>
    <row r="1445" spans="1:15" outlineLevel="1">
      <c r="A1445" s="781"/>
      <c r="B1445" s="782"/>
      <c r="C1445" s="270" t="s">
        <v>55</v>
      </c>
      <c r="D1445" s="228"/>
      <c r="E1445" s="324">
        <f>E1444*Тарифы!$B$5</f>
        <v>53.344925094405305</v>
      </c>
      <c r="F1445" s="324">
        <v>2.3328028813206854</v>
      </c>
      <c r="G1445" s="328">
        <f>G1444*Тарифы!$E$5</f>
        <v>2.1872047573750595</v>
      </c>
      <c r="H1445" s="328">
        <f>H1444*Тарифы!$F$5</f>
        <v>3.3370779434374036</v>
      </c>
      <c r="I1445" s="328">
        <f>I1444*Тарифы!$G$5</f>
        <v>6.8090475917199971</v>
      </c>
      <c r="J1445" s="328">
        <f>J1444*Тарифы!$H$5</f>
        <v>1.1075266102176879</v>
      </c>
      <c r="K1445" s="230">
        <f>J1445+I1445+H1445+G1445</f>
        <v>13.440856902750149</v>
      </c>
      <c r="L1445" s="326">
        <v>14.268351712868926</v>
      </c>
      <c r="M1445" s="326">
        <v>14.735644225048912</v>
      </c>
      <c r="N1445" s="326">
        <v>14.651521767152435</v>
      </c>
      <c r="O1445" s="326">
        <v>14.140738029373219</v>
      </c>
    </row>
    <row r="1446" spans="1:15" outlineLevel="1">
      <c r="A1446" s="781"/>
      <c r="B1446" s="782"/>
      <c r="C1446" s="273" t="s">
        <v>80</v>
      </c>
      <c r="D1446" s="274"/>
      <c r="E1446" s="261">
        <f t="shared" ref="E1446:O1446" si="894">IF(E1427&gt;0,E1444/E1427*100,)</f>
        <v>2.6666046012626357</v>
      </c>
      <c r="F1446" s="261">
        <f t="shared" si="894"/>
        <v>9.7124114265452713E-2</v>
      </c>
      <c r="G1446" s="261">
        <f t="shared" si="894"/>
        <v>0.31492063120487429</v>
      </c>
      <c r="H1446" s="261">
        <f t="shared" si="894"/>
        <v>0.53392502680431864</v>
      </c>
      <c r="I1446" s="261">
        <f t="shared" si="894"/>
        <v>1.004933793070159</v>
      </c>
      <c r="J1446" s="261">
        <f t="shared" si="894"/>
        <v>2.3863504653475536</v>
      </c>
      <c r="K1446" s="261">
        <f t="shared" si="894"/>
        <v>0.6545297676664964</v>
      </c>
      <c r="L1446" s="261">
        <f t="shared" si="894"/>
        <v>0.65223617712014514</v>
      </c>
      <c r="M1446" s="261">
        <f t="shared" si="894"/>
        <v>0.639768838557641</v>
      </c>
      <c r="N1446" s="261">
        <f t="shared" si="894"/>
        <v>0.59549529068259466</v>
      </c>
      <c r="O1446" s="261">
        <f t="shared" si="894"/>
        <v>0.54826900943952217</v>
      </c>
    </row>
    <row r="1447" spans="1:15" outlineLevel="1">
      <c r="A1447" s="781"/>
      <c r="B1447" s="782"/>
      <c r="C1447" s="273" t="s">
        <v>140</v>
      </c>
      <c r="D1447" s="274"/>
      <c r="E1447" s="261">
        <f t="shared" ref="E1447:J1447" si="895">IF(E1433&gt;0,E1444/E1433*100,)</f>
        <v>2.6666046012626357</v>
      </c>
      <c r="F1447" s="261">
        <f t="shared" si="895"/>
        <v>9.7124114265452713E-2</v>
      </c>
      <c r="G1447" s="261">
        <f t="shared" si="895"/>
        <v>0.31492063120487429</v>
      </c>
      <c r="H1447" s="261">
        <f t="shared" si="895"/>
        <v>0.53392502680431864</v>
      </c>
      <c r="I1447" s="261">
        <f t="shared" si="895"/>
        <v>1.004933793070159</v>
      </c>
      <c r="J1447" s="261">
        <f t="shared" si="895"/>
        <v>2.3863504653475536</v>
      </c>
      <c r="K1447" s="261">
        <f>IF(K1433&gt;0,K1444/K1433*100,)</f>
        <v>0.6545297676664964</v>
      </c>
      <c r="L1447" s="261">
        <f t="shared" ref="L1447:O1447" si="896">IF(L1433&gt;0,L1444/L1433*100,)</f>
        <v>0.65223617712014514</v>
      </c>
      <c r="M1447" s="261">
        <f t="shared" si="896"/>
        <v>0.639768838557641</v>
      </c>
      <c r="N1447" s="261">
        <f t="shared" si="896"/>
        <v>0.59549529068259466</v>
      </c>
      <c r="O1447" s="261">
        <f t="shared" si="896"/>
        <v>0.54826900943952217</v>
      </c>
    </row>
    <row r="1448" spans="1:15" outlineLevel="1">
      <c r="A1448" s="781" t="s">
        <v>89</v>
      </c>
      <c r="B1448" s="782" t="s">
        <v>74</v>
      </c>
      <c r="C1448" s="270" t="s">
        <v>71</v>
      </c>
      <c r="D1448" s="228"/>
      <c r="E1448" s="230"/>
      <c r="F1448" s="230">
        <v>2.455268800000078</v>
      </c>
      <c r="G1448" s="328"/>
      <c r="H1448" s="328"/>
      <c r="I1448" s="328"/>
      <c r="J1448" s="328"/>
      <c r="K1448" s="230">
        <f>J1448+I1448+H1448+G1448</f>
        <v>0</v>
      </c>
      <c r="L1448" s="328"/>
      <c r="M1448" s="328"/>
      <c r="N1448" s="328"/>
      <c r="O1448" s="328"/>
    </row>
    <row r="1449" spans="1:15" outlineLevel="1">
      <c r="A1449" s="781"/>
      <c r="B1449" s="782"/>
      <c r="C1449" s="270" t="s">
        <v>55</v>
      </c>
      <c r="D1449" s="228"/>
      <c r="E1449" s="324">
        <f>E1448*Тарифы!$B$5</f>
        <v>0</v>
      </c>
      <c r="F1449" s="324">
        <v>7.5270073302123031</v>
      </c>
      <c r="G1449" s="328">
        <f>G1448*Тарифы!$E$5</f>
        <v>0</v>
      </c>
      <c r="H1449" s="328">
        <f>H1448*Тарифы!$F$5</f>
        <v>0</v>
      </c>
      <c r="I1449" s="328">
        <f>I1448*Тарифы!$G$5</f>
        <v>0</v>
      </c>
      <c r="J1449" s="328">
        <f>J1448*Тарифы!$H$5</f>
        <v>0</v>
      </c>
      <c r="K1449" s="230">
        <f>J1449+I1449+H1449+G1449</f>
        <v>0</v>
      </c>
      <c r="L1449" s="326">
        <f>L1448*Тарифы!$I$5</f>
        <v>0</v>
      </c>
      <c r="M1449" s="326">
        <f>M1448*Тарифы!$J$5</f>
        <v>0</v>
      </c>
      <c r="N1449" s="326">
        <f>N1448*Тарифы!$K$5</f>
        <v>0</v>
      </c>
      <c r="O1449" s="326">
        <f>O1448*Тарифы!$L$5</f>
        <v>0</v>
      </c>
    </row>
    <row r="1450" spans="1:15" outlineLevel="1">
      <c r="A1450" s="781"/>
      <c r="B1450" s="782"/>
      <c r="C1450" s="273" t="s">
        <v>81</v>
      </c>
      <c r="D1450" s="274"/>
      <c r="E1450" s="261">
        <f t="shared" ref="E1450:J1450" si="897">IF(E1428&gt;0,E1448/E1428*100,)</f>
        <v>0</v>
      </c>
      <c r="F1450" s="261">
        <f t="shared" si="897"/>
        <v>78.481937449680089</v>
      </c>
      <c r="G1450" s="261">
        <f t="shared" si="897"/>
        <v>0</v>
      </c>
      <c r="H1450" s="261">
        <f t="shared" si="897"/>
        <v>0</v>
      </c>
      <c r="I1450" s="261">
        <f t="shared" si="897"/>
        <v>0</v>
      </c>
      <c r="J1450" s="261">
        <f t="shared" si="897"/>
        <v>0</v>
      </c>
      <c r="K1450" s="261">
        <f>IF(K1428&gt;0,K1448/K1428*100,)</f>
        <v>0</v>
      </c>
      <c r="L1450" s="261">
        <f t="shared" ref="L1450:O1450" si="898">IF(L1428&gt;0,L1448/L1428*100,)</f>
        <v>0</v>
      </c>
      <c r="M1450" s="261">
        <f t="shared" si="898"/>
        <v>0</v>
      </c>
      <c r="N1450" s="261">
        <f t="shared" si="898"/>
        <v>0</v>
      </c>
      <c r="O1450" s="261">
        <f t="shared" si="898"/>
        <v>0</v>
      </c>
    </row>
    <row r="1451" spans="1:15" outlineLevel="1">
      <c r="A1451" s="781"/>
      <c r="B1451" s="782"/>
      <c r="C1451" s="273" t="s">
        <v>141</v>
      </c>
      <c r="D1451" s="274"/>
      <c r="E1451" s="261">
        <f t="shared" ref="E1451:J1451" si="899">IF(E1434&gt;0,E1448/E1434*100,)</f>
        <v>0</v>
      </c>
      <c r="F1451" s="261">
        <f t="shared" si="899"/>
        <v>78.481937449680089</v>
      </c>
      <c r="G1451" s="261">
        <f t="shared" si="899"/>
        <v>0</v>
      </c>
      <c r="H1451" s="261">
        <f t="shared" si="899"/>
        <v>0</v>
      </c>
      <c r="I1451" s="261">
        <f t="shared" si="899"/>
        <v>0</v>
      </c>
      <c r="J1451" s="261">
        <f t="shared" si="899"/>
        <v>0</v>
      </c>
      <c r="K1451" s="261">
        <f>IF(K1434&gt;0,K1448/K1434*100,)</f>
        <v>0</v>
      </c>
      <c r="L1451" s="261">
        <f t="shared" ref="L1451:O1451" si="900">IF(L1434&gt;0,L1448/L1434*100,)</f>
        <v>0</v>
      </c>
      <c r="M1451" s="261">
        <f t="shared" si="900"/>
        <v>0</v>
      </c>
      <c r="N1451" s="261">
        <f t="shared" si="900"/>
        <v>0</v>
      </c>
      <c r="O1451" s="261">
        <f t="shared" si="900"/>
        <v>0</v>
      </c>
    </row>
    <row r="1452" spans="1:15" outlineLevel="1">
      <c r="A1452" s="781" t="s">
        <v>90</v>
      </c>
      <c r="B1452" s="782" t="s">
        <v>75</v>
      </c>
      <c r="C1452" s="270" t="s">
        <v>71</v>
      </c>
      <c r="D1452" s="228"/>
      <c r="E1452" s="230"/>
      <c r="F1452" s="230"/>
      <c r="G1452" s="328"/>
      <c r="H1452" s="328"/>
      <c r="I1452" s="328"/>
      <c r="J1452" s="328"/>
      <c r="K1452" s="230">
        <f>J1452+I1452+H1452+G1452</f>
        <v>0</v>
      </c>
      <c r="L1452" s="328"/>
      <c r="M1452" s="328"/>
      <c r="N1452" s="328"/>
      <c r="O1452" s="328"/>
    </row>
    <row r="1453" spans="1:15" outlineLevel="1">
      <c r="A1453" s="781"/>
      <c r="B1453" s="782"/>
      <c r="C1453" s="270" t="s">
        <v>55</v>
      </c>
      <c r="D1453" s="228"/>
      <c r="E1453" s="324">
        <f>E1452*Тарифы!$B$5</f>
        <v>0</v>
      </c>
      <c r="F1453" s="324">
        <v>0</v>
      </c>
      <c r="G1453" s="328">
        <f>G1452*Тарифы!$E$5</f>
        <v>0</v>
      </c>
      <c r="H1453" s="328">
        <f>H1452*Тарифы!$F$5</f>
        <v>0</v>
      </c>
      <c r="I1453" s="328">
        <f>I1452*Тарифы!$G$5</f>
        <v>0</v>
      </c>
      <c r="J1453" s="328">
        <f>J1452*Тарифы!$H$5</f>
        <v>0</v>
      </c>
      <c r="K1453" s="230">
        <f>J1453+I1453+H1453+G1453</f>
        <v>0</v>
      </c>
      <c r="L1453" s="326">
        <f>L1452*Тарифы!$I$5</f>
        <v>0</v>
      </c>
      <c r="M1453" s="326">
        <f>M1452*Тарифы!$J$5</f>
        <v>0</v>
      </c>
      <c r="N1453" s="326">
        <f>N1452*Тарифы!$K$5</f>
        <v>0</v>
      </c>
      <c r="O1453" s="326">
        <f>O1452*Тарифы!$L$5</f>
        <v>0</v>
      </c>
    </row>
    <row r="1454" spans="1:15" outlineLevel="1">
      <c r="A1454" s="781"/>
      <c r="B1454" s="782"/>
      <c r="C1454" s="273" t="s">
        <v>82</v>
      </c>
      <c r="D1454" s="274"/>
      <c r="E1454" s="261">
        <f t="shared" ref="E1454:J1454" si="901">IF(E1429&gt;0,E1452/E1429*100,)</f>
        <v>0</v>
      </c>
      <c r="F1454" s="261">
        <f t="shared" si="901"/>
        <v>0</v>
      </c>
      <c r="G1454" s="261">
        <f t="shared" si="901"/>
        <v>0</v>
      </c>
      <c r="H1454" s="261">
        <f t="shared" si="901"/>
        <v>0</v>
      </c>
      <c r="I1454" s="261">
        <f t="shared" si="901"/>
        <v>0</v>
      </c>
      <c r="J1454" s="261">
        <f t="shared" si="901"/>
        <v>0</v>
      </c>
      <c r="K1454" s="261">
        <f>IF(K1429&gt;0,K1452/K1429*100,)</f>
        <v>0</v>
      </c>
      <c r="L1454" s="261">
        <f t="shared" ref="L1454:O1454" si="902">IF(L1429&gt;0,L1452/L1429*100,)</f>
        <v>0</v>
      </c>
      <c r="M1454" s="261">
        <f t="shared" si="902"/>
        <v>0</v>
      </c>
      <c r="N1454" s="261">
        <f t="shared" si="902"/>
        <v>0</v>
      </c>
      <c r="O1454" s="261">
        <f t="shared" si="902"/>
        <v>0</v>
      </c>
    </row>
    <row r="1455" spans="1:15" outlineLevel="1">
      <c r="A1455" s="781"/>
      <c r="B1455" s="782"/>
      <c r="C1455" s="273" t="s">
        <v>142</v>
      </c>
      <c r="D1455" s="274"/>
      <c r="E1455" s="261">
        <f t="shared" ref="E1455:J1455" si="903">IF(E1435&gt;0,E1452/E1435*100,)</f>
        <v>0</v>
      </c>
      <c r="F1455" s="261">
        <f t="shared" si="903"/>
        <v>0</v>
      </c>
      <c r="G1455" s="261">
        <f t="shared" si="903"/>
        <v>0</v>
      </c>
      <c r="H1455" s="261">
        <f t="shared" si="903"/>
        <v>0</v>
      </c>
      <c r="I1455" s="261">
        <f t="shared" si="903"/>
        <v>0</v>
      </c>
      <c r="J1455" s="261">
        <f t="shared" si="903"/>
        <v>0</v>
      </c>
      <c r="K1455" s="261">
        <f>IF(K1435&gt;0,K1452/K1435*100,)</f>
        <v>0</v>
      </c>
      <c r="L1455" s="261">
        <f>IF(L1435&gt;0,L1452/L1435*100,)</f>
        <v>0</v>
      </c>
      <c r="M1455" s="261">
        <f>IF(M1435&gt;0,M1452/M1435*100,)</f>
        <v>0</v>
      </c>
      <c r="N1455" s="261">
        <f>IF(N1435&gt;0,N1452/N1435*100,)</f>
        <v>0</v>
      </c>
      <c r="O1455" s="261">
        <f>IF(O1435&gt;0,O1452/O1435*100,)</f>
        <v>0</v>
      </c>
    </row>
    <row r="1456" spans="1:15" ht="15" customHeight="1" outlineLevel="1">
      <c r="A1456" s="781">
        <v>5</v>
      </c>
      <c r="B1456" s="784" t="s">
        <v>123</v>
      </c>
      <c r="C1456" s="275" t="s">
        <v>71</v>
      </c>
      <c r="D1456" s="276"/>
      <c r="E1456" s="416">
        <v>4.6868655995731094</v>
      </c>
      <c r="F1456" s="416">
        <v>4.5782241448752199</v>
      </c>
      <c r="G1456" s="326">
        <v>1.675327</v>
      </c>
      <c r="H1456" s="326">
        <v>0.95364099999999996</v>
      </c>
      <c r="I1456" s="326">
        <v>0.46711725088</v>
      </c>
      <c r="J1456" s="326">
        <v>1.369791</v>
      </c>
      <c r="K1456" s="416">
        <v>4.4658762508800001</v>
      </c>
      <c r="L1456" s="329">
        <v>4.3318999633536004</v>
      </c>
      <c r="M1456" s="223">
        <v>4.2019429644529929</v>
      </c>
      <c r="N1456" s="223">
        <v>4.0758846755194034</v>
      </c>
      <c r="O1456" s="223">
        <v>3.9536081352538215</v>
      </c>
    </row>
    <row r="1457" spans="1:15" outlineLevel="1">
      <c r="A1457" s="781"/>
      <c r="B1457" s="784"/>
      <c r="C1457" s="275" t="s">
        <v>143</v>
      </c>
      <c r="D1457" s="276"/>
      <c r="E1457" s="262"/>
      <c r="F1457" s="262">
        <f t="shared" ref="F1457:N1457" si="904">IF(F1436&gt;0,F1456/F1436*100,)</f>
        <v>12.347729008791452</v>
      </c>
      <c r="G1457" s="262">
        <f t="shared" si="904"/>
        <v>41.947364955222731</v>
      </c>
      <c r="H1457" s="262">
        <f t="shared" si="904"/>
        <v>17.857019376502841</v>
      </c>
      <c r="I1457" s="262">
        <f t="shared" si="904"/>
        <v>4.684920332557164</v>
      </c>
      <c r="J1457" s="262">
        <f t="shared" si="904"/>
        <v>8.049803720745329</v>
      </c>
      <c r="K1457" s="262">
        <f t="shared" si="904"/>
        <v>12.295436491258762</v>
      </c>
      <c r="L1457" s="262">
        <f t="shared" si="904"/>
        <v>11.898288824374676</v>
      </c>
      <c r="M1457" s="262">
        <f t="shared" si="904"/>
        <v>11.734767542613865</v>
      </c>
      <c r="N1457" s="262">
        <f t="shared" si="904"/>
        <v>12.024786735492533</v>
      </c>
      <c r="O1457" s="147">
        <f t="shared" ref="O1457" si="905">IF(O1436&gt;0,O1456/O$19*100,)</f>
        <v>0.11228424032300849</v>
      </c>
    </row>
    <row r="1458" spans="1:15" outlineLevel="1">
      <c r="A1458" s="781" t="s">
        <v>91</v>
      </c>
      <c r="B1458" s="785" t="s">
        <v>72</v>
      </c>
      <c r="C1458" s="270" t="s">
        <v>71</v>
      </c>
      <c r="D1458" s="228"/>
      <c r="E1458" s="551">
        <v>3.6181478617400797</v>
      </c>
      <c r="F1458" s="417">
        <v>2.9041327009620099</v>
      </c>
      <c r="G1458" s="287">
        <v>1.278308</v>
      </c>
      <c r="H1458" s="287">
        <v>0.73155300000000001</v>
      </c>
      <c r="I1458" s="287">
        <v>0.41534799999999999</v>
      </c>
      <c r="J1458" s="287">
        <v>1.029631</v>
      </c>
      <c r="K1458" s="417">
        <v>3.4548399999999999</v>
      </c>
      <c r="L1458" s="255">
        <v>3.3511948</v>
      </c>
      <c r="M1458" s="255">
        <v>3.2506589560000005</v>
      </c>
      <c r="N1458" s="255">
        <v>3.1531391873200008</v>
      </c>
      <c r="O1458" s="255">
        <v>3.0585450117004007</v>
      </c>
    </row>
    <row r="1459" spans="1:15" outlineLevel="1">
      <c r="A1459" s="781"/>
      <c r="B1459" s="785"/>
      <c r="C1459" s="273" t="s">
        <v>144</v>
      </c>
      <c r="D1459" s="274"/>
      <c r="E1459" s="262"/>
      <c r="F1459" s="262">
        <f t="shared" ref="F1459:I1459" si="906">IF(F1440&gt;0,F1458/F1440*100,)</f>
        <v>8.5767969321299464</v>
      </c>
      <c r="G1459" s="262">
        <f t="shared" si="906"/>
        <v>37.766845036067807</v>
      </c>
      <c r="H1459" s="262">
        <f t="shared" si="906"/>
        <v>16.75598206607496</v>
      </c>
      <c r="I1459" s="262">
        <f t="shared" si="906"/>
        <v>5.1341873006529539</v>
      </c>
      <c r="J1459" s="262">
        <f>IF(J1440&gt;0,J1458/J1440*100,)</f>
        <v>6.1611644106529733</v>
      </c>
      <c r="K1459" s="262">
        <f t="shared" ref="K1459" si="907">IF(K1440&gt;0,K1458/K1440*100,)</f>
        <v>10.613251191430217</v>
      </c>
      <c r="L1459" s="147">
        <f t="shared" ref="L1459:O1459" si="908">IF(L1440&gt;0,L1458/L$23*100,)</f>
        <v>0.69800301092390638</v>
      </c>
      <c r="M1459" s="147">
        <f t="shared" si="908"/>
        <v>0.67203417255462783</v>
      </c>
      <c r="N1459" s="147">
        <f t="shared" si="908"/>
        <v>0.65329727174029906</v>
      </c>
      <c r="O1459" s="147">
        <f t="shared" si="908"/>
        <v>0.67302983245095438</v>
      </c>
    </row>
    <row r="1460" spans="1:15" outlineLevel="1">
      <c r="A1460" s="781" t="s">
        <v>92</v>
      </c>
      <c r="B1460" s="782" t="s">
        <v>73</v>
      </c>
      <c r="C1460" s="270" t="s">
        <v>71</v>
      </c>
      <c r="D1460" s="228"/>
      <c r="E1460" s="551">
        <v>1.0687177378330299</v>
      </c>
      <c r="F1460" s="417">
        <v>1.67409144391321</v>
      </c>
      <c r="G1460" s="326">
        <v>0.39701900000000001</v>
      </c>
      <c r="H1460" s="326">
        <v>0.22208800000000001</v>
      </c>
      <c r="I1460" s="326">
        <v>5.1769250879999985E-2</v>
      </c>
      <c r="J1460" s="326">
        <v>0.34016000000000002</v>
      </c>
      <c r="K1460" s="417">
        <v>1.0110362508800002</v>
      </c>
      <c r="L1460" s="255">
        <v>0.98070516335360025</v>
      </c>
      <c r="M1460" s="255">
        <v>0.95128400845299232</v>
      </c>
      <c r="N1460" s="255">
        <v>0.92274548819940261</v>
      </c>
      <c r="O1460" s="255">
        <v>0.89506312355342066</v>
      </c>
    </row>
    <row r="1461" spans="1:15" outlineLevel="1">
      <c r="A1461" s="781"/>
      <c r="B1461" s="782"/>
      <c r="C1461" s="273" t="s">
        <v>145</v>
      </c>
      <c r="D1461" s="274"/>
      <c r="E1461" s="277"/>
      <c r="F1461" s="277">
        <f t="shared" ref="F1461:K1461" si="909">IF(F1444&gt;0,F1460/F1444*100,)</f>
        <v>219.74060674149206</v>
      </c>
      <c r="G1461" s="277">
        <f t="shared" si="909"/>
        <v>65.176649817858873</v>
      </c>
      <c r="H1461" s="277">
        <f t="shared" si="909"/>
        <v>22.789822673010406</v>
      </c>
      <c r="I1461" s="277">
        <f t="shared" si="909"/>
        <v>2.7525032606230928</v>
      </c>
      <c r="J1461" s="277">
        <f t="shared" si="909"/>
        <v>111.59293265449477</v>
      </c>
      <c r="K1461" s="277">
        <f t="shared" si="909"/>
        <v>26.823085301021393</v>
      </c>
      <c r="L1461" s="147">
        <f t="shared" ref="L1461:O1461" si="910">IF(L1444&gt;0,L1460/L$27*100,)</f>
        <v>0.55682610304460944</v>
      </c>
      <c r="M1461" s="147">
        <f t="shared" si="910"/>
        <v>0.53610967798131348</v>
      </c>
      <c r="N1461" s="147">
        <f t="shared" si="910"/>
        <v>0.52116247102046254</v>
      </c>
      <c r="O1461" s="147">
        <f t="shared" si="910"/>
        <v>0.53690395739179209</v>
      </c>
    </row>
    <row r="1462" spans="1:15" outlineLevel="1">
      <c r="A1462" s="781" t="s">
        <v>93</v>
      </c>
      <c r="B1462" s="782" t="s">
        <v>74</v>
      </c>
      <c r="C1462" s="270" t="s">
        <v>71</v>
      </c>
      <c r="D1462" s="228"/>
      <c r="E1462" s="257"/>
      <c r="F1462" s="257">
        <v>0</v>
      </c>
      <c r="G1462" s="287"/>
      <c r="H1462" s="287"/>
      <c r="I1462" s="287"/>
      <c r="J1462" s="287"/>
      <c r="K1462" s="257">
        <f>J1462+G1462+H1462+I1462</f>
        <v>0</v>
      </c>
      <c r="L1462" s="257"/>
      <c r="M1462" s="257"/>
      <c r="N1462" s="257"/>
      <c r="O1462" s="257"/>
    </row>
    <row r="1463" spans="1:15" outlineLevel="1">
      <c r="A1463" s="781"/>
      <c r="B1463" s="782"/>
      <c r="C1463" s="273" t="s">
        <v>146</v>
      </c>
      <c r="D1463" s="274"/>
      <c r="E1463" s="262"/>
      <c r="F1463" s="262">
        <v>0</v>
      </c>
      <c r="G1463" s="262">
        <f t="shared" ref="G1463:L1463" si="911">IF(G1448&gt;0,G1462/G1448*100,)</f>
        <v>0</v>
      </c>
      <c r="H1463" s="262">
        <f t="shared" si="911"/>
        <v>0</v>
      </c>
      <c r="I1463" s="262">
        <f t="shared" si="911"/>
        <v>0</v>
      </c>
      <c r="J1463" s="262">
        <f t="shared" si="911"/>
        <v>0</v>
      </c>
      <c r="K1463" s="262">
        <f t="shared" si="911"/>
        <v>0</v>
      </c>
      <c r="L1463" s="262">
        <f t="shared" si="911"/>
        <v>0</v>
      </c>
      <c r="M1463" s="147">
        <f t="shared" ref="M1463:N1463" si="912">IF(M1448&gt;0,M1462/M$31*100,)</f>
        <v>0</v>
      </c>
      <c r="N1463" s="147">
        <f t="shared" si="912"/>
        <v>0</v>
      </c>
      <c r="O1463" s="147">
        <v>0</v>
      </c>
    </row>
    <row r="1464" spans="1:15" ht="15" customHeight="1" outlineLevel="1">
      <c r="A1464" s="765">
        <v>6</v>
      </c>
      <c r="B1464" s="783" t="s">
        <v>229</v>
      </c>
      <c r="C1464" s="278" t="s">
        <v>57</v>
      </c>
      <c r="D1464" s="279"/>
      <c r="E1464" s="291">
        <f>E1468+E1472+E1476+E1481</f>
        <v>0.32077628000000002</v>
      </c>
      <c r="F1464" s="291">
        <f>F1468+F1472+F1476+F1481</f>
        <v>0.32806771000000001</v>
      </c>
      <c r="G1464" s="291">
        <f t="shared" ref="G1464:K1464" si="913">G1468+G1472+G1476+G1481</f>
        <v>0.13119316999999997</v>
      </c>
      <c r="H1464" s="291">
        <f t="shared" si="913"/>
        <v>5.3622469999999998E-2</v>
      </c>
      <c r="I1464" s="291">
        <f t="shared" si="913"/>
        <v>3.448495E-2</v>
      </c>
      <c r="J1464" s="291">
        <f t="shared" si="913"/>
        <v>0.10813605</v>
      </c>
      <c r="K1464" s="291">
        <f t="shared" si="913"/>
        <v>0.32743663999999995</v>
      </c>
      <c r="L1464" s="291">
        <f>L1468+L1472+L1476+L1481</f>
        <v>0.33349603500951375</v>
      </c>
      <c r="M1464" s="108">
        <f>M1468+M1472+M1476+M1481</f>
        <v>0.33644166679128962</v>
      </c>
      <c r="N1464" s="108">
        <f t="shared" ref="N1464:O1464" si="914">N1468+N1472+N1476+N1481</f>
        <v>0.33939236241877718</v>
      </c>
      <c r="O1464" s="108">
        <f t="shared" si="914"/>
        <v>0.34239000207661491</v>
      </c>
    </row>
    <row r="1465" spans="1:15" outlineLevel="1">
      <c r="A1465" s="765"/>
      <c r="B1465" s="783"/>
      <c r="C1465" s="278" t="s">
        <v>56</v>
      </c>
      <c r="D1465" s="279"/>
      <c r="E1465" s="291">
        <f>E1467+E1471+E1475+E1480+E1493</f>
        <v>5.8038000000000005E-3</v>
      </c>
      <c r="F1465" s="291">
        <f>F1467+F1471+F1475+F1480+F1493</f>
        <v>5.557799999999999E-3</v>
      </c>
      <c r="G1465" s="291">
        <f t="shared" ref="G1465:J1465" si="915">G1467+G1471+G1475+G1480+G1493</f>
        <v>2.1743999999999995E-3</v>
      </c>
      <c r="H1465" s="291">
        <f t="shared" si="915"/>
        <v>9.2555999999999997E-4</v>
      </c>
      <c r="I1465" s="291">
        <f t="shared" si="915"/>
        <v>5.3904000000000007E-4</v>
      </c>
      <c r="J1465" s="291">
        <f t="shared" si="915"/>
        <v>1.8099599999999998E-3</v>
      </c>
      <c r="K1465" s="291">
        <f>K1467+K1471+K1475+K1480+K1493</f>
        <v>5.4489599999999992E-3</v>
      </c>
      <c r="L1465" s="291">
        <f t="shared" ref="L1465:O1465" si="916">L1467+L1471+L1475+L1480+L1493</f>
        <v>5.2855200000000001E-3</v>
      </c>
      <c r="M1465" s="291">
        <f t="shared" si="916"/>
        <v>5.1271199999999998E-3</v>
      </c>
      <c r="N1465" s="291">
        <f t="shared" si="916"/>
        <v>4.9731599999999999E-3</v>
      </c>
      <c r="O1465" s="291">
        <f t="shared" si="916"/>
        <v>4.8241200000000003E-3</v>
      </c>
    </row>
    <row r="1466" spans="1:15" outlineLevel="1">
      <c r="A1466" s="778" t="s">
        <v>147</v>
      </c>
      <c r="B1466" s="779" t="s">
        <v>246</v>
      </c>
      <c r="C1466" s="264" t="s">
        <v>296</v>
      </c>
      <c r="D1466" s="265"/>
      <c r="E1466" s="379">
        <v>4.8365000000000005E-2</v>
      </c>
      <c r="F1466" s="379">
        <v>4.6314999999999995E-2</v>
      </c>
      <c r="G1466" s="378">
        <v>1.8119999999999997E-2</v>
      </c>
      <c r="H1466" s="378">
        <v>7.7130000000000002E-3</v>
      </c>
      <c r="I1466" s="378">
        <v>4.4920000000000003E-3</v>
      </c>
      <c r="J1466" s="378">
        <v>1.5082999999999999E-2</v>
      </c>
      <c r="K1466" s="642">
        <v>4.5407999999999997E-2</v>
      </c>
      <c r="L1466" s="379">
        <v>4.4046000000000002E-2</v>
      </c>
      <c r="M1466" s="379">
        <v>4.2726E-2</v>
      </c>
      <c r="N1466" s="379">
        <v>4.1443000000000001E-2</v>
      </c>
      <c r="O1466" s="379">
        <v>4.0201000000000001E-2</v>
      </c>
    </row>
    <row r="1467" spans="1:15" outlineLevel="1">
      <c r="A1467" s="778"/>
      <c r="B1467" s="779"/>
      <c r="C1467" s="264" t="s">
        <v>56</v>
      </c>
      <c r="D1467" s="265"/>
      <c r="E1467" s="421">
        <v>5.8038000000000005E-3</v>
      </c>
      <c r="F1467" s="421">
        <v>5.557799999999999E-3</v>
      </c>
      <c r="G1467" s="421">
        <v>2.1743999999999995E-3</v>
      </c>
      <c r="H1467" s="421">
        <v>9.2555999999999997E-4</v>
      </c>
      <c r="I1467" s="421">
        <v>5.3904000000000007E-4</v>
      </c>
      <c r="J1467" s="421">
        <v>1.8099599999999998E-3</v>
      </c>
      <c r="K1467" s="421">
        <v>5.4489599999999992E-3</v>
      </c>
      <c r="L1467" s="421">
        <v>5.2855200000000001E-3</v>
      </c>
      <c r="M1467" s="421">
        <v>5.1271199999999998E-3</v>
      </c>
      <c r="N1467" s="421">
        <v>4.9731599999999999E-3</v>
      </c>
      <c r="O1467" s="421">
        <v>4.8241200000000003E-3</v>
      </c>
    </row>
    <row r="1468" spans="1:15" ht="30" outlineLevel="1">
      <c r="A1468" s="765"/>
      <c r="B1468" s="779"/>
      <c r="C1468" s="264" t="s">
        <v>57</v>
      </c>
      <c r="D1468" s="265"/>
      <c r="E1468" s="421">
        <v>0.32077628000000002</v>
      </c>
      <c r="F1468" s="421">
        <v>0.32806771000000001</v>
      </c>
      <c r="G1468" s="421">
        <v>0.13119316999999997</v>
      </c>
      <c r="H1468" s="421">
        <v>5.3622469999999998E-2</v>
      </c>
      <c r="I1468" s="421">
        <v>3.448495E-2</v>
      </c>
      <c r="J1468" s="421">
        <v>0.10813605</v>
      </c>
      <c r="K1468" s="642">
        <v>0.32743663999999995</v>
      </c>
      <c r="L1468" s="421">
        <v>0.33349603500951375</v>
      </c>
      <c r="M1468" s="421">
        <v>0.33644166679128962</v>
      </c>
      <c r="N1468" s="421">
        <v>0.33939236241877718</v>
      </c>
      <c r="O1468" s="421">
        <v>0.34239000207661491</v>
      </c>
    </row>
    <row r="1469" spans="1:15" ht="32.25" outlineLevel="1">
      <c r="A1469" s="765"/>
      <c r="B1469" s="779"/>
      <c r="C1469" s="264" t="s">
        <v>297</v>
      </c>
      <c r="D1469" s="265"/>
      <c r="E1469" s="563">
        <v>3.8950632197793354E-5</v>
      </c>
      <c r="F1469" s="563">
        <v>6.1376888417704736E-5</v>
      </c>
      <c r="G1469" s="563">
        <v>2.401272197190564E-5</v>
      </c>
      <c r="H1469" s="563">
        <v>1.0221309302941956E-5</v>
      </c>
      <c r="I1469" s="563">
        <v>5.9528226875165654E-6</v>
      </c>
      <c r="J1469" s="563">
        <v>1.9988073151338457E-5</v>
      </c>
      <c r="K1469" s="563">
        <v>6.0174927113702619E-5</v>
      </c>
      <c r="L1469" s="563">
        <v>5.836999734958919E-5</v>
      </c>
      <c r="M1469" s="563">
        <v>5.6620726212562948E-5</v>
      </c>
      <c r="N1469" s="563">
        <v>5.4920487675589713E-5</v>
      </c>
      <c r="O1469" s="563">
        <v>5.3274582560296842E-5</v>
      </c>
    </row>
    <row r="1470" spans="1:15" ht="15" customHeight="1" outlineLevel="1">
      <c r="A1470" s="765" t="s">
        <v>148</v>
      </c>
      <c r="B1470" s="779" t="s">
        <v>255</v>
      </c>
      <c r="C1470" s="264" t="s">
        <v>59</v>
      </c>
      <c r="D1470" s="265"/>
      <c r="E1470" s="244"/>
      <c r="F1470" s="244"/>
      <c r="G1470" s="244"/>
      <c r="H1470" s="244"/>
      <c r="I1470" s="244"/>
      <c r="J1470" s="244"/>
      <c r="K1470" s="244"/>
      <c r="L1470" s="244"/>
      <c r="M1470" s="244"/>
      <c r="N1470" s="244"/>
      <c r="O1470" s="244"/>
    </row>
    <row r="1471" spans="1:15" outlineLevel="1">
      <c r="A1471" s="765"/>
      <c r="B1471" s="779"/>
      <c r="C1471" s="264" t="s">
        <v>56</v>
      </c>
      <c r="D1471" s="265"/>
      <c r="E1471" s="244">
        <f>0.1429*E1470/1000</f>
        <v>0</v>
      </c>
      <c r="F1471" s="244">
        <f>0.1429*F1470/1000</f>
        <v>0</v>
      </c>
      <c r="G1471" s="244">
        <f>0.1429*G1470/1000</f>
        <v>0</v>
      </c>
      <c r="H1471" s="244">
        <f t="shared" ref="H1471:O1471" si="917">0.1429*H1470/1000</f>
        <v>0</v>
      </c>
      <c r="I1471" s="244">
        <f t="shared" si="917"/>
        <v>0</v>
      </c>
      <c r="J1471" s="244">
        <f t="shared" si="917"/>
        <v>0</v>
      </c>
      <c r="K1471" s="244">
        <f t="shared" si="917"/>
        <v>0</v>
      </c>
      <c r="L1471" s="244">
        <f t="shared" si="917"/>
        <v>0</v>
      </c>
      <c r="M1471" s="108">
        <f t="shared" si="917"/>
        <v>0</v>
      </c>
      <c r="N1471" s="108">
        <f t="shared" si="917"/>
        <v>0</v>
      </c>
      <c r="O1471" s="108">
        <f t="shared" si="917"/>
        <v>0</v>
      </c>
    </row>
    <row r="1472" spans="1:15" ht="30" outlineLevel="1">
      <c r="A1472" s="765"/>
      <c r="B1472" s="779"/>
      <c r="C1472" s="264" t="s">
        <v>57</v>
      </c>
      <c r="D1472" s="265"/>
      <c r="E1472" s="244"/>
      <c r="F1472" s="244"/>
      <c r="G1472" s="244"/>
      <c r="H1472" s="244"/>
      <c r="I1472" s="244"/>
      <c r="J1472" s="244"/>
      <c r="K1472" s="244"/>
      <c r="L1472" s="244"/>
      <c r="M1472" s="244"/>
      <c r="N1472" s="244"/>
      <c r="O1472" s="244"/>
    </row>
    <row r="1473" spans="1:15" ht="17.25" outlineLevel="1">
      <c r="A1473" s="765"/>
      <c r="B1473" s="779"/>
      <c r="C1473" s="264" t="s">
        <v>288</v>
      </c>
      <c r="D1473" s="265"/>
      <c r="E1473" s="335"/>
      <c r="F1473" s="531">
        <f>F1470/236953.88</f>
        <v>0</v>
      </c>
      <c r="G1473" s="531">
        <f>G1470/264437.76</f>
        <v>0</v>
      </c>
      <c r="H1473" s="531">
        <f t="shared" ref="H1473:O1473" si="918">H1470/264437.76</f>
        <v>0</v>
      </c>
      <c r="I1473" s="531">
        <f t="shared" si="918"/>
        <v>0</v>
      </c>
      <c r="J1473" s="531">
        <f t="shared" si="918"/>
        <v>0</v>
      </c>
      <c r="K1473" s="531">
        <f t="shared" si="918"/>
        <v>0</v>
      </c>
      <c r="L1473" s="531">
        <f t="shared" si="918"/>
        <v>0</v>
      </c>
      <c r="M1473" s="531">
        <f t="shared" si="918"/>
        <v>0</v>
      </c>
      <c r="N1473" s="531">
        <f t="shared" si="918"/>
        <v>0</v>
      </c>
      <c r="O1473" s="531">
        <f t="shared" si="918"/>
        <v>0</v>
      </c>
    </row>
    <row r="1474" spans="1:15" ht="17.25" customHeight="1" outlineLevel="1">
      <c r="A1474" s="765" t="s">
        <v>149</v>
      </c>
      <c r="B1474" s="779" t="s">
        <v>256</v>
      </c>
      <c r="C1474" s="264" t="s">
        <v>309</v>
      </c>
      <c r="D1474" s="265"/>
      <c r="E1474" s="226">
        <v>0</v>
      </c>
      <c r="F1474" s="226"/>
      <c r="G1474" s="226"/>
      <c r="H1474" s="226"/>
      <c r="I1474" s="226"/>
      <c r="J1474" s="226"/>
      <c r="K1474" s="226"/>
      <c r="L1474" s="226"/>
      <c r="M1474" s="222"/>
      <c r="N1474" s="222"/>
      <c r="O1474" s="222"/>
    </row>
    <row r="1475" spans="1:15" outlineLevel="1">
      <c r="A1475" s="765"/>
      <c r="B1475" s="779"/>
      <c r="C1475" s="264" t="s">
        <v>56</v>
      </c>
      <c r="D1475" s="265"/>
      <c r="E1475" s="108">
        <v>0</v>
      </c>
      <c r="F1475" s="108">
        <f t="shared" ref="F1475:O1475" si="919">1.154*F1474/1000</f>
        <v>0</v>
      </c>
      <c r="G1475" s="244">
        <f t="shared" si="919"/>
        <v>0</v>
      </c>
      <c r="H1475" s="244">
        <f t="shared" si="919"/>
        <v>0</v>
      </c>
      <c r="I1475" s="244">
        <f t="shared" si="919"/>
        <v>0</v>
      </c>
      <c r="J1475" s="244">
        <f t="shared" si="919"/>
        <v>0</v>
      </c>
      <c r="K1475" s="108">
        <f t="shared" si="919"/>
        <v>0</v>
      </c>
      <c r="L1475" s="108">
        <f t="shared" si="919"/>
        <v>0</v>
      </c>
      <c r="M1475" s="108">
        <f t="shared" si="919"/>
        <v>0</v>
      </c>
      <c r="N1475" s="108">
        <f t="shared" si="919"/>
        <v>0</v>
      </c>
      <c r="O1475" s="108">
        <f t="shared" si="919"/>
        <v>0</v>
      </c>
    </row>
    <row r="1476" spans="1:15" ht="30" outlineLevel="1">
      <c r="A1476" s="765"/>
      <c r="B1476" s="779"/>
      <c r="C1476" s="264" t="s">
        <v>57</v>
      </c>
      <c r="D1476" s="265"/>
      <c r="E1476" s="226">
        <v>0</v>
      </c>
      <c r="F1476" s="226"/>
      <c r="G1476" s="226"/>
      <c r="H1476" s="226"/>
      <c r="I1476" s="226"/>
      <c r="J1476" s="226"/>
      <c r="K1476" s="226"/>
      <c r="L1476" s="226"/>
      <c r="M1476" s="222"/>
      <c r="N1476" s="222"/>
      <c r="O1476" s="222"/>
    </row>
    <row r="1477" spans="1:15" ht="17.25" customHeight="1" outlineLevel="1">
      <c r="A1477" s="765" t="s">
        <v>150</v>
      </c>
      <c r="B1477" s="780" t="s">
        <v>294</v>
      </c>
      <c r="C1477" s="264" t="s">
        <v>257</v>
      </c>
      <c r="D1477" s="265"/>
      <c r="E1477" s="226">
        <v>0</v>
      </c>
      <c r="F1477" s="226">
        <v>0</v>
      </c>
      <c r="G1477" s="226">
        <v>0</v>
      </c>
      <c r="H1477" s="226">
        <v>0</v>
      </c>
      <c r="I1477" s="226">
        <v>0</v>
      </c>
      <c r="J1477" s="226">
        <v>0</v>
      </c>
      <c r="K1477" s="226">
        <v>0</v>
      </c>
      <c r="L1477" s="226">
        <v>0</v>
      </c>
      <c r="M1477" s="222">
        <v>0</v>
      </c>
      <c r="N1477" s="222">
        <v>0</v>
      </c>
      <c r="O1477" s="222">
        <v>0</v>
      </c>
    </row>
    <row r="1478" spans="1:15" outlineLevel="1">
      <c r="A1478" s="765"/>
      <c r="B1478" s="780"/>
      <c r="C1478" s="264" t="s">
        <v>244</v>
      </c>
      <c r="D1478" s="265"/>
      <c r="E1478" s="226">
        <v>0</v>
      </c>
      <c r="F1478" s="226">
        <v>0</v>
      </c>
      <c r="G1478" s="226">
        <v>0</v>
      </c>
      <c r="H1478" s="226">
        <v>0</v>
      </c>
      <c r="I1478" s="226">
        <v>0</v>
      </c>
      <c r="J1478" s="226">
        <v>0</v>
      </c>
      <c r="K1478" s="226">
        <v>0</v>
      </c>
      <c r="L1478" s="226">
        <v>0</v>
      </c>
      <c r="M1478" s="222">
        <v>0</v>
      </c>
      <c r="N1478" s="222">
        <v>0</v>
      </c>
      <c r="O1478" s="222">
        <v>0</v>
      </c>
    </row>
    <row r="1479" spans="1:15" outlineLevel="1">
      <c r="A1479" s="765"/>
      <c r="B1479" s="780"/>
      <c r="C1479" s="264" t="s">
        <v>310</v>
      </c>
      <c r="D1479" s="265"/>
      <c r="E1479" s="226">
        <v>0</v>
      </c>
      <c r="F1479" s="226">
        <v>0</v>
      </c>
      <c r="G1479" s="226">
        <v>0</v>
      </c>
      <c r="H1479" s="226">
        <v>0</v>
      </c>
      <c r="I1479" s="226">
        <v>0</v>
      </c>
      <c r="J1479" s="226">
        <v>0</v>
      </c>
      <c r="K1479" s="226">
        <v>0</v>
      </c>
      <c r="L1479" s="226">
        <v>0</v>
      </c>
      <c r="M1479" s="222">
        <v>0</v>
      </c>
      <c r="N1479" s="222">
        <v>0</v>
      </c>
      <c r="O1479" s="222">
        <v>0</v>
      </c>
    </row>
    <row r="1480" spans="1:15" outlineLevel="1">
      <c r="A1480" s="765"/>
      <c r="B1480" s="780"/>
      <c r="C1480" s="264" t="s">
        <v>56</v>
      </c>
      <c r="D1480" s="265"/>
      <c r="E1480" s="226">
        <v>0</v>
      </c>
      <c r="F1480" s="226">
        <v>0</v>
      </c>
      <c r="G1480" s="226">
        <v>0</v>
      </c>
      <c r="H1480" s="226">
        <v>0</v>
      </c>
      <c r="I1480" s="226">
        <v>0</v>
      </c>
      <c r="J1480" s="226">
        <v>0</v>
      </c>
      <c r="K1480" s="226">
        <v>0</v>
      </c>
      <c r="L1480" s="226">
        <v>0</v>
      </c>
      <c r="M1480" s="222">
        <v>0</v>
      </c>
      <c r="N1480" s="222">
        <v>0</v>
      </c>
      <c r="O1480" s="222">
        <v>0</v>
      </c>
    </row>
    <row r="1481" spans="1:15" ht="30" outlineLevel="1">
      <c r="A1481" s="765"/>
      <c r="B1481" s="780"/>
      <c r="C1481" s="264" t="s">
        <v>57</v>
      </c>
      <c r="D1481" s="265"/>
      <c r="E1481" s="226">
        <v>0</v>
      </c>
      <c r="F1481" s="226">
        <v>0</v>
      </c>
      <c r="G1481" s="226">
        <v>0</v>
      </c>
      <c r="H1481" s="226">
        <v>0</v>
      </c>
      <c r="I1481" s="226">
        <v>0</v>
      </c>
      <c r="J1481" s="226">
        <v>0</v>
      </c>
      <c r="K1481" s="226">
        <v>0</v>
      </c>
      <c r="L1481" s="226">
        <v>0</v>
      </c>
      <c r="M1481" s="222">
        <v>0</v>
      </c>
      <c r="N1481" s="222">
        <v>0</v>
      </c>
      <c r="O1481" s="222">
        <v>0</v>
      </c>
    </row>
    <row r="1482" spans="1:15" ht="15" customHeight="1" outlineLevel="1">
      <c r="A1482" s="765" t="s">
        <v>231</v>
      </c>
      <c r="B1482" s="776" t="s">
        <v>230</v>
      </c>
      <c r="C1482" s="278" t="s">
        <v>57</v>
      </c>
      <c r="D1482" s="279"/>
      <c r="E1482" s="244">
        <f t="shared" ref="E1482:O1482" si="920">E1487</f>
        <v>0</v>
      </c>
      <c r="F1482" s="244">
        <f t="shared" si="920"/>
        <v>0</v>
      </c>
      <c r="G1482" s="244">
        <f t="shared" si="920"/>
        <v>2.3652000000000002E-4</v>
      </c>
      <c r="H1482" s="244">
        <f t="shared" si="920"/>
        <v>2.3652000000000002E-4</v>
      </c>
      <c r="I1482" s="244">
        <f t="shared" si="920"/>
        <v>2.4012E-4</v>
      </c>
      <c r="J1482" s="244">
        <f t="shared" si="920"/>
        <v>2.4012E-4</v>
      </c>
      <c r="K1482" s="244">
        <f t="shared" si="920"/>
        <v>9.5328000000000003E-4</v>
      </c>
      <c r="L1482" s="244">
        <f t="shared" si="920"/>
        <v>9.7091567999999992E-4</v>
      </c>
      <c r="M1482" s="244">
        <f t="shared" si="920"/>
        <v>9.7947708768000006E-4</v>
      </c>
      <c r="N1482" s="244">
        <f t="shared" si="920"/>
        <v>9.880721270784001E-4</v>
      </c>
      <c r="O1482" s="244">
        <f t="shared" si="920"/>
        <v>9.9677279142604811E-4</v>
      </c>
    </row>
    <row r="1483" spans="1:15" ht="17.25" outlineLevel="1">
      <c r="A1483" s="765"/>
      <c r="B1483" s="776"/>
      <c r="C1483" s="278" t="s">
        <v>257</v>
      </c>
      <c r="D1483" s="279"/>
      <c r="E1483" s="244">
        <f t="shared" ref="E1483:G1483" si="921">E1486</f>
        <v>0</v>
      </c>
      <c r="F1483" s="244">
        <f t="shared" si="921"/>
        <v>0</v>
      </c>
      <c r="G1483" s="244">
        <f t="shared" si="921"/>
        <v>6.0000000000000001E-3</v>
      </c>
      <c r="H1483" s="244">
        <f>H1486</f>
        <v>6.0000000000000001E-3</v>
      </c>
      <c r="I1483" s="244">
        <f t="shared" ref="I1483:O1483" si="922">I1486</f>
        <v>6.0000000000000001E-3</v>
      </c>
      <c r="J1483" s="244">
        <f t="shared" si="922"/>
        <v>6.0000000000000001E-3</v>
      </c>
      <c r="K1483" s="244">
        <f t="shared" si="922"/>
        <v>2.4E-2</v>
      </c>
      <c r="L1483" s="244">
        <f t="shared" si="922"/>
        <v>2.3279999999999999E-2</v>
      </c>
      <c r="M1483" s="244">
        <f t="shared" si="922"/>
        <v>2.2582000000000001E-2</v>
      </c>
      <c r="N1483" s="244">
        <f t="shared" si="922"/>
        <v>2.1904E-2</v>
      </c>
      <c r="O1483" s="244">
        <f t="shared" si="922"/>
        <v>2.1246999999999999E-2</v>
      </c>
    </row>
    <row r="1484" spans="1:15" ht="17.25" outlineLevel="1">
      <c r="A1484" s="778" t="s">
        <v>232</v>
      </c>
      <c r="B1484" s="775" t="s">
        <v>22</v>
      </c>
      <c r="C1484" s="264" t="s">
        <v>257</v>
      </c>
      <c r="D1484" s="265"/>
      <c r="E1484" s="230">
        <v>0</v>
      </c>
      <c r="F1484" s="230">
        <v>0</v>
      </c>
      <c r="G1484" s="230">
        <v>0</v>
      </c>
      <c r="H1484" s="230">
        <v>0</v>
      </c>
      <c r="I1484" s="230">
        <v>0</v>
      </c>
      <c r="J1484" s="230">
        <v>0</v>
      </c>
      <c r="K1484" s="230">
        <v>0</v>
      </c>
      <c r="L1484" s="230">
        <v>0</v>
      </c>
      <c r="M1484" s="223"/>
      <c r="N1484" s="223"/>
      <c r="O1484" s="223"/>
    </row>
    <row r="1485" spans="1:15" ht="30" outlineLevel="1">
      <c r="A1485" s="765"/>
      <c r="B1485" s="775"/>
      <c r="C1485" s="264" t="s">
        <v>57</v>
      </c>
      <c r="D1485" s="265"/>
      <c r="E1485" s="230">
        <v>0</v>
      </c>
      <c r="F1485" s="230">
        <v>0</v>
      </c>
      <c r="G1485" s="230">
        <v>0</v>
      </c>
      <c r="H1485" s="230">
        <v>0</v>
      </c>
      <c r="I1485" s="230">
        <v>0</v>
      </c>
      <c r="J1485" s="230">
        <v>0</v>
      </c>
      <c r="K1485" s="230">
        <v>0</v>
      </c>
      <c r="L1485" s="230">
        <v>0</v>
      </c>
      <c r="M1485" s="223"/>
      <c r="N1485" s="223"/>
      <c r="O1485" s="223"/>
    </row>
    <row r="1486" spans="1:15" outlineLevel="1">
      <c r="A1486" s="765" t="s">
        <v>233</v>
      </c>
      <c r="B1486" s="775" t="s">
        <v>23</v>
      </c>
      <c r="C1486" s="264" t="s">
        <v>320</v>
      </c>
      <c r="D1486" s="265"/>
      <c r="E1486" s="244"/>
      <c r="F1486" s="244">
        <v>0</v>
      </c>
      <c r="G1486" s="244">
        <v>6.0000000000000001E-3</v>
      </c>
      <c r="H1486" s="244">
        <v>6.0000000000000001E-3</v>
      </c>
      <c r="I1486" s="244">
        <v>6.0000000000000001E-3</v>
      </c>
      <c r="J1486" s="244">
        <v>6.0000000000000001E-3</v>
      </c>
      <c r="K1486" s="244">
        <v>2.4E-2</v>
      </c>
      <c r="L1486" s="244">
        <v>2.3279999999999999E-2</v>
      </c>
      <c r="M1486" s="244">
        <v>2.2582000000000001E-2</v>
      </c>
      <c r="N1486" s="244">
        <v>2.1904E-2</v>
      </c>
      <c r="O1486" s="244">
        <v>2.1246999999999999E-2</v>
      </c>
    </row>
    <row r="1487" spans="1:15" ht="30" outlineLevel="1">
      <c r="A1487" s="765"/>
      <c r="B1487" s="775"/>
      <c r="C1487" s="264" t="s">
        <v>57</v>
      </c>
      <c r="D1487" s="265"/>
      <c r="E1487" s="244"/>
      <c r="F1487" s="244">
        <v>0</v>
      </c>
      <c r="G1487" s="244">
        <v>2.3652000000000002E-4</v>
      </c>
      <c r="H1487" s="244">
        <v>2.3652000000000002E-4</v>
      </c>
      <c r="I1487" s="244">
        <v>2.4012E-4</v>
      </c>
      <c r="J1487" s="244">
        <v>2.4012E-4</v>
      </c>
      <c r="K1487" s="244">
        <v>9.5328000000000003E-4</v>
      </c>
      <c r="L1487" s="384">
        <v>9.7091567999999992E-4</v>
      </c>
      <c r="M1487" s="384">
        <v>9.7947708768000006E-4</v>
      </c>
      <c r="N1487" s="384">
        <v>9.880721270784001E-4</v>
      </c>
      <c r="O1487" s="384">
        <v>9.9677279142604811E-4</v>
      </c>
    </row>
    <row r="1488" spans="1:15" ht="17.25" outlineLevel="1">
      <c r="A1488" s="765" t="s">
        <v>235</v>
      </c>
      <c r="B1488" s="775" t="s">
        <v>234</v>
      </c>
      <c r="C1488" s="264" t="s">
        <v>257</v>
      </c>
      <c r="D1488" s="265"/>
      <c r="E1488" s="230">
        <v>0</v>
      </c>
      <c r="F1488" s="230">
        <v>0</v>
      </c>
      <c r="G1488" s="230">
        <v>0</v>
      </c>
      <c r="H1488" s="230">
        <v>0</v>
      </c>
      <c r="I1488" s="230">
        <v>0</v>
      </c>
      <c r="J1488" s="230">
        <v>0</v>
      </c>
      <c r="K1488" s="230">
        <v>0</v>
      </c>
      <c r="L1488" s="230">
        <v>0</v>
      </c>
      <c r="M1488" s="223">
        <v>0</v>
      </c>
      <c r="N1488" s="223">
        <v>0</v>
      </c>
      <c r="O1488" s="223">
        <v>0</v>
      </c>
    </row>
    <row r="1489" spans="1:15" outlineLevel="1">
      <c r="A1489" s="765"/>
      <c r="B1489" s="775"/>
      <c r="C1489" s="264" t="s">
        <v>244</v>
      </c>
      <c r="D1489" s="265"/>
      <c r="E1489" s="230">
        <v>0</v>
      </c>
      <c r="F1489" s="230">
        <v>0</v>
      </c>
      <c r="G1489" s="230">
        <v>0</v>
      </c>
      <c r="H1489" s="230">
        <v>0</v>
      </c>
      <c r="I1489" s="230">
        <v>0</v>
      </c>
      <c r="J1489" s="230">
        <v>0</v>
      </c>
      <c r="K1489" s="230">
        <v>0</v>
      </c>
      <c r="L1489" s="230">
        <v>0</v>
      </c>
      <c r="M1489" s="223">
        <v>0</v>
      </c>
      <c r="N1489" s="223">
        <v>0</v>
      </c>
      <c r="O1489" s="223">
        <v>0</v>
      </c>
    </row>
    <row r="1490" spans="1:15" outlineLevel="1">
      <c r="A1490" s="765"/>
      <c r="B1490" s="775"/>
      <c r="C1490" s="264" t="s">
        <v>310</v>
      </c>
      <c r="D1490" s="265"/>
      <c r="E1490" s="230">
        <v>0</v>
      </c>
      <c r="F1490" s="230">
        <v>0</v>
      </c>
      <c r="G1490" s="230">
        <v>0</v>
      </c>
      <c r="H1490" s="230">
        <v>0</v>
      </c>
      <c r="I1490" s="230">
        <v>0</v>
      </c>
      <c r="J1490" s="230">
        <v>0</v>
      </c>
      <c r="K1490" s="230">
        <v>0</v>
      </c>
      <c r="L1490" s="230">
        <v>0</v>
      </c>
      <c r="M1490" s="223">
        <v>0</v>
      </c>
      <c r="N1490" s="223">
        <v>0</v>
      </c>
      <c r="O1490" s="223">
        <v>0</v>
      </c>
    </row>
    <row r="1491" spans="1:15" ht="30" outlineLevel="1">
      <c r="A1491" s="765"/>
      <c r="B1491" s="775"/>
      <c r="C1491" s="264" t="s">
        <v>57</v>
      </c>
      <c r="D1491" s="265"/>
      <c r="E1491" s="230">
        <v>0</v>
      </c>
      <c r="F1491" s="230">
        <v>0</v>
      </c>
      <c r="G1491" s="230">
        <v>0</v>
      </c>
      <c r="H1491" s="230">
        <v>0</v>
      </c>
      <c r="I1491" s="230">
        <v>0</v>
      </c>
      <c r="J1491" s="230">
        <v>0</v>
      </c>
      <c r="K1491" s="230">
        <v>0</v>
      </c>
      <c r="L1491" s="230">
        <v>0</v>
      </c>
      <c r="M1491" s="223">
        <v>0</v>
      </c>
      <c r="N1491" s="223">
        <v>0</v>
      </c>
      <c r="O1491" s="223">
        <v>0</v>
      </c>
    </row>
    <row r="1492" spans="1:15" ht="15" customHeight="1" outlineLevel="1">
      <c r="A1492" s="765">
        <v>8</v>
      </c>
      <c r="B1492" s="776" t="s">
        <v>245</v>
      </c>
      <c r="C1492" s="264" t="s">
        <v>242</v>
      </c>
      <c r="D1492" s="265"/>
      <c r="E1492" s="244"/>
      <c r="F1492" s="244"/>
      <c r="G1492" s="244"/>
      <c r="H1492" s="244"/>
      <c r="I1492" s="244"/>
      <c r="J1492" s="244"/>
      <c r="K1492" s="244"/>
      <c r="L1492" s="244"/>
      <c r="M1492" s="244"/>
      <c r="N1492" s="244"/>
      <c r="O1492" s="244"/>
    </row>
    <row r="1493" spans="1:15" outlineLevel="1">
      <c r="A1493" s="765"/>
      <c r="B1493" s="776"/>
      <c r="C1493" s="264" t="s">
        <v>56</v>
      </c>
      <c r="D1493" s="265"/>
      <c r="E1493" s="244"/>
      <c r="F1493" s="244"/>
      <c r="G1493" s="244"/>
      <c r="H1493" s="244"/>
      <c r="I1493" s="244"/>
      <c r="J1493" s="244"/>
      <c r="K1493" s="244"/>
      <c r="L1493" s="244"/>
      <c r="M1493" s="244"/>
      <c r="N1493" s="244"/>
      <c r="O1493" s="244"/>
    </row>
    <row r="1494" spans="1:15" ht="30" outlineLevel="1">
      <c r="A1494" s="765"/>
      <c r="B1494" s="776"/>
      <c r="C1494" s="264" t="s">
        <v>55</v>
      </c>
      <c r="D1494" s="265"/>
      <c r="E1494" s="244"/>
      <c r="F1494" s="244"/>
      <c r="G1494" s="244"/>
      <c r="H1494" s="244"/>
      <c r="I1494" s="244"/>
      <c r="J1494" s="244"/>
      <c r="K1494" s="244"/>
      <c r="L1494" s="384"/>
      <c r="M1494" s="384"/>
      <c r="N1494" s="384"/>
      <c r="O1494" s="384"/>
    </row>
    <row r="1495" spans="1:15" outlineLevel="1">
      <c r="A1495" s="527" t="s">
        <v>236</v>
      </c>
      <c r="B1495" s="336" t="s">
        <v>250</v>
      </c>
      <c r="C1495" s="264" t="s">
        <v>242</v>
      </c>
      <c r="D1495" s="265"/>
      <c r="E1495" s="244"/>
      <c r="F1495" s="244"/>
      <c r="G1495" s="244"/>
      <c r="H1495" s="244"/>
      <c r="I1495" s="244"/>
      <c r="J1495" s="244"/>
      <c r="K1495" s="244"/>
      <c r="L1495" s="244"/>
      <c r="M1495" s="244"/>
      <c r="N1495" s="244"/>
      <c r="O1495" s="244"/>
    </row>
    <row r="1496" spans="1:15" outlineLevel="1">
      <c r="A1496" s="527"/>
      <c r="B1496" s="526"/>
      <c r="C1496" s="264" t="s">
        <v>56</v>
      </c>
      <c r="D1496" s="265"/>
      <c r="E1496" s="244"/>
      <c r="F1496" s="244"/>
      <c r="G1496" s="244"/>
      <c r="H1496" s="244"/>
      <c r="I1496" s="244"/>
      <c r="J1496" s="244"/>
      <c r="K1496" s="244"/>
      <c r="L1496" s="244"/>
      <c r="M1496" s="108"/>
      <c r="N1496" s="108"/>
      <c r="O1496" s="108"/>
    </row>
    <row r="1497" spans="1:15" ht="30" outlineLevel="1">
      <c r="A1497" s="527"/>
      <c r="B1497" s="526"/>
      <c r="C1497" s="264" t="s">
        <v>55</v>
      </c>
      <c r="D1497" s="265"/>
      <c r="E1497" s="244"/>
      <c r="F1497" s="244"/>
      <c r="G1497" s="244"/>
      <c r="H1497" s="244"/>
      <c r="I1497" s="244"/>
      <c r="J1497" s="244"/>
      <c r="K1497" s="244"/>
      <c r="L1497" s="331"/>
      <c r="M1497" s="331"/>
      <c r="N1497" s="331"/>
      <c r="O1497" s="331"/>
    </row>
    <row r="1498" spans="1:15" ht="30" outlineLevel="1">
      <c r="A1498" s="527"/>
      <c r="B1498" s="526"/>
      <c r="C1498" s="264" t="s">
        <v>243</v>
      </c>
      <c r="D1498" s="265"/>
      <c r="E1498" s="244"/>
      <c r="F1498" s="244"/>
      <c r="G1498" s="244"/>
      <c r="H1498" s="244"/>
      <c r="I1498" s="244"/>
      <c r="J1498" s="244"/>
      <c r="K1498" s="244"/>
      <c r="L1498" s="331"/>
      <c r="M1498" s="331"/>
      <c r="N1498" s="331"/>
      <c r="O1498" s="331"/>
    </row>
    <row r="1499" spans="1:15" outlineLevel="1">
      <c r="A1499" s="527" t="s">
        <v>237</v>
      </c>
      <c r="B1499" s="529" t="s">
        <v>251</v>
      </c>
      <c r="C1499" s="264" t="s">
        <v>242</v>
      </c>
      <c r="D1499" s="265"/>
      <c r="E1499" s="244"/>
      <c r="F1499" s="244"/>
      <c r="G1499" s="244"/>
      <c r="H1499" s="244"/>
      <c r="I1499" s="244"/>
      <c r="J1499" s="244"/>
      <c r="K1499" s="244"/>
      <c r="L1499" s="522"/>
      <c r="M1499" s="522"/>
      <c r="N1499" s="522"/>
      <c r="O1499" s="522"/>
    </row>
    <row r="1500" spans="1:15" outlineLevel="1">
      <c r="A1500" s="527"/>
      <c r="B1500" s="339"/>
      <c r="C1500" s="264" t="s">
        <v>225</v>
      </c>
      <c r="D1500" s="265"/>
      <c r="E1500" s="244"/>
      <c r="F1500" s="244"/>
      <c r="G1500" s="244"/>
      <c r="H1500" s="244"/>
      <c r="I1500" s="244"/>
      <c r="J1500" s="244"/>
      <c r="K1500" s="244"/>
      <c r="L1500" s="331"/>
      <c r="M1500" s="331"/>
      <c r="N1500" s="331"/>
      <c r="O1500" s="331"/>
    </row>
    <row r="1501" spans="1:15" ht="30" outlineLevel="1">
      <c r="A1501" s="527"/>
      <c r="B1501" s="339"/>
      <c r="C1501" s="264" t="s">
        <v>55</v>
      </c>
      <c r="D1501" s="265"/>
      <c r="E1501" s="244"/>
      <c r="F1501" s="244"/>
      <c r="G1501" s="244"/>
      <c r="H1501" s="244"/>
      <c r="I1501" s="244"/>
      <c r="J1501" s="244"/>
      <c r="K1501" s="244"/>
      <c r="L1501" s="331"/>
      <c r="M1501" s="331"/>
      <c r="N1501" s="331"/>
      <c r="O1501" s="331"/>
    </row>
    <row r="1502" spans="1:15" ht="30" outlineLevel="1">
      <c r="A1502" s="527"/>
      <c r="B1502" s="284"/>
      <c r="C1502" s="264" t="s">
        <v>243</v>
      </c>
      <c r="D1502" s="265"/>
      <c r="E1502" s="244"/>
      <c r="F1502" s="244"/>
      <c r="G1502" s="244"/>
      <c r="H1502" s="244"/>
      <c r="I1502" s="244"/>
      <c r="J1502" s="244"/>
      <c r="K1502" s="244"/>
      <c r="L1502" s="331"/>
      <c r="M1502" s="331"/>
      <c r="N1502" s="331"/>
      <c r="O1502" s="331"/>
    </row>
    <row r="1503" spans="1:15" outlineLevel="1">
      <c r="A1503" s="527" t="s">
        <v>238</v>
      </c>
      <c r="B1503" s="530" t="s">
        <v>252</v>
      </c>
      <c r="C1503" s="264" t="s">
        <v>244</v>
      </c>
      <c r="D1503" s="265"/>
      <c r="E1503" s="226">
        <v>0</v>
      </c>
      <c r="F1503" s="226">
        <v>0</v>
      </c>
      <c r="G1503" s="226"/>
      <c r="H1503" s="226"/>
      <c r="I1503" s="226"/>
      <c r="J1503" s="226"/>
      <c r="K1503" s="226"/>
      <c r="L1503" s="226"/>
      <c r="M1503" s="222"/>
      <c r="N1503" s="222"/>
      <c r="O1503" s="222"/>
    </row>
    <row r="1504" spans="1:15" outlineLevel="1">
      <c r="A1504" s="527"/>
      <c r="B1504" s="528"/>
      <c r="C1504" s="264" t="s">
        <v>225</v>
      </c>
      <c r="D1504" s="265"/>
      <c r="E1504" s="244">
        <v>0</v>
      </c>
      <c r="F1504" s="244">
        <v>0</v>
      </c>
      <c r="G1504" s="244"/>
      <c r="H1504" s="244"/>
      <c r="I1504" s="244"/>
      <c r="J1504" s="244"/>
      <c r="K1504" s="244"/>
      <c r="L1504" s="244"/>
      <c r="M1504" s="108"/>
      <c r="N1504" s="108"/>
      <c r="O1504" s="108"/>
    </row>
    <row r="1505" spans="1:15" ht="30" outlineLevel="1">
      <c r="A1505" s="527"/>
      <c r="B1505" s="528"/>
      <c r="C1505" s="264" t="s">
        <v>55</v>
      </c>
      <c r="D1505" s="265"/>
      <c r="E1505" s="226">
        <v>0</v>
      </c>
      <c r="F1505" s="226">
        <v>0</v>
      </c>
      <c r="G1505" s="226"/>
      <c r="H1505" s="226"/>
      <c r="I1505" s="226"/>
      <c r="J1505" s="226"/>
      <c r="K1505" s="226"/>
      <c r="L1505" s="226"/>
      <c r="M1505" s="222"/>
      <c r="N1505" s="222"/>
      <c r="O1505" s="222"/>
    </row>
    <row r="1506" spans="1:15" ht="30" outlineLevel="1">
      <c r="A1506" s="527"/>
      <c r="B1506" s="528"/>
      <c r="C1506" s="264" t="s">
        <v>243</v>
      </c>
      <c r="D1506" s="265"/>
      <c r="E1506" s="226"/>
      <c r="F1506" s="226"/>
      <c r="G1506" s="226"/>
      <c r="H1506" s="226"/>
      <c r="I1506" s="226"/>
      <c r="J1506" s="226"/>
      <c r="K1506" s="226"/>
      <c r="L1506" s="226"/>
      <c r="M1506" s="222"/>
      <c r="N1506" s="222"/>
      <c r="O1506" s="222"/>
    </row>
    <row r="1507" spans="1:15" ht="30" outlineLevel="1">
      <c r="A1507" s="527"/>
      <c r="B1507" s="528"/>
      <c r="C1507" s="264" t="s">
        <v>260</v>
      </c>
      <c r="D1507" s="265"/>
      <c r="E1507" s="226"/>
      <c r="F1507" s="226"/>
      <c r="G1507" s="226"/>
      <c r="H1507" s="226"/>
      <c r="I1507" s="226"/>
      <c r="J1507" s="226"/>
      <c r="K1507" s="226"/>
      <c r="L1507" s="226"/>
      <c r="M1507" s="222"/>
      <c r="N1507" s="222"/>
      <c r="O1507" s="222"/>
    </row>
    <row r="1508" spans="1:15" outlineLevel="1">
      <c r="A1508" s="527" t="s">
        <v>239</v>
      </c>
      <c r="B1508" s="281" t="s">
        <v>226</v>
      </c>
      <c r="C1508" s="264" t="s">
        <v>242</v>
      </c>
      <c r="D1508" s="265"/>
      <c r="E1508" s="244"/>
      <c r="F1508" s="244"/>
      <c r="G1508" s="244"/>
      <c r="H1508" s="244"/>
      <c r="I1508" s="244"/>
      <c r="J1508" s="244"/>
      <c r="K1508" s="244"/>
      <c r="L1508" s="331"/>
      <c r="M1508" s="331"/>
      <c r="N1508" s="331"/>
      <c r="O1508" s="331"/>
    </row>
    <row r="1509" spans="1:15" outlineLevel="1">
      <c r="A1509" s="527"/>
      <c r="B1509" s="528"/>
      <c r="C1509" s="264" t="s">
        <v>225</v>
      </c>
      <c r="D1509" s="265"/>
      <c r="E1509" s="244"/>
      <c r="F1509" s="244"/>
      <c r="G1509" s="244"/>
      <c r="H1509" s="244"/>
      <c r="I1509" s="244"/>
      <c r="J1509" s="244"/>
      <c r="K1509" s="244"/>
      <c r="L1509" s="331"/>
      <c r="M1509" s="331"/>
      <c r="N1509" s="331"/>
      <c r="O1509" s="331"/>
    </row>
    <row r="1510" spans="1:15" ht="30" outlineLevel="1">
      <c r="A1510" s="527"/>
      <c r="B1510" s="528"/>
      <c r="C1510" s="264" t="s">
        <v>55</v>
      </c>
      <c r="D1510" s="265"/>
      <c r="E1510" s="384"/>
      <c r="F1510" s="384"/>
      <c r="G1510" s="384"/>
      <c r="H1510" s="384"/>
      <c r="I1510" s="384"/>
      <c r="J1510" s="384"/>
      <c r="K1510" s="384"/>
      <c r="L1510" s="331"/>
      <c r="M1510" s="331"/>
      <c r="N1510" s="331"/>
      <c r="O1510" s="331"/>
    </row>
    <row r="1511" spans="1:15" ht="30" outlineLevel="1">
      <c r="A1511" s="527"/>
      <c r="B1511" s="528"/>
      <c r="C1511" s="264" t="s">
        <v>243</v>
      </c>
      <c r="D1511" s="265"/>
      <c r="E1511" s="244"/>
      <c r="F1511" s="244"/>
      <c r="G1511" s="244"/>
      <c r="H1511" s="244"/>
      <c r="I1511" s="244"/>
      <c r="J1511" s="244"/>
      <c r="K1511" s="244"/>
      <c r="L1511" s="331"/>
      <c r="M1511" s="331"/>
      <c r="N1511" s="331"/>
      <c r="O1511" s="331"/>
    </row>
    <row r="1512" spans="1:15" outlineLevel="1">
      <c r="A1512" s="527" t="s">
        <v>240</v>
      </c>
      <c r="B1512" s="530" t="s">
        <v>251</v>
      </c>
      <c r="C1512" s="264" t="s">
        <v>242</v>
      </c>
      <c r="D1512" s="265"/>
      <c r="E1512" s="230"/>
      <c r="F1512" s="230"/>
      <c r="G1512" s="230"/>
      <c r="H1512" s="230"/>
      <c r="I1512" s="230"/>
      <c r="J1512" s="380"/>
      <c r="K1512" s="230"/>
      <c r="L1512" s="424">
        <f>K1512-(K1512*0)</f>
        <v>0</v>
      </c>
      <c r="M1512" s="424">
        <f>L1512-(L1512*0)</f>
        <v>0</v>
      </c>
      <c r="N1512" s="424">
        <f t="shared" ref="N1512" si="923">M1512-(M1512*0.03)</f>
        <v>0</v>
      </c>
      <c r="O1512" s="424">
        <f t="shared" ref="O1512" si="924">N1512-(N1512*0.03)</f>
        <v>0</v>
      </c>
    </row>
    <row r="1513" spans="1:15" outlineLevel="1">
      <c r="A1513" s="527"/>
      <c r="B1513" s="284"/>
      <c r="C1513" s="264" t="s">
        <v>225</v>
      </c>
      <c r="D1513" s="265"/>
      <c r="E1513" s="244"/>
      <c r="F1513" s="244"/>
      <c r="G1513" s="244">
        <f t="shared" ref="G1513:O1513" si="925">G1512*0.85*1.45/1000</f>
        <v>0</v>
      </c>
      <c r="H1513" s="244">
        <f t="shared" si="925"/>
        <v>0</v>
      </c>
      <c r="I1513" s="244">
        <f t="shared" si="925"/>
        <v>0</v>
      </c>
      <c r="J1513" s="244">
        <f t="shared" si="925"/>
        <v>0</v>
      </c>
      <c r="K1513" s="244">
        <f t="shared" si="925"/>
        <v>0</v>
      </c>
      <c r="L1513" s="331">
        <f t="shared" si="925"/>
        <v>0</v>
      </c>
      <c r="M1513" s="331">
        <f t="shared" si="925"/>
        <v>0</v>
      </c>
      <c r="N1513" s="331">
        <f t="shared" si="925"/>
        <v>0</v>
      </c>
      <c r="O1513" s="331">
        <f t="shared" si="925"/>
        <v>0</v>
      </c>
    </row>
    <row r="1514" spans="1:15" ht="30" outlineLevel="1">
      <c r="A1514" s="527"/>
      <c r="B1514" s="284"/>
      <c r="C1514" s="264" t="s">
        <v>55</v>
      </c>
      <c r="D1514" s="265"/>
      <c r="E1514" s="230"/>
      <c r="F1514" s="230"/>
      <c r="G1514" s="230"/>
      <c r="H1514" s="230"/>
      <c r="I1514" s="230"/>
      <c r="J1514" s="381"/>
      <c r="K1514" s="230"/>
      <c r="L1514" s="425"/>
      <c r="M1514" s="425"/>
      <c r="N1514" s="425"/>
      <c r="O1514" s="425"/>
    </row>
    <row r="1515" spans="1:15" ht="30" outlineLevel="1">
      <c r="A1515" s="527"/>
      <c r="B1515" s="284"/>
      <c r="C1515" s="264" t="s">
        <v>243</v>
      </c>
      <c r="D1515" s="265"/>
      <c r="E1515" s="244"/>
      <c r="F1515" s="244"/>
      <c r="G1515" s="244">
        <f t="shared" ref="G1515:N1515" si="926">G1512/100</f>
        <v>0</v>
      </c>
      <c r="H1515" s="244">
        <f t="shared" si="926"/>
        <v>0</v>
      </c>
      <c r="I1515" s="244">
        <f t="shared" si="926"/>
        <v>0</v>
      </c>
      <c r="J1515" s="244">
        <f t="shared" si="926"/>
        <v>0</v>
      </c>
      <c r="K1515" s="244">
        <f t="shared" si="926"/>
        <v>0</v>
      </c>
      <c r="L1515" s="331">
        <f t="shared" si="926"/>
        <v>0</v>
      </c>
      <c r="M1515" s="331">
        <f t="shared" si="926"/>
        <v>0</v>
      </c>
      <c r="N1515" s="331">
        <f t="shared" si="926"/>
        <v>0</v>
      </c>
      <c r="O1515" s="331">
        <f>O1512/100</f>
        <v>0</v>
      </c>
    </row>
    <row r="1516" spans="1:15" outlineLevel="1">
      <c r="A1516" s="527" t="s">
        <v>241</v>
      </c>
      <c r="B1516" s="530" t="s">
        <v>252</v>
      </c>
      <c r="C1516" s="264" t="s">
        <v>244</v>
      </c>
      <c r="D1516" s="265"/>
      <c r="E1516" s="230"/>
      <c r="F1516" s="230"/>
      <c r="G1516" s="230"/>
      <c r="H1516" s="230"/>
      <c r="I1516" s="230"/>
      <c r="J1516" s="230"/>
      <c r="K1516" s="230">
        <f>G1516+H1516+I1516+J1516</f>
        <v>0</v>
      </c>
      <c r="L1516" s="424">
        <f>K1516-(K1516*0)</f>
        <v>0</v>
      </c>
      <c r="M1516" s="424">
        <f>L1516-(L1516*0)</f>
        <v>0</v>
      </c>
      <c r="N1516" s="424">
        <f t="shared" ref="N1516" si="927">M1516-(M1516*0.03)</f>
        <v>0</v>
      </c>
      <c r="O1516" s="424">
        <f t="shared" ref="O1516" si="928">N1516-(N1516*0.03)</f>
        <v>0</v>
      </c>
    </row>
    <row r="1517" spans="1:15" outlineLevel="1">
      <c r="A1517" s="527"/>
      <c r="B1517" s="284"/>
      <c r="C1517" s="264" t="s">
        <v>225</v>
      </c>
      <c r="D1517" s="265"/>
      <c r="E1517" s="244"/>
      <c r="F1517" s="244"/>
      <c r="G1517" s="244">
        <f t="shared" ref="G1517:N1517" si="929">G1516*0.85*1.45/1000</f>
        <v>0</v>
      </c>
      <c r="H1517" s="244">
        <f t="shared" si="929"/>
        <v>0</v>
      </c>
      <c r="I1517" s="244">
        <f t="shared" si="929"/>
        <v>0</v>
      </c>
      <c r="J1517" s="244">
        <f t="shared" si="929"/>
        <v>0</v>
      </c>
      <c r="K1517" s="244">
        <f t="shared" si="929"/>
        <v>0</v>
      </c>
      <c r="L1517" s="331">
        <f t="shared" si="929"/>
        <v>0</v>
      </c>
      <c r="M1517" s="323">
        <f t="shared" si="929"/>
        <v>0</v>
      </c>
      <c r="N1517" s="323">
        <f t="shared" si="929"/>
        <v>0</v>
      </c>
      <c r="O1517" s="323">
        <f>O1516*0.85*1.45/1000</f>
        <v>0</v>
      </c>
    </row>
    <row r="1518" spans="1:15" ht="30" outlineLevel="1">
      <c r="A1518" s="527"/>
      <c r="B1518" s="528"/>
      <c r="C1518" s="264" t="s">
        <v>55</v>
      </c>
      <c r="D1518" s="265"/>
      <c r="E1518" s="230"/>
      <c r="F1518" s="230"/>
      <c r="G1518" s="230"/>
      <c r="H1518" s="230"/>
      <c r="I1518" s="230"/>
      <c r="J1518" s="230"/>
      <c r="K1518" s="230"/>
      <c r="L1518" s="426"/>
      <c r="M1518" s="426"/>
      <c r="N1518" s="426"/>
      <c r="O1518" s="426"/>
    </row>
    <row r="1519" spans="1:15" ht="30" outlineLevel="1">
      <c r="A1519" s="527"/>
      <c r="B1519" s="528"/>
      <c r="C1519" s="264" t="s">
        <v>243</v>
      </c>
      <c r="D1519" s="265"/>
      <c r="E1519" s="244">
        <v>0</v>
      </c>
      <c r="F1519" s="244"/>
      <c r="G1519" s="244">
        <f t="shared" ref="G1519:N1519" si="930">G1516/100</f>
        <v>0</v>
      </c>
      <c r="H1519" s="244">
        <f t="shared" si="930"/>
        <v>0</v>
      </c>
      <c r="I1519" s="244">
        <f t="shared" si="930"/>
        <v>0</v>
      </c>
      <c r="J1519" s="244">
        <f t="shared" si="930"/>
        <v>0</v>
      </c>
      <c r="K1519" s="244">
        <f t="shared" si="930"/>
        <v>0</v>
      </c>
      <c r="L1519" s="331">
        <f t="shared" si="930"/>
        <v>0</v>
      </c>
      <c r="M1519" s="331">
        <f t="shared" si="930"/>
        <v>0</v>
      </c>
      <c r="N1519" s="331">
        <f t="shared" si="930"/>
        <v>0</v>
      </c>
      <c r="O1519" s="331">
        <f>O1516/100</f>
        <v>0</v>
      </c>
    </row>
    <row r="1520" spans="1:15" ht="30" outlineLevel="1">
      <c r="A1520" s="527"/>
      <c r="B1520" s="528"/>
      <c r="C1520" s="264" t="s">
        <v>260</v>
      </c>
      <c r="D1520" s="265"/>
      <c r="E1520" s="226">
        <v>0</v>
      </c>
      <c r="F1520" s="226">
        <v>0</v>
      </c>
      <c r="G1520" s="226">
        <v>0</v>
      </c>
      <c r="H1520" s="226">
        <v>0</v>
      </c>
      <c r="I1520" s="226">
        <v>0</v>
      </c>
      <c r="J1520" s="226">
        <v>0</v>
      </c>
      <c r="K1520" s="226">
        <v>0</v>
      </c>
      <c r="L1520" s="226">
        <v>0</v>
      </c>
      <c r="M1520" s="222">
        <v>0</v>
      </c>
      <c r="N1520" s="222">
        <v>0</v>
      </c>
      <c r="O1520" s="222">
        <v>0</v>
      </c>
    </row>
    <row r="1521" spans="1:15" ht="15" customHeight="1" outlineLevel="1">
      <c r="A1521" s="765" t="s">
        <v>248</v>
      </c>
      <c r="B1521" s="777" t="s">
        <v>253</v>
      </c>
      <c r="C1521" s="264" t="s">
        <v>225</v>
      </c>
      <c r="D1521" s="265"/>
      <c r="E1521" s="244">
        <v>0</v>
      </c>
      <c r="F1521" s="244">
        <v>0</v>
      </c>
      <c r="G1521" s="244">
        <f t="shared" ref="G1521:N1521" si="931">G1524+G1527</f>
        <v>0</v>
      </c>
      <c r="H1521" s="244">
        <f t="shared" si="931"/>
        <v>0</v>
      </c>
      <c r="I1521" s="244">
        <f t="shared" si="931"/>
        <v>0</v>
      </c>
      <c r="J1521" s="244">
        <f t="shared" si="931"/>
        <v>0</v>
      </c>
      <c r="K1521" s="244">
        <f t="shared" si="931"/>
        <v>0</v>
      </c>
      <c r="L1521" s="244">
        <f t="shared" si="931"/>
        <v>0</v>
      </c>
      <c r="M1521" s="108">
        <f t="shared" si="931"/>
        <v>0</v>
      </c>
      <c r="N1521" s="108">
        <f t="shared" si="931"/>
        <v>0</v>
      </c>
      <c r="O1521" s="108">
        <f>O1524+O1527</f>
        <v>0</v>
      </c>
    </row>
    <row r="1522" spans="1:15" ht="30" outlineLevel="1">
      <c r="A1522" s="765"/>
      <c r="B1522" s="777"/>
      <c r="C1522" s="264" t="s">
        <v>55</v>
      </c>
      <c r="D1522" s="265"/>
      <c r="E1522" s="244">
        <v>0</v>
      </c>
      <c r="F1522" s="244">
        <v>0</v>
      </c>
      <c r="G1522" s="244">
        <f t="shared" ref="G1522:N1522" si="932">G1525+G1528</f>
        <v>0</v>
      </c>
      <c r="H1522" s="244">
        <f t="shared" si="932"/>
        <v>0</v>
      </c>
      <c r="I1522" s="244">
        <f t="shared" si="932"/>
        <v>0</v>
      </c>
      <c r="J1522" s="244">
        <f t="shared" si="932"/>
        <v>0</v>
      </c>
      <c r="K1522" s="244">
        <f t="shared" si="932"/>
        <v>0</v>
      </c>
      <c r="L1522" s="244">
        <f t="shared" si="932"/>
        <v>0</v>
      </c>
      <c r="M1522" s="108">
        <f t="shared" si="932"/>
        <v>0</v>
      </c>
      <c r="N1522" s="108">
        <f t="shared" si="932"/>
        <v>0</v>
      </c>
      <c r="O1522" s="108">
        <f>O1525+O1528</f>
        <v>0</v>
      </c>
    </row>
    <row r="1523" spans="1:15" outlineLevel="1">
      <c r="A1523" s="765" t="s">
        <v>254</v>
      </c>
      <c r="B1523" s="766" t="s">
        <v>247</v>
      </c>
      <c r="C1523" s="264" t="s">
        <v>313</v>
      </c>
      <c r="D1523" s="265"/>
      <c r="E1523" s="226">
        <v>0</v>
      </c>
      <c r="F1523" s="226">
        <v>0</v>
      </c>
      <c r="G1523" s="226">
        <v>0</v>
      </c>
      <c r="H1523" s="226">
        <v>0</v>
      </c>
      <c r="I1523" s="226">
        <v>0</v>
      </c>
      <c r="J1523" s="226">
        <v>0</v>
      </c>
      <c r="K1523" s="226">
        <v>0</v>
      </c>
      <c r="L1523" s="226">
        <v>0</v>
      </c>
      <c r="M1523" s="222">
        <v>0</v>
      </c>
      <c r="N1523" s="222">
        <v>0</v>
      </c>
      <c r="O1523" s="222">
        <v>0</v>
      </c>
    </row>
    <row r="1524" spans="1:15" outlineLevel="1">
      <c r="A1524" s="765"/>
      <c r="B1524" s="766"/>
      <c r="C1524" s="264" t="s">
        <v>225</v>
      </c>
      <c r="D1524" s="265"/>
      <c r="E1524" s="244">
        <v>0</v>
      </c>
      <c r="F1524" s="244">
        <v>0</v>
      </c>
      <c r="G1524" s="244">
        <f t="shared" ref="G1524:N1524" si="933">1.154*G1523/1000</f>
        <v>0</v>
      </c>
      <c r="H1524" s="244">
        <f t="shared" si="933"/>
        <v>0</v>
      </c>
      <c r="I1524" s="244">
        <f t="shared" si="933"/>
        <v>0</v>
      </c>
      <c r="J1524" s="244">
        <f t="shared" si="933"/>
        <v>0</v>
      </c>
      <c r="K1524" s="244">
        <f t="shared" si="933"/>
        <v>0</v>
      </c>
      <c r="L1524" s="244">
        <f t="shared" si="933"/>
        <v>0</v>
      </c>
      <c r="M1524" s="108">
        <f t="shared" si="933"/>
        <v>0</v>
      </c>
      <c r="N1524" s="108">
        <f t="shared" si="933"/>
        <v>0</v>
      </c>
      <c r="O1524" s="108">
        <f>1.154*O1523/1000</f>
        <v>0</v>
      </c>
    </row>
    <row r="1525" spans="1:15" ht="30" outlineLevel="1">
      <c r="A1525" s="765"/>
      <c r="B1525" s="766"/>
      <c r="C1525" s="264" t="s">
        <v>55</v>
      </c>
      <c r="D1525" s="265"/>
      <c r="E1525" s="226">
        <v>0</v>
      </c>
      <c r="F1525" s="226">
        <v>0</v>
      </c>
      <c r="G1525" s="226">
        <v>0</v>
      </c>
      <c r="H1525" s="226">
        <v>0</v>
      </c>
      <c r="I1525" s="226">
        <v>0</v>
      </c>
      <c r="J1525" s="226">
        <v>0</v>
      </c>
      <c r="K1525" s="226">
        <v>0</v>
      </c>
      <c r="L1525" s="226">
        <v>0</v>
      </c>
      <c r="M1525" s="222">
        <v>0</v>
      </c>
      <c r="N1525" s="222">
        <v>0</v>
      </c>
      <c r="O1525" s="222">
        <v>0</v>
      </c>
    </row>
    <row r="1526" spans="1:15" outlineLevel="1">
      <c r="A1526" s="765" t="s">
        <v>249</v>
      </c>
      <c r="B1526" s="766" t="s">
        <v>246</v>
      </c>
      <c r="C1526" s="264" t="s">
        <v>58</v>
      </c>
      <c r="D1526" s="265"/>
      <c r="E1526" s="226">
        <v>0</v>
      </c>
      <c r="F1526" s="226">
        <v>0</v>
      </c>
      <c r="G1526" s="226">
        <v>0</v>
      </c>
      <c r="H1526" s="226">
        <v>0</v>
      </c>
      <c r="I1526" s="226">
        <v>0</v>
      </c>
      <c r="J1526" s="226">
        <v>0</v>
      </c>
      <c r="K1526" s="226">
        <v>0</v>
      </c>
      <c r="L1526" s="226">
        <v>0</v>
      </c>
      <c r="M1526" s="222">
        <v>0</v>
      </c>
      <c r="N1526" s="222">
        <v>0</v>
      </c>
      <c r="O1526" s="222">
        <v>0</v>
      </c>
    </row>
    <row r="1527" spans="1:15" outlineLevel="1">
      <c r="A1527" s="765"/>
      <c r="B1527" s="766"/>
      <c r="C1527" s="264" t="s">
        <v>56</v>
      </c>
      <c r="D1527" s="265"/>
      <c r="E1527" s="244">
        <v>0</v>
      </c>
      <c r="F1527" s="244">
        <v>0</v>
      </c>
      <c r="G1527" s="244">
        <f t="shared" ref="G1527:N1527" si="934">0.12*G1526</f>
        <v>0</v>
      </c>
      <c r="H1527" s="244">
        <f t="shared" si="934"/>
        <v>0</v>
      </c>
      <c r="I1527" s="244">
        <f t="shared" si="934"/>
        <v>0</v>
      </c>
      <c r="J1527" s="244">
        <f t="shared" si="934"/>
        <v>0</v>
      </c>
      <c r="K1527" s="244">
        <f t="shared" si="934"/>
        <v>0</v>
      </c>
      <c r="L1527" s="244">
        <f t="shared" si="934"/>
        <v>0</v>
      </c>
      <c r="M1527" s="108">
        <f t="shared" si="934"/>
        <v>0</v>
      </c>
      <c r="N1527" s="108">
        <f t="shared" si="934"/>
        <v>0</v>
      </c>
      <c r="O1527" s="108">
        <f>0.12*O1526</f>
        <v>0</v>
      </c>
    </row>
    <row r="1528" spans="1:15" ht="30" outlineLevel="1">
      <c r="A1528" s="765"/>
      <c r="B1528" s="766"/>
      <c r="C1528" s="264" t="s">
        <v>55</v>
      </c>
      <c r="D1528" s="265"/>
      <c r="E1528" s="226">
        <v>0</v>
      </c>
      <c r="F1528" s="226">
        <v>0</v>
      </c>
      <c r="G1528" s="226">
        <v>0</v>
      </c>
      <c r="H1528" s="226">
        <v>0</v>
      </c>
      <c r="I1528" s="226">
        <v>0</v>
      </c>
      <c r="J1528" s="226">
        <v>0</v>
      </c>
      <c r="K1528" s="226">
        <v>0</v>
      </c>
      <c r="L1528" s="226">
        <v>0</v>
      </c>
      <c r="M1528" s="222">
        <v>0</v>
      </c>
      <c r="N1528" s="222">
        <v>0</v>
      </c>
      <c r="O1528" s="222">
        <v>0</v>
      </c>
    </row>
    <row r="1529" spans="1:15" s="220" customFormat="1" ht="60" outlineLevel="1">
      <c r="A1529" s="303">
        <v>9</v>
      </c>
      <c r="B1529" s="304" t="s">
        <v>330</v>
      </c>
      <c r="C1529" s="264" t="s">
        <v>215</v>
      </c>
      <c r="D1529" s="265"/>
      <c r="E1529" s="366">
        <f>E1532/E1530</f>
        <v>1</v>
      </c>
      <c r="F1529" s="366">
        <f>F1532/F1530</f>
        <v>0.96695178849144636</v>
      </c>
      <c r="G1529" s="366">
        <f t="shared" ref="G1529:O1529" si="935">G1532/G1530</f>
        <v>0.75</v>
      </c>
      <c r="H1529" s="366">
        <f t="shared" si="935"/>
        <v>0.75</v>
      </c>
      <c r="I1529" s="366">
        <f t="shared" si="935"/>
        <v>0.75</v>
      </c>
      <c r="J1529" s="366">
        <f t="shared" si="935"/>
        <v>0.75</v>
      </c>
      <c r="K1529" s="366">
        <f t="shared" si="935"/>
        <v>0.75</v>
      </c>
      <c r="L1529" s="366">
        <f t="shared" si="935"/>
        <v>0.75</v>
      </c>
      <c r="M1529" s="366">
        <f t="shared" si="935"/>
        <v>0.75</v>
      </c>
      <c r="N1529" s="366">
        <f t="shared" si="935"/>
        <v>0.75</v>
      </c>
      <c r="O1529" s="366">
        <f t="shared" si="935"/>
        <v>0.75</v>
      </c>
    </row>
    <row r="1530" spans="1:15" s="220" customFormat="1" ht="30" outlineLevel="1">
      <c r="A1530" s="305" t="s">
        <v>334</v>
      </c>
      <c r="B1530" s="304" t="s">
        <v>331</v>
      </c>
      <c r="C1530" s="264" t="s">
        <v>14</v>
      </c>
      <c r="D1530" s="265"/>
      <c r="E1530" s="367">
        <v>2477</v>
      </c>
      <c r="F1530" s="367">
        <v>2572</v>
      </c>
      <c r="G1530" s="367">
        <v>2572</v>
      </c>
      <c r="H1530" s="367">
        <v>2572</v>
      </c>
      <c r="I1530" s="367">
        <v>2572</v>
      </c>
      <c r="J1530" s="367">
        <v>2572</v>
      </c>
      <c r="K1530" s="367">
        <v>2572</v>
      </c>
      <c r="L1530" s="367">
        <v>2572</v>
      </c>
      <c r="M1530" s="367">
        <v>2572</v>
      </c>
      <c r="N1530" s="367">
        <v>2572</v>
      </c>
      <c r="O1530" s="367">
        <v>2572</v>
      </c>
    </row>
    <row r="1531" spans="1:15" s="220" customFormat="1" ht="30" outlineLevel="1">
      <c r="A1531" s="303" t="s">
        <v>335</v>
      </c>
      <c r="B1531" s="306" t="s">
        <v>332</v>
      </c>
      <c r="C1531" s="302" t="s">
        <v>14</v>
      </c>
      <c r="D1531" s="301"/>
      <c r="E1531" s="368">
        <v>0</v>
      </c>
      <c r="F1531" s="368">
        <v>85</v>
      </c>
      <c r="G1531" s="368">
        <v>643</v>
      </c>
      <c r="H1531" s="368">
        <v>643</v>
      </c>
      <c r="I1531" s="368">
        <v>643</v>
      </c>
      <c r="J1531" s="368">
        <v>643</v>
      </c>
      <c r="K1531" s="368">
        <v>643</v>
      </c>
      <c r="L1531" s="368">
        <v>643</v>
      </c>
      <c r="M1531" s="368">
        <v>643</v>
      </c>
      <c r="N1531" s="368">
        <v>643</v>
      </c>
      <c r="O1531" s="368">
        <v>643</v>
      </c>
    </row>
    <row r="1532" spans="1:15" s="220" customFormat="1" outlineLevel="1">
      <c r="A1532" s="303" t="s">
        <v>336</v>
      </c>
      <c r="B1532" s="306" t="s">
        <v>333</v>
      </c>
      <c r="C1532" s="264" t="s">
        <v>14</v>
      </c>
      <c r="D1532" s="265"/>
      <c r="E1532" s="351">
        <v>2477</v>
      </c>
      <c r="F1532" s="351">
        <v>2487</v>
      </c>
      <c r="G1532" s="351">
        <v>1929</v>
      </c>
      <c r="H1532" s="351">
        <v>1929</v>
      </c>
      <c r="I1532" s="351">
        <v>1929</v>
      </c>
      <c r="J1532" s="351">
        <v>1929</v>
      </c>
      <c r="K1532" s="351">
        <v>1929</v>
      </c>
      <c r="L1532" s="351">
        <v>1929</v>
      </c>
      <c r="M1532" s="351">
        <v>1929</v>
      </c>
      <c r="N1532" s="351">
        <v>1929</v>
      </c>
      <c r="O1532" s="351">
        <v>1929</v>
      </c>
    </row>
    <row r="1533" spans="1:15">
      <c r="A1533" s="786" t="s">
        <v>326</v>
      </c>
      <c r="B1533" s="786"/>
      <c r="C1533" s="786"/>
      <c r="D1533" s="786"/>
      <c r="E1533" s="786"/>
      <c r="F1533" s="786"/>
      <c r="G1533" s="786"/>
      <c r="H1533" s="786"/>
      <c r="I1533" s="786"/>
      <c r="J1533" s="786"/>
      <c r="K1533" s="786"/>
      <c r="L1533" s="786"/>
      <c r="M1533" s="786"/>
      <c r="N1533" s="786"/>
      <c r="O1533" s="786"/>
    </row>
    <row r="1534" spans="1:15" ht="45" outlineLevel="1">
      <c r="A1534" s="523">
        <v>1</v>
      </c>
      <c r="B1534" s="269" t="s">
        <v>76</v>
      </c>
      <c r="C1534" s="270" t="s">
        <v>71</v>
      </c>
      <c r="D1534" s="228"/>
      <c r="E1534" s="108">
        <v>1690.1216279999999</v>
      </c>
      <c r="F1534" s="108">
        <v>1644.9740660000002</v>
      </c>
      <c r="G1534" s="108">
        <v>477.29445099999998</v>
      </c>
      <c r="H1534" s="108">
        <v>369.31630200000001</v>
      </c>
      <c r="I1534" s="108">
        <v>390.13070900000002</v>
      </c>
      <c r="J1534" s="108">
        <v>397.815517</v>
      </c>
      <c r="K1534" s="108">
        <f>J1534+I1534+H1534+G1534</f>
        <v>1634.556979</v>
      </c>
      <c r="L1534" s="108">
        <v>1644.204313</v>
      </c>
      <c r="M1534" s="108">
        <v>1648.6152039999999</v>
      </c>
      <c r="N1534" s="108">
        <v>1646.723911</v>
      </c>
      <c r="O1534" s="108">
        <v>1644.344781</v>
      </c>
    </row>
    <row r="1535" spans="1:15" outlineLevel="1">
      <c r="A1535" s="523" t="s">
        <v>44</v>
      </c>
      <c r="B1535" s="525" t="s">
        <v>72</v>
      </c>
      <c r="C1535" s="270" t="s">
        <v>71</v>
      </c>
      <c r="D1535" s="228"/>
      <c r="E1535" s="108">
        <v>1576.1792480000001</v>
      </c>
      <c r="F1535" s="108">
        <v>1522.1636159999996</v>
      </c>
      <c r="G1535" s="222">
        <v>439.54675699999996</v>
      </c>
      <c r="H1535" s="222">
        <v>337.29319500000003</v>
      </c>
      <c r="I1535" s="222">
        <v>359.89279499999998</v>
      </c>
      <c r="J1535" s="222">
        <v>356.37619999999993</v>
      </c>
      <c r="K1535" s="108">
        <f t="shared" ref="K1535:K1538" si="936">J1535+I1535+H1535+G1535</f>
        <v>1493.1089469999997</v>
      </c>
      <c r="L1535" s="222">
        <v>1501.9214392502911</v>
      </c>
      <c r="M1535" s="222">
        <v>1505.9506293617126</v>
      </c>
      <c r="N1535" s="222">
        <v>1504.2230013034812</v>
      </c>
      <c r="O1535" s="222">
        <v>1502.0497517106471</v>
      </c>
    </row>
    <row r="1536" spans="1:15" outlineLevel="1">
      <c r="A1536" s="523" t="s">
        <v>45</v>
      </c>
      <c r="B1536" s="525" t="s">
        <v>73</v>
      </c>
      <c r="C1536" s="270" t="s">
        <v>71</v>
      </c>
      <c r="D1536" s="228"/>
      <c r="E1536" s="108">
        <v>170.57184000000009</v>
      </c>
      <c r="F1536" s="108">
        <v>173.33566199999999</v>
      </c>
      <c r="G1536" s="222">
        <v>48.479975999999994</v>
      </c>
      <c r="H1536" s="222">
        <v>41.65287</v>
      </c>
      <c r="I1536" s="222">
        <v>39.882781999999999</v>
      </c>
      <c r="J1536" s="222">
        <v>52.749990999999994</v>
      </c>
      <c r="K1536" s="108">
        <f t="shared" si="936"/>
        <v>182.76561899999999</v>
      </c>
      <c r="L1536" s="222">
        <v>183.84432166553108</v>
      </c>
      <c r="M1536" s="222">
        <v>184.33751904825539</v>
      </c>
      <c r="N1536" s="222">
        <v>184.12604686325585</v>
      </c>
      <c r="O1536" s="222">
        <v>183.86002789131553</v>
      </c>
    </row>
    <row r="1537" spans="1:15" outlineLevel="1">
      <c r="A1537" s="523" t="s">
        <v>46</v>
      </c>
      <c r="B1537" s="525" t="s">
        <v>74</v>
      </c>
      <c r="C1537" s="270" t="s">
        <v>71</v>
      </c>
      <c r="D1537" s="228"/>
      <c r="E1537" s="108">
        <v>855.42617799999982</v>
      </c>
      <c r="F1537" s="108">
        <v>856.72582599999987</v>
      </c>
      <c r="G1537" s="222">
        <v>239.53363900000002</v>
      </c>
      <c r="H1537" s="222">
        <v>213.99990000000003</v>
      </c>
      <c r="I1537" s="222">
        <v>200.92082500000001</v>
      </c>
      <c r="J1537" s="222">
        <v>205.936722</v>
      </c>
      <c r="K1537" s="108">
        <f t="shared" si="936"/>
        <v>860.39108600000009</v>
      </c>
      <c r="L1537" s="222">
        <v>865.46920825814414</v>
      </c>
      <c r="M1537" s="222">
        <v>867.79099412824542</v>
      </c>
      <c r="N1537" s="222">
        <v>866.7954634375933</v>
      </c>
      <c r="O1537" s="222">
        <v>865.54314720100206</v>
      </c>
    </row>
    <row r="1538" spans="1:15" outlineLevel="1">
      <c r="A1538" s="523" t="s">
        <v>47</v>
      </c>
      <c r="B1538" s="525" t="s">
        <v>75</v>
      </c>
      <c r="C1538" s="270" t="s">
        <v>71</v>
      </c>
      <c r="D1538" s="228"/>
      <c r="E1538" s="108">
        <v>95.730745999999996</v>
      </c>
      <c r="F1538" s="108">
        <v>122.06669799999999</v>
      </c>
      <c r="G1538" s="222">
        <v>30.841916553832011</v>
      </c>
      <c r="H1538" s="222">
        <v>38.182995781503926</v>
      </c>
      <c r="I1538" s="222">
        <v>26.760831364886037</v>
      </c>
      <c r="J1538" s="222">
        <v>29.003565280633211</v>
      </c>
      <c r="K1538" s="108">
        <f t="shared" si="936"/>
        <v>124.78930898085518</v>
      </c>
      <c r="L1538" s="222">
        <v>125.52582912596755</v>
      </c>
      <c r="M1538" s="222">
        <v>125.86257605308698</v>
      </c>
      <c r="N1538" s="222">
        <v>125.71818638078892</v>
      </c>
      <c r="O1538" s="222">
        <v>125.53655307433958</v>
      </c>
    </row>
    <row r="1539" spans="1:15" ht="60" outlineLevel="1">
      <c r="A1539" s="523">
        <v>2</v>
      </c>
      <c r="B1539" s="524" t="s">
        <v>298</v>
      </c>
      <c r="C1539" s="270" t="s">
        <v>71</v>
      </c>
      <c r="D1539" s="228"/>
      <c r="E1539" s="244">
        <f>E1534</f>
        <v>1690.1216279999999</v>
      </c>
      <c r="F1539" s="244">
        <f>F1534</f>
        <v>1644.9740660000002</v>
      </c>
      <c r="G1539" s="244">
        <f t="shared" ref="G1539:O1539" si="937">G1534</f>
        <v>477.29445099999998</v>
      </c>
      <c r="H1539" s="244">
        <f t="shared" si="937"/>
        <v>369.31630200000001</v>
      </c>
      <c r="I1539" s="244">
        <f t="shared" si="937"/>
        <v>390.13070900000002</v>
      </c>
      <c r="J1539" s="244">
        <f t="shared" si="937"/>
        <v>397.815517</v>
      </c>
      <c r="K1539" s="244">
        <f t="shared" si="937"/>
        <v>1634.556979</v>
      </c>
      <c r="L1539" s="244">
        <f t="shared" si="937"/>
        <v>1644.204313</v>
      </c>
      <c r="M1539" s="215">
        <f t="shared" si="937"/>
        <v>1648.6152039999999</v>
      </c>
      <c r="N1539" s="215">
        <f t="shared" si="937"/>
        <v>1646.723911</v>
      </c>
      <c r="O1539" s="215">
        <f t="shared" si="937"/>
        <v>1644.344781</v>
      </c>
    </row>
    <row r="1540" spans="1:15" ht="60" outlineLevel="1">
      <c r="A1540" s="523">
        <v>3</v>
      </c>
      <c r="B1540" s="524" t="s">
        <v>287</v>
      </c>
      <c r="C1540" s="270" t="s">
        <v>71</v>
      </c>
      <c r="D1540" s="228"/>
      <c r="E1540" s="244">
        <f>E1534</f>
        <v>1690.1216279999999</v>
      </c>
      <c r="F1540" s="244">
        <f>F1534</f>
        <v>1644.9740660000002</v>
      </c>
      <c r="G1540" s="244">
        <f t="shared" ref="G1540:K1540" si="938">G1534</f>
        <v>477.29445099999998</v>
      </c>
      <c r="H1540" s="244">
        <f t="shared" si="938"/>
        <v>369.31630200000001</v>
      </c>
      <c r="I1540" s="244">
        <f t="shared" si="938"/>
        <v>390.13070900000002</v>
      </c>
      <c r="J1540" s="244">
        <f t="shared" si="938"/>
        <v>397.815517</v>
      </c>
      <c r="K1540" s="244">
        <f t="shared" si="938"/>
        <v>1634.556979</v>
      </c>
      <c r="L1540" s="244">
        <f>L1534</f>
        <v>1644.204313</v>
      </c>
      <c r="M1540" s="215">
        <f t="shared" ref="M1540:O1540" si="939">M1539</f>
        <v>1648.6152039999999</v>
      </c>
      <c r="N1540" s="215">
        <f t="shared" si="939"/>
        <v>1646.723911</v>
      </c>
      <c r="O1540" s="215">
        <f t="shared" si="939"/>
        <v>1644.344781</v>
      </c>
    </row>
    <row r="1541" spans="1:15" outlineLevel="1">
      <c r="A1541" s="523" t="s">
        <v>65</v>
      </c>
      <c r="B1541" s="525" t="s">
        <v>72</v>
      </c>
      <c r="C1541" s="270" t="s">
        <v>71</v>
      </c>
      <c r="D1541" s="228"/>
      <c r="E1541" s="244">
        <f t="shared" ref="E1541:J1544" si="940">E1535</f>
        <v>1576.1792480000001</v>
      </c>
      <c r="F1541" s="244">
        <f t="shared" si="940"/>
        <v>1522.1636159999996</v>
      </c>
      <c r="G1541" s="244">
        <f t="shared" si="940"/>
        <v>439.54675699999996</v>
      </c>
      <c r="H1541" s="244">
        <f t="shared" si="940"/>
        <v>337.29319500000003</v>
      </c>
      <c r="I1541" s="244">
        <f t="shared" si="940"/>
        <v>359.89279499999998</v>
      </c>
      <c r="J1541" s="244">
        <f t="shared" si="940"/>
        <v>356.37619999999993</v>
      </c>
      <c r="K1541" s="244">
        <f>K1535</f>
        <v>1493.1089469999997</v>
      </c>
      <c r="L1541" s="244">
        <f t="shared" ref="L1541:O1541" si="941">L1535</f>
        <v>1501.9214392502911</v>
      </c>
      <c r="M1541" s="244">
        <f t="shared" si="941"/>
        <v>1505.9506293617126</v>
      </c>
      <c r="N1541" s="244">
        <f t="shared" si="941"/>
        <v>1504.2230013034812</v>
      </c>
      <c r="O1541" s="244">
        <f t="shared" si="941"/>
        <v>1502.0497517106471</v>
      </c>
    </row>
    <row r="1542" spans="1:15" outlineLevel="1">
      <c r="A1542" s="523" t="s">
        <v>87</v>
      </c>
      <c r="B1542" s="525" t="s">
        <v>73</v>
      </c>
      <c r="C1542" s="270" t="s">
        <v>71</v>
      </c>
      <c r="D1542" s="228"/>
      <c r="E1542" s="244">
        <f t="shared" si="940"/>
        <v>170.57184000000009</v>
      </c>
      <c r="F1542" s="244">
        <f t="shared" si="940"/>
        <v>173.33566199999999</v>
      </c>
      <c r="G1542" s="244">
        <f t="shared" si="940"/>
        <v>48.479975999999994</v>
      </c>
      <c r="H1542" s="244">
        <f t="shared" si="940"/>
        <v>41.65287</v>
      </c>
      <c r="I1542" s="244">
        <f t="shared" si="940"/>
        <v>39.882781999999999</v>
      </c>
      <c r="J1542" s="244">
        <f t="shared" si="940"/>
        <v>52.749990999999994</v>
      </c>
      <c r="K1542" s="244">
        <f>K1536</f>
        <v>182.76561899999999</v>
      </c>
      <c r="L1542" s="244">
        <f t="shared" ref="L1542:O1542" si="942">L1536</f>
        <v>183.84432166553108</v>
      </c>
      <c r="M1542" s="244">
        <f t="shared" si="942"/>
        <v>184.33751904825539</v>
      </c>
      <c r="N1542" s="244">
        <f t="shared" si="942"/>
        <v>184.12604686325585</v>
      </c>
      <c r="O1542" s="244">
        <f t="shared" si="942"/>
        <v>183.86002789131553</v>
      </c>
    </row>
    <row r="1543" spans="1:15" outlineLevel="1">
      <c r="A1543" s="523" t="s">
        <v>85</v>
      </c>
      <c r="B1543" s="525" t="s">
        <v>74</v>
      </c>
      <c r="C1543" s="270" t="s">
        <v>71</v>
      </c>
      <c r="D1543" s="228"/>
      <c r="E1543" s="244">
        <f t="shared" si="940"/>
        <v>855.42617799999982</v>
      </c>
      <c r="F1543" s="244">
        <f t="shared" si="940"/>
        <v>856.72582599999987</v>
      </c>
      <c r="G1543" s="244">
        <f t="shared" si="940"/>
        <v>239.53363900000002</v>
      </c>
      <c r="H1543" s="244">
        <f t="shared" si="940"/>
        <v>213.99990000000003</v>
      </c>
      <c r="I1543" s="244">
        <f t="shared" si="940"/>
        <v>200.92082500000001</v>
      </c>
      <c r="J1543" s="244">
        <f t="shared" si="940"/>
        <v>205.936722</v>
      </c>
      <c r="K1543" s="244">
        <f>K1537</f>
        <v>860.39108600000009</v>
      </c>
      <c r="L1543" s="244">
        <f t="shared" ref="L1543:O1543" si="943">L1537</f>
        <v>865.46920825814414</v>
      </c>
      <c r="M1543" s="244">
        <f t="shared" si="943"/>
        <v>867.79099412824542</v>
      </c>
      <c r="N1543" s="244">
        <f t="shared" si="943"/>
        <v>866.7954634375933</v>
      </c>
      <c r="O1543" s="244">
        <f t="shared" si="943"/>
        <v>865.54314720100206</v>
      </c>
    </row>
    <row r="1544" spans="1:15" outlineLevel="1">
      <c r="A1544" s="523" t="s">
        <v>86</v>
      </c>
      <c r="B1544" s="525" t="s">
        <v>75</v>
      </c>
      <c r="C1544" s="270" t="s">
        <v>71</v>
      </c>
      <c r="D1544" s="228"/>
      <c r="E1544" s="244">
        <f t="shared" si="940"/>
        <v>95.730745999999996</v>
      </c>
      <c r="F1544" s="244">
        <f t="shared" si="940"/>
        <v>122.06669799999999</v>
      </c>
      <c r="G1544" s="244">
        <f t="shared" si="940"/>
        <v>30.841916553832011</v>
      </c>
      <c r="H1544" s="244">
        <f t="shared" si="940"/>
        <v>38.182995781503926</v>
      </c>
      <c r="I1544" s="244">
        <f t="shared" si="940"/>
        <v>26.760831364886037</v>
      </c>
      <c r="J1544" s="244">
        <f t="shared" si="940"/>
        <v>29.003565280633211</v>
      </c>
      <c r="K1544" s="244">
        <f>K1538</f>
        <v>124.78930898085518</v>
      </c>
      <c r="L1544" s="244">
        <f t="shared" ref="L1544:O1544" si="944">L1538</f>
        <v>125.52582912596755</v>
      </c>
      <c r="M1544" s="244">
        <f t="shared" si="944"/>
        <v>125.86257605308698</v>
      </c>
      <c r="N1544" s="244">
        <f t="shared" si="944"/>
        <v>125.71818638078892</v>
      </c>
      <c r="O1544" s="244">
        <f t="shared" si="944"/>
        <v>125.53655307433958</v>
      </c>
    </row>
    <row r="1545" spans="1:15" ht="15" customHeight="1" outlineLevel="1">
      <c r="A1545" s="781">
        <v>4</v>
      </c>
      <c r="B1545" s="784" t="s">
        <v>78</v>
      </c>
      <c r="C1545" s="270" t="s">
        <v>71</v>
      </c>
      <c r="D1545" s="228"/>
      <c r="E1545" s="324">
        <v>91.471863000000042</v>
      </c>
      <c r="F1545" s="324">
        <v>89.368254999999991</v>
      </c>
      <c r="G1545" s="324">
        <v>28.860318999999997</v>
      </c>
      <c r="H1545" s="324">
        <v>13.454306999999998</v>
      </c>
      <c r="I1545" s="324">
        <v>11.341778</v>
      </c>
      <c r="J1545" s="324">
        <v>23.878441000000002</v>
      </c>
      <c r="K1545" s="324">
        <f>J1545+I1545+H1545+G1545</f>
        <v>77.53484499999999</v>
      </c>
      <c r="L1545" s="324">
        <v>77.719160000000002</v>
      </c>
      <c r="M1545" s="324">
        <v>76.438094000000007</v>
      </c>
      <c r="N1545" s="324">
        <v>72.35669</v>
      </c>
      <c r="O1545" s="324">
        <v>66.465723999999994</v>
      </c>
    </row>
    <row r="1546" spans="1:15" outlineLevel="1">
      <c r="A1546" s="781"/>
      <c r="B1546" s="784"/>
      <c r="C1546" s="270" t="s">
        <v>55</v>
      </c>
      <c r="D1546" s="228"/>
      <c r="E1546" s="324">
        <f>E1545*Тарифы!$B$5</f>
        <v>287.94785925792007</v>
      </c>
      <c r="F1546" s="324">
        <f>F1545*Тарифы!$C$5</f>
        <v>274.19879534353765</v>
      </c>
      <c r="G1546" s="325">
        <f>G1550+G1554+G1558+G1562</f>
        <v>103.62661479514961</v>
      </c>
      <c r="H1546" s="325">
        <f t="shared" ref="H1546:J1546" si="945">H1550+H1554+H1558+H1562</f>
        <v>46.072686480250916</v>
      </c>
      <c r="I1546" s="325">
        <f t="shared" si="945"/>
        <v>41.060428139347891</v>
      </c>
      <c r="J1546" s="325">
        <f t="shared" si="945"/>
        <v>86.758810001431854</v>
      </c>
      <c r="K1546" s="324">
        <f>J1546+I1546+H1546+G1546</f>
        <v>277.51853941618026</v>
      </c>
      <c r="L1546" s="326">
        <v>293.50310997132635</v>
      </c>
      <c r="M1546" s="326">
        <v>303.11544299192917</v>
      </c>
      <c r="N1546" s="326">
        <v>301.38500492505312</v>
      </c>
      <c r="O1546" s="326">
        <v>290.87804948763778</v>
      </c>
    </row>
    <row r="1547" spans="1:15" outlineLevel="1">
      <c r="A1547" s="781"/>
      <c r="B1547" s="784"/>
      <c r="C1547" s="273" t="s">
        <v>83</v>
      </c>
      <c r="D1547" s="274"/>
      <c r="E1547" s="146">
        <f t="shared" ref="E1547:J1547" si="946">E1545/E1539*100</f>
        <v>5.4121467641499255</v>
      </c>
      <c r="F1547" s="146">
        <f t="shared" si="946"/>
        <v>5.4328063187836282</v>
      </c>
      <c r="G1547" s="146">
        <f t="shared" si="946"/>
        <v>6.0466487593839631</v>
      </c>
      <c r="H1547" s="146">
        <f t="shared" si="946"/>
        <v>3.6430308998382634</v>
      </c>
      <c r="I1547" s="146">
        <f t="shared" si="946"/>
        <v>2.9071738620811827</v>
      </c>
      <c r="J1547" s="146">
        <f t="shared" si="946"/>
        <v>6.0023905502911798</v>
      </c>
      <c r="K1547" s="146">
        <f>K1545/K1539*100</f>
        <v>4.7434776515062058</v>
      </c>
      <c r="L1547" s="146">
        <f t="shared" ref="L1547:O1547" si="947">L1545/L1539*100</f>
        <v>4.7268553783437257</v>
      </c>
      <c r="M1547" s="146">
        <f t="shared" si="947"/>
        <v>4.636503036884525</v>
      </c>
      <c r="N1547" s="146">
        <f t="shared" si="947"/>
        <v>4.3939782204328477</v>
      </c>
      <c r="O1547" s="146">
        <f t="shared" si="947"/>
        <v>4.042079542441166</v>
      </c>
    </row>
    <row r="1548" spans="1:15" outlineLevel="1">
      <c r="A1548" s="781"/>
      <c r="B1548" s="784"/>
      <c r="C1548" s="273" t="s">
        <v>84</v>
      </c>
      <c r="D1548" s="274"/>
      <c r="E1548" s="146">
        <f t="shared" ref="E1548:J1548" si="948">IF(E1540&gt;0,E1545/E1540*100,)</f>
        <v>5.4121467641499255</v>
      </c>
      <c r="F1548" s="146">
        <f t="shared" si="948"/>
        <v>5.4328063187836282</v>
      </c>
      <c r="G1548" s="146">
        <f t="shared" si="948"/>
        <v>6.0466487593839631</v>
      </c>
      <c r="H1548" s="146">
        <f t="shared" si="948"/>
        <v>3.6430308998382634</v>
      </c>
      <c r="I1548" s="146">
        <f t="shared" si="948"/>
        <v>2.9071738620811827</v>
      </c>
      <c r="J1548" s="146">
        <f t="shared" si="948"/>
        <v>6.0023905502911798</v>
      </c>
      <c r="K1548" s="146">
        <f>IF(K1540&gt;0,K1545/K1540*100,)</f>
        <v>4.7434776515062058</v>
      </c>
      <c r="L1548" s="146">
        <f t="shared" ref="L1548:O1548" si="949">IF(L1540&gt;0,L1545/L1540*100,)</f>
        <v>4.7268553783437257</v>
      </c>
      <c r="M1548" s="146">
        <f t="shared" si="949"/>
        <v>4.636503036884525</v>
      </c>
      <c r="N1548" s="146">
        <f t="shared" si="949"/>
        <v>4.3939782204328477</v>
      </c>
      <c r="O1548" s="146">
        <f t="shared" si="949"/>
        <v>4.042079542441166</v>
      </c>
    </row>
    <row r="1549" spans="1:15" outlineLevel="1">
      <c r="A1549" s="781" t="s">
        <v>64</v>
      </c>
      <c r="B1549" s="782" t="s">
        <v>72</v>
      </c>
      <c r="C1549" s="270" t="s">
        <v>71</v>
      </c>
      <c r="D1549" s="228"/>
      <c r="E1549" s="230">
        <v>39.172292999999996</v>
      </c>
      <c r="F1549" s="230">
        <v>34.053473000000004</v>
      </c>
      <c r="G1549" s="230">
        <v>11.359178999999999</v>
      </c>
      <c r="H1549" s="230">
        <v>6.8827100000000012</v>
      </c>
      <c r="I1549" s="230">
        <v>5.3001340000000008</v>
      </c>
      <c r="J1549" s="230">
        <v>7.9510180000000004</v>
      </c>
      <c r="K1549" s="324">
        <f>J1549+I1549+H1549+G1549</f>
        <v>31.493040999999998</v>
      </c>
      <c r="L1549" s="230">
        <v>31.567906000000001</v>
      </c>
      <c r="M1549" s="230">
        <v>31.047564000000001</v>
      </c>
      <c r="N1549" s="230">
        <v>29.389782</v>
      </c>
      <c r="O1549" s="230">
        <v>26.996994000000001</v>
      </c>
    </row>
    <row r="1550" spans="1:15" outlineLevel="1">
      <c r="A1550" s="781"/>
      <c r="B1550" s="782"/>
      <c r="C1550" s="270" t="s">
        <v>55</v>
      </c>
      <c r="D1550" s="228"/>
      <c r="E1550" s="324">
        <f>E1549*Тарифы!$B$5</f>
        <v>123.31199498554</v>
      </c>
      <c r="F1550" s="324">
        <v>104.28357267345463</v>
      </c>
      <c r="G1550" s="325">
        <f>G1549*Тарифы!$E$5</f>
        <v>40.7865646468479</v>
      </c>
      <c r="H1550" s="325">
        <f>H1549*Тарифы!$F$5</f>
        <v>23.569028116014284</v>
      </c>
      <c r="I1550" s="325">
        <f>I1549*Тарифы!$G$5</f>
        <v>19.187976632580401</v>
      </c>
      <c r="J1550" s="325">
        <f>J1549*Тарифы!$H$5</f>
        <v>28.888856687920487</v>
      </c>
      <c r="K1550" s="324">
        <f>J1550+I1550+H1550+G1550</f>
        <v>112.43242608336308</v>
      </c>
      <c r="L1550" s="326">
        <v>119.21485752396826</v>
      </c>
      <c r="M1550" s="326">
        <v>123.11918865585884</v>
      </c>
      <c r="N1550" s="326">
        <v>122.41631828122925</v>
      </c>
      <c r="O1550" s="326">
        <v>118.14861080501375</v>
      </c>
    </row>
    <row r="1551" spans="1:15" outlineLevel="1">
      <c r="A1551" s="781"/>
      <c r="B1551" s="782"/>
      <c r="C1551" s="273" t="s">
        <v>79</v>
      </c>
      <c r="D1551" s="274"/>
      <c r="E1551" s="311">
        <f t="shared" ref="E1551:O1551" si="950">IF(E1535&gt;0,E1549/E1535*100,)</f>
        <v>2.4852689216474189</v>
      </c>
      <c r="F1551" s="311">
        <f t="shared" si="950"/>
        <v>2.2371755993936473</v>
      </c>
      <c r="G1551" s="311">
        <f t="shared" si="950"/>
        <v>2.5842936659409821</v>
      </c>
      <c r="H1551" s="311">
        <f t="shared" si="950"/>
        <v>2.0405718532210533</v>
      </c>
      <c r="I1551" s="311">
        <f t="shared" si="950"/>
        <v>1.4726980016368489</v>
      </c>
      <c r="J1551" s="311">
        <f t="shared" si="950"/>
        <v>2.2310743534500905</v>
      </c>
      <c r="K1551" s="311">
        <f t="shared" si="950"/>
        <v>2.1092259250925247</v>
      </c>
      <c r="L1551" s="311">
        <f t="shared" si="950"/>
        <v>2.1018347015378942</v>
      </c>
      <c r="M1551" s="311">
        <f t="shared" si="950"/>
        <v>2.0616588216546856</v>
      </c>
      <c r="N1551" s="311">
        <f t="shared" si="950"/>
        <v>1.9538181489401736</v>
      </c>
      <c r="O1551" s="311">
        <f t="shared" si="950"/>
        <v>1.7973435280192147</v>
      </c>
    </row>
    <row r="1552" spans="1:15" outlineLevel="1">
      <c r="A1552" s="781"/>
      <c r="B1552" s="782"/>
      <c r="C1552" s="273" t="s">
        <v>139</v>
      </c>
      <c r="D1552" s="274"/>
      <c r="E1552" s="311">
        <f t="shared" ref="E1552:O1552" si="951">IF(E1541&gt;0,E1549/E1541*100,)</f>
        <v>2.4852689216474189</v>
      </c>
      <c r="F1552" s="311">
        <f t="shared" si="951"/>
        <v>2.2371755993936473</v>
      </c>
      <c r="G1552" s="311">
        <f t="shared" si="951"/>
        <v>2.5842936659409821</v>
      </c>
      <c r="H1552" s="311">
        <f t="shared" si="951"/>
        <v>2.0405718532210533</v>
      </c>
      <c r="I1552" s="311">
        <f t="shared" si="951"/>
        <v>1.4726980016368489</v>
      </c>
      <c r="J1552" s="311">
        <f t="shared" si="951"/>
        <v>2.2310743534500905</v>
      </c>
      <c r="K1552" s="311">
        <f t="shared" si="951"/>
        <v>2.1092259250925247</v>
      </c>
      <c r="L1552" s="311">
        <f t="shared" si="951"/>
        <v>2.1018347015378942</v>
      </c>
      <c r="M1552" s="311">
        <f t="shared" si="951"/>
        <v>2.0616588216546856</v>
      </c>
      <c r="N1552" s="311">
        <f t="shared" si="951"/>
        <v>1.9538181489401736</v>
      </c>
      <c r="O1552" s="311">
        <f t="shared" si="951"/>
        <v>1.7973435280192147</v>
      </c>
    </row>
    <row r="1553" spans="1:15" outlineLevel="1">
      <c r="A1553" s="781" t="s">
        <v>66</v>
      </c>
      <c r="B1553" s="782" t="s">
        <v>73</v>
      </c>
      <c r="C1553" s="270" t="s">
        <v>71</v>
      </c>
      <c r="D1553" s="228"/>
      <c r="E1553" s="230">
        <v>4.6903670000000659</v>
      </c>
      <c r="F1553" s="230">
        <v>4.6966379999999877</v>
      </c>
      <c r="G1553" s="328">
        <v>1.2630519999999998</v>
      </c>
      <c r="H1553" s="328">
        <v>0.95850900000000006</v>
      </c>
      <c r="I1553" s="328">
        <v>0.80279699999999998</v>
      </c>
      <c r="J1553" s="328">
        <v>1.6936080000000002</v>
      </c>
      <c r="K1553" s="230">
        <f>J1553+I1553+H1553+G1553</f>
        <v>4.7179660000000005</v>
      </c>
      <c r="L1553" s="328">
        <v>4.7291809999999996</v>
      </c>
      <c r="M1553" s="328">
        <v>4.6512289999999998</v>
      </c>
      <c r="N1553" s="328">
        <v>4.4028770000000002</v>
      </c>
      <c r="O1553" s="328">
        <v>4.0444139999999997</v>
      </c>
    </row>
    <row r="1554" spans="1:15" outlineLevel="1">
      <c r="A1554" s="781"/>
      <c r="B1554" s="782"/>
      <c r="C1554" s="270" t="s">
        <v>55</v>
      </c>
      <c r="D1554" s="228"/>
      <c r="E1554" s="324">
        <f>E1553*Тарифы!$B$5</f>
        <v>14.764989937769291</v>
      </c>
      <c r="F1554" s="324">
        <v>14.381237986760476</v>
      </c>
      <c r="G1554" s="325">
        <f>G1553*Тарифы!$E$5</f>
        <v>4.5351474829589824</v>
      </c>
      <c r="H1554" s="325">
        <f>H1553*Тарифы!$F$5</f>
        <v>3.2823009498370168</v>
      </c>
      <c r="I1554" s="325">
        <f>I1553*Тарифы!$G$5</f>
        <v>2.9063510614459269</v>
      </c>
      <c r="J1554" s="325">
        <f>J1553*Тарифы!$H$5</f>
        <v>6.153476045144866</v>
      </c>
      <c r="K1554" s="324">
        <f>J1554+I1554+H1554+G1554</f>
        <v>16.877275539386794</v>
      </c>
      <c r="L1554" s="326">
        <v>17.859551378544325</v>
      </c>
      <c r="M1554" s="326">
        <v>18.444459627576631</v>
      </c>
      <c r="N1554" s="326">
        <v>18.339162644523999</v>
      </c>
      <c r="O1554" s="326">
        <v>17.699818565739164</v>
      </c>
    </row>
    <row r="1555" spans="1:15" outlineLevel="1">
      <c r="A1555" s="781"/>
      <c r="B1555" s="782"/>
      <c r="C1555" s="273" t="s">
        <v>80</v>
      </c>
      <c r="D1555" s="274"/>
      <c r="E1555" s="261">
        <f t="shared" ref="E1555:O1555" si="952">IF(E1536&gt;0,E1553/E1536*100,)</f>
        <v>2.7497897660012716</v>
      </c>
      <c r="F1555" s="261">
        <f t="shared" si="952"/>
        <v>2.7095624442245407</v>
      </c>
      <c r="G1555" s="261">
        <f t="shared" si="952"/>
        <v>2.6053065702837808</v>
      </c>
      <c r="H1555" s="261">
        <f t="shared" si="952"/>
        <v>2.3011835679030042</v>
      </c>
      <c r="I1555" s="261">
        <f t="shared" si="952"/>
        <v>2.0128911769494917</v>
      </c>
      <c r="J1555" s="261">
        <f t="shared" si="952"/>
        <v>3.2106318274063788</v>
      </c>
      <c r="K1555" s="261">
        <f t="shared" si="952"/>
        <v>2.581429716275029</v>
      </c>
      <c r="L1555" s="261">
        <f t="shared" si="952"/>
        <v>2.5723835020609576</v>
      </c>
      <c r="M1555" s="261">
        <f t="shared" si="952"/>
        <v>2.5232134098443701</v>
      </c>
      <c r="N1555" s="261">
        <f t="shared" si="952"/>
        <v>2.3912298531396088</v>
      </c>
      <c r="O1555" s="261">
        <f t="shared" si="952"/>
        <v>2.199724456906293</v>
      </c>
    </row>
    <row r="1556" spans="1:15" outlineLevel="1">
      <c r="A1556" s="781"/>
      <c r="B1556" s="782"/>
      <c r="C1556" s="273" t="s">
        <v>140</v>
      </c>
      <c r="D1556" s="274"/>
      <c r="E1556" s="261">
        <f t="shared" ref="E1556:J1556" si="953">IF(E1542&gt;0,E1553/E1542*100,)</f>
        <v>2.7497897660012716</v>
      </c>
      <c r="F1556" s="261">
        <f t="shared" si="953"/>
        <v>2.7095624442245407</v>
      </c>
      <c r="G1556" s="261">
        <f t="shared" si="953"/>
        <v>2.6053065702837808</v>
      </c>
      <c r="H1556" s="261">
        <f t="shared" si="953"/>
        <v>2.3011835679030042</v>
      </c>
      <c r="I1556" s="261">
        <f t="shared" si="953"/>
        <v>2.0128911769494917</v>
      </c>
      <c r="J1556" s="261">
        <f t="shared" si="953"/>
        <v>3.2106318274063788</v>
      </c>
      <c r="K1556" s="261">
        <f>IF(K1542&gt;0,K1553/K1542*100,)</f>
        <v>2.581429716275029</v>
      </c>
      <c r="L1556" s="261">
        <f t="shared" ref="L1556:O1556" si="954">IF(L1542&gt;0,L1553/L1542*100,)</f>
        <v>2.5723835020609576</v>
      </c>
      <c r="M1556" s="261">
        <f t="shared" si="954"/>
        <v>2.5232134098443701</v>
      </c>
      <c r="N1556" s="261">
        <f t="shared" si="954"/>
        <v>2.3912298531396088</v>
      </c>
      <c r="O1556" s="261">
        <f t="shared" si="954"/>
        <v>2.199724456906293</v>
      </c>
    </row>
    <row r="1557" spans="1:15" outlineLevel="1">
      <c r="A1557" s="781" t="s">
        <v>89</v>
      </c>
      <c r="B1557" s="782" t="s">
        <v>74</v>
      </c>
      <c r="C1557" s="270" t="s">
        <v>71</v>
      </c>
      <c r="D1557" s="228"/>
      <c r="E1557" s="230">
        <v>36.638794999999966</v>
      </c>
      <c r="F1557" s="230">
        <v>37.924107000000006</v>
      </c>
      <c r="G1557" s="328">
        <v>12.332493115327921</v>
      </c>
      <c r="H1557" s="328">
        <v>4.0604631318722699</v>
      </c>
      <c r="I1557" s="328">
        <v>3.7793993408000408</v>
      </c>
      <c r="J1557" s="328">
        <v>8.8578420180243693</v>
      </c>
      <c r="K1557" s="230">
        <f>J1557+I1557+H1557+G1557</f>
        <v>29.030197606024601</v>
      </c>
      <c r="L1557" s="328">
        <v>29.099208000000001</v>
      </c>
      <c r="M1557" s="328">
        <v>28.619558000000001</v>
      </c>
      <c r="N1557" s="328">
        <v>27.091418999999998</v>
      </c>
      <c r="O1557" s="328">
        <v>24.885753999999999</v>
      </c>
    </row>
    <row r="1558" spans="1:15" outlineLevel="1">
      <c r="A1558" s="781"/>
      <c r="B1558" s="782"/>
      <c r="C1558" s="270" t="s">
        <v>55</v>
      </c>
      <c r="D1558" s="228"/>
      <c r="E1558" s="324">
        <f>E1557*Тарифы!$B$5</f>
        <v>115.33669742836408</v>
      </c>
      <c r="F1558" s="324">
        <v>116.26223221699665</v>
      </c>
      <c r="G1558" s="325">
        <f>G1557*Тарифы!$E$5</f>
        <v>44.281371717544815</v>
      </c>
      <c r="H1558" s="325">
        <f>H1557*Тарифы!$F$5</f>
        <v>13.904576790121467</v>
      </c>
      <c r="I1558" s="325">
        <f>I1557*Тарифы!$G$5</f>
        <v>13.682489204322183</v>
      </c>
      <c r="J1558" s="325">
        <f>J1557*Тарифы!$H$5</f>
        <v>32.183668635003265</v>
      </c>
      <c r="K1558" s="324">
        <f>J1558+I1558+H1558+G1558</f>
        <v>104.05210634699174</v>
      </c>
      <c r="L1558" s="326">
        <v>109.89192427842117</v>
      </c>
      <c r="M1558" s="326">
        <v>113.49092510605</v>
      </c>
      <c r="N1558" s="326">
        <v>112.84302044139496</v>
      </c>
      <c r="O1558" s="326">
        <v>108.90906091008924</v>
      </c>
    </row>
    <row r="1559" spans="1:15" outlineLevel="1">
      <c r="A1559" s="781"/>
      <c r="B1559" s="782"/>
      <c r="C1559" s="273" t="s">
        <v>81</v>
      </c>
      <c r="D1559" s="274"/>
      <c r="E1559" s="261">
        <f t="shared" ref="E1559:J1559" si="955">IF(E1540&gt;0,E1557/E1537*100,)</f>
        <v>4.2831042516914852</v>
      </c>
      <c r="F1559" s="261">
        <f t="shared" si="955"/>
        <v>4.4266328677244768</v>
      </c>
      <c r="G1559" s="261">
        <f t="shared" si="955"/>
        <v>5.1485432972226164</v>
      </c>
      <c r="H1559" s="261">
        <f t="shared" si="955"/>
        <v>1.8974135650868387</v>
      </c>
      <c r="I1559" s="261">
        <f t="shared" si="955"/>
        <v>1.8810391311104961</v>
      </c>
      <c r="J1559" s="261">
        <f t="shared" si="955"/>
        <v>4.3012445434692159</v>
      </c>
      <c r="K1559" s="261">
        <f>IF(K1540&gt;0,K1557/K1537*100,)</f>
        <v>3.3740700105329307</v>
      </c>
      <c r="L1559" s="261">
        <f t="shared" ref="L1559:O1559" si="956">IF(L1540&gt;0,L1557/L1537*100,)</f>
        <v>3.3622464811388828</v>
      </c>
      <c r="M1559" s="261">
        <f t="shared" si="956"/>
        <v>3.2979782221351903</v>
      </c>
      <c r="N1559" s="261">
        <f t="shared" si="956"/>
        <v>3.1254684804831698</v>
      </c>
      <c r="O1559" s="261">
        <f t="shared" si="956"/>
        <v>2.8751604215775584</v>
      </c>
    </row>
    <row r="1560" spans="1:15" outlineLevel="1">
      <c r="A1560" s="781"/>
      <c r="B1560" s="782"/>
      <c r="C1560" s="273" t="s">
        <v>141</v>
      </c>
      <c r="D1560" s="274"/>
      <c r="E1560" s="261">
        <f t="shared" ref="E1560:J1560" si="957">IF(E1543&gt;0,E1557/E1543*100,)</f>
        <v>4.2831042516914852</v>
      </c>
      <c r="F1560" s="261">
        <f t="shared" si="957"/>
        <v>4.4266328677244768</v>
      </c>
      <c r="G1560" s="261">
        <f t="shared" si="957"/>
        <v>5.1485432972226164</v>
      </c>
      <c r="H1560" s="261">
        <f t="shared" si="957"/>
        <v>1.8974135650868387</v>
      </c>
      <c r="I1560" s="261">
        <f t="shared" si="957"/>
        <v>1.8810391311104961</v>
      </c>
      <c r="J1560" s="261">
        <f t="shared" si="957"/>
        <v>4.3012445434692159</v>
      </c>
      <c r="K1560" s="261">
        <f>IF(K1543&gt;0,K1557/K1543*100,)</f>
        <v>3.3740700105329307</v>
      </c>
      <c r="L1560" s="261">
        <f t="shared" ref="L1560:O1560" si="958">IF(L1543&gt;0,L1557/L1543*100,)</f>
        <v>3.3622464811388828</v>
      </c>
      <c r="M1560" s="261">
        <f t="shared" si="958"/>
        <v>3.2979782221351903</v>
      </c>
      <c r="N1560" s="261">
        <f t="shared" si="958"/>
        <v>3.1254684804831698</v>
      </c>
      <c r="O1560" s="261">
        <f t="shared" si="958"/>
        <v>2.8751604215775584</v>
      </c>
    </row>
    <row r="1561" spans="1:15" outlineLevel="1">
      <c r="A1561" s="781" t="s">
        <v>90</v>
      </c>
      <c r="B1561" s="782" t="s">
        <v>75</v>
      </c>
      <c r="C1561" s="270" t="s">
        <v>71</v>
      </c>
      <c r="D1561" s="228"/>
      <c r="E1561" s="230">
        <v>10.970407999999999</v>
      </c>
      <c r="F1561" s="230">
        <v>12.694037000000002</v>
      </c>
      <c r="G1561" s="328">
        <v>3.9055948846720776</v>
      </c>
      <c r="H1561" s="328">
        <v>1.5526248681277297</v>
      </c>
      <c r="I1561" s="328">
        <v>1.4594476591999594</v>
      </c>
      <c r="J1561" s="328">
        <v>5.3759729819756306</v>
      </c>
      <c r="K1561" s="230">
        <f>J1561+I1561+H1561+G1561</f>
        <v>12.293640393975398</v>
      </c>
      <c r="L1561" s="328">
        <v>12.322865</v>
      </c>
      <c r="M1561" s="328">
        <v>12.119744000000001</v>
      </c>
      <c r="N1561" s="328">
        <v>11.472611000000001</v>
      </c>
      <c r="O1561" s="328">
        <v>10.538561</v>
      </c>
    </row>
    <row r="1562" spans="1:15" outlineLevel="1">
      <c r="A1562" s="781"/>
      <c r="B1562" s="782"/>
      <c r="C1562" s="270" t="s">
        <v>55</v>
      </c>
      <c r="D1562" s="228"/>
      <c r="E1562" s="324">
        <f>E1561*Тарифы!$B$5</f>
        <v>34.534176906246664</v>
      </c>
      <c r="F1562" s="324">
        <v>39.085098603527953</v>
      </c>
      <c r="G1562" s="325">
        <f>G1561*Тарифы!$E$5</f>
        <v>14.023530947797916</v>
      </c>
      <c r="H1562" s="325">
        <f>H1561*Тарифы!$F$5</f>
        <v>5.3167806242781444</v>
      </c>
      <c r="I1562" s="325">
        <f>I1561*Тарифы!$G$5</f>
        <v>5.2836112409993756</v>
      </c>
      <c r="J1562" s="325">
        <f>J1561*Тарифы!$H$5</f>
        <v>19.532808633363242</v>
      </c>
      <c r="K1562" s="324">
        <f>J1562+I1562+H1562+G1562</f>
        <v>44.156731446438677</v>
      </c>
      <c r="L1562" s="326">
        <v>46.536776790392594</v>
      </c>
      <c r="M1562" s="326">
        <v>48.060873567946047</v>
      </c>
      <c r="N1562" s="326">
        <v>47.786499392636934</v>
      </c>
      <c r="O1562" s="326">
        <v>46.120554830433953</v>
      </c>
    </row>
    <row r="1563" spans="1:15" outlineLevel="1">
      <c r="A1563" s="781"/>
      <c r="B1563" s="782"/>
      <c r="C1563" s="273" t="s">
        <v>82</v>
      </c>
      <c r="D1563" s="274"/>
      <c r="E1563" s="261">
        <f t="shared" ref="E1563:J1563" si="959">IF(E1538&gt;0,E1561/E1538*100,)</f>
        <v>11.459649546656619</v>
      </c>
      <c r="F1563" s="261">
        <f t="shared" si="959"/>
        <v>10.399263032412003</v>
      </c>
      <c r="G1563" s="261">
        <f t="shared" si="959"/>
        <v>12.663269086586059</v>
      </c>
      <c r="H1563" s="261">
        <f t="shared" si="959"/>
        <v>4.0662730525712982</v>
      </c>
      <c r="I1563" s="261">
        <f t="shared" si="959"/>
        <v>5.4536708493853423</v>
      </c>
      <c r="J1563" s="261">
        <f t="shared" si="959"/>
        <v>18.535559094058595</v>
      </c>
      <c r="K1563" s="261">
        <f>IF(K1538&gt;0,K1561/K1538*100,)</f>
        <v>9.8515173249829058</v>
      </c>
      <c r="L1563" s="261">
        <f t="shared" ref="L1563:O1563" si="960">IF(L1538&gt;0,L1561/L1538*100,)</f>
        <v>9.8169955026815803</v>
      </c>
      <c r="M1563" s="261">
        <f t="shared" si="960"/>
        <v>9.6293468480162616</v>
      </c>
      <c r="N1563" s="261">
        <f t="shared" si="960"/>
        <v>9.1256574170188127</v>
      </c>
      <c r="O1563" s="261">
        <f t="shared" si="960"/>
        <v>8.394814690952467</v>
      </c>
    </row>
    <row r="1564" spans="1:15" outlineLevel="1">
      <c r="A1564" s="781"/>
      <c r="B1564" s="782"/>
      <c r="C1564" s="273" t="s">
        <v>142</v>
      </c>
      <c r="D1564" s="274"/>
      <c r="E1564" s="261">
        <f t="shared" ref="E1564:J1564" si="961">IF(E1544&gt;0,E1561/E1544*100,)</f>
        <v>11.459649546656619</v>
      </c>
      <c r="F1564" s="261">
        <f t="shared" si="961"/>
        <v>10.399263032412003</v>
      </c>
      <c r="G1564" s="261">
        <f t="shared" si="961"/>
        <v>12.663269086586059</v>
      </c>
      <c r="H1564" s="261">
        <f t="shared" si="961"/>
        <v>4.0662730525712982</v>
      </c>
      <c r="I1564" s="261">
        <f t="shared" si="961"/>
        <v>5.4536708493853423</v>
      </c>
      <c r="J1564" s="261">
        <f t="shared" si="961"/>
        <v>18.535559094058595</v>
      </c>
      <c r="K1564" s="261">
        <f>IF(K1544&gt;0,K1561/K1544*100,)</f>
        <v>9.8515173249829058</v>
      </c>
      <c r="L1564" s="261">
        <f>IF(L1544&gt;0,L1561/L1544*100,)</f>
        <v>9.8169955026815803</v>
      </c>
      <c r="M1564" s="261">
        <f>IF(M1544&gt;0,M1561/M1544*100,)</f>
        <v>9.6293468480162616</v>
      </c>
      <c r="N1564" s="261">
        <f>IF(N1544&gt;0,N1561/N1544*100,)</f>
        <v>9.1256574170188127</v>
      </c>
      <c r="O1564" s="261">
        <f>IF(O1544&gt;0,O1561/O1544*100,)</f>
        <v>8.394814690952467</v>
      </c>
    </row>
    <row r="1565" spans="1:15" ht="15" customHeight="1" outlineLevel="1">
      <c r="A1565" s="781">
        <v>5</v>
      </c>
      <c r="B1565" s="784" t="s">
        <v>123</v>
      </c>
      <c r="C1565" s="275" t="s">
        <v>71</v>
      </c>
      <c r="D1565" s="276"/>
      <c r="E1565" s="416">
        <v>3.3177347912388715</v>
      </c>
      <c r="F1565" s="416">
        <v>2.9505977924984625</v>
      </c>
      <c r="G1565" s="326">
        <v>1.2349999999999999</v>
      </c>
      <c r="H1565" s="326">
        <v>0.495</v>
      </c>
      <c r="I1565" s="326">
        <v>0.2495</v>
      </c>
      <c r="J1565" s="326">
        <v>0.97353299999999998</v>
      </c>
      <c r="K1565" s="416">
        <v>2.953033</v>
      </c>
      <c r="L1565" s="329">
        <v>2.8644420099999999</v>
      </c>
      <c r="M1565" s="223">
        <v>2.7785087496999998</v>
      </c>
      <c r="N1565" s="223">
        <v>2.6951534872090002</v>
      </c>
      <c r="O1565" s="223">
        <v>2.6142988825927307</v>
      </c>
    </row>
    <row r="1566" spans="1:15" outlineLevel="1">
      <c r="A1566" s="781"/>
      <c r="B1566" s="784"/>
      <c r="C1566" s="275" t="s">
        <v>143</v>
      </c>
      <c r="D1566" s="276"/>
      <c r="E1566" s="262"/>
      <c r="F1566" s="262">
        <f t="shared" ref="F1566:N1566" si="962">IF(F1545&gt;0,F1565/F1545*100,)</f>
        <v>3.3016173276500282</v>
      </c>
      <c r="G1566" s="262">
        <f t="shared" si="962"/>
        <v>4.2792319793831801</v>
      </c>
      <c r="H1566" s="262">
        <f t="shared" si="962"/>
        <v>3.6791192589852457</v>
      </c>
      <c r="I1566" s="262">
        <f t="shared" si="962"/>
        <v>2.1998314549976206</v>
      </c>
      <c r="J1566" s="262">
        <f t="shared" si="962"/>
        <v>4.0770375251885156</v>
      </c>
      <c r="K1566" s="262">
        <f t="shared" si="962"/>
        <v>3.80865274187367</v>
      </c>
      <c r="L1566" s="262">
        <f t="shared" si="962"/>
        <v>3.6856317155254894</v>
      </c>
      <c r="M1566" s="262">
        <f t="shared" si="962"/>
        <v>3.6349791109391081</v>
      </c>
      <c r="N1566" s="262">
        <f t="shared" si="962"/>
        <v>3.7248158908443711</v>
      </c>
      <c r="O1566" s="147">
        <f t="shared" ref="O1566" si="963">IF(O1545&gt;0,O1565/O$19*100,)</f>
        <v>7.4247258192261176E-2</v>
      </c>
    </row>
    <row r="1567" spans="1:15" outlineLevel="1">
      <c r="A1567" s="781" t="s">
        <v>91</v>
      </c>
      <c r="B1567" s="785" t="s">
        <v>72</v>
      </c>
      <c r="C1567" s="270" t="s">
        <v>71</v>
      </c>
      <c r="D1567" s="228"/>
      <c r="E1567" s="417">
        <v>2.6059451493094197</v>
      </c>
      <c r="F1567" s="417">
        <v>2.1905883410579099</v>
      </c>
      <c r="G1567" s="287">
        <v>0.93</v>
      </c>
      <c r="H1567" s="287">
        <v>0.37</v>
      </c>
      <c r="I1567" s="287">
        <v>0.19</v>
      </c>
      <c r="J1567" s="287">
        <v>0.69185399999999997</v>
      </c>
      <c r="K1567" s="417">
        <v>2.181854</v>
      </c>
      <c r="L1567" s="255">
        <v>2.1163983799999997</v>
      </c>
      <c r="M1567" s="255">
        <v>2.0529064286000001</v>
      </c>
      <c r="N1567" s="255">
        <v>1.991319235742</v>
      </c>
      <c r="O1567" s="255">
        <v>1.9315796586697405</v>
      </c>
    </row>
    <row r="1568" spans="1:15" outlineLevel="1">
      <c r="A1568" s="781"/>
      <c r="B1568" s="785"/>
      <c r="C1568" s="273" t="s">
        <v>144</v>
      </c>
      <c r="D1568" s="274"/>
      <c r="E1568" s="262"/>
      <c r="F1568" s="262">
        <f t="shared" ref="F1568:I1568" si="964">IF(F1549&gt;0,F1567/F1549*100,)</f>
        <v>6.4327898098907852</v>
      </c>
      <c r="G1568" s="262">
        <f t="shared" si="964"/>
        <v>8.1872114173040167</v>
      </c>
      <c r="H1568" s="262">
        <f t="shared" si="964"/>
        <v>5.3757894782723659</v>
      </c>
      <c r="I1568" s="262">
        <f t="shared" si="964"/>
        <v>3.5848150254314324</v>
      </c>
      <c r="J1568" s="262">
        <f>IF(J1549&gt;0,J1567/J1549*100,)</f>
        <v>8.7014518140947477</v>
      </c>
      <c r="K1568" s="262">
        <f t="shared" ref="K1568" si="965">IF(K1549&gt;0,K1567/K1549*100,)</f>
        <v>6.9280511843870531</v>
      </c>
      <c r="L1568" s="147">
        <f t="shared" ref="L1568:O1568" si="966">IF(L1549&gt;0,L1567/L$23*100,)</f>
        <v>0.44081365892381946</v>
      </c>
      <c r="M1568" s="147">
        <f t="shared" si="966"/>
        <v>0.42441341640278701</v>
      </c>
      <c r="N1568" s="147">
        <f t="shared" si="966"/>
        <v>0.41258039895788468</v>
      </c>
      <c r="O1568" s="147">
        <f t="shared" si="966"/>
        <v>0.42504221094245892</v>
      </c>
    </row>
    <row r="1569" spans="1:15" outlineLevel="1">
      <c r="A1569" s="781" t="s">
        <v>92</v>
      </c>
      <c r="B1569" s="782" t="s">
        <v>73</v>
      </c>
      <c r="C1569" s="270" t="s">
        <v>71</v>
      </c>
      <c r="D1569" s="228"/>
      <c r="E1569" s="417">
        <v>0.71178964192945204</v>
      </c>
      <c r="F1569" s="417">
        <v>0.74151112840793298</v>
      </c>
      <c r="G1569" s="326">
        <v>0.3</v>
      </c>
      <c r="H1569" s="326">
        <v>0.12</v>
      </c>
      <c r="I1569" s="326">
        <v>5.5E-2</v>
      </c>
      <c r="J1569" s="326">
        <v>0.27699200000000002</v>
      </c>
      <c r="K1569" s="417">
        <v>0.75199199999999999</v>
      </c>
      <c r="L1569" s="255">
        <v>0.72943223999999995</v>
      </c>
      <c r="M1569" s="255">
        <v>0.70754927280000002</v>
      </c>
      <c r="N1569" s="255">
        <v>0.6863227946160001</v>
      </c>
      <c r="O1569" s="255">
        <v>0.66573311077752018</v>
      </c>
    </row>
    <row r="1570" spans="1:15" outlineLevel="1">
      <c r="A1570" s="781"/>
      <c r="B1570" s="782"/>
      <c r="C1570" s="273" t="s">
        <v>145</v>
      </c>
      <c r="D1570" s="274"/>
      <c r="E1570" s="277"/>
      <c r="F1570" s="277">
        <f t="shared" ref="F1570:K1570" si="967">IF(F1553&gt;0,F1569/F1553*100,)</f>
        <v>15.788126068220182</v>
      </c>
      <c r="G1570" s="277">
        <f t="shared" si="967"/>
        <v>23.751991208596323</v>
      </c>
      <c r="H1570" s="277">
        <f t="shared" si="967"/>
        <v>12.519444261869214</v>
      </c>
      <c r="I1570" s="277">
        <f t="shared" si="967"/>
        <v>6.851047026832437</v>
      </c>
      <c r="J1570" s="277">
        <f t="shared" si="967"/>
        <v>16.355142394225815</v>
      </c>
      <c r="K1570" s="277">
        <f t="shared" si="967"/>
        <v>15.938902484672418</v>
      </c>
      <c r="L1570" s="147">
        <f t="shared" ref="L1570:O1570" si="968">IF(L1553&gt;0,L1569/L$27*100,)</f>
        <v>0.41415802303454768</v>
      </c>
      <c r="M1570" s="147">
        <f t="shared" si="968"/>
        <v>0.39874948955947348</v>
      </c>
      <c r="N1570" s="147">
        <f t="shared" si="968"/>
        <v>0.38763200485294508</v>
      </c>
      <c r="O1570" s="147">
        <f t="shared" si="968"/>
        <v>0.39934026141550211</v>
      </c>
    </row>
    <row r="1571" spans="1:15" outlineLevel="1">
      <c r="A1571" s="781" t="s">
        <v>93</v>
      </c>
      <c r="B1571" s="782" t="s">
        <v>74</v>
      </c>
      <c r="C1571" s="270" t="s">
        <v>71</v>
      </c>
      <c r="D1571" s="228"/>
      <c r="E1571" s="257"/>
      <c r="F1571" s="287">
        <v>1.8498323032619498E-2</v>
      </c>
      <c r="G1571" s="287">
        <v>5.0000000000000001E-3</v>
      </c>
      <c r="H1571" s="287">
        <v>5.0000000000000001E-3</v>
      </c>
      <c r="I1571" s="287">
        <v>4.4999999999999997E-3</v>
      </c>
      <c r="J1571" s="287">
        <v>4.6870000000000002E-3</v>
      </c>
      <c r="K1571" s="417">
        <v>1.9187000000000003E-2</v>
      </c>
      <c r="L1571" s="257">
        <v>1.8611390000000002E-2</v>
      </c>
      <c r="M1571" s="257">
        <v>1.8053048299999999E-2</v>
      </c>
      <c r="N1571" s="257">
        <v>1.7511456851000001E-2</v>
      </c>
      <c r="O1571" s="257">
        <v>1.6986113145470005E-2</v>
      </c>
    </row>
    <row r="1572" spans="1:15" outlineLevel="1">
      <c r="A1572" s="781"/>
      <c r="B1572" s="782"/>
      <c r="C1572" s="273" t="s">
        <v>146</v>
      </c>
      <c r="D1572" s="274"/>
      <c r="E1572" s="262"/>
      <c r="F1572" s="262">
        <v>0</v>
      </c>
      <c r="G1572" s="262">
        <f t="shared" ref="G1572:L1572" si="969">IF(G1557&gt;0,G1571/G1557*100,)</f>
        <v>4.0543302584824109E-2</v>
      </c>
      <c r="H1572" s="262">
        <f t="shared" si="969"/>
        <v>0.12313866269965397</v>
      </c>
      <c r="I1572" s="262">
        <f t="shared" si="969"/>
        <v>0.11906653926249081</v>
      </c>
      <c r="J1572" s="262">
        <f t="shared" si="969"/>
        <v>5.2913565069942131E-2</v>
      </c>
      <c r="K1572" s="262">
        <f t="shared" si="969"/>
        <v>6.6093246282340659E-2</v>
      </c>
      <c r="L1572" s="262">
        <f t="shared" si="969"/>
        <v>6.3958407390331734E-2</v>
      </c>
      <c r="M1572" s="147">
        <f t="shared" ref="M1572:N1572" si="970">IF(M1557&gt;0,M1571/M$31*100,)</f>
        <v>8.976639107958471E-4</v>
      </c>
      <c r="N1572" s="147">
        <f t="shared" si="970"/>
        <v>9.4221833082185514E-4</v>
      </c>
      <c r="O1572" s="147">
        <v>0</v>
      </c>
    </row>
    <row r="1573" spans="1:15" ht="15" customHeight="1" outlineLevel="1">
      <c r="A1573" s="765">
        <v>6</v>
      </c>
      <c r="B1573" s="783" t="s">
        <v>229</v>
      </c>
      <c r="C1573" s="278" t="s">
        <v>57</v>
      </c>
      <c r="D1573" s="279"/>
      <c r="E1573" s="291">
        <f>E1577+E1581+E1585+E1590</f>
        <v>18.2111093</v>
      </c>
      <c r="F1573" s="291">
        <f>F1577+F1581+F1585+F1590</f>
        <v>18.928467280000003</v>
      </c>
      <c r="G1573" s="291">
        <f t="shared" ref="G1573:K1573" si="971">G1577+G1581+G1585+G1590</f>
        <v>8.5833248399999995</v>
      </c>
      <c r="H1573" s="291">
        <f t="shared" si="971"/>
        <v>3.3313011199999991</v>
      </c>
      <c r="I1573" s="291">
        <f t="shared" si="971"/>
        <v>1.4566442099999999</v>
      </c>
      <c r="J1573" s="291">
        <f t="shared" si="971"/>
        <v>7.3408671100000005</v>
      </c>
      <c r="K1573" s="291">
        <f t="shared" si="971"/>
        <v>20.71213728</v>
      </c>
      <c r="L1573" s="291">
        <f>L1577+L1581+L1585+L1590</f>
        <v>21.095492714458395</v>
      </c>
      <c r="M1573" s="108">
        <f>M1577+M1581+M1585+M1590</f>
        <v>21.281578095544781</v>
      </c>
      <c r="N1573" s="108">
        <f t="shared" ref="N1573:O1573" si="972">N1577+N1581+N1585+N1590</f>
        <v>21.468522551752297</v>
      </c>
      <c r="O1573" s="108">
        <f t="shared" si="972"/>
        <v>21.657854836700981</v>
      </c>
    </row>
    <row r="1574" spans="1:15" outlineLevel="1">
      <c r="A1574" s="765"/>
      <c r="B1574" s="783"/>
      <c r="C1574" s="278" t="s">
        <v>56</v>
      </c>
      <c r="D1574" s="279"/>
      <c r="E1574" s="291">
        <f>E1576+E1580+E1584+E1589+E1602</f>
        <v>1.052755177166</v>
      </c>
      <c r="F1574" s="291">
        <f>F1576+F1580+F1584+F1589+F1602</f>
        <v>1.0394386908834998</v>
      </c>
      <c r="G1574" s="291">
        <f t="shared" ref="G1574:J1574" si="973">G1576+G1580+G1584+G1589+G1602</f>
        <v>0.38951743183150001</v>
      </c>
      <c r="H1574" s="291">
        <f t="shared" si="973"/>
        <v>0.2372473121459</v>
      </c>
      <c r="I1574" s="291">
        <f t="shared" si="973"/>
        <v>0.17743264810789999</v>
      </c>
      <c r="J1574" s="291">
        <f t="shared" si="973"/>
        <v>0.36938665889360001</v>
      </c>
      <c r="K1574" s="291">
        <f>K1576+K1580+K1584+K1589+K1602</f>
        <v>1.1735840509789</v>
      </c>
      <c r="L1574" s="291">
        <f t="shared" ref="L1574:O1574" si="974">L1576+L1580+L1584+L1589+L1602</f>
        <v>1.1558990554969</v>
      </c>
      <c r="M1574" s="291">
        <f t="shared" si="974"/>
        <v>1.1387496342221999</v>
      </c>
      <c r="N1574" s="291">
        <f t="shared" si="974"/>
        <v>1.1045808752398329</v>
      </c>
      <c r="O1574" s="291">
        <f t="shared" si="974"/>
        <v>1.0714508493554868</v>
      </c>
    </row>
    <row r="1575" spans="1:15" outlineLevel="1">
      <c r="A1575" s="778" t="s">
        <v>147</v>
      </c>
      <c r="B1575" s="779" t="s">
        <v>246</v>
      </c>
      <c r="C1575" s="264" t="s">
        <v>296</v>
      </c>
      <c r="D1575" s="265"/>
      <c r="E1575" s="379">
        <v>3.128063</v>
      </c>
      <c r="F1575" s="379">
        <v>3.281949</v>
      </c>
      <c r="G1575" s="378">
        <v>1.398701</v>
      </c>
      <c r="H1575" s="378">
        <v>0.56459800000000004</v>
      </c>
      <c r="I1575" s="378">
        <v>0.212369</v>
      </c>
      <c r="J1575" s="378">
        <v>1.0510539999999999</v>
      </c>
      <c r="K1575" s="421">
        <v>3.2267219999999996</v>
      </c>
      <c r="L1575" s="379">
        <v>3.1299510000000001</v>
      </c>
      <c r="M1575" s="379">
        <v>3.0361250000000002</v>
      </c>
      <c r="N1575" s="379">
        <v>2.9449890000000001</v>
      </c>
      <c r="O1575" s="379">
        <v>2.8567010000000002</v>
      </c>
    </row>
    <row r="1576" spans="1:15" outlineLevel="1">
      <c r="A1576" s="778"/>
      <c r="B1576" s="779"/>
      <c r="C1576" s="264" t="s">
        <v>56</v>
      </c>
      <c r="D1576" s="265"/>
      <c r="E1576" s="421">
        <v>0.37536755999999999</v>
      </c>
      <c r="F1576" s="421">
        <v>0.39383387999999997</v>
      </c>
      <c r="G1576" s="421">
        <v>0.16784411999999999</v>
      </c>
      <c r="H1576" s="421">
        <v>6.7751760000000008E-2</v>
      </c>
      <c r="I1576" s="421">
        <v>2.5484279999999998E-2</v>
      </c>
      <c r="J1576" s="421">
        <v>0.12612647999999999</v>
      </c>
      <c r="K1576" s="421">
        <v>0.38720663999999999</v>
      </c>
      <c r="L1576" s="421">
        <v>0.37559412000000003</v>
      </c>
      <c r="M1576" s="421">
        <v>0.36433500000000002</v>
      </c>
      <c r="N1576" s="421">
        <v>0.35339868000000002</v>
      </c>
      <c r="O1576" s="421">
        <v>0.34280411999999999</v>
      </c>
    </row>
    <row r="1577" spans="1:15" ht="30" outlineLevel="1">
      <c r="A1577" s="765"/>
      <c r="B1577" s="779"/>
      <c r="C1577" s="264" t="s">
        <v>57</v>
      </c>
      <c r="D1577" s="265"/>
      <c r="E1577" s="421">
        <v>16.361400679999999</v>
      </c>
      <c r="F1577" s="421">
        <v>17.246996760000002</v>
      </c>
      <c r="G1577" s="421">
        <v>7.6520670599999994</v>
      </c>
      <c r="H1577" s="421">
        <v>2.9470688299999992</v>
      </c>
      <c r="I1577" s="421">
        <v>1.3620892499999999</v>
      </c>
      <c r="J1577" s="421">
        <v>6.1699574500000001</v>
      </c>
      <c r="K1577" s="421">
        <v>18.131182590000002</v>
      </c>
      <c r="L1577" s="421">
        <v>18.466790362693395</v>
      </c>
      <c r="M1577" s="421">
        <v>18.629743163880132</v>
      </c>
      <c r="N1577" s="421">
        <v>18.793351472047519</v>
      </c>
      <c r="O1577" s="421">
        <v>18.959142251903693</v>
      </c>
    </row>
    <row r="1578" spans="1:15" ht="32.25" outlineLevel="1">
      <c r="A1578" s="765"/>
      <c r="B1578" s="779"/>
      <c r="C1578" s="264" t="s">
        <v>297</v>
      </c>
      <c r="D1578" s="265"/>
      <c r="E1578" s="563">
        <v>3.1046970500016872E-4</v>
      </c>
      <c r="F1578" s="563">
        <v>3.9414288802421102E-4</v>
      </c>
      <c r="G1578" s="563">
        <v>1.6797581303742135E-4</v>
      </c>
      <c r="H1578" s="563">
        <v>6.7804919056540334E-5</v>
      </c>
      <c r="I1578" s="563">
        <v>2.5504275351875874E-5</v>
      </c>
      <c r="J1578" s="563">
        <v>1.2622544074554452E-4</v>
      </c>
      <c r="K1578" s="563">
        <v>3.8751044819138205E-4</v>
      </c>
      <c r="L1578" s="563">
        <v>3.7588881683239665E-4</v>
      </c>
      <c r="M1578" s="563">
        <v>3.6462086275640106E-4</v>
      </c>
      <c r="N1578" s="563">
        <v>3.536759619541721E-4</v>
      </c>
      <c r="O1578" s="563">
        <v>3.4307308930201283E-4</v>
      </c>
    </row>
    <row r="1579" spans="1:15" ht="15" customHeight="1" outlineLevel="1">
      <c r="A1579" s="765" t="s">
        <v>148</v>
      </c>
      <c r="B1579" s="779" t="s">
        <v>255</v>
      </c>
      <c r="C1579" s="264" t="s">
        <v>59</v>
      </c>
      <c r="D1579" s="265"/>
      <c r="E1579" s="421">
        <v>1093.72</v>
      </c>
      <c r="F1579" s="421">
        <v>899.70699999999999</v>
      </c>
      <c r="G1579" s="421">
        <v>492.16700000000003</v>
      </c>
      <c r="H1579" s="421">
        <v>186.09799999999998</v>
      </c>
      <c r="I1579" s="421">
        <v>64.004999999999995</v>
      </c>
      <c r="J1579" s="421">
        <v>674.21600000000001</v>
      </c>
      <c r="K1579" s="421">
        <v>1416.4859999999999</v>
      </c>
      <c r="L1579" s="421">
        <v>1373.9914200000001</v>
      </c>
      <c r="M1579" s="421">
        <v>1332.771677</v>
      </c>
      <c r="N1579" s="421">
        <v>1292.7885269999999</v>
      </c>
      <c r="O1579" s="421">
        <v>1254.0048710000001</v>
      </c>
    </row>
    <row r="1580" spans="1:15" outlineLevel="1">
      <c r="A1580" s="765"/>
      <c r="B1580" s="779"/>
      <c r="C1580" s="264" t="s">
        <v>56</v>
      </c>
      <c r="D1580" s="265"/>
      <c r="E1580" s="421">
        <v>0.15629258799999998</v>
      </c>
      <c r="F1580" s="421">
        <v>0.1285681303</v>
      </c>
      <c r="G1580" s="421">
        <v>7.0330664300000012E-2</v>
      </c>
      <c r="H1580" s="421">
        <v>2.6593404199999997E-2</v>
      </c>
      <c r="I1580" s="421">
        <v>9.1463144999999989E-3</v>
      </c>
      <c r="J1580" s="421">
        <v>9.634546640000001E-2</v>
      </c>
      <c r="K1580" s="421">
        <v>0.20241584939999999</v>
      </c>
      <c r="L1580" s="421">
        <v>0.196343373918</v>
      </c>
      <c r="M1580" s="402">
        <v>0.1904530726433</v>
      </c>
      <c r="N1580" s="402">
        <v>0.18473948050829997</v>
      </c>
      <c r="O1580" s="402">
        <v>0.17919729606590001</v>
      </c>
    </row>
    <row r="1581" spans="1:15" ht="30" outlineLevel="1">
      <c r="A1581" s="765"/>
      <c r="B1581" s="779"/>
      <c r="C1581" s="264" t="s">
        <v>57</v>
      </c>
      <c r="D1581" s="265"/>
      <c r="E1581" s="421">
        <v>1.8497086200000001</v>
      </c>
      <c r="F1581" s="421">
        <v>1.68147052</v>
      </c>
      <c r="G1581" s="421">
        <v>0.93125778000000003</v>
      </c>
      <c r="H1581" s="421">
        <v>0.38423228999999998</v>
      </c>
      <c r="I1581" s="421">
        <v>9.4554960000000007E-2</v>
      </c>
      <c r="J1581" s="421">
        <v>1.1709096600000002</v>
      </c>
      <c r="K1581" s="421">
        <v>2.5809546900000004</v>
      </c>
      <c r="L1581" s="421">
        <v>2.6287023517650008</v>
      </c>
      <c r="M1581" s="421">
        <v>2.6518349316646472</v>
      </c>
      <c r="N1581" s="421">
        <v>2.6751710797047799</v>
      </c>
      <c r="O1581" s="421">
        <v>2.6987125847972879</v>
      </c>
    </row>
    <row r="1582" spans="1:15" ht="17.25" outlineLevel="1">
      <c r="A1582" s="765"/>
      <c r="B1582" s="779"/>
      <c r="C1582" s="264" t="s">
        <v>288</v>
      </c>
      <c r="D1582" s="265"/>
      <c r="E1582" s="565">
        <v>4.3422005982972148E-2</v>
      </c>
      <c r="F1582" s="565">
        <v>5.817333151428588E-2</v>
      </c>
      <c r="G1582" s="565">
        <v>3.182257562894536E-2</v>
      </c>
      <c r="H1582" s="565">
        <v>1.2032740267826719E-2</v>
      </c>
      <c r="I1582" s="565">
        <v>4.1384407185582279E-3</v>
      </c>
      <c r="J1582" s="565">
        <v>4.3593515311357779E-2</v>
      </c>
      <c r="K1582" s="565">
        <v>9.1587271926688071E-2</v>
      </c>
      <c r="L1582" s="565">
        <v>8.8839653768887444E-2</v>
      </c>
      <c r="M1582" s="565">
        <v>8.6174464129957579E-2</v>
      </c>
      <c r="N1582" s="565">
        <v>8.3589230226102859E-2</v>
      </c>
      <c r="O1582" s="565">
        <v>8.1081553307034746E-2</v>
      </c>
    </row>
    <row r="1583" spans="1:15" ht="17.25" customHeight="1" outlineLevel="1">
      <c r="A1583" s="765" t="s">
        <v>149</v>
      </c>
      <c r="B1583" s="779" t="s">
        <v>256</v>
      </c>
      <c r="C1583" s="264" t="s">
        <v>309</v>
      </c>
      <c r="D1583" s="265"/>
      <c r="E1583" s="226">
        <v>0</v>
      </c>
      <c r="F1583" s="226"/>
      <c r="G1583" s="226"/>
      <c r="H1583" s="226"/>
      <c r="I1583" s="226"/>
      <c r="J1583" s="226"/>
      <c r="K1583" s="226"/>
      <c r="L1583" s="226"/>
      <c r="M1583" s="222"/>
      <c r="N1583" s="222"/>
      <c r="O1583" s="222"/>
    </row>
    <row r="1584" spans="1:15" outlineLevel="1">
      <c r="A1584" s="765"/>
      <c r="B1584" s="779"/>
      <c r="C1584" s="264" t="s">
        <v>56</v>
      </c>
      <c r="D1584" s="265"/>
      <c r="E1584" s="108">
        <v>0</v>
      </c>
      <c r="F1584" s="108">
        <f t="shared" ref="F1584:O1584" si="975">1.154*F1583/1000</f>
        <v>0</v>
      </c>
      <c r="G1584" s="244">
        <f t="shared" si="975"/>
        <v>0</v>
      </c>
      <c r="H1584" s="244">
        <f t="shared" si="975"/>
        <v>0</v>
      </c>
      <c r="I1584" s="244">
        <f t="shared" si="975"/>
        <v>0</v>
      </c>
      <c r="J1584" s="244">
        <f t="shared" si="975"/>
        <v>0</v>
      </c>
      <c r="K1584" s="108">
        <f t="shared" si="975"/>
        <v>0</v>
      </c>
      <c r="L1584" s="108">
        <f t="shared" si="975"/>
        <v>0</v>
      </c>
      <c r="M1584" s="108">
        <f t="shared" si="975"/>
        <v>0</v>
      </c>
      <c r="N1584" s="108">
        <f t="shared" si="975"/>
        <v>0</v>
      </c>
      <c r="O1584" s="108">
        <f t="shared" si="975"/>
        <v>0</v>
      </c>
    </row>
    <row r="1585" spans="1:15" ht="30" outlineLevel="1">
      <c r="A1585" s="765"/>
      <c r="B1585" s="779"/>
      <c r="C1585" s="264" t="s">
        <v>57</v>
      </c>
      <c r="D1585" s="265"/>
      <c r="E1585" s="226">
        <v>0</v>
      </c>
      <c r="F1585" s="226"/>
      <c r="G1585" s="226"/>
      <c r="H1585" s="226"/>
      <c r="I1585" s="226"/>
      <c r="J1585" s="226"/>
      <c r="K1585" s="226"/>
      <c r="L1585" s="226"/>
      <c r="M1585" s="222"/>
      <c r="N1585" s="222"/>
      <c r="O1585" s="222"/>
    </row>
    <row r="1586" spans="1:15" ht="17.25" customHeight="1" outlineLevel="1">
      <c r="A1586" s="765" t="s">
        <v>150</v>
      </c>
      <c r="B1586" s="780" t="s">
        <v>294</v>
      </c>
      <c r="C1586" s="264" t="s">
        <v>257</v>
      </c>
      <c r="D1586" s="265"/>
      <c r="E1586" s="226">
        <v>0</v>
      </c>
      <c r="F1586" s="226">
        <v>0</v>
      </c>
      <c r="G1586" s="226">
        <v>0</v>
      </c>
      <c r="H1586" s="226">
        <v>0</v>
      </c>
      <c r="I1586" s="226">
        <v>0</v>
      </c>
      <c r="J1586" s="226">
        <v>0</v>
      </c>
      <c r="K1586" s="226">
        <v>0</v>
      </c>
      <c r="L1586" s="226">
        <v>0</v>
      </c>
      <c r="M1586" s="222">
        <v>0</v>
      </c>
      <c r="N1586" s="222">
        <v>0</v>
      </c>
      <c r="O1586" s="222">
        <v>0</v>
      </c>
    </row>
    <row r="1587" spans="1:15" outlineLevel="1">
      <c r="A1587" s="765"/>
      <c r="B1587" s="780"/>
      <c r="C1587" s="264" t="s">
        <v>244</v>
      </c>
      <c r="D1587" s="265"/>
      <c r="E1587" s="226">
        <v>0</v>
      </c>
      <c r="F1587" s="226">
        <v>0</v>
      </c>
      <c r="G1587" s="226">
        <v>0</v>
      </c>
      <c r="H1587" s="226">
        <v>0</v>
      </c>
      <c r="I1587" s="226">
        <v>0</v>
      </c>
      <c r="J1587" s="226">
        <v>0</v>
      </c>
      <c r="K1587" s="226">
        <v>0</v>
      </c>
      <c r="L1587" s="226">
        <v>0</v>
      </c>
      <c r="M1587" s="222">
        <v>0</v>
      </c>
      <c r="N1587" s="222">
        <v>0</v>
      </c>
      <c r="O1587" s="222">
        <v>0</v>
      </c>
    </row>
    <row r="1588" spans="1:15" outlineLevel="1">
      <c r="A1588" s="765"/>
      <c r="B1588" s="780"/>
      <c r="C1588" s="264" t="s">
        <v>310</v>
      </c>
      <c r="D1588" s="265"/>
      <c r="E1588" s="226">
        <v>0</v>
      </c>
      <c r="F1588" s="226">
        <v>0</v>
      </c>
      <c r="G1588" s="226">
        <v>0</v>
      </c>
      <c r="H1588" s="226">
        <v>0</v>
      </c>
      <c r="I1588" s="226">
        <v>0</v>
      </c>
      <c r="J1588" s="226">
        <v>0</v>
      </c>
      <c r="K1588" s="226">
        <v>0</v>
      </c>
      <c r="L1588" s="226">
        <v>0</v>
      </c>
      <c r="M1588" s="222">
        <v>0</v>
      </c>
      <c r="N1588" s="222">
        <v>0</v>
      </c>
      <c r="O1588" s="222">
        <v>0</v>
      </c>
    </row>
    <row r="1589" spans="1:15" outlineLevel="1">
      <c r="A1589" s="765"/>
      <c r="B1589" s="780"/>
      <c r="C1589" s="264" t="s">
        <v>56</v>
      </c>
      <c r="D1589" s="265"/>
      <c r="E1589" s="226">
        <v>0</v>
      </c>
      <c r="F1589" s="226">
        <v>0</v>
      </c>
      <c r="G1589" s="226">
        <v>0</v>
      </c>
      <c r="H1589" s="226">
        <v>0</v>
      </c>
      <c r="I1589" s="226">
        <v>0</v>
      </c>
      <c r="J1589" s="226">
        <v>0</v>
      </c>
      <c r="K1589" s="226">
        <v>0</v>
      </c>
      <c r="L1589" s="226">
        <v>0</v>
      </c>
      <c r="M1589" s="222">
        <v>0</v>
      </c>
      <c r="N1589" s="222">
        <v>0</v>
      </c>
      <c r="O1589" s="222">
        <v>0</v>
      </c>
    </row>
    <row r="1590" spans="1:15" ht="30" outlineLevel="1">
      <c r="A1590" s="765"/>
      <c r="B1590" s="780"/>
      <c r="C1590" s="264" t="s">
        <v>57</v>
      </c>
      <c r="D1590" s="265"/>
      <c r="E1590" s="226">
        <v>0</v>
      </c>
      <c r="F1590" s="226">
        <v>0</v>
      </c>
      <c r="G1590" s="226">
        <v>0</v>
      </c>
      <c r="H1590" s="226">
        <v>0</v>
      </c>
      <c r="I1590" s="226">
        <v>0</v>
      </c>
      <c r="J1590" s="226">
        <v>0</v>
      </c>
      <c r="K1590" s="226">
        <v>0</v>
      </c>
      <c r="L1590" s="226">
        <v>0</v>
      </c>
      <c r="M1590" s="222">
        <v>0</v>
      </c>
      <c r="N1590" s="222">
        <v>0</v>
      </c>
      <c r="O1590" s="222">
        <v>0</v>
      </c>
    </row>
    <row r="1591" spans="1:15" ht="15" customHeight="1" outlineLevel="1">
      <c r="A1591" s="765" t="s">
        <v>231</v>
      </c>
      <c r="B1591" s="776" t="s">
        <v>230</v>
      </c>
      <c r="C1591" s="278" t="s">
        <v>57</v>
      </c>
      <c r="D1591" s="279"/>
      <c r="E1591" s="244">
        <f t="shared" ref="E1591:O1591" si="976">E1596</f>
        <v>0.15858619000000002</v>
      </c>
      <c r="F1591" s="244">
        <f t="shared" si="976"/>
        <v>0.15592349999999999</v>
      </c>
      <c r="G1591" s="244">
        <f t="shared" si="976"/>
        <v>3.4184529999999991E-2</v>
      </c>
      <c r="H1591" s="244">
        <f t="shared" si="976"/>
        <v>3.8661460000000009E-2</v>
      </c>
      <c r="I1591" s="244">
        <f t="shared" si="976"/>
        <v>3.9009869999999995E-2</v>
      </c>
      <c r="J1591" s="244">
        <f t="shared" si="976"/>
        <v>4.4399439999999984E-2</v>
      </c>
      <c r="K1591" s="244">
        <f t="shared" si="976"/>
        <v>0.15625529999999999</v>
      </c>
      <c r="L1591" s="244">
        <f t="shared" si="976"/>
        <v>0.15914601824932309</v>
      </c>
      <c r="M1591" s="244">
        <f t="shared" si="976"/>
        <v>0.16054650139438842</v>
      </c>
      <c r="N1591" s="244">
        <f t="shared" si="976"/>
        <v>0.16195931225879018</v>
      </c>
      <c r="O1591" s="244">
        <f t="shared" si="976"/>
        <v>0.16338460673499694</v>
      </c>
    </row>
    <row r="1592" spans="1:15" ht="17.25" outlineLevel="1">
      <c r="A1592" s="765"/>
      <c r="B1592" s="776"/>
      <c r="C1592" s="278" t="s">
        <v>257</v>
      </c>
      <c r="D1592" s="279"/>
      <c r="E1592" s="244">
        <f t="shared" ref="E1592:G1592" si="977">E1595</f>
        <v>8.0502887800224503</v>
      </c>
      <c r="F1592" s="244">
        <f t="shared" si="977"/>
        <v>6.9427259999999995</v>
      </c>
      <c r="G1592" s="244">
        <f t="shared" si="977"/>
        <v>1.8087260000000001</v>
      </c>
      <c r="H1592" s="244">
        <f>H1595</f>
        <v>1.927</v>
      </c>
      <c r="I1592" s="244">
        <f t="shared" ref="I1592:O1592" si="978">I1595</f>
        <v>1.8340000000000001</v>
      </c>
      <c r="J1592" s="244">
        <f t="shared" si="978"/>
        <v>1.9490000000000001</v>
      </c>
      <c r="K1592" s="244">
        <f t="shared" si="978"/>
        <v>7.518726</v>
      </c>
      <c r="L1592" s="244">
        <f t="shared" si="978"/>
        <v>7.293164</v>
      </c>
      <c r="M1592" s="244">
        <f t="shared" si="978"/>
        <v>7.0743689999999999</v>
      </c>
      <c r="N1592" s="244">
        <f t="shared" si="978"/>
        <v>6.8621379999999998</v>
      </c>
      <c r="O1592" s="244">
        <f t="shared" si="978"/>
        <v>6.6562760000000001</v>
      </c>
    </row>
    <row r="1593" spans="1:15" ht="17.25" outlineLevel="1">
      <c r="A1593" s="778" t="s">
        <v>232</v>
      </c>
      <c r="B1593" s="775" t="s">
        <v>22</v>
      </c>
      <c r="C1593" s="264" t="s">
        <v>257</v>
      </c>
      <c r="D1593" s="265"/>
      <c r="E1593" s="230">
        <v>0</v>
      </c>
      <c r="F1593" s="230">
        <v>0</v>
      </c>
      <c r="G1593" s="230">
        <v>0</v>
      </c>
      <c r="H1593" s="230">
        <v>0</v>
      </c>
      <c r="I1593" s="230">
        <v>0</v>
      </c>
      <c r="J1593" s="230">
        <v>0</v>
      </c>
      <c r="K1593" s="230">
        <v>0</v>
      </c>
      <c r="L1593" s="230">
        <v>0</v>
      </c>
      <c r="M1593" s="223"/>
      <c r="N1593" s="223"/>
      <c r="O1593" s="223"/>
    </row>
    <row r="1594" spans="1:15" ht="30" outlineLevel="1">
      <c r="A1594" s="765"/>
      <c r="B1594" s="775"/>
      <c r="C1594" s="264" t="s">
        <v>57</v>
      </c>
      <c r="D1594" s="265"/>
      <c r="E1594" s="230">
        <v>0</v>
      </c>
      <c r="F1594" s="230">
        <v>0</v>
      </c>
      <c r="G1594" s="230">
        <v>0</v>
      </c>
      <c r="H1594" s="230">
        <v>0</v>
      </c>
      <c r="I1594" s="230">
        <v>0</v>
      </c>
      <c r="J1594" s="230">
        <v>0</v>
      </c>
      <c r="K1594" s="230">
        <v>0</v>
      </c>
      <c r="L1594" s="230">
        <v>0</v>
      </c>
      <c r="M1594" s="223"/>
      <c r="N1594" s="223"/>
      <c r="O1594" s="223"/>
    </row>
    <row r="1595" spans="1:15" outlineLevel="1">
      <c r="A1595" s="765" t="s">
        <v>233</v>
      </c>
      <c r="B1595" s="775" t="s">
        <v>23</v>
      </c>
      <c r="C1595" s="264" t="s">
        <v>320</v>
      </c>
      <c r="D1595" s="265"/>
      <c r="E1595" s="244">
        <v>8.0502887800224503</v>
      </c>
      <c r="F1595" s="244">
        <v>6.9427259999999995</v>
      </c>
      <c r="G1595" s="244">
        <v>1.8087260000000001</v>
      </c>
      <c r="H1595" s="244">
        <v>1.927</v>
      </c>
      <c r="I1595" s="244">
        <v>1.8340000000000001</v>
      </c>
      <c r="J1595" s="244">
        <v>1.9490000000000001</v>
      </c>
      <c r="K1595" s="244">
        <v>7.518726</v>
      </c>
      <c r="L1595" s="244">
        <v>7.293164</v>
      </c>
      <c r="M1595" s="244">
        <v>7.0743689999999999</v>
      </c>
      <c r="N1595" s="244">
        <v>6.8621379999999998</v>
      </c>
      <c r="O1595" s="244">
        <v>6.6562760000000001</v>
      </c>
    </row>
    <row r="1596" spans="1:15" ht="30" outlineLevel="1">
      <c r="A1596" s="765"/>
      <c r="B1596" s="775"/>
      <c r="C1596" s="264" t="s">
        <v>57</v>
      </c>
      <c r="D1596" s="265"/>
      <c r="E1596" s="244">
        <v>0.15858619000000002</v>
      </c>
      <c r="F1596" s="244">
        <v>0.15592349999999999</v>
      </c>
      <c r="G1596" s="244">
        <v>3.4184529999999991E-2</v>
      </c>
      <c r="H1596" s="244">
        <v>3.8661460000000009E-2</v>
      </c>
      <c r="I1596" s="244">
        <v>3.9009869999999995E-2</v>
      </c>
      <c r="J1596" s="244">
        <v>4.4399439999999984E-2</v>
      </c>
      <c r="K1596" s="244">
        <v>0.15625529999999999</v>
      </c>
      <c r="L1596" s="421">
        <v>0.15914601824932309</v>
      </c>
      <c r="M1596" s="421">
        <v>0.16054650139438842</v>
      </c>
      <c r="N1596" s="421">
        <v>0.16195931225879018</v>
      </c>
      <c r="O1596" s="421">
        <v>0.16338460673499694</v>
      </c>
    </row>
    <row r="1597" spans="1:15" ht="17.25" outlineLevel="1">
      <c r="A1597" s="765" t="s">
        <v>235</v>
      </c>
      <c r="B1597" s="775" t="s">
        <v>234</v>
      </c>
      <c r="C1597" s="264" t="s">
        <v>257</v>
      </c>
      <c r="D1597" s="265"/>
      <c r="E1597" s="230">
        <v>0</v>
      </c>
      <c r="F1597" s="230">
        <v>0</v>
      </c>
      <c r="G1597" s="230">
        <v>0</v>
      </c>
      <c r="H1597" s="230">
        <v>0</v>
      </c>
      <c r="I1597" s="230">
        <v>0</v>
      </c>
      <c r="J1597" s="230">
        <v>0</v>
      </c>
      <c r="K1597" s="230">
        <v>0</v>
      </c>
      <c r="L1597" s="230">
        <v>0</v>
      </c>
      <c r="M1597" s="223">
        <v>0</v>
      </c>
      <c r="N1597" s="223">
        <v>0</v>
      </c>
      <c r="O1597" s="223">
        <v>0</v>
      </c>
    </row>
    <row r="1598" spans="1:15" outlineLevel="1">
      <c r="A1598" s="765"/>
      <c r="B1598" s="775"/>
      <c r="C1598" s="264" t="s">
        <v>244</v>
      </c>
      <c r="D1598" s="265"/>
      <c r="E1598" s="230">
        <v>0</v>
      </c>
      <c r="F1598" s="230">
        <v>0</v>
      </c>
      <c r="G1598" s="230">
        <v>0</v>
      </c>
      <c r="H1598" s="230">
        <v>0</v>
      </c>
      <c r="I1598" s="230">
        <v>0</v>
      </c>
      <c r="J1598" s="230">
        <v>0</v>
      </c>
      <c r="K1598" s="230">
        <v>0</v>
      </c>
      <c r="L1598" s="230">
        <v>0</v>
      </c>
      <c r="M1598" s="223">
        <v>0</v>
      </c>
      <c r="N1598" s="223">
        <v>0</v>
      </c>
      <c r="O1598" s="223">
        <v>0</v>
      </c>
    </row>
    <row r="1599" spans="1:15" outlineLevel="1">
      <c r="A1599" s="765"/>
      <c r="B1599" s="775"/>
      <c r="C1599" s="264" t="s">
        <v>310</v>
      </c>
      <c r="D1599" s="265"/>
      <c r="E1599" s="230">
        <v>0</v>
      </c>
      <c r="F1599" s="230">
        <v>0</v>
      </c>
      <c r="G1599" s="230">
        <v>0</v>
      </c>
      <c r="H1599" s="230">
        <v>0</v>
      </c>
      <c r="I1599" s="230">
        <v>0</v>
      </c>
      <c r="J1599" s="230">
        <v>0</v>
      </c>
      <c r="K1599" s="230">
        <v>0</v>
      </c>
      <c r="L1599" s="230">
        <v>0</v>
      </c>
      <c r="M1599" s="223">
        <v>0</v>
      </c>
      <c r="N1599" s="223">
        <v>0</v>
      </c>
      <c r="O1599" s="223">
        <v>0</v>
      </c>
    </row>
    <row r="1600" spans="1:15" ht="30" outlineLevel="1">
      <c r="A1600" s="765"/>
      <c r="B1600" s="775"/>
      <c r="C1600" s="264" t="s">
        <v>57</v>
      </c>
      <c r="D1600" s="265"/>
      <c r="E1600" s="230">
        <v>0</v>
      </c>
      <c r="F1600" s="230">
        <v>0</v>
      </c>
      <c r="G1600" s="230">
        <v>0</v>
      </c>
      <c r="H1600" s="230">
        <v>0</v>
      </c>
      <c r="I1600" s="230">
        <v>0</v>
      </c>
      <c r="J1600" s="230">
        <v>0</v>
      </c>
      <c r="K1600" s="230">
        <v>0</v>
      </c>
      <c r="L1600" s="230">
        <v>0</v>
      </c>
      <c r="M1600" s="223">
        <v>0</v>
      </c>
      <c r="N1600" s="223">
        <v>0</v>
      </c>
      <c r="O1600" s="223">
        <v>0</v>
      </c>
    </row>
    <row r="1601" spans="1:15" ht="15" customHeight="1" outlineLevel="1">
      <c r="A1601" s="765">
        <v>8</v>
      </c>
      <c r="B1601" s="776" t="s">
        <v>245</v>
      </c>
      <c r="C1601" s="264" t="s">
        <v>242</v>
      </c>
      <c r="D1601" s="265"/>
      <c r="E1601" s="244">
        <f t="shared" ref="E1601" si="979">E1604+E1617</f>
        <v>440.14096999999998</v>
      </c>
      <c r="F1601" s="244">
        <f t="shared" ref="F1601:O1601" si="980">F1604+F1617</f>
        <v>436.5363309999999</v>
      </c>
      <c r="G1601" s="244">
        <f t="shared" si="980"/>
        <v>127.482044</v>
      </c>
      <c r="H1601" s="244">
        <f t="shared" si="980"/>
        <v>120.714986</v>
      </c>
      <c r="I1601" s="244">
        <f t="shared" si="980"/>
        <v>120.714991</v>
      </c>
      <c r="J1601" s="244">
        <f t="shared" si="980"/>
        <v>124.205364</v>
      </c>
      <c r="K1601" s="244">
        <f t="shared" si="980"/>
        <v>493.11738500000001</v>
      </c>
      <c r="L1601" s="244">
        <f t="shared" si="980"/>
        <v>493.11738500000001</v>
      </c>
      <c r="M1601" s="244">
        <f t="shared" si="980"/>
        <v>493.11738500000001</v>
      </c>
      <c r="N1601" s="244">
        <f t="shared" si="980"/>
        <v>478.32386345000003</v>
      </c>
      <c r="O1601" s="244">
        <f t="shared" si="980"/>
        <v>463.97414754650003</v>
      </c>
    </row>
    <row r="1602" spans="1:15" outlineLevel="1">
      <c r="A1602" s="765"/>
      <c r="B1602" s="776"/>
      <c r="C1602" s="264" t="s">
        <v>56</v>
      </c>
      <c r="D1602" s="265"/>
      <c r="E1602" s="244">
        <f t="shared" ref="E1602" si="981">E1605+E1618</f>
        <v>0.52109502916599992</v>
      </c>
      <c r="F1602" s="244">
        <f t="shared" ref="F1602:O1602" si="982">F1605+F1618</f>
        <v>0.51703668058349994</v>
      </c>
      <c r="G1602" s="244">
        <f t="shared" si="982"/>
        <v>0.15134264753150001</v>
      </c>
      <c r="H1602" s="244">
        <f t="shared" si="982"/>
        <v>0.1429021479459</v>
      </c>
      <c r="I1602" s="244">
        <f t="shared" si="982"/>
        <v>0.14280205360789999</v>
      </c>
      <c r="J1602" s="244">
        <f t="shared" si="982"/>
        <v>0.1469147124936</v>
      </c>
      <c r="K1602" s="244">
        <f t="shared" si="982"/>
        <v>0.5839615615789</v>
      </c>
      <c r="L1602" s="244">
        <f t="shared" si="982"/>
        <v>0.5839615615789</v>
      </c>
      <c r="M1602" s="244">
        <f t="shared" si="982"/>
        <v>0.5839615615789</v>
      </c>
      <c r="N1602" s="244">
        <f t="shared" si="982"/>
        <v>0.56644271473153296</v>
      </c>
      <c r="O1602" s="244">
        <f t="shared" si="982"/>
        <v>0.54944943328958695</v>
      </c>
    </row>
    <row r="1603" spans="1:15" ht="30" outlineLevel="1">
      <c r="A1603" s="765"/>
      <c r="B1603" s="776"/>
      <c r="C1603" s="264" t="s">
        <v>55</v>
      </c>
      <c r="D1603" s="265"/>
      <c r="E1603" s="244">
        <f t="shared" ref="E1603" si="983">E1606+E1619</f>
        <v>17.88336426067254</v>
      </c>
      <c r="F1603" s="244">
        <f t="shared" ref="F1603:O1603" si="984">F1606+F1619</f>
        <v>19.048133537963849</v>
      </c>
      <c r="G1603" s="244">
        <f t="shared" si="984"/>
        <v>6.12007067502</v>
      </c>
      <c r="H1603" s="244">
        <f t="shared" si="984"/>
        <v>5.7746029674600008</v>
      </c>
      <c r="I1603" s="244">
        <f t="shared" si="984"/>
        <v>5.7693832083600007</v>
      </c>
      <c r="J1603" s="244">
        <f t="shared" si="984"/>
        <v>5.9350114418400004</v>
      </c>
      <c r="K1603" s="244">
        <f t="shared" si="984"/>
        <v>23.599068292680002</v>
      </c>
      <c r="L1603" s="384">
        <f t="shared" si="984"/>
        <v>25.015012409999997</v>
      </c>
      <c r="M1603" s="384">
        <f t="shared" si="984"/>
        <v>25.76546278</v>
      </c>
      <c r="N1603" s="384">
        <f t="shared" si="984"/>
        <v>25.992198829999992</v>
      </c>
      <c r="O1603" s="384">
        <f t="shared" si="984"/>
        <v>26.22093018</v>
      </c>
    </row>
    <row r="1604" spans="1:15" outlineLevel="1">
      <c r="A1604" s="527" t="s">
        <v>236</v>
      </c>
      <c r="B1604" s="336" t="s">
        <v>250</v>
      </c>
      <c r="C1604" s="264" t="s">
        <v>242</v>
      </c>
      <c r="D1604" s="265"/>
      <c r="E1604" s="244">
        <v>213.57359</v>
      </c>
      <c r="F1604" s="244">
        <v>209.73373999999998</v>
      </c>
      <c r="G1604" s="244">
        <v>57.731985000000002</v>
      </c>
      <c r="H1604" s="244">
        <v>58.731991000000001</v>
      </c>
      <c r="I1604" s="244">
        <v>59.731996000000002</v>
      </c>
      <c r="J1604" s="244">
        <v>61.622364000000005</v>
      </c>
      <c r="K1604" s="244">
        <v>237.81833600000002</v>
      </c>
      <c r="L1604" s="244">
        <v>237.81833600000002</v>
      </c>
      <c r="M1604" s="244">
        <v>237.81833600000002</v>
      </c>
      <c r="N1604" s="244">
        <v>230.68378591999999</v>
      </c>
      <c r="O1604" s="244">
        <v>223.7632723424</v>
      </c>
    </row>
    <row r="1605" spans="1:15" outlineLevel="1">
      <c r="A1605" s="527"/>
      <c r="B1605" s="526"/>
      <c r="C1605" s="264" t="s">
        <v>56</v>
      </c>
      <c r="D1605" s="265"/>
      <c r="E1605" s="244">
        <v>0.24185073331599999</v>
      </c>
      <c r="F1605" s="244">
        <v>0.23750248717599998</v>
      </c>
      <c r="G1605" s="244">
        <v>6.5375699814000002E-2</v>
      </c>
      <c r="H1605" s="244">
        <v>6.6508106608399994E-2</v>
      </c>
      <c r="I1605" s="244">
        <v>6.7640512270399994E-2</v>
      </c>
      <c r="J1605" s="244">
        <v>6.9781164993600001E-2</v>
      </c>
      <c r="K1605" s="244">
        <v>0.2693054836864</v>
      </c>
      <c r="L1605" s="244">
        <v>0.2693054836864</v>
      </c>
      <c r="M1605" s="108">
        <v>0.2693054836864</v>
      </c>
      <c r="N1605" s="108">
        <v>0.26122631917580796</v>
      </c>
      <c r="O1605" s="108">
        <v>0.25338952960053374</v>
      </c>
    </row>
    <row r="1606" spans="1:15" ht="30" outlineLevel="1">
      <c r="A1606" s="527"/>
      <c r="B1606" s="526"/>
      <c r="C1606" s="264" t="s">
        <v>55</v>
      </c>
      <c r="D1606" s="265"/>
      <c r="E1606" s="244">
        <v>8.173657733261539</v>
      </c>
      <c r="F1606" s="244">
        <v>8.5822035330845505</v>
      </c>
      <c r="G1606" s="244">
        <v>2.6130377085000003</v>
      </c>
      <c r="H1606" s="244">
        <v>2.6580979788600003</v>
      </c>
      <c r="I1606" s="244">
        <v>2.7031582197600001</v>
      </c>
      <c r="J1606" s="244">
        <f>J1610</f>
        <v>2.7883382018400003</v>
      </c>
      <c r="K1606" s="244">
        <f t="shared" ref="K1606:O1606" si="985">K1610</f>
        <v>10.762632108960002</v>
      </c>
      <c r="L1606" s="244">
        <f t="shared" si="985"/>
        <v>11.40839004</v>
      </c>
      <c r="M1606" s="244">
        <f t="shared" si="985"/>
        <v>11.750641740000001</v>
      </c>
      <c r="N1606" s="244">
        <f t="shared" si="985"/>
        <v>11.85404739</v>
      </c>
      <c r="O1606" s="244">
        <f t="shared" si="985"/>
        <v>11.958363009999999</v>
      </c>
    </row>
    <row r="1607" spans="1:15" ht="30" outlineLevel="1">
      <c r="A1607" s="527"/>
      <c r="B1607" s="526"/>
      <c r="C1607" s="264" t="s">
        <v>243</v>
      </c>
      <c r="D1607" s="265"/>
      <c r="E1607" s="244">
        <v>2.1357358999999998</v>
      </c>
      <c r="F1607" s="244">
        <v>2.0973373999999998</v>
      </c>
      <c r="G1607" s="244">
        <v>0.57731984999999997</v>
      </c>
      <c r="H1607" s="244">
        <v>0.58731991000000006</v>
      </c>
      <c r="I1607" s="244">
        <v>0.59731995999999998</v>
      </c>
      <c r="J1607" s="244">
        <v>0.61622364000000007</v>
      </c>
      <c r="K1607" s="244">
        <v>2.37818336</v>
      </c>
      <c r="L1607" s="331">
        <v>2.37818336</v>
      </c>
      <c r="M1607" s="331">
        <v>2.37818336</v>
      </c>
      <c r="N1607" s="331">
        <v>2.3068378591999998</v>
      </c>
      <c r="O1607" s="331">
        <v>2.2376327234239999</v>
      </c>
    </row>
    <row r="1608" spans="1:15" outlineLevel="1">
      <c r="A1608" s="527" t="s">
        <v>237</v>
      </c>
      <c r="B1608" s="529" t="s">
        <v>251</v>
      </c>
      <c r="C1608" s="264" t="s">
        <v>242</v>
      </c>
      <c r="D1608" s="265"/>
      <c r="E1608" s="244">
        <v>213.57359</v>
      </c>
      <c r="F1608" s="244">
        <v>209.73373999999998</v>
      </c>
      <c r="G1608" s="244">
        <v>57.731985000000002</v>
      </c>
      <c r="H1608" s="244">
        <v>58.731991000000001</v>
      </c>
      <c r="I1608" s="244">
        <v>59.731996000000002</v>
      </c>
      <c r="J1608" s="244">
        <v>61.622364000000005</v>
      </c>
      <c r="K1608" s="244">
        <v>237.81833600000002</v>
      </c>
      <c r="L1608" s="522">
        <v>237.81833600000002</v>
      </c>
      <c r="M1608" s="522">
        <v>237.81833600000002</v>
      </c>
      <c r="N1608" s="522">
        <v>230.68378591999999</v>
      </c>
      <c r="O1608" s="522">
        <v>223.7632723424</v>
      </c>
    </row>
    <row r="1609" spans="1:15" outlineLevel="1">
      <c r="A1609" s="527"/>
      <c r="B1609" s="339"/>
      <c r="C1609" s="264" t="s">
        <v>225</v>
      </c>
      <c r="D1609" s="265"/>
      <c r="E1609" s="244">
        <v>0.24185073331599999</v>
      </c>
      <c r="F1609" s="244">
        <v>0.23750248717599998</v>
      </c>
      <c r="G1609" s="244">
        <v>6.5375699814000002E-2</v>
      </c>
      <c r="H1609" s="244">
        <v>6.6508106608399994E-2</v>
      </c>
      <c r="I1609" s="244">
        <v>6.7640512270399994E-2</v>
      </c>
      <c r="J1609" s="244">
        <v>6.9781164993600001E-2</v>
      </c>
      <c r="K1609" s="244">
        <v>0.2693054836864</v>
      </c>
      <c r="L1609" s="331">
        <v>0.2693054836864</v>
      </c>
      <c r="M1609" s="331">
        <v>0.2693054836864</v>
      </c>
      <c r="N1609" s="331">
        <v>0.26122631917580796</v>
      </c>
      <c r="O1609" s="331">
        <v>0.25338952960053379</v>
      </c>
    </row>
    <row r="1610" spans="1:15" ht="30" outlineLevel="1">
      <c r="A1610" s="527"/>
      <c r="B1610" s="339"/>
      <c r="C1610" s="264" t="s">
        <v>55</v>
      </c>
      <c r="D1610" s="265"/>
      <c r="E1610" s="244">
        <v>8.173657733261539</v>
      </c>
      <c r="F1610" s="244">
        <v>8.5822035330845505</v>
      </c>
      <c r="G1610" s="244">
        <v>2.6130377085000003</v>
      </c>
      <c r="H1610" s="244">
        <v>2.6580979788600003</v>
      </c>
      <c r="I1610" s="244">
        <v>2.7031582197600001</v>
      </c>
      <c r="J1610" s="244">
        <v>2.7883382018400003</v>
      </c>
      <c r="K1610" s="244">
        <v>10.762632108960002</v>
      </c>
      <c r="L1610" s="331">
        <v>11.40839004</v>
      </c>
      <c r="M1610" s="331">
        <v>11.750641740000001</v>
      </c>
      <c r="N1610" s="331">
        <v>11.85404739</v>
      </c>
      <c r="O1610" s="331">
        <v>11.958363009999999</v>
      </c>
    </row>
    <row r="1611" spans="1:15" ht="30" outlineLevel="1">
      <c r="A1611" s="527"/>
      <c r="B1611" s="284"/>
      <c r="C1611" s="264" t="s">
        <v>243</v>
      </c>
      <c r="D1611" s="265"/>
      <c r="E1611" s="244">
        <v>2.1357358999999998</v>
      </c>
      <c r="F1611" s="244">
        <v>2.0973373999999998</v>
      </c>
      <c r="G1611" s="244">
        <v>0.57731984999999997</v>
      </c>
      <c r="H1611" s="244">
        <v>0.58731991000000006</v>
      </c>
      <c r="I1611" s="244">
        <v>0.59731995999999998</v>
      </c>
      <c r="J1611" s="244">
        <v>0.61622364000000007</v>
      </c>
      <c r="K1611" s="244">
        <v>2.37818336</v>
      </c>
      <c r="L1611" s="331">
        <v>2.37818336</v>
      </c>
      <c r="M1611" s="331">
        <v>2.37818336</v>
      </c>
      <c r="N1611" s="331">
        <v>2.3068378591999998</v>
      </c>
      <c r="O1611" s="331">
        <v>2.2376327234239999</v>
      </c>
    </row>
    <row r="1612" spans="1:15" outlineLevel="1">
      <c r="A1612" s="527" t="s">
        <v>238</v>
      </c>
      <c r="B1612" s="530" t="s">
        <v>252</v>
      </c>
      <c r="C1612" s="264" t="s">
        <v>244</v>
      </c>
      <c r="D1612" s="265"/>
      <c r="E1612" s="226">
        <v>0</v>
      </c>
      <c r="F1612" s="226">
        <v>0</v>
      </c>
      <c r="G1612" s="226"/>
      <c r="H1612" s="226"/>
      <c r="I1612" s="226"/>
      <c r="J1612" s="226"/>
      <c r="K1612" s="226"/>
      <c r="L1612" s="226"/>
      <c r="M1612" s="222"/>
      <c r="N1612" s="222"/>
      <c r="O1612" s="222"/>
    </row>
    <row r="1613" spans="1:15" outlineLevel="1">
      <c r="A1613" s="527"/>
      <c r="B1613" s="528"/>
      <c r="C1613" s="264" t="s">
        <v>225</v>
      </c>
      <c r="D1613" s="265"/>
      <c r="E1613" s="244">
        <v>0</v>
      </c>
      <c r="F1613" s="244">
        <v>0</v>
      </c>
      <c r="G1613" s="244"/>
      <c r="H1613" s="244"/>
      <c r="I1613" s="244"/>
      <c r="J1613" s="244"/>
      <c r="K1613" s="244"/>
      <c r="L1613" s="244"/>
      <c r="M1613" s="108"/>
      <c r="N1613" s="108"/>
      <c r="O1613" s="108"/>
    </row>
    <row r="1614" spans="1:15" ht="30" outlineLevel="1">
      <c r="A1614" s="527"/>
      <c r="B1614" s="528"/>
      <c r="C1614" s="264" t="s">
        <v>55</v>
      </c>
      <c r="D1614" s="265"/>
      <c r="E1614" s="226">
        <v>0</v>
      </c>
      <c r="F1614" s="226">
        <v>0</v>
      </c>
      <c r="G1614" s="226"/>
      <c r="H1614" s="226"/>
      <c r="I1614" s="226"/>
      <c r="J1614" s="226"/>
      <c r="K1614" s="226"/>
      <c r="L1614" s="226"/>
      <c r="M1614" s="222"/>
      <c r="N1614" s="222"/>
      <c r="O1614" s="222"/>
    </row>
    <row r="1615" spans="1:15" ht="30" outlineLevel="1">
      <c r="A1615" s="527"/>
      <c r="B1615" s="528"/>
      <c r="C1615" s="264" t="s">
        <v>243</v>
      </c>
      <c r="D1615" s="265"/>
      <c r="E1615" s="226"/>
      <c r="F1615" s="226"/>
      <c r="G1615" s="226"/>
      <c r="H1615" s="226"/>
      <c r="I1615" s="226"/>
      <c r="J1615" s="226"/>
      <c r="K1615" s="226"/>
      <c r="L1615" s="226"/>
      <c r="M1615" s="222"/>
      <c r="N1615" s="222"/>
      <c r="O1615" s="222"/>
    </row>
    <row r="1616" spans="1:15" ht="30" outlineLevel="1">
      <c r="A1616" s="527"/>
      <c r="B1616" s="528"/>
      <c r="C1616" s="264" t="s">
        <v>260</v>
      </c>
      <c r="D1616" s="265"/>
      <c r="E1616" s="226"/>
      <c r="F1616" s="226"/>
      <c r="G1616" s="226"/>
      <c r="H1616" s="226"/>
      <c r="I1616" s="226"/>
      <c r="J1616" s="226"/>
      <c r="K1616" s="226"/>
      <c r="L1616" s="226"/>
      <c r="M1616" s="222"/>
      <c r="N1616" s="222"/>
      <c r="O1616" s="222"/>
    </row>
    <row r="1617" spans="1:15" outlineLevel="1">
      <c r="A1617" s="527" t="s">
        <v>239</v>
      </c>
      <c r="B1617" s="281" t="s">
        <v>226</v>
      </c>
      <c r="C1617" s="264" t="s">
        <v>242</v>
      </c>
      <c r="D1617" s="265"/>
      <c r="E1617" s="244">
        <f t="shared" ref="E1617:J1617" si="986">E1621+E1625</f>
        <v>226.56737999999999</v>
      </c>
      <c r="F1617" s="244">
        <f t="shared" si="986"/>
        <v>226.80259099999995</v>
      </c>
      <c r="G1617" s="244">
        <f t="shared" si="986"/>
        <v>69.750058999999993</v>
      </c>
      <c r="H1617" s="244">
        <f t="shared" si="986"/>
        <v>61.982994999999995</v>
      </c>
      <c r="I1617" s="244">
        <f t="shared" si="986"/>
        <v>60.982995000000003</v>
      </c>
      <c r="J1617" s="244">
        <f t="shared" si="986"/>
        <v>62.582999999999998</v>
      </c>
      <c r="K1617" s="244">
        <f>K1621+K1625</f>
        <v>255.299049</v>
      </c>
      <c r="L1617" s="331">
        <f t="shared" ref="L1617:O1617" si="987">L1621+L1625</f>
        <v>255.29904900000002</v>
      </c>
      <c r="M1617" s="331">
        <f t="shared" si="987"/>
        <v>255.29904900000002</v>
      </c>
      <c r="N1617" s="331">
        <f t="shared" si="987"/>
        <v>247.64007753000004</v>
      </c>
      <c r="O1617" s="331">
        <f t="shared" si="987"/>
        <v>240.21087520410003</v>
      </c>
    </row>
    <row r="1618" spans="1:15" outlineLevel="1">
      <c r="A1618" s="527"/>
      <c r="B1618" s="528"/>
      <c r="C1618" s="264" t="s">
        <v>225</v>
      </c>
      <c r="D1618" s="265"/>
      <c r="E1618" s="244">
        <f t="shared" ref="E1618:O1618" si="988">E1622+E1626</f>
        <v>0.27924429584999999</v>
      </c>
      <c r="F1618" s="244">
        <f t="shared" si="988"/>
        <v>0.27953419340749996</v>
      </c>
      <c r="G1618" s="244">
        <f t="shared" si="988"/>
        <v>8.5966947717499992E-2</v>
      </c>
      <c r="H1618" s="244">
        <f t="shared" si="988"/>
        <v>7.6394041337499996E-2</v>
      </c>
      <c r="I1618" s="244">
        <f t="shared" si="988"/>
        <v>7.5161541337499999E-2</v>
      </c>
      <c r="J1618" s="244">
        <f t="shared" si="988"/>
        <v>7.7133547499999983E-2</v>
      </c>
      <c r="K1618" s="244">
        <f t="shared" si="988"/>
        <v>0.31465607789249994</v>
      </c>
      <c r="L1618" s="331">
        <f t="shared" si="988"/>
        <v>0.3146560778925</v>
      </c>
      <c r="M1618" s="331">
        <f t="shared" si="988"/>
        <v>0.3146560778925</v>
      </c>
      <c r="N1618" s="331">
        <f t="shared" si="988"/>
        <v>0.30521639555572505</v>
      </c>
      <c r="O1618" s="331">
        <f t="shared" si="988"/>
        <v>0.29605990368905322</v>
      </c>
    </row>
    <row r="1619" spans="1:15" ht="30" outlineLevel="1">
      <c r="A1619" s="527"/>
      <c r="B1619" s="528"/>
      <c r="C1619" s="264" t="s">
        <v>55</v>
      </c>
      <c r="D1619" s="265"/>
      <c r="E1619" s="384">
        <f t="shared" ref="E1619:I1619" si="989">E1623+E1627</f>
        <v>9.7097065274110008</v>
      </c>
      <c r="F1619" s="384">
        <f t="shared" si="989"/>
        <v>10.465930004879299</v>
      </c>
      <c r="G1619" s="384">
        <f t="shared" si="989"/>
        <v>3.5070329665199997</v>
      </c>
      <c r="H1619" s="384">
        <f t="shared" si="989"/>
        <v>3.1165049886000005</v>
      </c>
      <c r="I1619" s="384">
        <f t="shared" si="989"/>
        <v>3.0662249886000001</v>
      </c>
      <c r="J1619" s="384">
        <f>J1623+J1627</f>
        <v>3.1466732400000001</v>
      </c>
      <c r="K1619" s="384">
        <f t="shared" ref="K1619:O1619" si="990">K1623+K1627</f>
        <v>12.83643618372</v>
      </c>
      <c r="L1619" s="384">
        <f t="shared" si="990"/>
        <v>13.606622369999997</v>
      </c>
      <c r="M1619" s="384">
        <f t="shared" si="990"/>
        <v>14.014821039999999</v>
      </c>
      <c r="N1619" s="384">
        <f t="shared" si="990"/>
        <v>14.138151439999994</v>
      </c>
      <c r="O1619" s="384">
        <f t="shared" si="990"/>
        <v>14.262567170000001</v>
      </c>
    </row>
    <row r="1620" spans="1:15" ht="30" outlineLevel="1">
      <c r="A1620" s="527"/>
      <c r="B1620" s="528"/>
      <c r="C1620" s="264" t="s">
        <v>243</v>
      </c>
      <c r="D1620" s="265"/>
      <c r="E1620" s="244">
        <f t="shared" ref="E1620:O1620" si="991">E1617/100</f>
        <v>2.2656738000000001</v>
      </c>
      <c r="F1620" s="244">
        <f t="shared" si="991"/>
        <v>2.2680259099999995</v>
      </c>
      <c r="G1620" s="244">
        <f t="shared" si="991"/>
        <v>0.69750058999999998</v>
      </c>
      <c r="H1620" s="244">
        <f t="shared" si="991"/>
        <v>0.61982994999999996</v>
      </c>
      <c r="I1620" s="244">
        <f t="shared" si="991"/>
        <v>0.60982995000000007</v>
      </c>
      <c r="J1620" s="244">
        <f t="shared" si="991"/>
        <v>0.62583</v>
      </c>
      <c r="K1620" s="244">
        <f t="shared" si="991"/>
        <v>2.55299049</v>
      </c>
      <c r="L1620" s="331">
        <f t="shared" si="991"/>
        <v>2.5529904900000004</v>
      </c>
      <c r="M1620" s="331">
        <f t="shared" si="991"/>
        <v>2.5529904900000004</v>
      </c>
      <c r="N1620" s="331">
        <f t="shared" si="991"/>
        <v>2.4764007753000006</v>
      </c>
      <c r="O1620" s="331">
        <f t="shared" si="991"/>
        <v>2.4021087520410003</v>
      </c>
    </row>
    <row r="1621" spans="1:15" outlineLevel="1">
      <c r="A1621" s="527" t="s">
        <v>240</v>
      </c>
      <c r="B1621" s="530" t="s">
        <v>251</v>
      </c>
      <c r="C1621" s="264" t="s">
        <v>242</v>
      </c>
      <c r="D1621" s="265"/>
      <c r="E1621" s="230">
        <v>67.970213999999999</v>
      </c>
      <c r="F1621" s="230">
        <v>68.040777299999988</v>
      </c>
      <c r="G1621" s="230">
        <v>20.925017699999998</v>
      </c>
      <c r="H1621" s="230">
        <v>18.594898499999999</v>
      </c>
      <c r="I1621" s="230">
        <v>18.294898499999999</v>
      </c>
      <c r="J1621" s="380">
        <v>18.774899999999999</v>
      </c>
      <c r="K1621" s="230">
        <v>76.589714700000002</v>
      </c>
      <c r="L1621" s="424">
        <v>76.589714700000002</v>
      </c>
      <c r="M1621" s="424">
        <v>76.589714700000002</v>
      </c>
      <c r="N1621" s="424">
        <v>74.292023259000004</v>
      </c>
      <c r="O1621" s="424">
        <v>72.06326256122999</v>
      </c>
    </row>
    <row r="1622" spans="1:15" outlineLevel="1">
      <c r="A1622" s="527"/>
      <c r="B1622" s="284"/>
      <c r="C1622" s="264" t="s">
        <v>225</v>
      </c>
      <c r="D1622" s="265"/>
      <c r="E1622" s="244">
        <v>8.3773288754999994E-2</v>
      </c>
      <c r="F1622" s="244">
        <v>8.3860258022249973E-2</v>
      </c>
      <c r="G1622" s="244">
        <v>2.5790084315249994E-2</v>
      </c>
      <c r="H1622" s="244">
        <v>2.2918212401249999E-2</v>
      </c>
      <c r="I1622" s="244">
        <v>2.2548462401249997E-2</v>
      </c>
      <c r="J1622" s="244">
        <v>2.3140064249999998E-2</v>
      </c>
      <c r="K1622" s="244">
        <v>9.4396823367749988E-2</v>
      </c>
      <c r="L1622" s="331">
        <v>9.4396823367749988E-2</v>
      </c>
      <c r="M1622" s="331">
        <v>9.4396823367749988E-2</v>
      </c>
      <c r="N1622" s="331">
        <v>9.156491866671751E-2</v>
      </c>
      <c r="O1622" s="331">
        <v>8.8817971106715965E-2</v>
      </c>
    </row>
    <row r="1623" spans="1:15" ht="30" outlineLevel="1">
      <c r="A1623" s="527"/>
      <c r="B1623" s="284"/>
      <c r="C1623" s="264" t="s">
        <v>55</v>
      </c>
      <c r="D1623" s="265"/>
      <c r="E1623" s="230">
        <v>2.9129119582233001</v>
      </c>
      <c r="F1623" s="230">
        <v>3.1397790014637894</v>
      </c>
      <c r="G1623" s="230">
        <v>1.052109889956</v>
      </c>
      <c r="H1623" s="230">
        <v>0.9349514965800001</v>
      </c>
      <c r="I1623" s="230">
        <v>0.91986749658</v>
      </c>
      <c r="J1623" s="381">
        <v>0.94400197200000002</v>
      </c>
      <c r="K1623" s="230">
        <v>3.8509308551160002</v>
      </c>
      <c r="L1623" s="425">
        <v>4.0819867099999998</v>
      </c>
      <c r="M1623" s="425">
        <v>4.2044463099999998</v>
      </c>
      <c r="N1623" s="425">
        <v>4.2414454200000025</v>
      </c>
      <c r="O1623" s="425">
        <v>4.2787701399999998</v>
      </c>
    </row>
    <row r="1624" spans="1:15" ht="30" outlineLevel="1">
      <c r="A1624" s="527"/>
      <c r="B1624" s="284"/>
      <c r="C1624" s="264" t="s">
        <v>243</v>
      </c>
      <c r="D1624" s="265"/>
      <c r="E1624" s="244">
        <v>0.67970213999999995</v>
      </c>
      <c r="F1624" s="244">
        <v>0.68040777299999988</v>
      </c>
      <c r="G1624" s="244">
        <v>0.20925017699999998</v>
      </c>
      <c r="H1624" s="244">
        <v>0.18594898499999998</v>
      </c>
      <c r="I1624" s="244">
        <v>0.18294898499999998</v>
      </c>
      <c r="J1624" s="244">
        <v>0.187749</v>
      </c>
      <c r="K1624" s="244">
        <v>0.765897147</v>
      </c>
      <c r="L1624" s="331">
        <v>0.765897147</v>
      </c>
      <c r="M1624" s="331">
        <v>0.765897147</v>
      </c>
      <c r="N1624" s="331">
        <v>0.74292023259000006</v>
      </c>
      <c r="O1624" s="331">
        <v>0.7206326256122999</v>
      </c>
    </row>
    <row r="1625" spans="1:15" outlineLevel="1">
      <c r="A1625" s="527" t="s">
        <v>241</v>
      </c>
      <c r="B1625" s="530" t="s">
        <v>252</v>
      </c>
      <c r="C1625" s="264" t="s">
        <v>244</v>
      </c>
      <c r="D1625" s="265"/>
      <c r="E1625" s="230">
        <v>158.59716599999999</v>
      </c>
      <c r="F1625" s="230">
        <v>158.76181369999998</v>
      </c>
      <c r="G1625" s="230">
        <v>48.825041299999995</v>
      </c>
      <c r="H1625" s="230">
        <v>43.388096499999996</v>
      </c>
      <c r="I1625" s="230">
        <v>42.6880965</v>
      </c>
      <c r="J1625" s="230">
        <v>43.808099999999996</v>
      </c>
      <c r="K1625" s="230">
        <v>178.70933429999999</v>
      </c>
      <c r="L1625" s="424">
        <v>178.70933430000002</v>
      </c>
      <c r="M1625" s="424">
        <v>178.70933430000002</v>
      </c>
      <c r="N1625" s="424">
        <v>173.34805427100002</v>
      </c>
      <c r="O1625" s="424">
        <v>168.14761264287003</v>
      </c>
    </row>
    <row r="1626" spans="1:15" outlineLevel="1">
      <c r="A1626" s="527"/>
      <c r="B1626" s="284"/>
      <c r="C1626" s="264" t="s">
        <v>225</v>
      </c>
      <c r="D1626" s="265"/>
      <c r="E1626" s="244">
        <v>0.19547100709499998</v>
      </c>
      <c r="F1626" s="244">
        <v>0.19567393538524996</v>
      </c>
      <c r="G1626" s="244">
        <v>6.0176863402249994E-2</v>
      </c>
      <c r="H1626" s="244">
        <v>5.347582893624999E-2</v>
      </c>
      <c r="I1626" s="244">
        <v>5.2613078936249995E-2</v>
      </c>
      <c r="J1626" s="244">
        <v>5.3993483249999988E-2</v>
      </c>
      <c r="K1626" s="244">
        <v>0.22025925452474998</v>
      </c>
      <c r="L1626" s="331">
        <v>0.22025925452475001</v>
      </c>
      <c r="M1626" s="323">
        <v>0.22025925452475001</v>
      </c>
      <c r="N1626" s="323">
        <v>0.21365147688900754</v>
      </c>
      <c r="O1626" s="323">
        <v>0.20724193258233728</v>
      </c>
    </row>
    <row r="1627" spans="1:15" ht="30" outlineLevel="1">
      <c r="A1627" s="527"/>
      <c r="B1627" s="528"/>
      <c r="C1627" s="264" t="s">
        <v>55</v>
      </c>
      <c r="D1627" s="265"/>
      <c r="E1627" s="230">
        <v>6.7967945691876999</v>
      </c>
      <c r="F1627" s="230">
        <v>7.3261510034155091</v>
      </c>
      <c r="G1627" s="230">
        <v>2.4549230765639996</v>
      </c>
      <c r="H1627" s="230">
        <v>2.1815534920200004</v>
      </c>
      <c r="I1627" s="230">
        <v>2.1463574920199999</v>
      </c>
      <c r="J1627" s="230">
        <v>2.202671268</v>
      </c>
      <c r="K1627" s="230">
        <v>8.985505328603999</v>
      </c>
      <c r="L1627" s="426">
        <v>9.5246356599999977</v>
      </c>
      <c r="M1627" s="426">
        <v>9.8103747299999995</v>
      </c>
      <c r="N1627" s="426">
        <v>9.896706019999991</v>
      </c>
      <c r="O1627" s="426">
        <v>9.9837970299999999</v>
      </c>
    </row>
    <row r="1628" spans="1:15" ht="30" outlineLevel="1">
      <c r="A1628" s="527"/>
      <c r="B1628" s="528"/>
      <c r="C1628" s="264" t="s">
        <v>243</v>
      </c>
      <c r="D1628" s="265"/>
      <c r="E1628" s="244">
        <v>1.5859716599999998</v>
      </c>
      <c r="F1628" s="244">
        <v>1.5876181369999998</v>
      </c>
      <c r="G1628" s="244">
        <v>0.48825041299999994</v>
      </c>
      <c r="H1628" s="244">
        <v>0.43388096499999995</v>
      </c>
      <c r="I1628" s="244">
        <v>0.426880965</v>
      </c>
      <c r="J1628" s="244">
        <v>0.43808099999999994</v>
      </c>
      <c r="K1628" s="244">
        <v>1.787093343</v>
      </c>
      <c r="L1628" s="331">
        <v>1.7870933430000002</v>
      </c>
      <c r="M1628" s="331">
        <v>1.7870933430000002</v>
      </c>
      <c r="N1628" s="331">
        <v>1.7334805427100002</v>
      </c>
      <c r="O1628" s="331">
        <v>1.6814761264287004</v>
      </c>
    </row>
    <row r="1629" spans="1:15" ht="30" outlineLevel="1">
      <c r="A1629" s="527"/>
      <c r="B1629" s="528"/>
      <c r="C1629" s="264" t="s">
        <v>260</v>
      </c>
      <c r="D1629" s="265"/>
      <c r="E1629" s="226">
        <v>0</v>
      </c>
      <c r="F1629" s="226">
        <v>0</v>
      </c>
      <c r="G1629" s="226">
        <v>0</v>
      </c>
      <c r="H1629" s="226">
        <v>0</v>
      </c>
      <c r="I1629" s="226">
        <v>0</v>
      </c>
      <c r="J1629" s="226">
        <v>0</v>
      </c>
      <c r="K1629" s="226">
        <v>0</v>
      </c>
      <c r="L1629" s="226">
        <v>0</v>
      </c>
      <c r="M1629" s="222">
        <v>0</v>
      </c>
      <c r="N1629" s="222">
        <v>0</v>
      </c>
      <c r="O1629" s="222">
        <v>0</v>
      </c>
    </row>
    <row r="1630" spans="1:15" ht="15" customHeight="1" outlineLevel="1">
      <c r="A1630" s="765" t="s">
        <v>248</v>
      </c>
      <c r="B1630" s="777" t="s">
        <v>253</v>
      </c>
      <c r="C1630" s="264" t="s">
        <v>225</v>
      </c>
      <c r="D1630" s="265"/>
      <c r="E1630" s="244">
        <v>0</v>
      </c>
      <c r="F1630" s="244">
        <v>0</v>
      </c>
      <c r="G1630" s="244">
        <f t="shared" ref="G1630:N1630" si="992">G1633+G1636</f>
        <v>0</v>
      </c>
      <c r="H1630" s="244">
        <f t="shared" si="992"/>
        <v>0</v>
      </c>
      <c r="I1630" s="244">
        <f t="shared" si="992"/>
        <v>0</v>
      </c>
      <c r="J1630" s="244">
        <f t="shared" si="992"/>
        <v>0</v>
      </c>
      <c r="K1630" s="244">
        <f t="shared" si="992"/>
        <v>0</v>
      </c>
      <c r="L1630" s="244">
        <f t="shared" si="992"/>
        <v>0</v>
      </c>
      <c r="M1630" s="108">
        <f t="shared" si="992"/>
        <v>0</v>
      </c>
      <c r="N1630" s="108">
        <f t="shared" si="992"/>
        <v>0</v>
      </c>
      <c r="O1630" s="108">
        <f>O1633+O1636</f>
        <v>0</v>
      </c>
    </row>
    <row r="1631" spans="1:15" ht="30" outlineLevel="1">
      <c r="A1631" s="765"/>
      <c r="B1631" s="777"/>
      <c r="C1631" s="264" t="s">
        <v>55</v>
      </c>
      <c r="D1631" s="265"/>
      <c r="E1631" s="244">
        <v>0</v>
      </c>
      <c r="F1631" s="244">
        <v>0</v>
      </c>
      <c r="G1631" s="244">
        <f t="shared" ref="G1631:N1631" si="993">G1634+G1637</f>
        <v>0</v>
      </c>
      <c r="H1631" s="244">
        <f t="shared" si="993"/>
        <v>0</v>
      </c>
      <c r="I1631" s="244">
        <f t="shared" si="993"/>
        <v>0</v>
      </c>
      <c r="J1631" s="244">
        <f t="shared" si="993"/>
        <v>0</v>
      </c>
      <c r="K1631" s="244">
        <f t="shared" si="993"/>
        <v>0</v>
      </c>
      <c r="L1631" s="244">
        <f t="shared" si="993"/>
        <v>0</v>
      </c>
      <c r="M1631" s="108">
        <f t="shared" si="993"/>
        <v>0</v>
      </c>
      <c r="N1631" s="108">
        <f t="shared" si="993"/>
        <v>0</v>
      </c>
      <c r="O1631" s="108">
        <f>O1634+O1637</f>
        <v>0</v>
      </c>
    </row>
    <row r="1632" spans="1:15" outlineLevel="1">
      <c r="A1632" s="765" t="s">
        <v>254</v>
      </c>
      <c r="B1632" s="766" t="s">
        <v>247</v>
      </c>
      <c r="C1632" s="264" t="s">
        <v>313</v>
      </c>
      <c r="D1632" s="265"/>
      <c r="E1632" s="226">
        <v>0</v>
      </c>
      <c r="F1632" s="226">
        <v>0</v>
      </c>
      <c r="G1632" s="226">
        <v>0</v>
      </c>
      <c r="H1632" s="226">
        <v>0</v>
      </c>
      <c r="I1632" s="226">
        <v>0</v>
      </c>
      <c r="J1632" s="226">
        <v>0</v>
      </c>
      <c r="K1632" s="226">
        <v>0</v>
      </c>
      <c r="L1632" s="226">
        <v>0</v>
      </c>
      <c r="M1632" s="222">
        <v>0</v>
      </c>
      <c r="N1632" s="222">
        <v>0</v>
      </c>
      <c r="O1632" s="222">
        <v>0</v>
      </c>
    </row>
    <row r="1633" spans="1:15" outlineLevel="1">
      <c r="A1633" s="765"/>
      <c r="B1633" s="766"/>
      <c r="C1633" s="264" t="s">
        <v>225</v>
      </c>
      <c r="D1633" s="265"/>
      <c r="E1633" s="244">
        <v>0</v>
      </c>
      <c r="F1633" s="244">
        <v>0</v>
      </c>
      <c r="G1633" s="244">
        <f t="shared" ref="G1633:N1633" si="994">1.154*G1632/1000</f>
        <v>0</v>
      </c>
      <c r="H1633" s="244">
        <f t="shared" si="994"/>
        <v>0</v>
      </c>
      <c r="I1633" s="244">
        <f t="shared" si="994"/>
        <v>0</v>
      </c>
      <c r="J1633" s="244">
        <f t="shared" si="994"/>
        <v>0</v>
      </c>
      <c r="K1633" s="244">
        <f t="shared" si="994"/>
        <v>0</v>
      </c>
      <c r="L1633" s="244">
        <f t="shared" si="994"/>
        <v>0</v>
      </c>
      <c r="M1633" s="108">
        <f t="shared" si="994"/>
        <v>0</v>
      </c>
      <c r="N1633" s="108">
        <f t="shared" si="994"/>
        <v>0</v>
      </c>
      <c r="O1633" s="108">
        <f>1.154*O1632/1000</f>
        <v>0</v>
      </c>
    </row>
    <row r="1634" spans="1:15" ht="30" outlineLevel="1">
      <c r="A1634" s="765"/>
      <c r="B1634" s="766"/>
      <c r="C1634" s="264" t="s">
        <v>55</v>
      </c>
      <c r="D1634" s="265"/>
      <c r="E1634" s="226">
        <v>0</v>
      </c>
      <c r="F1634" s="226">
        <v>0</v>
      </c>
      <c r="G1634" s="226">
        <v>0</v>
      </c>
      <c r="H1634" s="226">
        <v>0</v>
      </c>
      <c r="I1634" s="226">
        <v>0</v>
      </c>
      <c r="J1634" s="226">
        <v>0</v>
      </c>
      <c r="K1634" s="226">
        <v>0</v>
      </c>
      <c r="L1634" s="226">
        <v>0</v>
      </c>
      <c r="M1634" s="222">
        <v>0</v>
      </c>
      <c r="N1634" s="222">
        <v>0</v>
      </c>
      <c r="O1634" s="222">
        <v>0</v>
      </c>
    </row>
    <row r="1635" spans="1:15" outlineLevel="1">
      <c r="A1635" s="765" t="s">
        <v>249</v>
      </c>
      <c r="B1635" s="766" t="s">
        <v>246</v>
      </c>
      <c r="C1635" s="264" t="s">
        <v>58</v>
      </c>
      <c r="D1635" s="265"/>
      <c r="E1635" s="226">
        <v>0</v>
      </c>
      <c r="F1635" s="226">
        <v>0</v>
      </c>
      <c r="G1635" s="226">
        <v>0</v>
      </c>
      <c r="H1635" s="226">
        <v>0</v>
      </c>
      <c r="I1635" s="226">
        <v>0</v>
      </c>
      <c r="J1635" s="226">
        <v>0</v>
      </c>
      <c r="K1635" s="226">
        <v>0</v>
      </c>
      <c r="L1635" s="226">
        <v>0</v>
      </c>
      <c r="M1635" s="222">
        <v>0</v>
      </c>
      <c r="N1635" s="222">
        <v>0</v>
      </c>
      <c r="O1635" s="222">
        <v>0</v>
      </c>
    </row>
    <row r="1636" spans="1:15" outlineLevel="1">
      <c r="A1636" s="765"/>
      <c r="B1636" s="766"/>
      <c r="C1636" s="264" t="s">
        <v>56</v>
      </c>
      <c r="D1636" s="265"/>
      <c r="E1636" s="244">
        <v>0</v>
      </c>
      <c r="F1636" s="244">
        <v>0</v>
      </c>
      <c r="G1636" s="244">
        <f t="shared" ref="G1636:N1636" si="995">0.12*G1635</f>
        <v>0</v>
      </c>
      <c r="H1636" s="244">
        <f t="shared" si="995"/>
        <v>0</v>
      </c>
      <c r="I1636" s="244">
        <f t="shared" si="995"/>
        <v>0</v>
      </c>
      <c r="J1636" s="244">
        <f t="shared" si="995"/>
        <v>0</v>
      </c>
      <c r="K1636" s="244">
        <f t="shared" si="995"/>
        <v>0</v>
      </c>
      <c r="L1636" s="244">
        <f t="shared" si="995"/>
        <v>0</v>
      </c>
      <c r="M1636" s="108">
        <f t="shared" si="995"/>
        <v>0</v>
      </c>
      <c r="N1636" s="108">
        <f t="shared" si="995"/>
        <v>0</v>
      </c>
      <c r="O1636" s="108">
        <f>0.12*O1635</f>
        <v>0</v>
      </c>
    </row>
    <row r="1637" spans="1:15" ht="30" outlineLevel="1">
      <c r="A1637" s="765"/>
      <c r="B1637" s="766"/>
      <c r="C1637" s="264" t="s">
        <v>55</v>
      </c>
      <c r="D1637" s="265"/>
      <c r="E1637" s="226">
        <v>0</v>
      </c>
      <c r="F1637" s="226">
        <v>0</v>
      </c>
      <c r="G1637" s="226">
        <v>0</v>
      </c>
      <c r="H1637" s="226">
        <v>0</v>
      </c>
      <c r="I1637" s="226">
        <v>0</v>
      </c>
      <c r="J1637" s="226">
        <v>0</v>
      </c>
      <c r="K1637" s="226">
        <v>0</v>
      </c>
      <c r="L1637" s="226">
        <v>0</v>
      </c>
      <c r="M1637" s="222">
        <v>0</v>
      </c>
      <c r="N1637" s="222">
        <v>0</v>
      </c>
      <c r="O1637" s="222">
        <v>0</v>
      </c>
    </row>
    <row r="1638" spans="1:15" s="220" customFormat="1" ht="60" outlineLevel="1">
      <c r="A1638" s="303">
        <v>9</v>
      </c>
      <c r="B1638" s="304" t="s">
        <v>330</v>
      </c>
      <c r="C1638" s="264" t="s">
        <v>215</v>
      </c>
      <c r="D1638" s="265"/>
      <c r="E1638" s="366">
        <f>E1641/E1639</f>
        <v>0.88426252646436132</v>
      </c>
      <c r="F1638" s="366">
        <f>F1641/F1639</f>
        <v>0.94989979959919835</v>
      </c>
      <c r="G1638" s="366">
        <f t="shared" ref="G1638:O1638" si="996">G1641/G1639</f>
        <v>0.75</v>
      </c>
      <c r="H1638" s="366">
        <f t="shared" si="996"/>
        <v>0.75</v>
      </c>
      <c r="I1638" s="366">
        <f t="shared" si="996"/>
        <v>0.75</v>
      </c>
      <c r="J1638" s="366">
        <f t="shared" si="996"/>
        <v>0.75</v>
      </c>
      <c r="K1638" s="366">
        <f t="shared" si="996"/>
        <v>0.75</v>
      </c>
      <c r="L1638" s="366">
        <f t="shared" si="996"/>
        <v>0.75</v>
      </c>
      <c r="M1638" s="366">
        <f t="shared" si="996"/>
        <v>0.75</v>
      </c>
      <c r="N1638" s="366">
        <f t="shared" si="996"/>
        <v>0.75</v>
      </c>
      <c r="O1638" s="366">
        <f t="shared" si="996"/>
        <v>0.75</v>
      </c>
    </row>
    <row r="1639" spans="1:15" s="220" customFormat="1" ht="30" outlineLevel="1">
      <c r="A1639" s="305" t="s">
        <v>334</v>
      </c>
      <c r="B1639" s="304" t="s">
        <v>331</v>
      </c>
      <c r="C1639" s="264" t="s">
        <v>14</v>
      </c>
      <c r="D1639" s="265"/>
      <c r="E1639" s="367">
        <v>1417</v>
      </c>
      <c r="F1639" s="367">
        <v>1497</v>
      </c>
      <c r="G1639" s="367">
        <v>1421</v>
      </c>
      <c r="H1639" s="367">
        <v>1421</v>
      </c>
      <c r="I1639" s="367">
        <v>1421</v>
      </c>
      <c r="J1639" s="367">
        <v>1421</v>
      </c>
      <c r="K1639" s="367">
        <v>1421</v>
      </c>
      <c r="L1639" s="367">
        <v>1421</v>
      </c>
      <c r="M1639" s="367">
        <v>1421</v>
      </c>
      <c r="N1639" s="367">
        <v>1421</v>
      </c>
      <c r="O1639" s="367">
        <v>1421</v>
      </c>
    </row>
    <row r="1640" spans="1:15" s="220" customFormat="1" ht="30" outlineLevel="1">
      <c r="A1640" s="303" t="s">
        <v>335</v>
      </c>
      <c r="B1640" s="306" t="s">
        <v>332</v>
      </c>
      <c r="C1640" s="302" t="s">
        <v>14</v>
      </c>
      <c r="D1640" s="301"/>
      <c r="E1640" s="368">
        <v>164</v>
      </c>
      <c r="F1640" s="368">
        <v>75</v>
      </c>
      <c r="G1640" s="368">
        <v>355.25</v>
      </c>
      <c r="H1640" s="368">
        <v>355.25</v>
      </c>
      <c r="I1640" s="368">
        <v>355.25</v>
      </c>
      <c r="J1640" s="368">
        <v>355.25</v>
      </c>
      <c r="K1640" s="368">
        <v>355.25</v>
      </c>
      <c r="L1640" s="368">
        <v>355.25</v>
      </c>
      <c r="M1640" s="368">
        <v>355.25</v>
      </c>
      <c r="N1640" s="368">
        <v>355.25</v>
      </c>
      <c r="O1640" s="368">
        <v>355.25</v>
      </c>
    </row>
    <row r="1641" spans="1:15" s="220" customFormat="1" outlineLevel="1">
      <c r="A1641" s="303" t="s">
        <v>336</v>
      </c>
      <c r="B1641" s="306" t="s">
        <v>333</v>
      </c>
      <c r="C1641" s="264" t="s">
        <v>14</v>
      </c>
      <c r="D1641" s="265"/>
      <c r="E1641" s="351">
        <v>1253</v>
      </c>
      <c r="F1641" s="351">
        <v>1422</v>
      </c>
      <c r="G1641" s="351">
        <v>1065.75</v>
      </c>
      <c r="H1641" s="351">
        <v>1065.75</v>
      </c>
      <c r="I1641" s="351">
        <v>1065.75</v>
      </c>
      <c r="J1641" s="351">
        <v>1065.75</v>
      </c>
      <c r="K1641" s="351">
        <v>1065.75</v>
      </c>
      <c r="L1641" s="351">
        <v>1065.75</v>
      </c>
      <c r="M1641" s="351">
        <v>1065.75</v>
      </c>
      <c r="N1641" s="351">
        <v>1065.75</v>
      </c>
      <c r="O1641" s="351">
        <v>1065.75</v>
      </c>
    </row>
    <row r="1642" spans="1:15">
      <c r="A1642" s="786" t="s">
        <v>438</v>
      </c>
      <c r="B1642" s="786"/>
      <c r="C1642" s="786"/>
      <c r="D1642" s="786"/>
      <c r="E1642" s="786"/>
      <c r="F1642" s="786"/>
      <c r="G1642" s="786"/>
      <c r="H1642" s="786"/>
      <c r="I1642" s="786"/>
      <c r="J1642" s="786"/>
      <c r="K1642" s="786"/>
      <c r="L1642" s="786"/>
      <c r="M1642" s="786"/>
      <c r="N1642" s="786"/>
      <c r="O1642" s="786"/>
    </row>
    <row r="1643" spans="1:15" ht="45" outlineLevel="1">
      <c r="A1643" s="523">
        <v>1</v>
      </c>
      <c r="B1643" s="269" t="s">
        <v>76</v>
      </c>
      <c r="C1643" s="270" t="s">
        <v>71</v>
      </c>
      <c r="D1643" s="228"/>
      <c r="E1643" s="108">
        <v>969.986221</v>
      </c>
      <c r="F1643" s="108">
        <v>862.52025500000002</v>
      </c>
      <c r="G1643" s="108">
        <v>275.11579500000005</v>
      </c>
      <c r="H1643" s="108">
        <v>185.82831200000004</v>
      </c>
      <c r="I1643" s="108">
        <v>164.26178299999998</v>
      </c>
      <c r="J1643" s="108">
        <v>276.48047200000002</v>
      </c>
      <c r="K1643" s="108">
        <f>J1643+I1643+H1643+G1643</f>
        <v>901.68636200000003</v>
      </c>
      <c r="L1643" s="108">
        <v>905.63999899999999</v>
      </c>
      <c r="M1643" s="108">
        <v>909.68369199999995</v>
      </c>
      <c r="N1643" s="108">
        <v>908.72737400000005</v>
      </c>
      <c r="O1643" s="108">
        <v>907.09234100000003</v>
      </c>
    </row>
    <row r="1644" spans="1:15" outlineLevel="1">
      <c r="A1644" s="523" t="s">
        <v>44</v>
      </c>
      <c r="B1644" s="525" t="s">
        <v>72</v>
      </c>
      <c r="C1644" s="270" t="s">
        <v>71</v>
      </c>
      <c r="D1644" s="228"/>
      <c r="E1644" s="108"/>
      <c r="F1644" s="108">
        <v>0</v>
      </c>
      <c r="G1644" s="222">
        <v>0</v>
      </c>
      <c r="H1644" s="222">
        <v>0</v>
      </c>
      <c r="I1644" s="222">
        <v>0</v>
      </c>
      <c r="J1644" s="222">
        <v>0</v>
      </c>
      <c r="K1644" s="108">
        <f t="shared" ref="K1644:K1647" si="997">J1644+I1644+H1644+G1644</f>
        <v>0</v>
      </c>
      <c r="L1644" s="222"/>
      <c r="M1644" s="222"/>
      <c r="N1644" s="222"/>
      <c r="O1644" s="222"/>
    </row>
    <row r="1645" spans="1:15" outlineLevel="1">
      <c r="A1645" s="523" t="s">
        <v>45</v>
      </c>
      <c r="B1645" s="525" t="s">
        <v>73</v>
      </c>
      <c r="C1645" s="270" t="s">
        <v>71</v>
      </c>
      <c r="D1645" s="228"/>
      <c r="E1645" s="108"/>
      <c r="F1645" s="108">
        <v>0</v>
      </c>
      <c r="G1645" s="222">
        <v>0</v>
      </c>
      <c r="H1645" s="222">
        <v>0</v>
      </c>
      <c r="I1645" s="222">
        <v>0</v>
      </c>
      <c r="J1645" s="222">
        <v>0</v>
      </c>
      <c r="K1645" s="108">
        <f t="shared" si="997"/>
        <v>0</v>
      </c>
      <c r="L1645" s="222"/>
      <c r="M1645" s="222"/>
      <c r="N1645" s="222"/>
      <c r="O1645" s="222"/>
    </row>
    <row r="1646" spans="1:15" outlineLevel="1">
      <c r="A1646" s="523" t="s">
        <v>46</v>
      </c>
      <c r="B1646" s="525" t="s">
        <v>74</v>
      </c>
      <c r="C1646" s="270" t="s">
        <v>71</v>
      </c>
      <c r="D1646" s="228"/>
      <c r="E1646" s="108">
        <v>969.986221</v>
      </c>
      <c r="F1646" s="108">
        <v>862.52025500000002</v>
      </c>
      <c r="G1646" s="222">
        <v>275.11579500000005</v>
      </c>
      <c r="H1646" s="222">
        <v>185.82831200000004</v>
      </c>
      <c r="I1646" s="222">
        <v>164.26178299999998</v>
      </c>
      <c r="J1646" s="222">
        <v>276.48047200000002</v>
      </c>
      <c r="K1646" s="108">
        <f t="shared" si="997"/>
        <v>901.68636200000003</v>
      </c>
      <c r="L1646" s="222">
        <v>905.63999899999999</v>
      </c>
      <c r="M1646" s="222">
        <v>909.68369199999995</v>
      </c>
      <c r="N1646" s="222">
        <v>908.72737400000005</v>
      </c>
      <c r="O1646" s="222">
        <v>907.09234100000003</v>
      </c>
    </row>
    <row r="1647" spans="1:15" outlineLevel="1">
      <c r="A1647" s="523" t="s">
        <v>47</v>
      </c>
      <c r="B1647" s="525" t="s">
        <v>75</v>
      </c>
      <c r="C1647" s="270" t="s">
        <v>71</v>
      </c>
      <c r="D1647" s="228"/>
      <c r="E1647" s="108">
        <v>343.16182600000002</v>
      </c>
      <c r="F1647" s="108">
        <v>345.89585400000004</v>
      </c>
      <c r="G1647" s="222">
        <v>113.57356949977628</v>
      </c>
      <c r="H1647" s="222">
        <v>76.476312057679735</v>
      </c>
      <c r="I1647" s="222">
        <v>68.192324208722397</v>
      </c>
      <c r="J1647" s="222">
        <v>111.07134415657714</v>
      </c>
      <c r="K1647" s="108">
        <f t="shared" si="997"/>
        <v>369.31354992275556</v>
      </c>
      <c r="L1647" s="222">
        <v>370.93288429123515</v>
      </c>
      <c r="M1647" s="222">
        <v>372.58910388106608</v>
      </c>
      <c r="N1647" s="222">
        <v>372.19741425336491</v>
      </c>
      <c r="O1647" s="222">
        <v>371.52773589632346</v>
      </c>
    </row>
    <row r="1648" spans="1:15" ht="60" outlineLevel="1">
      <c r="A1648" s="523">
        <v>2</v>
      </c>
      <c r="B1648" s="524" t="s">
        <v>298</v>
      </c>
      <c r="C1648" s="270" t="s">
        <v>71</v>
      </c>
      <c r="D1648" s="228"/>
      <c r="E1648" s="244">
        <f>E1643</f>
        <v>969.986221</v>
      </c>
      <c r="F1648" s="244">
        <f>F1643</f>
        <v>862.52025500000002</v>
      </c>
      <c r="G1648" s="244">
        <f t="shared" ref="G1648:O1648" si="998">G1643</f>
        <v>275.11579500000005</v>
      </c>
      <c r="H1648" s="244">
        <f t="shared" si="998"/>
        <v>185.82831200000004</v>
      </c>
      <c r="I1648" s="244">
        <f t="shared" si="998"/>
        <v>164.26178299999998</v>
      </c>
      <c r="J1648" s="244">
        <f t="shared" si="998"/>
        <v>276.48047200000002</v>
      </c>
      <c r="K1648" s="244">
        <f t="shared" si="998"/>
        <v>901.68636200000003</v>
      </c>
      <c r="L1648" s="244">
        <f t="shared" si="998"/>
        <v>905.63999899999999</v>
      </c>
      <c r="M1648" s="215">
        <f t="shared" si="998"/>
        <v>909.68369199999995</v>
      </c>
      <c r="N1648" s="215">
        <f t="shared" si="998"/>
        <v>908.72737400000005</v>
      </c>
      <c r="O1648" s="215">
        <f t="shared" si="998"/>
        <v>907.09234100000003</v>
      </c>
    </row>
    <row r="1649" spans="1:15" ht="60" outlineLevel="1">
      <c r="A1649" s="523">
        <v>3</v>
      </c>
      <c r="B1649" s="524" t="s">
        <v>287</v>
      </c>
      <c r="C1649" s="270" t="s">
        <v>71</v>
      </c>
      <c r="D1649" s="228"/>
      <c r="E1649" s="244">
        <f>E1643</f>
        <v>969.986221</v>
      </c>
      <c r="F1649" s="244">
        <f>F1643</f>
        <v>862.52025500000002</v>
      </c>
      <c r="G1649" s="244">
        <f t="shared" ref="G1649:K1649" si="999">G1643</f>
        <v>275.11579500000005</v>
      </c>
      <c r="H1649" s="244">
        <f t="shared" si="999"/>
        <v>185.82831200000004</v>
      </c>
      <c r="I1649" s="244">
        <f t="shared" si="999"/>
        <v>164.26178299999998</v>
      </c>
      <c r="J1649" s="244">
        <f t="shared" si="999"/>
        <v>276.48047200000002</v>
      </c>
      <c r="K1649" s="244">
        <f t="shared" si="999"/>
        <v>901.68636200000003</v>
      </c>
      <c r="L1649" s="244">
        <f>L1643</f>
        <v>905.63999899999999</v>
      </c>
      <c r="M1649" s="215">
        <f t="shared" ref="M1649:O1649" si="1000">M1648</f>
        <v>909.68369199999995</v>
      </c>
      <c r="N1649" s="215">
        <f t="shared" si="1000"/>
        <v>908.72737400000005</v>
      </c>
      <c r="O1649" s="215">
        <f t="shared" si="1000"/>
        <v>907.09234100000003</v>
      </c>
    </row>
    <row r="1650" spans="1:15" outlineLevel="1">
      <c r="A1650" s="523" t="s">
        <v>65</v>
      </c>
      <c r="B1650" s="525" t="s">
        <v>72</v>
      </c>
      <c r="C1650" s="270" t="s">
        <v>71</v>
      </c>
      <c r="D1650" s="228"/>
      <c r="E1650" s="244">
        <f t="shared" ref="E1650:J1650" si="1001">E1644</f>
        <v>0</v>
      </c>
      <c r="F1650" s="244">
        <f t="shared" si="1001"/>
        <v>0</v>
      </c>
      <c r="G1650" s="244">
        <f t="shared" si="1001"/>
        <v>0</v>
      </c>
      <c r="H1650" s="244">
        <f t="shared" si="1001"/>
        <v>0</v>
      </c>
      <c r="I1650" s="244">
        <f t="shared" si="1001"/>
        <v>0</v>
      </c>
      <c r="J1650" s="244">
        <f t="shared" si="1001"/>
        <v>0</v>
      </c>
      <c r="K1650" s="244">
        <f>K1644</f>
        <v>0</v>
      </c>
      <c r="L1650" s="244">
        <f t="shared" ref="L1650:O1650" si="1002">L1644</f>
        <v>0</v>
      </c>
      <c r="M1650" s="244">
        <f t="shared" si="1002"/>
        <v>0</v>
      </c>
      <c r="N1650" s="244">
        <f t="shared" si="1002"/>
        <v>0</v>
      </c>
      <c r="O1650" s="244">
        <f t="shared" si="1002"/>
        <v>0</v>
      </c>
    </row>
    <row r="1651" spans="1:15" outlineLevel="1">
      <c r="A1651" s="523" t="s">
        <v>87</v>
      </c>
      <c r="B1651" s="525" t="s">
        <v>73</v>
      </c>
      <c r="C1651" s="270" t="s">
        <v>71</v>
      </c>
      <c r="D1651" s="228"/>
      <c r="E1651" s="244">
        <f t="shared" ref="E1651:J1651" si="1003">E1645</f>
        <v>0</v>
      </c>
      <c r="F1651" s="244">
        <f t="shared" si="1003"/>
        <v>0</v>
      </c>
      <c r="G1651" s="244">
        <f t="shared" si="1003"/>
        <v>0</v>
      </c>
      <c r="H1651" s="244">
        <f t="shared" si="1003"/>
        <v>0</v>
      </c>
      <c r="I1651" s="244">
        <f t="shared" si="1003"/>
        <v>0</v>
      </c>
      <c r="J1651" s="244">
        <f t="shared" si="1003"/>
        <v>0</v>
      </c>
      <c r="K1651" s="244">
        <f>K1645</f>
        <v>0</v>
      </c>
      <c r="L1651" s="244">
        <f t="shared" ref="L1651:O1651" si="1004">L1645</f>
        <v>0</v>
      </c>
      <c r="M1651" s="244">
        <f t="shared" si="1004"/>
        <v>0</v>
      </c>
      <c r="N1651" s="244">
        <f t="shared" si="1004"/>
        <v>0</v>
      </c>
      <c r="O1651" s="244">
        <f t="shared" si="1004"/>
        <v>0</v>
      </c>
    </row>
    <row r="1652" spans="1:15" outlineLevel="1">
      <c r="A1652" s="523" t="s">
        <v>85</v>
      </c>
      <c r="B1652" s="525" t="s">
        <v>74</v>
      </c>
      <c r="C1652" s="270" t="s">
        <v>71</v>
      </c>
      <c r="D1652" s="228"/>
      <c r="E1652" s="244">
        <f t="shared" ref="E1652:J1652" si="1005">E1646</f>
        <v>969.986221</v>
      </c>
      <c r="F1652" s="244">
        <f t="shared" si="1005"/>
        <v>862.52025500000002</v>
      </c>
      <c r="G1652" s="244">
        <f t="shared" si="1005"/>
        <v>275.11579500000005</v>
      </c>
      <c r="H1652" s="244">
        <f t="shared" si="1005"/>
        <v>185.82831200000004</v>
      </c>
      <c r="I1652" s="244">
        <f t="shared" si="1005"/>
        <v>164.26178299999998</v>
      </c>
      <c r="J1652" s="244">
        <f t="shared" si="1005"/>
        <v>276.48047200000002</v>
      </c>
      <c r="K1652" s="244">
        <f>K1646</f>
        <v>901.68636200000003</v>
      </c>
      <c r="L1652" s="244">
        <f t="shared" ref="L1652:O1652" si="1006">L1646</f>
        <v>905.63999899999999</v>
      </c>
      <c r="M1652" s="244">
        <f t="shared" si="1006"/>
        <v>909.68369199999995</v>
      </c>
      <c r="N1652" s="244">
        <f t="shared" si="1006"/>
        <v>908.72737400000005</v>
      </c>
      <c r="O1652" s="244">
        <f t="shared" si="1006"/>
        <v>907.09234100000003</v>
      </c>
    </row>
    <row r="1653" spans="1:15" outlineLevel="1">
      <c r="A1653" s="523" t="s">
        <v>86</v>
      </c>
      <c r="B1653" s="525" t="s">
        <v>75</v>
      </c>
      <c r="C1653" s="270" t="s">
        <v>71</v>
      </c>
      <c r="D1653" s="228"/>
      <c r="E1653" s="244">
        <f t="shared" ref="E1653:J1653" si="1007">E1647</f>
        <v>343.16182600000002</v>
      </c>
      <c r="F1653" s="244">
        <f t="shared" si="1007"/>
        <v>345.89585400000004</v>
      </c>
      <c r="G1653" s="244">
        <f t="shared" si="1007"/>
        <v>113.57356949977628</v>
      </c>
      <c r="H1653" s="244">
        <f t="shared" si="1007"/>
        <v>76.476312057679735</v>
      </c>
      <c r="I1653" s="244">
        <f t="shared" si="1007"/>
        <v>68.192324208722397</v>
      </c>
      <c r="J1653" s="244">
        <f t="shared" si="1007"/>
        <v>111.07134415657714</v>
      </c>
      <c r="K1653" s="244">
        <f>K1647</f>
        <v>369.31354992275556</v>
      </c>
      <c r="L1653" s="244">
        <f t="shared" ref="L1653:O1653" si="1008">L1647</f>
        <v>370.93288429123515</v>
      </c>
      <c r="M1653" s="244">
        <f t="shared" si="1008"/>
        <v>372.58910388106608</v>
      </c>
      <c r="N1653" s="244">
        <f t="shared" si="1008"/>
        <v>372.19741425336491</v>
      </c>
      <c r="O1653" s="244">
        <f t="shared" si="1008"/>
        <v>371.52773589632346</v>
      </c>
    </row>
    <row r="1654" spans="1:15" ht="15" customHeight="1" outlineLevel="1">
      <c r="A1654" s="781">
        <v>4</v>
      </c>
      <c r="B1654" s="784" t="s">
        <v>78</v>
      </c>
      <c r="C1654" s="270" t="s">
        <v>71</v>
      </c>
      <c r="D1654" s="228"/>
      <c r="E1654" s="324">
        <v>109.07706400000001</v>
      </c>
      <c r="F1654" s="324">
        <v>93.211577930934297</v>
      </c>
      <c r="G1654" s="324">
        <v>40.496090272708571</v>
      </c>
      <c r="H1654" s="324">
        <v>14.991706903451773</v>
      </c>
      <c r="I1654" s="324">
        <v>16.034970398218064</v>
      </c>
      <c r="J1654" s="324">
        <v>41.268225712132406</v>
      </c>
      <c r="K1654" s="324">
        <f>J1654+I1654+H1654+G1654</f>
        <v>112.79099328651081</v>
      </c>
      <c r="L1654" s="324">
        <v>113.05288</v>
      </c>
      <c r="M1654" s="324">
        <v>111.21916</v>
      </c>
      <c r="N1654" s="324">
        <v>104.84164199999999</v>
      </c>
      <c r="O1654" s="324">
        <v>96.165105999999994</v>
      </c>
    </row>
    <row r="1655" spans="1:15" outlineLevel="1">
      <c r="A1655" s="781"/>
      <c r="B1655" s="784"/>
      <c r="C1655" s="270" t="s">
        <v>55</v>
      </c>
      <c r="D1655" s="228"/>
      <c r="E1655" s="324">
        <f>E1654*Тарифы!$B$4</f>
        <v>323.041886731646</v>
      </c>
      <c r="F1655" s="324">
        <f>F1654*Тарифы!$C$4</f>
        <v>264.07877745368722</v>
      </c>
      <c r="G1655" s="325">
        <f>G1659+G1663+G1667+G1671</f>
        <v>132.17763761816812</v>
      </c>
      <c r="H1655" s="325">
        <f t="shared" ref="H1655:J1655" si="1009">H1659+H1663+H1667+H1671</f>
        <v>46.00132386098015</v>
      </c>
      <c r="I1655" s="325">
        <f t="shared" si="1009"/>
        <v>52.197248513549795</v>
      </c>
      <c r="J1655" s="325">
        <f t="shared" si="1009"/>
        <v>135.88773885838603</v>
      </c>
      <c r="K1655" s="324">
        <f>J1655+I1655+H1655+G1655</f>
        <v>366.26394885108414</v>
      </c>
      <c r="L1655" s="326">
        <v>386.08349890148804</v>
      </c>
      <c r="M1655" s="326">
        <v>399.14443359959017</v>
      </c>
      <c r="N1655" s="326">
        <v>395.40291388790547</v>
      </c>
      <c r="O1655" s="326">
        <v>381.14078112043433</v>
      </c>
    </row>
    <row r="1656" spans="1:15" outlineLevel="1">
      <c r="A1656" s="781"/>
      <c r="B1656" s="784"/>
      <c r="C1656" s="273" t="s">
        <v>83</v>
      </c>
      <c r="D1656" s="274"/>
      <c r="E1656" s="146">
        <f t="shared" ref="E1656:J1656" si="1010">E1654/E1648*100</f>
        <v>11.245217884388897</v>
      </c>
      <c r="F1656" s="146">
        <f t="shared" si="1010"/>
        <v>10.80688568072344</v>
      </c>
      <c r="G1656" s="146">
        <f t="shared" si="1010"/>
        <v>14.719652963839669</v>
      </c>
      <c r="H1656" s="146">
        <f t="shared" si="1010"/>
        <v>8.067504215101394</v>
      </c>
      <c r="I1656" s="146">
        <f t="shared" si="1010"/>
        <v>9.7618387584518462</v>
      </c>
      <c r="J1656" s="146">
        <f t="shared" si="1010"/>
        <v>14.926271433785892</v>
      </c>
      <c r="K1656" s="146">
        <f>K1654/K1648*100</f>
        <v>12.508894227515309</v>
      </c>
      <c r="L1656" s="146">
        <f t="shared" ref="L1656:O1656" si="1011">L1654/L1648*100</f>
        <v>12.483203052518885</v>
      </c>
      <c r="M1656" s="146">
        <f t="shared" si="1011"/>
        <v>12.226135411472233</v>
      </c>
      <c r="N1656" s="146">
        <f t="shared" si="1011"/>
        <v>11.537194212441539</v>
      </c>
      <c r="O1656" s="146">
        <f t="shared" si="1011"/>
        <v>10.601468191649079</v>
      </c>
    </row>
    <row r="1657" spans="1:15" outlineLevel="1">
      <c r="A1657" s="781"/>
      <c r="B1657" s="784"/>
      <c r="C1657" s="273" t="s">
        <v>84</v>
      </c>
      <c r="D1657" s="274"/>
      <c r="E1657" s="146">
        <f t="shared" ref="E1657:J1657" si="1012">IF(E1649&gt;0,E1654/E1649*100,)</f>
        <v>11.245217884388897</v>
      </c>
      <c r="F1657" s="146">
        <f t="shared" si="1012"/>
        <v>10.80688568072344</v>
      </c>
      <c r="G1657" s="146">
        <f t="shared" si="1012"/>
        <v>14.719652963839669</v>
      </c>
      <c r="H1657" s="146">
        <f t="shared" si="1012"/>
        <v>8.067504215101394</v>
      </c>
      <c r="I1657" s="146">
        <f t="shared" si="1012"/>
        <v>9.7618387584518462</v>
      </c>
      <c r="J1657" s="146">
        <f t="shared" si="1012"/>
        <v>14.926271433785892</v>
      </c>
      <c r="K1657" s="146">
        <f>IF(K1649&gt;0,K1654/K1649*100,)</f>
        <v>12.508894227515309</v>
      </c>
      <c r="L1657" s="146">
        <f t="shared" ref="L1657:O1657" si="1013">IF(L1649&gt;0,L1654/L1649*100,)</f>
        <v>12.483203052518885</v>
      </c>
      <c r="M1657" s="146">
        <f t="shared" si="1013"/>
        <v>12.226135411472233</v>
      </c>
      <c r="N1657" s="146">
        <f t="shared" si="1013"/>
        <v>11.537194212441539</v>
      </c>
      <c r="O1657" s="146">
        <f t="shared" si="1013"/>
        <v>10.601468191649079</v>
      </c>
    </row>
    <row r="1658" spans="1:15" outlineLevel="1">
      <c r="A1658" s="781" t="s">
        <v>64</v>
      </c>
      <c r="B1658" s="782" t="s">
        <v>72</v>
      </c>
      <c r="C1658" s="270" t="s">
        <v>71</v>
      </c>
      <c r="D1658" s="228"/>
      <c r="E1658" s="230"/>
      <c r="F1658" s="230"/>
      <c r="G1658" s="230"/>
      <c r="H1658" s="230"/>
      <c r="I1658" s="230"/>
      <c r="J1658" s="230"/>
      <c r="K1658" s="230"/>
      <c r="L1658" s="230"/>
      <c r="M1658" s="230"/>
      <c r="N1658" s="230"/>
      <c r="O1658" s="230"/>
    </row>
    <row r="1659" spans="1:15" outlineLevel="1">
      <c r="A1659" s="781"/>
      <c r="B1659" s="782"/>
      <c r="C1659" s="270" t="s">
        <v>55</v>
      </c>
      <c r="D1659" s="228"/>
      <c r="E1659" s="324">
        <f>E1658*Тарифы!$B$4</f>
        <v>0</v>
      </c>
      <c r="F1659" s="324">
        <f>F1658*Тарифы!$C$4</f>
        <v>0</v>
      </c>
      <c r="G1659" s="325">
        <f>G1658*Тарифы!$E$4</f>
        <v>0</v>
      </c>
      <c r="H1659" s="325">
        <f>H1658*Тарифы!$F$4</f>
        <v>0</v>
      </c>
      <c r="I1659" s="325">
        <f>I1658*Тарифы!$G$4</f>
        <v>0</v>
      </c>
      <c r="J1659" s="325">
        <f>J1658*Тарифы!$H$4</f>
        <v>0</v>
      </c>
      <c r="K1659" s="324">
        <f>J1659+I1659+H1659+G1659</f>
        <v>0</v>
      </c>
      <c r="L1659" s="326">
        <f>L1658*Тарифы!$I$4</f>
        <v>0</v>
      </c>
      <c r="M1659" s="326">
        <f>M1658*Тарифы!$J$4</f>
        <v>0</v>
      </c>
      <c r="N1659" s="326">
        <f>N1658*Тарифы!$K$4</f>
        <v>0</v>
      </c>
      <c r="O1659" s="326">
        <f>O1658*Тарифы!$L$4</f>
        <v>0</v>
      </c>
    </row>
    <row r="1660" spans="1:15" outlineLevel="1">
      <c r="A1660" s="781"/>
      <c r="B1660" s="782"/>
      <c r="C1660" s="273" t="s">
        <v>79</v>
      </c>
      <c r="D1660" s="274"/>
      <c r="E1660" s="311">
        <f t="shared" ref="E1660:O1660" si="1014">IF(E1644&gt;0,E1658/E1644*100,)</f>
        <v>0</v>
      </c>
      <c r="F1660" s="311">
        <f t="shared" si="1014"/>
        <v>0</v>
      </c>
      <c r="G1660" s="311">
        <f t="shared" si="1014"/>
        <v>0</v>
      </c>
      <c r="H1660" s="311">
        <f t="shared" si="1014"/>
        <v>0</v>
      </c>
      <c r="I1660" s="311">
        <f t="shared" si="1014"/>
        <v>0</v>
      </c>
      <c r="J1660" s="311">
        <f t="shared" si="1014"/>
        <v>0</v>
      </c>
      <c r="K1660" s="311">
        <f t="shared" si="1014"/>
        <v>0</v>
      </c>
      <c r="L1660" s="311">
        <f t="shared" si="1014"/>
        <v>0</v>
      </c>
      <c r="M1660" s="311">
        <f t="shared" si="1014"/>
        <v>0</v>
      </c>
      <c r="N1660" s="311">
        <f t="shared" si="1014"/>
        <v>0</v>
      </c>
      <c r="O1660" s="311">
        <f t="shared" si="1014"/>
        <v>0</v>
      </c>
    </row>
    <row r="1661" spans="1:15" outlineLevel="1">
      <c r="A1661" s="781"/>
      <c r="B1661" s="782"/>
      <c r="C1661" s="273" t="s">
        <v>139</v>
      </c>
      <c r="D1661" s="274"/>
      <c r="E1661" s="311">
        <f t="shared" ref="E1661:O1661" si="1015">IF(E1650&gt;0,E1658/E1650*100,)</f>
        <v>0</v>
      </c>
      <c r="F1661" s="311">
        <f t="shared" si="1015"/>
        <v>0</v>
      </c>
      <c r="G1661" s="311">
        <f t="shared" si="1015"/>
        <v>0</v>
      </c>
      <c r="H1661" s="311">
        <f t="shared" si="1015"/>
        <v>0</v>
      </c>
      <c r="I1661" s="311">
        <f t="shared" si="1015"/>
        <v>0</v>
      </c>
      <c r="J1661" s="311">
        <f t="shared" si="1015"/>
        <v>0</v>
      </c>
      <c r="K1661" s="311">
        <f t="shared" si="1015"/>
        <v>0</v>
      </c>
      <c r="L1661" s="311">
        <f t="shared" si="1015"/>
        <v>0</v>
      </c>
      <c r="M1661" s="311">
        <f t="shared" si="1015"/>
        <v>0</v>
      </c>
      <c r="N1661" s="311">
        <f t="shared" si="1015"/>
        <v>0</v>
      </c>
      <c r="O1661" s="311">
        <f t="shared" si="1015"/>
        <v>0</v>
      </c>
    </row>
    <row r="1662" spans="1:15" outlineLevel="1">
      <c r="A1662" s="781" t="s">
        <v>66</v>
      </c>
      <c r="B1662" s="782" t="s">
        <v>73</v>
      </c>
      <c r="C1662" s="270" t="s">
        <v>71</v>
      </c>
      <c r="D1662" s="228"/>
      <c r="E1662" s="230"/>
      <c r="F1662" s="230"/>
      <c r="G1662" s="328"/>
      <c r="H1662" s="328"/>
      <c r="I1662" s="328"/>
      <c r="J1662" s="328"/>
      <c r="K1662" s="230">
        <f>J1662+I1662+H1662+G1662</f>
        <v>0</v>
      </c>
      <c r="L1662" s="328"/>
      <c r="M1662" s="328"/>
      <c r="N1662" s="328"/>
      <c r="O1662" s="328"/>
    </row>
    <row r="1663" spans="1:15" outlineLevel="1">
      <c r="A1663" s="781"/>
      <c r="B1663" s="782"/>
      <c r="C1663" s="270" t="s">
        <v>55</v>
      </c>
      <c r="D1663" s="228"/>
      <c r="E1663" s="324">
        <f>E1662*Тарифы!$B$4</f>
        <v>0</v>
      </c>
      <c r="F1663" s="324">
        <f>F1662*Тарифы!$C$4</f>
        <v>0</v>
      </c>
      <c r="G1663" s="325">
        <f>G1662*Тарифы!$E$4</f>
        <v>0</v>
      </c>
      <c r="H1663" s="325">
        <f>H1662*Тарифы!$F$4</f>
        <v>0</v>
      </c>
      <c r="I1663" s="325">
        <f>I1662*Тарифы!$G$4</f>
        <v>0</v>
      </c>
      <c r="J1663" s="325">
        <f>J1662*Тарифы!$H$4</f>
        <v>0</v>
      </c>
      <c r="K1663" s="324">
        <f>J1663+I1663+H1663+G1663</f>
        <v>0</v>
      </c>
      <c r="L1663" s="326">
        <f>L1662*Тарифы!$I$4</f>
        <v>0</v>
      </c>
      <c r="M1663" s="326">
        <f>M1662*Тарифы!$J$4</f>
        <v>0</v>
      </c>
      <c r="N1663" s="326">
        <f>N1662*Тарифы!$K$4</f>
        <v>0</v>
      </c>
      <c r="O1663" s="326">
        <f>O1662*Тарифы!$L$4</f>
        <v>0</v>
      </c>
    </row>
    <row r="1664" spans="1:15" outlineLevel="1">
      <c r="A1664" s="781"/>
      <c r="B1664" s="782"/>
      <c r="C1664" s="273" t="s">
        <v>80</v>
      </c>
      <c r="D1664" s="274"/>
      <c r="E1664" s="261">
        <f t="shared" ref="E1664:O1664" si="1016">IF(E1645&gt;0,E1662/E1645*100,)</f>
        <v>0</v>
      </c>
      <c r="F1664" s="261">
        <f t="shared" si="1016"/>
        <v>0</v>
      </c>
      <c r="G1664" s="261">
        <f t="shared" si="1016"/>
        <v>0</v>
      </c>
      <c r="H1664" s="261">
        <f t="shared" si="1016"/>
        <v>0</v>
      </c>
      <c r="I1664" s="261">
        <f t="shared" si="1016"/>
        <v>0</v>
      </c>
      <c r="J1664" s="261">
        <f t="shared" si="1016"/>
        <v>0</v>
      </c>
      <c r="K1664" s="261">
        <f t="shared" si="1016"/>
        <v>0</v>
      </c>
      <c r="L1664" s="261">
        <f t="shared" si="1016"/>
        <v>0</v>
      </c>
      <c r="M1664" s="261">
        <f t="shared" si="1016"/>
        <v>0</v>
      </c>
      <c r="N1664" s="261">
        <f t="shared" si="1016"/>
        <v>0</v>
      </c>
      <c r="O1664" s="261">
        <f t="shared" si="1016"/>
        <v>0</v>
      </c>
    </row>
    <row r="1665" spans="1:15" outlineLevel="1">
      <c r="A1665" s="781"/>
      <c r="B1665" s="782"/>
      <c r="C1665" s="273" t="s">
        <v>140</v>
      </c>
      <c r="D1665" s="274"/>
      <c r="E1665" s="261">
        <f t="shared" ref="E1665:J1665" si="1017">IF(E1651&gt;0,E1662/E1651*100,)</f>
        <v>0</v>
      </c>
      <c r="F1665" s="261">
        <f t="shared" si="1017"/>
        <v>0</v>
      </c>
      <c r="G1665" s="261">
        <f t="shared" si="1017"/>
        <v>0</v>
      </c>
      <c r="H1665" s="261">
        <f t="shared" si="1017"/>
        <v>0</v>
      </c>
      <c r="I1665" s="261">
        <f t="shared" si="1017"/>
        <v>0</v>
      </c>
      <c r="J1665" s="261">
        <f t="shared" si="1017"/>
        <v>0</v>
      </c>
      <c r="K1665" s="261">
        <f>IF(K1651&gt;0,K1662/K1651*100,)</f>
        <v>0</v>
      </c>
      <c r="L1665" s="261">
        <f t="shared" ref="L1665:O1665" si="1018">IF(L1651&gt;0,L1662/L1651*100,)</f>
        <v>0</v>
      </c>
      <c r="M1665" s="261">
        <f t="shared" si="1018"/>
        <v>0</v>
      </c>
      <c r="N1665" s="261">
        <f t="shared" si="1018"/>
        <v>0</v>
      </c>
      <c r="O1665" s="261">
        <f t="shared" si="1018"/>
        <v>0</v>
      </c>
    </row>
    <row r="1666" spans="1:15" outlineLevel="1">
      <c r="A1666" s="781" t="s">
        <v>89</v>
      </c>
      <c r="B1666" s="782" t="s">
        <v>74</v>
      </c>
      <c r="C1666" s="270" t="s">
        <v>71</v>
      </c>
      <c r="D1666" s="228"/>
      <c r="E1666" s="230">
        <v>44.703528000000013</v>
      </c>
      <c r="F1666" s="230">
        <v>37.261401930934269</v>
      </c>
      <c r="G1666" s="328">
        <v>16.941330378839638</v>
      </c>
      <c r="H1666" s="328">
        <v>6.0659025246474521</v>
      </c>
      <c r="I1666" s="328">
        <v>5.7008439732322724</v>
      </c>
      <c r="J1666" s="328">
        <v>23.103490037699977</v>
      </c>
      <c r="K1666" s="230">
        <f>J1666+I1666+H1666+G1666</f>
        <v>51.811566914419345</v>
      </c>
      <c r="L1666" s="328">
        <v>51.931866999999997</v>
      </c>
      <c r="M1666" s="328">
        <v>51.089531000000001</v>
      </c>
      <c r="N1666" s="328">
        <v>48.159959999999998</v>
      </c>
      <c r="O1666" s="328">
        <v>44.174315</v>
      </c>
    </row>
    <row r="1667" spans="1:15" outlineLevel="1">
      <c r="A1667" s="781"/>
      <c r="B1667" s="782"/>
      <c r="C1667" s="270" t="s">
        <v>55</v>
      </c>
      <c r="D1667" s="228"/>
      <c r="E1667" s="324">
        <f>E1666*Тарифы!$B$4</f>
        <v>132.393662783965</v>
      </c>
      <c r="F1667" s="324">
        <v>105.75170479275894</v>
      </c>
      <c r="G1667" s="325">
        <f>G1666*Тарифы!$E$4</f>
        <v>55.295832573077575</v>
      </c>
      <c r="H1667" s="325">
        <f>H1666*Тарифы!$F$4</f>
        <v>18.61292702308614</v>
      </c>
      <c r="I1667" s="325">
        <f>I1666*Тарифы!$G$4</f>
        <v>18.557462983582791</v>
      </c>
      <c r="J1667" s="325">
        <f>J1666*Тарифы!$H$4</f>
        <v>76.075018171603247</v>
      </c>
      <c r="K1667" s="324">
        <f>J1667+I1667+H1667+G1667</f>
        <v>168.54124075134976</v>
      </c>
      <c r="L1667" s="326">
        <v>177.35096103563856</v>
      </c>
      <c r="M1667" s="326">
        <v>183.35061974810549</v>
      </c>
      <c r="N1667" s="326">
        <v>181.63191794272905</v>
      </c>
      <c r="O1667" s="326">
        <v>175.08048007101578</v>
      </c>
    </row>
    <row r="1668" spans="1:15" outlineLevel="1">
      <c r="A1668" s="781"/>
      <c r="B1668" s="782"/>
      <c r="C1668" s="273" t="s">
        <v>81</v>
      </c>
      <c r="D1668" s="274"/>
      <c r="E1668" s="261">
        <f t="shared" ref="E1668:J1668" si="1019">IF(E1649&gt;0,E1666/E1646*100,)</f>
        <v>4.6086766009844187</v>
      </c>
      <c r="F1668" s="261">
        <f t="shared" si="1019"/>
        <v>4.3200610901519374</v>
      </c>
      <c r="G1668" s="261">
        <f t="shared" si="1019"/>
        <v>6.1578908542272668</v>
      </c>
      <c r="H1668" s="261">
        <f t="shared" si="1019"/>
        <v>3.2642509956434682</v>
      </c>
      <c r="I1668" s="261">
        <f t="shared" si="1019"/>
        <v>3.4705844957449861</v>
      </c>
      <c r="J1668" s="261">
        <f t="shared" si="1019"/>
        <v>8.3562827676668512</v>
      </c>
      <c r="K1668" s="261">
        <f>IF(K1649&gt;0,K1666/K1646*100,)</f>
        <v>5.7460741448387731</v>
      </c>
      <c r="L1668" s="261">
        <f t="shared" ref="L1668:O1668" si="1020">IF(L1649&gt;0,L1666/L1646*100,)</f>
        <v>5.7342726753834556</v>
      </c>
      <c r="M1668" s="261">
        <f t="shared" si="1020"/>
        <v>5.6161863128134444</v>
      </c>
      <c r="N1668" s="261">
        <f t="shared" si="1020"/>
        <v>5.2997148955699878</v>
      </c>
      <c r="O1668" s="261">
        <f t="shared" si="1020"/>
        <v>4.8698807170283454</v>
      </c>
    </row>
    <row r="1669" spans="1:15" outlineLevel="1">
      <c r="A1669" s="781"/>
      <c r="B1669" s="782"/>
      <c r="C1669" s="273" t="s">
        <v>141</v>
      </c>
      <c r="D1669" s="274"/>
      <c r="E1669" s="261">
        <f t="shared" ref="E1669:J1669" si="1021">IF(E1652&gt;0,E1666/E1652*100,)</f>
        <v>4.6086766009844187</v>
      </c>
      <c r="F1669" s="261">
        <f t="shared" si="1021"/>
        <v>4.3200610901519374</v>
      </c>
      <c r="G1669" s="261">
        <f t="shared" si="1021"/>
        <v>6.1578908542272668</v>
      </c>
      <c r="H1669" s="261">
        <f t="shared" si="1021"/>
        <v>3.2642509956434682</v>
      </c>
      <c r="I1669" s="261">
        <f t="shared" si="1021"/>
        <v>3.4705844957449861</v>
      </c>
      <c r="J1669" s="261">
        <f t="shared" si="1021"/>
        <v>8.3562827676668512</v>
      </c>
      <c r="K1669" s="261">
        <f>IF(K1652&gt;0,K1666/K1652*100,)</f>
        <v>5.7460741448387731</v>
      </c>
      <c r="L1669" s="261">
        <f t="shared" ref="L1669:O1669" si="1022">IF(L1652&gt;0,L1666/L1652*100,)</f>
        <v>5.7342726753834556</v>
      </c>
      <c r="M1669" s="261">
        <f t="shared" si="1022"/>
        <v>5.6161863128134444</v>
      </c>
      <c r="N1669" s="261">
        <f t="shared" si="1022"/>
        <v>5.2997148955699878</v>
      </c>
      <c r="O1669" s="261">
        <f t="shared" si="1022"/>
        <v>4.8698807170283454</v>
      </c>
    </row>
    <row r="1670" spans="1:15" outlineLevel="1">
      <c r="A1670" s="781" t="s">
        <v>90</v>
      </c>
      <c r="B1670" s="782" t="s">
        <v>75</v>
      </c>
      <c r="C1670" s="270" t="s">
        <v>71</v>
      </c>
      <c r="D1670" s="228"/>
      <c r="E1670" s="230">
        <v>64.373536000000001</v>
      </c>
      <c r="F1670" s="230">
        <v>55.950176000000013</v>
      </c>
      <c r="G1670" s="328">
        <v>23.55475989386893</v>
      </c>
      <c r="H1670" s="328">
        <v>8.9258043788043224</v>
      </c>
      <c r="I1670" s="328">
        <v>10.33412642498579</v>
      </c>
      <c r="J1670" s="328">
        <v>18.164735674432436</v>
      </c>
      <c r="K1670" s="230">
        <f>J1670+I1670+H1670+G1670</f>
        <v>60.979426372091481</v>
      </c>
      <c r="L1670" s="328">
        <v>61.121012999999998</v>
      </c>
      <c r="M1670" s="328">
        <v>60.129629000000001</v>
      </c>
      <c r="N1670" s="328">
        <v>56.681682000000002</v>
      </c>
      <c r="O1670" s="328">
        <v>51.990791000000002</v>
      </c>
    </row>
    <row r="1671" spans="1:15" outlineLevel="1">
      <c r="A1671" s="781"/>
      <c r="B1671" s="782"/>
      <c r="C1671" s="270" t="s">
        <v>55</v>
      </c>
      <c r="D1671" s="228"/>
      <c r="E1671" s="324">
        <f>E1670*Тарифы!$B$4</f>
        <v>190.64822394768103</v>
      </c>
      <c r="F1671" s="324">
        <v>158.25971282979953</v>
      </c>
      <c r="G1671" s="325">
        <f>G1670*Тарифы!$E$4</f>
        <v>76.881805045090545</v>
      </c>
      <c r="H1671" s="325">
        <f>H1670*Тарифы!$F$4</f>
        <v>27.38839683789401</v>
      </c>
      <c r="I1671" s="325">
        <f>I1670*Тарифы!$G$4</f>
        <v>33.639785529967</v>
      </c>
      <c r="J1671" s="325">
        <f>J1670*Тарифы!$H$4</f>
        <v>59.812720686782782</v>
      </c>
      <c r="K1671" s="324">
        <f>J1671+I1671+H1671+G1671</f>
        <v>197.72270809973435</v>
      </c>
      <c r="L1671" s="326">
        <v>208.73253786584948</v>
      </c>
      <c r="M1671" s="326">
        <v>215.79381385148469</v>
      </c>
      <c r="N1671" s="326">
        <v>213.77099594517648</v>
      </c>
      <c r="O1671" s="326">
        <v>206.06030104941857</v>
      </c>
    </row>
    <row r="1672" spans="1:15" outlineLevel="1">
      <c r="A1672" s="781"/>
      <c r="B1672" s="782"/>
      <c r="C1672" s="273" t="s">
        <v>82</v>
      </c>
      <c r="D1672" s="274"/>
      <c r="E1672" s="261">
        <f t="shared" ref="E1672:J1672" si="1023">IF(E1647&gt;0,E1670/E1647*100,)</f>
        <v>18.758944358805223</v>
      </c>
      <c r="F1672" s="261">
        <f t="shared" si="1023"/>
        <v>16.175439905677507</v>
      </c>
      <c r="G1672" s="261">
        <f t="shared" si="1023"/>
        <v>20.739649196211385</v>
      </c>
      <c r="H1672" s="261">
        <f t="shared" si="1023"/>
        <v>11.671332127093589</v>
      </c>
      <c r="I1672" s="261">
        <f t="shared" si="1023"/>
        <v>15.154383641999351</v>
      </c>
      <c r="J1672" s="261">
        <f t="shared" si="1023"/>
        <v>16.354115287220825</v>
      </c>
      <c r="K1672" s="261">
        <f>IF(K1647&gt;0,K1670/K1647*100,)</f>
        <v>16.511559455331586</v>
      </c>
      <c r="L1672" s="261">
        <f t="shared" ref="L1672:O1672" si="1024">IF(L1647&gt;0,L1670/L1647*100,)</f>
        <v>16.477647463580311</v>
      </c>
      <c r="M1672" s="261">
        <f t="shared" si="1024"/>
        <v>16.138321913781446</v>
      </c>
      <c r="N1672" s="261">
        <f t="shared" si="1024"/>
        <v>15.228929549041744</v>
      </c>
      <c r="O1672" s="261">
        <f t="shared" si="1024"/>
        <v>13.99378457561733</v>
      </c>
    </row>
    <row r="1673" spans="1:15" outlineLevel="1">
      <c r="A1673" s="781"/>
      <c r="B1673" s="782"/>
      <c r="C1673" s="273" t="s">
        <v>142</v>
      </c>
      <c r="D1673" s="274"/>
      <c r="E1673" s="261">
        <f t="shared" ref="E1673:J1673" si="1025">IF(E1653&gt;0,E1670/E1653*100,)</f>
        <v>18.758944358805223</v>
      </c>
      <c r="F1673" s="261">
        <f t="shared" si="1025"/>
        <v>16.175439905677507</v>
      </c>
      <c r="G1673" s="261">
        <f t="shared" si="1025"/>
        <v>20.739649196211385</v>
      </c>
      <c r="H1673" s="261">
        <f t="shared" si="1025"/>
        <v>11.671332127093589</v>
      </c>
      <c r="I1673" s="261">
        <f t="shared" si="1025"/>
        <v>15.154383641999351</v>
      </c>
      <c r="J1673" s="261">
        <f t="shared" si="1025"/>
        <v>16.354115287220825</v>
      </c>
      <c r="K1673" s="261">
        <f>IF(K1653&gt;0,K1670/K1653*100,)</f>
        <v>16.511559455331586</v>
      </c>
      <c r="L1673" s="261">
        <f>IF(L1653&gt;0,L1670/L1653*100,)</f>
        <v>16.477647463580311</v>
      </c>
      <c r="M1673" s="261">
        <f>IF(M1653&gt;0,M1670/M1653*100,)</f>
        <v>16.138321913781446</v>
      </c>
      <c r="N1673" s="261">
        <f>IF(N1653&gt;0,N1670/N1653*100,)</f>
        <v>15.228929549041744</v>
      </c>
      <c r="O1673" s="261">
        <f>IF(O1653&gt;0,O1670/O1653*100,)</f>
        <v>13.99378457561733</v>
      </c>
    </row>
    <row r="1674" spans="1:15" ht="15" customHeight="1" outlineLevel="1">
      <c r="A1674" s="781">
        <v>5</v>
      </c>
      <c r="B1674" s="784" t="s">
        <v>123</v>
      </c>
      <c r="C1674" s="275" t="s">
        <v>71</v>
      </c>
      <c r="D1674" s="276"/>
      <c r="E1674" s="416"/>
      <c r="F1674" s="416">
        <f>F1676+F1678</f>
        <v>0</v>
      </c>
      <c r="G1674" s="326"/>
      <c r="H1674" s="326"/>
      <c r="I1674" s="326"/>
      <c r="J1674" s="326">
        <f>J1676+J1678</f>
        <v>0</v>
      </c>
      <c r="K1674" s="416">
        <f>J1674+G1674+H1674+I1674</f>
        <v>0</v>
      </c>
      <c r="L1674" s="329">
        <f t="shared" ref="L1674:O1674" si="1026">L1676+L1678</f>
        <v>0</v>
      </c>
      <c r="M1674" s="223">
        <f t="shared" si="1026"/>
        <v>0</v>
      </c>
      <c r="N1674" s="223">
        <f t="shared" si="1026"/>
        <v>0</v>
      </c>
      <c r="O1674" s="223">
        <f t="shared" si="1026"/>
        <v>0</v>
      </c>
    </row>
    <row r="1675" spans="1:15" outlineLevel="1">
      <c r="A1675" s="781"/>
      <c r="B1675" s="784"/>
      <c r="C1675" s="275" t="s">
        <v>143</v>
      </c>
      <c r="D1675" s="276"/>
      <c r="E1675" s="262"/>
      <c r="F1675" s="262">
        <f t="shared" ref="F1675:N1675" si="1027">IF(F1654&gt;0,F1674/F1654*100,)</f>
        <v>0</v>
      </c>
      <c r="G1675" s="262">
        <f t="shared" si="1027"/>
        <v>0</v>
      </c>
      <c r="H1675" s="262">
        <f t="shared" si="1027"/>
        <v>0</v>
      </c>
      <c r="I1675" s="262">
        <f t="shared" si="1027"/>
        <v>0</v>
      </c>
      <c r="J1675" s="262">
        <f t="shared" si="1027"/>
        <v>0</v>
      </c>
      <c r="K1675" s="262">
        <f t="shared" si="1027"/>
        <v>0</v>
      </c>
      <c r="L1675" s="262">
        <f t="shared" si="1027"/>
        <v>0</v>
      </c>
      <c r="M1675" s="262">
        <f t="shared" si="1027"/>
        <v>0</v>
      </c>
      <c r="N1675" s="262">
        <f t="shared" si="1027"/>
        <v>0</v>
      </c>
      <c r="O1675" s="147">
        <f t="shared" ref="O1675" si="1028">IF(O1654&gt;0,O1674/O$19*100,)</f>
        <v>0</v>
      </c>
    </row>
    <row r="1676" spans="1:15" outlineLevel="1">
      <c r="A1676" s="781" t="s">
        <v>91</v>
      </c>
      <c r="B1676" s="785" t="s">
        <v>72</v>
      </c>
      <c r="C1676" s="270" t="s">
        <v>71</v>
      </c>
      <c r="D1676" s="228"/>
      <c r="E1676" s="417"/>
      <c r="F1676" s="417"/>
      <c r="G1676" s="287"/>
      <c r="H1676" s="287"/>
      <c r="I1676" s="287"/>
      <c r="J1676" s="287"/>
      <c r="K1676" s="417">
        <f>J1676+G1676+H1676+I1676</f>
        <v>0</v>
      </c>
      <c r="L1676" s="255"/>
      <c r="M1676" s="255"/>
      <c r="N1676" s="255"/>
      <c r="O1676" s="255"/>
    </row>
    <row r="1677" spans="1:15" outlineLevel="1">
      <c r="A1677" s="781"/>
      <c r="B1677" s="785"/>
      <c r="C1677" s="273" t="s">
        <v>144</v>
      </c>
      <c r="D1677" s="274"/>
      <c r="E1677" s="262"/>
      <c r="F1677" s="262">
        <f t="shared" ref="F1677:I1677" si="1029">IF(F1658&gt;0,F1676/F1658*100,)</f>
        <v>0</v>
      </c>
      <c r="G1677" s="262">
        <f t="shared" si="1029"/>
        <v>0</v>
      </c>
      <c r="H1677" s="262">
        <f t="shared" si="1029"/>
        <v>0</v>
      </c>
      <c r="I1677" s="262">
        <f t="shared" si="1029"/>
        <v>0</v>
      </c>
      <c r="J1677" s="262">
        <f>IF(J1658&gt;0,J1676/J1658*100,)</f>
        <v>0</v>
      </c>
      <c r="K1677" s="262">
        <f t="shared" ref="K1677" si="1030">IF(K1658&gt;0,K1676/K1658*100,)</f>
        <v>0</v>
      </c>
      <c r="L1677" s="147">
        <f t="shared" ref="L1677:O1677" si="1031">IF(L1658&gt;0,L1676/L$23*100,)</f>
        <v>0</v>
      </c>
      <c r="M1677" s="147">
        <f t="shared" si="1031"/>
        <v>0</v>
      </c>
      <c r="N1677" s="147">
        <f t="shared" si="1031"/>
        <v>0</v>
      </c>
      <c r="O1677" s="147">
        <f t="shared" si="1031"/>
        <v>0</v>
      </c>
    </row>
    <row r="1678" spans="1:15" outlineLevel="1">
      <c r="A1678" s="781" t="s">
        <v>92</v>
      </c>
      <c r="B1678" s="782" t="s">
        <v>73</v>
      </c>
      <c r="C1678" s="270" t="s">
        <v>71</v>
      </c>
      <c r="D1678" s="228"/>
      <c r="E1678" s="417"/>
      <c r="F1678" s="417"/>
      <c r="G1678" s="326"/>
      <c r="H1678" s="326"/>
      <c r="I1678" s="326"/>
      <c r="J1678" s="326"/>
      <c r="K1678" s="417">
        <f>J1678+G1678+H1678+I1678</f>
        <v>0</v>
      </c>
      <c r="L1678" s="255">
        <f>K1678-(K1678*0.03)</f>
        <v>0</v>
      </c>
      <c r="M1678" s="255">
        <f t="shared" ref="M1678" si="1032">L1678-(L1678*0.03)</f>
        <v>0</v>
      </c>
      <c r="N1678" s="255">
        <f t="shared" ref="N1678" si="1033">M1678-(M1678*0.03)</f>
        <v>0</v>
      </c>
      <c r="O1678" s="255">
        <f t="shared" ref="O1678" si="1034">N1678-(N1678*0.03)</f>
        <v>0</v>
      </c>
    </row>
    <row r="1679" spans="1:15" outlineLevel="1">
      <c r="A1679" s="781"/>
      <c r="B1679" s="782"/>
      <c r="C1679" s="273" t="s">
        <v>145</v>
      </c>
      <c r="D1679" s="274"/>
      <c r="E1679" s="277"/>
      <c r="F1679" s="277">
        <f t="shared" ref="F1679:K1679" si="1035">IF(F1662&gt;0,F1678/F1662*100,)</f>
        <v>0</v>
      </c>
      <c r="G1679" s="277">
        <f t="shared" si="1035"/>
        <v>0</v>
      </c>
      <c r="H1679" s="277">
        <f t="shared" si="1035"/>
        <v>0</v>
      </c>
      <c r="I1679" s="277">
        <f t="shared" si="1035"/>
        <v>0</v>
      </c>
      <c r="J1679" s="277">
        <f t="shared" si="1035"/>
        <v>0</v>
      </c>
      <c r="K1679" s="277">
        <f t="shared" si="1035"/>
        <v>0</v>
      </c>
      <c r="L1679" s="147">
        <f t="shared" ref="L1679:O1679" si="1036">IF(L1662&gt;0,L1678/L$27*100,)</f>
        <v>0</v>
      </c>
      <c r="M1679" s="147">
        <f t="shared" si="1036"/>
        <v>0</v>
      </c>
      <c r="N1679" s="147">
        <f t="shared" si="1036"/>
        <v>0</v>
      </c>
      <c r="O1679" s="147">
        <f t="shared" si="1036"/>
        <v>0</v>
      </c>
    </row>
    <row r="1680" spans="1:15" outlineLevel="1">
      <c r="A1680" s="781" t="s">
        <v>93</v>
      </c>
      <c r="B1680" s="782" t="s">
        <v>74</v>
      </c>
      <c r="C1680" s="270" t="s">
        <v>71</v>
      </c>
      <c r="D1680" s="228"/>
      <c r="E1680" s="257"/>
      <c r="F1680" s="257">
        <v>0</v>
      </c>
      <c r="G1680" s="287"/>
      <c r="H1680" s="287"/>
      <c r="I1680" s="287"/>
      <c r="J1680" s="287"/>
      <c r="K1680" s="257">
        <f>J1680+G1680+H1680+I1680</f>
        <v>0</v>
      </c>
      <c r="L1680" s="257"/>
      <c r="M1680" s="257"/>
      <c r="N1680" s="257"/>
      <c r="O1680" s="257"/>
    </row>
    <row r="1681" spans="1:15" outlineLevel="1">
      <c r="A1681" s="781"/>
      <c r="B1681" s="782"/>
      <c r="C1681" s="273" t="s">
        <v>146</v>
      </c>
      <c r="D1681" s="274"/>
      <c r="E1681" s="262"/>
      <c r="F1681" s="262">
        <v>0</v>
      </c>
      <c r="G1681" s="262">
        <f t="shared" ref="G1681:L1681" si="1037">IF(G1666&gt;0,G1680/G1666*100,)</f>
        <v>0</v>
      </c>
      <c r="H1681" s="262">
        <f t="shared" si="1037"/>
        <v>0</v>
      </c>
      <c r="I1681" s="262">
        <f t="shared" si="1037"/>
        <v>0</v>
      </c>
      <c r="J1681" s="262">
        <f t="shared" si="1037"/>
        <v>0</v>
      </c>
      <c r="K1681" s="262">
        <f t="shared" si="1037"/>
        <v>0</v>
      </c>
      <c r="L1681" s="262">
        <f t="shared" si="1037"/>
        <v>0</v>
      </c>
      <c r="M1681" s="147">
        <f t="shared" ref="M1681:N1681" si="1038">IF(M1666&gt;0,M1680/M$31*100,)</f>
        <v>0</v>
      </c>
      <c r="N1681" s="147">
        <f t="shared" si="1038"/>
        <v>0</v>
      </c>
      <c r="O1681" s="147">
        <v>0</v>
      </c>
    </row>
    <row r="1682" spans="1:15" ht="15" customHeight="1" outlineLevel="1">
      <c r="A1682" s="765">
        <v>6</v>
      </c>
      <c r="B1682" s="783" t="s">
        <v>229</v>
      </c>
      <c r="C1682" s="278" t="s">
        <v>57</v>
      </c>
      <c r="D1682" s="279"/>
      <c r="E1682" s="291">
        <f>E1686+E1690+E1694+E1699</f>
        <v>6.8504175500000004</v>
      </c>
      <c r="F1682" s="291">
        <f>F1686+F1690+F1694+F1699</f>
        <v>5.6713881399999995</v>
      </c>
      <c r="G1682" s="291">
        <f t="shared" ref="G1682:K1682" si="1039">G1686+G1690+G1694+G1699</f>
        <v>2.31609109</v>
      </c>
      <c r="H1682" s="291">
        <f t="shared" si="1039"/>
        <v>1.18972788</v>
      </c>
      <c r="I1682" s="291">
        <f t="shared" si="1039"/>
        <v>0.56973106000000007</v>
      </c>
      <c r="J1682" s="291">
        <f t="shared" si="1039"/>
        <v>1.6184621900000002</v>
      </c>
      <c r="K1682" s="291">
        <f t="shared" si="1039"/>
        <v>5.6940122200000003</v>
      </c>
      <c r="L1682" s="291">
        <f>L1686+L1690+L1694+L1699</f>
        <v>5.7344619782260944</v>
      </c>
      <c r="M1682" s="108">
        <f>M1686+M1690+M1694+M1699</f>
        <v>6.103575724085454</v>
      </c>
      <c r="N1682" s="108">
        <f t="shared" ref="N1682:O1682" si="1040">N1686+N1690+N1694+N1699</f>
        <v>6.488604317526983</v>
      </c>
      <c r="O1682" s="108">
        <f t="shared" si="1040"/>
        <v>6.8902104581020467</v>
      </c>
    </row>
    <row r="1683" spans="1:15" outlineLevel="1">
      <c r="A1683" s="765"/>
      <c r="B1683" s="783"/>
      <c r="C1683" s="278" t="s">
        <v>56</v>
      </c>
      <c r="D1683" s="279"/>
      <c r="E1683" s="291">
        <f>E1685+E1689+E1693+E1698+E1711</f>
        <v>0.37266102135599999</v>
      </c>
      <c r="F1683" s="291">
        <f>F1685+F1689+F1693+F1698+F1711</f>
        <v>0.78088776179499997</v>
      </c>
      <c r="G1683" s="291">
        <f t="shared" ref="G1683:J1683" si="1041">G1685+G1689+G1693+G1698+G1711</f>
        <v>0.226472066072925</v>
      </c>
      <c r="H1683" s="291">
        <f t="shared" si="1041"/>
        <v>0.19463917437064998</v>
      </c>
      <c r="I1683" s="291">
        <f t="shared" si="1041"/>
        <v>0.17989151033853998</v>
      </c>
      <c r="J1683" s="291">
        <f t="shared" si="1041"/>
        <v>0.20509576601915003</v>
      </c>
      <c r="K1683" s="291">
        <f>K1685+K1689+K1693+K1698+K1711</f>
        <v>0.80609851680126487</v>
      </c>
      <c r="L1683" s="291">
        <f t="shared" ref="L1683:O1683" si="1042">L1685+L1689+L1693+L1698+L1711</f>
        <v>0.80172833313126501</v>
      </c>
      <c r="M1683" s="291">
        <f t="shared" si="1042"/>
        <v>0.79748987777136493</v>
      </c>
      <c r="N1683" s="291">
        <f t="shared" si="1042"/>
        <v>0.77356641864822695</v>
      </c>
      <c r="O1683" s="291">
        <f t="shared" si="1042"/>
        <v>0.75035996724591014</v>
      </c>
    </row>
    <row r="1684" spans="1:15" outlineLevel="1">
      <c r="A1684" s="778" t="s">
        <v>147</v>
      </c>
      <c r="B1684" s="779" t="s">
        <v>246</v>
      </c>
      <c r="C1684" s="264" t="s">
        <v>296</v>
      </c>
      <c r="D1684" s="265"/>
      <c r="E1684" s="379">
        <v>0.86048199999999997</v>
      </c>
      <c r="F1684" s="379">
        <v>0.66561300000000001</v>
      </c>
      <c r="G1684" s="378">
        <v>0.24669300000000002</v>
      </c>
      <c r="H1684" s="378">
        <v>0.13406200000000001</v>
      </c>
      <c r="I1684" s="378">
        <v>7.0118E-2</v>
      </c>
      <c r="J1684" s="378">
        <v>0.19287300000000004</v>
      </c>
      <c r="K1684" s="421">
        <v>0.64374600000000015</v>
      </c>
      <c r="L1684" s="421">
        <v>0.62441900000000006</v>
      </c>
      <c r="M1684" s="421">
        <v>0.60567700000000002</v>
      </c>
      <c r="N1684" s="421">
        <v>0.58751699999999996</v>
      </c>
      <c r="O1684" s="421">
        <v>0.56989599999999996</v>
      </c>
    </row>
    <row r="1685" spans="1:15" outlineLevel="1">
      <c r="A1685" s="778"/>
      <c r="B1685" s="779"/>
      <c r="C1685" s="264" t="s">
        <v>56</v>
      </c>
      <c r="D1685" s="265"/>
      <c r="E1685" s="421">
        <v>0.10325783999999999</v>
      </c>
      <c r="F1685" s="421">
        <v>7.9873559999999996E-2</v>
      </c>
      <c r="G1685" s="421">
        <v>2.9603160000000003E-2</v>
      </c>
      <c r="H1685" s="421">
        <v>1.6087440000000001E-2</v>
      </c>
      <c r="I1685" s="421">
        <v>8.4141600000000004E-3</v>
      </c>
      <c r="J1685" s="421">
        <v>2.3144760000000004E-2</v>
      </c>
      <c r="K1685" s="421">
        <v>7.7249520000000002E-2</v>
      </c>
      <c r="L1685" s="421">
        <v>7.4930280000000002E-2</v>
      </c>
      <c r="M1685" s="421">
        <v>7.2681239999999994E-2</v>
      </c>
      <c r="N1685" s="421">
        <v>7.0502039999999988E-2</v>
      </c>
      <c r="O1685" s="421">
        <v>6.8387519999999993E-2</v>
      </c>
    </row>
    <row r="1686" spans="1:15" ht="30" outlineLevel="1">
      <c r="A1686" s="765"/>
      <c r="B1686" s="779"/>
      <c r="C1686" s="264" t="s">
        <v>57</v>
      </c>
      <c r="D1686" s="265"/>
      <c r="E1686" s="421">
        <v>5.7591499100000005</v>
      </c>
      <c r="F1686" s="421">
        <v>4.5557048199999999</v>
      </c>
      <c r="G1686" s="421">
        <v>1.78085045</v>
      </c>
      <c r="H1686" s="421">
        <v>0.94569375</v>
      </c>
      <c r="I1686" s="421">
        <v>0.54470901000000005</v>
      </c>
      <c r="J1686" s="421">
        <v>1.4267150800000001</v>
      </c>
      <c r="K1686" s="421">
        <v>4.6979682900000004</v>
      </c>
      <c r="L1686" s="421">
        <v>4.7637029014794114</v>
      </c>
      <c r="M1686" s="421">
        <v>5.1242739492365708</v>
      </c>
      <c r="N1686" s="421">
        <v>5.5006846955024624</v>
      </c>
      <c r="O1686" s="421">
        <v>5.8935971369440789</v>
      </c>
    </row>
    <row r="1687" spans="1:15" ht="32.25" outlineLevel="1">
      <c r="A1687" s="765"/>
      <c r="B1687" s="779"/>
      <c r="C1687" s="264" t="s">
        <v>297</v>
      </c>
      <c r="D1687" s="265"/>
      <c r="E1687" s="563">
        <v>1.6007180593794178E-4</v>
      </c>
      <c r="F1687" s="563">
        <v>1.3059429445926856E-4</v>
      </c>
      <c r="G1687" s="563">
        <v>4.8401546068121174E-5</v>
      </c>
      <c r="H1687" s="563">
        <v>2.630317061685764E-5</v>
      </c>
      <c r="I1687" s="563">
        <v>1.3757259456914142E-5</v>
      </c>
      <c r="J1687" s="563">
        <v>3.7841979281117574E-5</v>
      </c>
      <c r="K1687" s="563">
        <v>1.2630395542301054E-4</v>
      </c>
      <c r="L1687" s="563">
        <v>1.2251196829383143E-4</v>
      </c>
      <c r="M1687" s="563">
        <v>1.1883475906451107E-4</v>
      </c>
      <c r="N1687" s="563">
        <v>1.1527173913043477E-4</v>
      </c>
      <c r="O1687" s="563">
        <v>1.118144718254591E-4</v>
      </c>
    </row>
    <row r="1688" spans="1:15" ht="15" customHeight="1" outlineLevel="1">
      <c r="A1688" s="765" t="s">
        <v>148</v>
      </c>
      <c r="B1688" s="779" t="s">
        <v>255</v>
      </c>
      <c r="C1688" s="264" t="s">
        <v>59</v>
      </c>
      <c r="D1688" s="265"/>
      <c r="E1688" s="421">
        <v>575.78</v>
      </c>
      <c r="F1688" s="421">
        <v>559.30880000000002</v>
      </c>
      <c r="G1688" s="421">
        <v>259.51</v>
      </c>
      <c r="H1688" s="421">
        <v>118.06</v>
      </c>
      <c r="I1688" s="421">
        <v>11.18</v>
      </c>
      <c r="J1688" s="421">
        <v>89.66</v>
      </c>
      <c r="K1688" s="421">
        <v>478.40999999999997</v>
      </c>
      <c r="L1688" s="421">
        <v>464.05770000000001</v>
      </c>
      <c r="M1688" s="421">
        <v>450.13596899999999</v>
      </c>
      <c r="N1688" s="421">
        <v>436.63189</v>
      </c>
      <c r="O1688" s="421">
        <v>423.53293300000001</v>
      </c>
    </row>
    <row r="1689" spans="1:15" outlineLevel="1">
      <c r="A1689" s="765"/>
      <c r="B1689" s="779"/>
      <c r="C1689" s="264" t="s">
        <v>56</v>
      </c>
      <c r="D1689" s="265"/>
      <c r="E1689" s="421">
        <v>8.2278961999999997E-2</v>
      </c>
      <c r="F1689" s="421">
        <v>7.9925227520000003E-2</v>
      </c>
      <c r="G1689" s="421">
        <v>3.7083978999999996E-2</v>
      </c>
      <c r="H1689" s="421">
        <v>1.6870774000000002E-2</v>
      </c>
      <c r="I1689" s="421">
        <v>1.5976219999999999E-3</v>
      </c>
      <c r="J1689" s="421">
        <v>1.2812413999999999E-2</v>
      </c>
      <c r="K1689" s="421">
        <v>6.8364788999999995E-2</v>
      </c>
      <c r="L1689" s="421">
        <v>6.631384533000001E-2</v>
      </c>
      <c r="M1689" s="421">
        <v>6.4324429970100003E-2</v>
      </c>
      <c r="N1689" s="421">
        <v>6.2394697080999997E-2</v>
      </c>
      <c r="O1689" s="421">
        <v>6.0522856125700006E-2</v>
      </c>
    </row>
    <row r="1690" spans="1:15" ht="30" outlineLevel="1">
      <c r="A1690" s="765"/>
      <c r="B1690" s="779"/>
      <c r="C1690" s="264" t="s">
        <v>57</v>
      </c>
      <c r="D1690" s="265"/>
      <c r="E1690" s="421">
        <v>1.0912676399999999</v>
      </c>
      <c r="F1690" s="421">
        <v>1.11568332</v>
      </c>
      <c r="G1690" s="421">
        <v>0.53524063999999993</v>
      </c>
      <c r="H1690" s="421">
        <v>0.24403413000000004</v>
      </c>
      <c r="I1690" s="421">
        <v>2.5022050000000001E-2</v>
      </c>
      <c r="J1690" s="421">
        <v>0.19174711</v>
      </c>
      <c r="K1690" s="421">
        <v>0.99604393000000002</v>
      </c>
      <c r="L1690" s="421">
        <v>0.97075907674668327</v>
      </c>
      <c r="M1690" s="421">
        <v>0.97930177484888337</v>
      </c>
      <c r="N1690" s="421">
        <v>0.98791962202452088</v>
      </c>
      <c r="O1690" s="421">
        <v>0.99661332115796786</v>
      </c>
    </row>
    <row r="1691" spans="1:15" ht="17.25" outlineLevel="1">
      <c r="A1691" s="765"/>
      <c r="B1691" s="779"/>
      <c r="C1691" s="264" t="s">
        <v>288</v>
      </c>
      <c r="D1691" s="265"/>
      <c r="E1691" s="565">
        <v>4.2843961604286031E-2</v>
      </c>
      <c r="F1691" s="565">
        <v>8.9816339475691523E-2</v>
      </c>
      <c r="G1691" s="565">
        <v>4.16732907784335E-2</v>
      </c>
      <c r="H1691" s="565">
        <v>1.8958609337990286E-2</v>
      </c>
      <c r="I1691" s="565">
        <v>1.795335019470874E-3</v>
      </c>
      <c r="J1691" s="565">
        <v>1.4398008751856758E-2</v>
      </c>
      <c r="K1691" s="565">
        <v>7.6825243887751415E-2</v>
      </c>
      <c r="L1691" s="565">
        <v>7.4520486571118871E-2</v>
      </c>
      <c r="M1691" s="565">
        <v>7.228487197398531E-2</v>
      </c>
      <c r="N1691" s="565">
        <v>7.0116325826006659E-2</v>
      </c>
      <c r="O1691" s="565">
        <v>6.8012836003051108E-2</v>
      </c>
    </row>
    <row r="1692" spans="1:15" ht="17.25" customHeight="1" outlineLevel="1">
      <c r="A1692" s="765" t="s">
        <v>149</v>
      </c>
      <c r="B1692" s="779" t="s">
        <v>256</v>
      </c>
      <c r="C1692" s="264" t="s">
        <v>309</v>
      </c>
      <c r="D1692" s="265"/>
      <c r="E1692" s="226">
        <v>0</v>
      </c>
      <c r="F1692" s="226"/>
      <c r="G1692" s="226"/>
      <c r="H1692" s="226"/>
      <c r="I1692" s="226"/>
      <c r="J1692" s="226"/>
      <c r="K1692" s="226"/>
      <c r="L1692" s="226"/>
      <c r="M1692" s="222"/>
      <c r="N1692" s="222"/>
      <c r="O1692" s="222"/>
    </row>
    <row r="1693" spans="1:15" outlineLevel="1">
      <c r="A1693" s="765"/>
      <c r="B1693" s="779"/>
      <c r="C1693" s="264" t="s">
        <v>56</v>
      </c>
      <c r="D1693" s="265"/>
      <c r="E1693" s="108">
        <v>0</v>
      </c>
      <c r="F1693" s="108">
        <f t="shared" ref="F1693:O1693" si="1043">1.154*F1692/1000</f>
        <v>0</v>
      </c>
      <c r="G1693" s="244">
        <f t="shared" si="1043"/>
        <v>0</v>
      </c>
      <c r="H1693" s="244">
        <f t="shared" si="1043"/>
        <v>0</v>
      </c>
      <c r="I1693" s="244">
        <f t="shared" si="1043"/>
        <v>0</v>
      </c>
      <c r="J1693" s="244">
        <f t="shared" si="1043"/>
        <v>0</v>
      </c>
      <c r="K1693" s="108">
        <f t="shared" si="1043"/>
        <v>0</v>
      </c>
      <c r="L1693" s="108">
        <f t="shared" si="1043"/>
        <v>0</v>
      </c>
      <c r="M1693" s="108">
        <f t="shared" si="1043"/>
        <v>0</v>
      </c>
      <c r="N1693" s="108">
        <f t="shared" si="1043"/>
        <v>0</v>
      </c>
      <c r="O1693" s="108">
        <f t="shared" si="1043"/>
        <v>0</v>
      </c>
    </row>
    <row r="1694" spans="1:15" ht="30" outlineLevel="1">
      <c r="A1694" s="765"/>
      <c r="B1694" s="779"/>
      <c r="C1694" s="264" t="s">
        <v>57</v>
      </c>
      <c r="D1694" s="265"/>
      <c r="E1694" s="226">
        <v>0</v>
      </c>
      <c r="F1694" s="226"/>
      <c r="G1694" s="226"/>
      <c r="H1694" s="226"/>
      <c r="I1694" s="226"/>
      <c r="J1694" s="226"/>
      <c r="K1694" s="226"/>
      <c r="L1694" s="226"/>
      <c r="M1694" s="222"/>
      <c r="N1694" s="222"/>
      <c r="O1694" s="222"/>
    </row>
    <row r="1695" spans="1:15" ht="17.25" customHeight="1" outlineLevel="1">
      <c r="A1695" s="765" t="s">
        <v>150</v>
      </c>
      <c r="B1695" s="780" t="s">
        <v>294</v>
      </c>
      <c r="C1695" s="264" t="s">
        <v>257</v>
      </c>
      <c r="D1695" s="265"/>
      <c r="E1695" s="226">
        <v>0</v>
      </c>
      <c r="F1695" s="226">
        <v>0</v>
      </c>
      <c r="G1695" s="226">
        <v>0</v>
      </c>
      <c r="H1695" s="226">
        <v>0</v>
      </c>
      <c r="I1695" s="226">
        <v>0</v>
      </c>
      <c r="J1695" s="226">
        <v>0</v>
      </c>
      <c r="K1695" s="226">
        <v>0</v>
      </c>
      <c r="L1695" s="226">
        <v>0</v>
      </c>
      <c r="M1695" s="222">
        <v>0</v>
      </c>
      <c r="N1695" s="222">
        <v>0</v>
      </c>
      <c r="O1695" s="222">
        <v>0</v>
      </c>
    </row>
    <row r="1696" spans="1:15" outlineLevel="1">
      <c r="A1696" s="765"/>
      <c r="B1696" s="780"/>
      <c r="C1696" s="264" t="s">
        <v>244</v>
      </c>
      <c r="D1696" s="265"/>
      <c r="E1696" s="226">
        <v>0</v>
      </c>
      <c r="F1696" s="226">
        <v>0</v>
      </c>
      <c r="G1696" s="226">
        <v>0</v>
      </c>
      <c r="H1696" s="226">
        <v>0</v>
      </c>
      <c r="I1696" s="226">
        <v>0</v>
      </c>
      <c r="J1696" s="226">
        <v>0</v>
      </c>
      <c r="K1696" s="226">
        <v>0</v>
      </c>
      <c r="L1696" s="226">
        <v>0</v>
      </c>
      <c r="M1696" s="222">
        <v>0</v>
      </c>
      <c r="N1696" s="222">
        <v>0</v>
      </c>
      <c r="O1696" s="222">
        <v>0</v>
      </c>
    </row>
    <row r="1697" spans="1:15" outlineLevel="1">
      <c r="A1697" s="765"/>
      <c r="B1697" s="780"/>
      <c r="C1697" s="264" t="s">
        <v>310</v>
      </c>
      <c r="D1697" s="265"/>
      <c r="E1697" s="226">
        <v>0</v>
      </c>
      <c r="F1697" s="226">
        <v>0</v>
      </c>
      <c r="G1697" s="226">
        <v>0</v>
      </c>
      <c r="H1697" s="226">
        <v>0</v>
      </c>
      <c r="I1697" s="226">
        <v>0</v>
      </c>
      <c r="J1697" s="226">
        <v>0</v>
      </c>
      <c r="K1697" s="226">
        <v>0</v>
      </c>
      <c r="L1697" s="226">
        <v>0</v>
      </c>
      <c r="M1697" s="222">
        <v>0</v>
      </c>
      <c r="N1697" s="222">
        <v>0</v>
      </c>
      <c r="O1697" s="222">
        <v>0</v>
      </c>
    </row>
    <row r="1698" spans="1:15" outlineLevel="1">
      <c r="A1698" s="765"/>
      <c r="B1698" s="780"/>
      <c r="C1698" s="264" t="s">
        <v>56</v>
      </c>
      <c r="D1698" s="265"/>
      <c r="E1698" s="226">
        <v>0</v>
      </c>
      <c r="F1698" s="226">
        <v>0</v>
      </c>
      <c r="G1698" s="226">
        <v>0</v>
      </c>
      <c r="H1698" s="226">
        <v>0</v>
      </c>
      <c r="I1698" s="226">
        <v>0</v>
      </c>
      <c r="J1698" s="226">
        <v>0</v>
      </c>
      <c r="K1698" s="226">
        <v>0</v>
      </c>
      <c r="L1698" s="226">
        <v>0</v>
      </c>
      <c r="M1698" s="222">
        <v>0</v>
      </c>
      <c r="N1698" s="222">
        <v>0</v>
      </c>
      <c r="O1698" s="222">
        <v>0</v>
      </c>
    </row>
    <row r="1699" spans="1:15" ht="30" outlineLevel="1">
      <c r="A1699" s="765"/>
      <c r="B1699" s="780"/>
      <c r="C1699" s="264" t="s">
        <v>57</v>
      </c>
      <c r="D1699" s="265"/>
      <c r="E1699" s="226">
        <v>0</v>
      </c>
      <c r="F1699" s="226">
        <v>0</v>
      </c>
      <c r="G1699" s="226">
        <v>0</v>
      </c>
      <c r="H1699" s="226">
        <v>0</v>
      </c>
      <c r="I1699" s="226">
        <v>0</v>
      </c>
      <c r="J1699" s="226">
        <v>0</v>
      </c>
      <c r="K1699" s="226">
        <v>0</v>
      </c>
      <c r="L1699" s="226">
        <v>0</v>
      </c>
      <c r="M1699" s="222">
        <v>0</v>
      </c>
      <c r="N1699" s="222">
        <v>0</v>
      </c>
      <c r="O1699" s="222">
        <v>0</v>
      </c>
    </row>
    <row r="1700" spans="1:15" ht="15" customHeight="1" outlineLevel="1">
      <c r="A1700" s="765" t="s">
        <v>231</v>
      </c>
      <c r="B1700" s="776" t="s">
        <v>230</v>
      </c>
      <c r="C1700" s="278" t="s">
        <v>57</v>
      </c>
      <c r="D1700" s="279"/>
      <c r="E1700" s="244">
        <f t="shared" ref="E1700:O1700" si="1044">E1705</f>
        <v>0.48547164000000004</v>
      </c>
      <c r="F1700" s="244">
        <f t="shared" si="1044"/>
        <v>3.8599010000000003E-2</v>
      </c>
      <c r="G1700" s="244">
        <f t="shared" si="1044"/>
        <v>9.4218899999999987E-3</v>
      </c>
      <c r="H1700" s="244">
        <f t="shared" si="1044"/>
        <v>7.4390100000000002E-3</v>
      </c>
      <c r="I1700" s="244">
        <f t="shared" si="1044"/>
        <v>1.0786189999999999E-2</v>
      </c>
      <c r="J1700" s="244">
        <f t="shared" si="1044"/>
        <v>1.1924499999999999E-2</v>
      </c>
      <c r="K1700" s="244">
        <f t="shared" si="1044"/>
        <v>3.9571589999999997E-2</v>
      </c>
      <c r="L1700" s="244">
        <f t="shared" si="1044"/>
        <v>3.2972256313012475E-2</v>
      </c>
      <c r="M1700" s="244">
        <f t="shared" si="1044"/>
        <v>3.3262627004396035E-2</v>
      </c>
      <c r="N1700" s="244">
        <f t="shared" si="1044"/>
        <v>3.3555219407179808E-2</v>
      </c>
      <c r="O1700" s="244">
        <f t="shared" si="1044"/>
        <v>3.3850596968321184E-2</v>
      </c>
    </row>
    <row r="1701" spans="1:15" ht="17.25" outlineLevel="1">
      <c r="A1701" s="765"/>
      <c r="B1701" s="776"/>
      <c r="C1701" s="278" t="s">
        <v>257</v>
      </c>
      <c r="D1701" s="279"/>
      <c r="E1701" s="244">
        <f t="shared" ref="E1701:F1701" si="1045">E1704</f>
        <v>11.3728195</v>
      </c>
      <c r="F1701" s="244">
        <f t="shared" si="1045"/>
        <v>1.021884</v>
      </c>
      <c r="G1701" s="244">
        <f>G1704</f>
        <v>0.23965199999999998</v>
      </c>
      <c r="H1701" s="244">
        <f t="shared" ref="H1701:J1701" si="1046">H1704</f>
        <v>0.18870499999999998</v>
      </c>
      <c r="I1701" s="244">
        <f t="shared" si="1046"/>
        <v>0.26955299999999999</v>
      </c>
      <c r="J1701" s="244">
        <f t="shared" si="1046"/>
        <v>0.29799999999999999</v>
      </c>
      <c r="K1701" s="244">
        <f t="shared" ref="K1701:O1701" si="1047">K1704</f>
        <v>0.99591000000000007</v>
      </c>
      <c r="L1701" s="244">
        <f t="shared" si="1047"/>
        <v>0.966032</v>
      </c>
      <c r="M1701" s="244">
        <f t="shared" si="1047"/>
        <v>0.937052</v>
      </c>
      <c r="N1701" s="244">
        <f t="shared" si="1047"/>
        <v>0.90893999999999997</v>
      </c>
      <c r="O1701" s="244">
        <f t="shared" si="1047"/>
        <v>0.88167300000000004</v>
      </c>
    </row>
    <row r="1702" spans="1:15" ht="17.25" outlineLevel="1">
      <c r="A1702" s="778" t="s">
        <v>232</v>
      </c>
      <c r="B1702" s="775" t="s">
        <v>22</v>
      </c>
      <c r="C1702" s="264" t="s">
        <v>257</v>
      </c>
      <c r="D1702" s="265"/>
      <c r="E1702" s="230">
        <v>0</v>
      </c>
      <c r="F1702" s="230">
        <v>0</v>
      </c>
      <c r="G1702" s="230">
        <v>0</v>
      </c>
      <c r="H1702" s="230">
        <v>0</v>
      </c>
      <c r="I1702" s="230">
        <v>0</v>
      </c>
      <c r="J1702" s="230">
        <v>0</v>
      </c>
      <c r="K1702" s="230">
        <v>0</v>
      </c>
      <c r="L1702" s="230">
        <v>0</v>
      </c>
      <c r="M1702" s="223"/>
      <c r="N1702" s="223"/>
      <c r="O1702" s="223"/>
    </row>
    <row r="1703" spans="1:15" ht="30" outlineLevel="1">
      <c r="A1703" s="765"/>
      <c r="B1703" s="775"/>
      <c r="C1703" s="264" t="s">
        <v>57</v>
      </c>
      <c r="D1703" s="265"/>
      <c r="E1703" s="230">
        <v>0</v>
      </c>
      <c r="F1703" s="230">
        <v>0</v>
      </c>
      <c r="G1703" s="230">
        <v>0</v>
      </c>
      <c r="H1703" s="230">
        <v>0</v>
      </c>
      <c r="I1703" s="230">
        <v>0</v>
      </c>
      <c r="J1703" s="230">
        <v>0</v>
      </c>
      <c r="K1703" s="230">
        <v>0</v>
      </c>
      <c r="L1703" s="230">
        <v>0</v>
      </c>
      <c r="M1703" s="223"/>
      <c r="N1703" s="223"/>
      <c r="O1703" s="223"/>
    </row>
    <row r="1704" spans="1:15" outlineLevel="1">
      <c r="A1704" s="765" t="s">
        <v>233</v>
      </c>
      <c r="B1704" s="775" t="s">
        <v>23</v>
      </c>
      <c r="C1704" s="264" t="s">
        <v>320</v>
      </c>
      <c r="D1704" s="265"/>
      <c r="E1704" s="244">
        <v>11.3728195</v>
      </c>
      <c r="F1704" s="244">
        <v>1.021884</v>
      </c>
      <c r="G1704" s="244">
        <v>0.23965199999999998</v>
      </c>
      <c r="H1704" s="244">
        <v>0.18870499999999998</v>
      </c>
      <c r="I1704" s="244">
        <v>0.26955299999999999</v>
      </c>
      <c r="J1704" s="244">
        <v>0.29799999999999999</v>
      </c>
      <c r="K1704" s="244">
        <v>0.99591000000000007</v>
      </c>
      <c r="L1704" s="244">
        <v>0.966032</v>
      </c>
      <c r="M1704" s="244">
        <v>0.937052</v>
      </c>
      <c r="N1704" s="244">
        <v>0.90893999999999997</v>
      </c>
      <c r="O1704" s="244">
        <v>0.88167300000000004</v>
      </c>
    </row>
    <row r="1705" spans="1:15" ht="30" outlineLevel="1">
      <c r="A1705" s="765"/>
      <c r="B1705" s="775"/>
      <c r="C1705" s="264" t="s">
        <v>57</v>
      </c>
      <c r="D1705" s="265"/>
      <c r="E1705" s="244">
        <v>0.48547164000000004</v>
      </c>
      <c r="F1705" s="244">
        <v>3.8599010000000003E-2</v>
      </c>
      <c r="G1705" s="244">
        <v>9.4218899999999987E-3</v>
      </c>
      <c r="H1705" s="244">
        <v>7.4390100000000002E-3</v>
      </c>
      <c r="I1705" s="244">
        <v>1.0786189999999999E-2</v>
      </c>
      <c r="J1705" s="244">
        <v>1.1924499999999999E-2</v>
      </c>
      <c r="K1705" s="244">
        <v>3.9571589999999997E-2</v>
      </c>
      <c r="L1705" s="244">
        <v>3.2972256313012475E-2</v>
      </c>
      <c r="M1705" s="244">
        <v>3.3262627004396035E-2</v>
      </c>
      <c r="N1705" s="244">
        <v>3.3555219407179808E-2</v>
      </c>
      <c r="O1705" s="244">
        <v>3.3850596968321184E-2</v>
      </c>
    </row>
    <row r="1706" spans="1:15" ht="17.25" outlineLevel="1">
      <c r="A1706" s="765" t="s">
        <v>235</v>
      </c>
      <c r="B1706" s="775" t="s">
        <v>234</v>
      </c>
      <c r="C1706" s="264" t="s">
        <v>257</v>
      </c>
      <c r="D1706" s="265"/>
      <c r="E1706" s="230">
        <v>0</v>
      </c>
      <c r="F1706" s="230">
        <v>0</v>
      </c>
      <c r="G1706" s="230">
        <v>0</v>
      </c>
      <c r="H1706" s="230">
        <v>0</v>
      </c>
      <c r="I1706" s="230">
        <v>0</v>
      </c>
      <c r="J1706" s="230">
        <v>0</v>
      </c>
      <c r="K1706" s="230">
        <v>0</v>
      </c>
      <c r="L1706" s="230">
        <v>0</v>
      </c>
      <c r="M1706" s="223">
        <v>0</v>
      </c>
      <c r="N1706" s="223">
        <v>0</v>
      </c>
      <c r="O1706" s="223">
        <v>0</v>
      </c>
    </row>
    <row r="1707" spans="1:15" outlineLevel="1">
      <c r="A1707" s="765"/>
      <c r="B1707" s="775"/>
      <c r="C1707" s="264" t="s">
        <v>244</v>
      </c>
      <c r="D1707" s="265"/>
      <c r="E1707" s="230">
        <v>0</v>
      </c>
      <c r="F1707" s="230">
        <v>0</v>
      </c>
      <c r="G1707" s="230">
        <v>0</v>
      </c>
      <c r="H1707" s="230">
        <v>0</v>
      </c>
      <c r="I1707" s="230">
        <v>0</v>
      </c>
      <c r="J1707" s="230">
        <v>0</v>
      </c>
      <c r="K1707" s="230">
        <v>0</v>
      </c>
      <c r="L1707" s="230">
        <v>0</v>
      </c>
      <c r="M1707" s="223">
        <v>0</v>
      </c>
      <c r="N1707" s="223">
        <v>0</v>
      </c>
      <c r="O1707" s="223">
        <v>0</v>
      </c>
    </row>
    <row r="1708" spans="1:15" outlineLevel="1">
      <c r="A1708" s="765"/>
      <c r="B1708" s="775"/>
      <c r="C1708" s="264" t="s">
        <v>310</v>
      </c>
      <c r="D1708" s="265"/>
      <c r="E1708" s="230">
        <v>0</v>
      </c>
      <c r="F1708" s="230">
        <v>0</v>
      </c>
      <c r="G1708" s="230">
        <v>0</v>
      </c>
      <c r="H1708" s="230">
        <v>0</v>
      </c>
      <c r="I1708" s="230">
        <v>0</v>
      </c>
      <c r="J1708" s="230">
        <v>0</v>
      </c>
      <c r="K1708" s="230">
        <v>0</v>
      </c>
      <c r="L1708" s="230">
        <v>0</v>
      </c>
      <c r="M1708" s="223">
        <v>0</v>
      </c>
      <c r="N1708" s="223">
        <v>0</v>
      </c>
      <c r="O1708" s="223">
        <v>0</v>
      </c>
    </row>
    <row r="1709" spans="1:15" ht="30" outlineLevel="1">
      <c r="A1709" s="765"/>
      <c r="B1709" s="775"/>
      <c r="C1709" s="264" t="s">
        <v>57</v>
      </c>
      <c r="D1709" s="265"/>
      <c r="E1709" s="230">
        <v>0</v>
      </c>
      <c r="F1709" s="230">
        <v>0</v>
      </c>
      <c r="G1709" s="230">
        <v>0</v>
      </c>
      <c r="H1709" s="230">
        <v>0</v>
      </c>
      <c r="I1709" s="230">
        <v>0</v>
      </c>
      <c r="J1709" s="230">
        <v>0</v>
      </c>
      <c r="K1709" s="230">
        <v>0</v>
      </c>
      <c r="L1709" s="230">
        <v>0</v>
      </c>
      <c r="M1709" s="223">
        <v>0</v>
      </c>
      <c r="N1709" s="223">
        <v>0</v>
      </c>
      <c r="O1709" s="223">
        <v>0</v>
      </c>
    </row>
    <row r="1710" spans="1:15" ht="15" customHeight="1" outlineLevel="1">
      <c r="A1710" s="765">
        <v>8</v>
      </c>
      <c r="B1710" s="776" t="s">
        <v>245</v>
      </c>
      <c r="C1710" s="264" t="s">
        <v>242</v>
      </c>
      <c r="D1710" s="265"/>
      <c r="E1710" s="244">
        <f t="shared" ref="E1710" si="1048">E1713+E1726</f>
        <v>165.24569</v>
      </c>
      <c r="F1710" s="244">
        <f t="shared" ref="F1710:O1710" si="1049">F1713+F1726</f>
        <v>517.85502999999994</v>
      </c>
      <c r="G1710" s="244">
        <f t="shared" si="1049"/>
        <v>134.06916676999998</v>
      </c>
      <c r="H1710" s="244">
        <f t="shared" si="1049"/>
        <v>135.01190878</v>
      </c>
      <c r="I1710" s="244">
        <f t="shared" si="1049"/>
        <v>142.89229459999999</v>
      </c>
      <c r="J1710" s="244">
        <f t="shared" si="1049"/>
        <v>141.2663187</v>
      </c>
      <c r="K1710" s="244">
        <f t="shared" si="1049"/>
        <v>553.23968884999999</v>
      </c>
      <c r="L1710" s="244">
        <f t="shared" si="1049"/>
        <v>553.23968884999999</v>
      </c>
      <c r="M1710" s="244">
        <f t="shared" si="1049"/>
        <v>553.23968884999999</v>
      </c>
      <c r="N1710" s="244">
        <f t="shared" si="1049"/>
        <v>536.64249818449991</v>
      </c>
      <c r="O1710" s="244">
        <f t="shared" si="1049"/>
        <v>520.54322323896497</v>
      </c>
    </row>
    <row r="1711" spans="1:15" outlineLevel="1">
      <c r="A1711" s="765"/>
      <c r="B1711" s="776"/>
      <c r="C1711" s="264" t="s">
        <v>56</v>
      </c>
      <c r="D1711" s="265"/>
      <c r="E1711" s="244">
        <f t="shared" ref="E1711" si="1050">E1714+E1727</f>
        <v>0.18712421935599999</v>
      </c>
      <c r="F1711" s="244">
        <f t="shared" ref="F1711:O1711" si="1051">F1714+F1727</f>
        <v>0.62108897427499998</v>
      </c>
      <c r="G1711" s="244">
        <f t="shared" si="1051"/>
        <v>0.15978492707292499</v>
      </c>
      <c r="H1711" s="244">
        <f t="shared" si="1051"/>
        <v>0.16168096037065</v>
      </c>
      <c r="I1711" s="244">
        <f t="shared" si="1051"/>
        <v>0.16987972833853998</v>
      </c>
      <c r="J1711" s="244">
        <f t="shared" si="1051"/>
        <v>0.16913859201915002</v>
      </c>
      <c r="K1711" s="244">
        <f t="shared" si="1051"/>
        <v>0.66048420780126493</v>
      </c>
      <c r="L1711" s="244">
        <f t="shared" si="1051"/>
        <v>0.66048420780126493</v>
      </c>
      <c r="M1711" s="244">
        <f t="shared" si="1051"/>
        <v>0.66048420780126493</v>
      </c>
      <c r="N1711" s="244">
        <f t="shared" si="1051"/>
        <v>0.64066968156722692</v>
      </c>
      <c r="O1711" s="244">
        <f t="shared" si="1051"/>
        <v>0.62144959112021014</v>
      </c>
    </row>
    <row r="1712" spans="1:15" ht="30" outlineLevel="1">
      <c r="A1712" s="765"/>
      <c r="B1712" s="776"/>
      <c r="C1712" s="264" t="s">
        <v>55</v>
      </c>
      <c r="D1712" s="265"/>
      <c r="E1712" s="244">
        <f t="shared" ref="E1712" si="1052">E1715+E1728</f>
        <v>6.3612883650300001</v>
      </c>
      <c r="F1712" s="244">
        <f t="shared" ref="F1712:O1712" si="1053">F1715+F1728</f>
        <v>22.926262444006198</v>
      </c>
      <c r="G1712" s="244">
        <f t="shared" si="1053"/>
        <v>6.4874662221756001</v>
      </c>
      <c r="H1712" s="244">
        <f t="shared" si="1053"/>
        <v>6.5766079387584</v>
      </c>
      <c r="I1712" s="244">
        <f t="shared" si="1053"/>
        <v>6.9039289702079998</v>
      </c>
      <c r="J1712" s="244">
        <f t="shared" si="1053"/>
        <v>6.8826277466160004</v>
      </c>
      <c r="K1712" s="244">
        <f t="shared" si="1053"/>
        <v>26.850630877758</v>
      </c>
      <c r="L1712" s="384">
        <f t="shared" si="1053"/>
        <v>28.461668749999994</v>
      </c>
      <c r="M1712" s="384">
        <f t="shared" si="1053"/>
        <v>29.31551881</v>
      </c>
      <c r="N1712" s="384">
        <f t="shared" si="1053"/>
        <v>29.573495369999996</v>
      </c>
      <c r="O1712" s="384">
        <f t="shared" si="1053"/>
        <v>29.833742150000003</v>
      </c>
    </row>
    <row r="1713" spans="1:15" outlineLevel="1">
      <c r="A1713" s="527" t="s">
        <v>236</v>
      </c>
      <c r="B1713" s="336" t="s">
        <v>250</v>
      </c>
      <c r="C1713" s="264" t="s">
        <v>242</v>
      </c>
      <c r="D1713" s="265"/>
      <c r="E1713" s="244">
        <v>165.24569</v>
      </c>
      <c r="F1713" s="244">
        <v>171.50200000000001</v>
      </c>
      <c r="G1713" s="244">
        <v>54.498711</v>
      </c>
      <c r="H1713" s="244">
        <v>47.165006999999996</v>
      </c>
      <c r="I1713" s="244">
        <v>62.287959600000001</v>
      </c>
      <c r="J1713" s="244">
        <v>49.671786000000004</v>
      </c>
      <c r="K1713" s="244">
        <v>213.62346359999998</v>
      </c>
      <c r="L1713" s="244">
        <v>213.62346359999998</v>
      </c>
      <c r="M1713" s="244">
        <v>213.62346359999998</v>
      </c>
      <c r="N1713" s="244">
        <v>207.214759692</v>
      </c>
      <c r="O1713" s="244">
        <v>200.99831690123997</v>
      </c>
    </row>
    <row r="1714" spans="1:15" outlineLevel="1">
      <c r="A1714" s="527"/>
      <c r="B1714" s="526"/>
      <c r="C1714" s="264" t="s">
        <v>56</v>
      </c>
      <c r="D1714" s="265"/>
      <c r="E1714" s="244">
        <v>0.18712421935599999</v>
      </c>
      <c r="F1714" s="244">
        <v>0.19420886480000002</v>
      </c>
      <c r="G1714" s="244">
        <v>6.1714340336399998E-2</v>
      </c>
      <c r="H1714" s="244">
        <v>5.3409653926799999E-2</v>
      </c>
      <c r="I1714" s="244">
        <v>7.0534885451040003E-2</v>
      </c>
      <c r="J1714" s="244">
        <v>5.6248330466400008E-2</v>
      </c>
      <c r="K1714" s="244">
        <v>0.24190721018063996</v>
      </c>
      <c r="L1714" s="244">
        <v>0.24190721018063996</v>
      </c>
      <c r="M1714" s="244">
        <v>0.24190721018063999</v>
      </c>
      <c r="N1714" s="244">
        <v>0.23464999387522079</v>
      </c>
      <c r="O1714" s="244">
        <v>0.22761049405896414</v>
      </c>
    </row>
    <row r="1715" spans="1:15" ht="30" outlineLevel="1">
      <c r="A1715" s="527"/>
      <c r="B1715" s="526"/>
      <c r="C1715" s="264" t="s">
        <v>55</v>
      </c>
      <c r="D1715" s="265"/>
      <c r="E1715" s="244">
        <v>6.3612883650300001</v>
      </c>
      <c r="F1715" s="244">
        <v>7.0600242272639999</v>
      </c>
      <c r="G1715" s="244">
        <v>2.4866637060600003</v>
      </c>
      <c r="H1715" s="244">
        <v>2.1596657172600002</v>
      </c>
      <c r="I1715" s="244">
        <v>2.8511430064080003</v>
      </c>
      <c r="J1715" s="244">
        <f>J1719</f>
        <v>2.2772546424600009</v>
      </c>
      <c r="K1715" s="244">
        <f t="shared" ref="K1715:O1715" si="1054">K1719</f>
        <v>9.7747270721880017</v>
      </c>
      <c r="L1715" s="244">
        <f t="shared" si="1054"/>
        <v>10.361210700000001</v>
      </c>
      <c r="M1715" s="244">
        <f t="shared" si="1054"/>
        <v>10.672047020000001</v>
      </c>
      <c r="N1715" s="244">
        <f t="shared" si="1054"/>
        <v>10.76596103</v>
      </c>
      <c r="O1715" s="244">
        <f t="shared" si="1054"/>
        <v>10.86070149</v>
      </c>
    </row>
    <row r="1716" spans="1:15" ht="30" outlineLevel="1">
      <c r="A1716" s="527"/>
      <c r="B1716" s="526"/>
      <c r="C1716" s="264" t="s">
        <v>243</v>
      </c>
      <c r="D1716" s="265"/>
      <c r="E1716" s="244">
        <v>1.6524569</v>
      </c>
      <c r="F1716" s="244">
        <v>1.71502</v>
      </c>
      <c r="G1716" s="244">
        <v>0.54498711</v>
      </c>
      <c r="H1716" s="244">
        <v>0.47165006999999998</v>
      </c>
      <c r="I1716" s="244">
        <v>0.62287959599999998</v>
      </c>
      <c r="J1716" s="244">
        <v>0.49671786000000007</v>
      </c>
      <c r="K1716" s="244">
        <v>2.1362346359999997</v>
      </c>
      <c r="L1716" s="244">
        <v>2.1362346359999997</v>
      </c>
      <c r="M1716" s="244">
        <v>2.1362346359999997</v>
      </c>
      <c r="N1716" s="244">
        <v>2.0721475969199998</v>
      </c>
      <c r="O1716" s="244">
        <v>2.0099831690123997</v>
      </c>
    </row>
    <row r="1717" spans="1:15" outlineLevel="1">
      <c r="A1717" s="527" t="s">
        <v>237</v>
      </c>
      <c r="B1717" s="529" t="s">
        <v>251</v>
      </c>
      <c r="C1717" s="264" t="s">
        <v>242</v>
      </c>
      <c r="D1717" s="265"/>
      <c r="E1717" s="244">
        <v>165.24569</v>
      </c>
      <c r="F1717" s="244">
        <v>171.50200000000001</v>
      </c>
      <c r="G1717" s="244">
        <v>54.498711</v>
      </c>
      <c r="H1717" s="244">
        <v>47.165006999999996</v>
      </c>
      <c r="I1717" s="244">
        <v>62.287959600000001</v>
      </c>
      <c r="J1717" s="244">
        <v>49.671786000000004</v>
      </c>
      <c r="K1717" s="244">
        <v>213.62346359999998</v>
      </c>
      <c r="L1717" s="244">
        <v>213.62346359999998</v>
      </c>
      <c r="M1717" s="244">
        <v>213.62346359999998</v>
      </c>
      <c r="N1717" s="244">
        <v>207.214759692</v>
      </c>
      <c r="O1717" s="244">
        <v>200.99831690123997</v>
      </c>
    </row>
    <row r="1718" spans="1:15" outlineLevel="1">
      <c r="A1718" s="527"/>
      <c r="B1718" s="339"/>
      <c r="C1718" s="264" t="s">
        <v>225</v>
      </c>
      <c r="D1718" s="265"/>
      <c r="E1718" s="244">
        <v>0.18712421935599999</v>
      </c>
      <c r="F1718" s="244">
        <v>0.19420886480000002</v>
      </c>
      <c r="G1718" s="244">
        <v>6.1714340336399998E-2</v>
      </c>
      <c r="H1718" s="244">
        <v>5.3409653926799999E-2</v>
      </c>
      <c r="I1718" s="244">
        <v>7.0534885451040003E-2</v>
      </c>
      <c r="J1718" s="244">
        <v>5.6248330466400008E-2</v>
      </c>
      <c r="K1718" s="244">
        <v>0.24190721018063996</v>
      </c>
      <c r="L1718" s="244">
        <v>0.24190721018063996</v>
      </c>
      <c r="M1718" s="244">
        <v>0.24190721018063996</v>
      </c>
      <c r="N1718" s="244">
        <v>0.23464999387522081</v>
      </c>
      <c r="O1718" s="244">
        <v>0.22761049405896416</v>
      </c>
    </row>
    <row r="1719" spans="1:15" ht="30" outlineLevel="1">
      <c r="A1719" s="527"/>
      <c r="B1719" s="339"/>
      <c r="C1719" s="264" t="s">
        <v>55</v>
      </c>
      <c r="D1719" s="265"/>
      <c r="E1719" s="244">
        <v>6.3612883650300001</v>
      </c>
      <c r="F1719" s="244">
        <v>7.0600242272639999</v>
      </c>
      <c r="G1719" s="244">
        <v>2.4866637060600003</v>
      </c>
      <c r="H1719" s="244">
        <v>2.1596657172600002</v>
      </c>
      <c r="I1719" s="244">
        <v>2.8511430064080003</v>
      </c>
      <c r="J1719" s="244">
        <v>2.2772546424600009</v>
      </c>
      <c r="K1719" s="244">
        <v>9.7747270721880017</v>
      </c>
      <c r="L1719" s="244">
        <v>10.361210700000001</v>
      </c>
      <c r="M1719" s="244">
        <v>10.672047020000001</v>
      </c>
      <c r="N1719" s="244">
        <v>10.76596103</v>
      </c>
      <c r="O1719" s="244">
        <v>10.86070149</v>
      </c>
    </row>
    <row r="1720" spans="1:15" ht="30" outlineLevel="1">
      <c r="A1720" s="527"/>
      <c r="B1720" s="284"/>
      <c r="C1720" s="264" t="s">
        <v>243</v>
      </c>
      <c r="D1720" s="265"/>
      <c r="E1720" s="244">
        <v>1.6524569</v>
      </c>
      <c r="F1720" s="244">
        <v>1.71502</v>
      </c>
      <c r="G1720" s="244">
        <v>0.54498711</v>
      </c>
      <c r="H1720" s="244">
        <v>0.47165006999999998</v>
      </c>
      <c r="I1720" s="244">
        <v>0.62287959599999998</v>
      </c>
      <c r="J1720" s="244">
        <v>0.49671786000000007</v>
      </c>
      <c r="K1720" s="244">
        <v>2.1362346359999997</v>
      </c>
      <c r="L1720" s="244">
        <v>2.1362346359999997</v>
      </c>
      <c r="M1720" s="244">
        <v>2.1362346359999997</v>
      </c>
      <c r="N1720" s="244">
        <v>2.0721475969199998</v>
      </c>
      <c r="O1720" s="244">
        <v>2.0099831690123997</v>
      </c>
    </row>
    <row r="1721" spans="1:15" outlineLevel="1">
      <c r="A1721" s="527" t="s">
        <v>238</v>
      </c>
      <c r="B1721" s="530" t="s">
        <v>252</v>
      </c>
      <c r="C1721" s="264" t="s">
        <v>244</v>
      </c>
      <c r="D1721" s="265"/>
      <c r="E1721" s="226">
        <v>0</v>
      </c>
      <c r="F1721" s="226">
        <v>0</v>
      </c>
      <c r="G1721" s="226"/>
      <c r="H1721" s="226"/>
      <c r="I1721" s="226"/>
      <c r="J1721" s="226"/>
      <c r="K1721" s="226"/>
      <c r="L1721" s="226"/>
      <c r="M1721" s="222"/>
      <c r="N1721" s="222"/>
      <c r="O1721" s="222"/>
    </row>
    <row r="1722" spans="1:15" outlineLevel="1">
      <c r="A1722" s="527"/>
      <c r="B1722" s="528"/>
      <c r="C1722" s="264" t="s">
        <v>225</v>
      </c>
      <c r="D1722" s="265"/>
      <c r="E1722" s="244">
        <v>0</v>
      </c>
      <c r="F1722" s="244">
        <v>0</v>
      </c>
      <c r="G1722" s="244"/>
      <c r="H1722" s="244"/>
      <c r="I1722" s="244"/>
      <c r="J1722" s="244"/>
      <c r="K1722" s="244"/>
      <c r="L1722" s="244"/>
      <c r="M1722" s="108"/>
      <c r="N1722" s="108"/>
      <c r="O1722" s="108"/>
    </row>
    <row r="1723" spans="1:15" ht="30" outlineLevel="1">
      <c r="A1723" s="527"/>
      <c r="B1723" s="528"/>
      <c r="C1723" s="264" t="s">
        <v>55</v>
      </c>
      <c r="D1723" s="265"/>
      <c r="E1723" s="226">
        <v>0</v>
      </c>
      <c r="F1723" s="226">
        <v>0</v>
      </c>
      <c r="G1723" s="226"/>
      <c r="H1723" s="226"/>
      <c r="I1723" s="226"/>
      <c r="J1723" s="226"/>
      <c r="K1723" s="226"/>
      <c r="L1723" s="226"/>
      <c r="M1723" s="222"/>
      <c r="N1723" s="222"/>
      <c r="O1723" s="222"/>
    </row>
    <row r="1724" spans="1:15" ht="30" outlineLevel="1">
      <c r="A1724" s="527"/>
      <c r="B1724" s="528"/>
      <c r="C1724" s="264" t="s">
        <v>243</v>
      </c>
      <c r="D1724" s="265"/>
      <c r="E1724" s="226"/>
      <c r="F1724" s="226"/>
      <c r="G1724" s="226"/>
      <c r="H1724" s="226"/>
      <c r="I1724" s="226"/>
      <c r="J1724" s="226"/>
      <c r="K1724" s="226"/>
      <c r="L1724" s="226"/>
      <c r="M1724" s="222"/>
      <c r="N1724" s="222"/>
      <c r="O1724" s="222"/>
    </row>
    <row r="1725" spans="1:15" ht="30" outlineLevel="1">
      <c r="A1725" s="527"/>
      <c r="B1725" s="528"/>
      <c r="C1725" s="264" t="s">
        <v>260</v>
      </c>
      <c r="D1725" s="265"/>
      <c r="E1725" s="226"/>
      <c r="F1725" s="226"/>
      <c r="G1725" s="226"/>
      <c r="H1725" s="226"/>
      <c r="I1725" s="226"/>
      <c r="J1725" s="226"/>
      <c r="K1725" s="226"/>
      <c r="L1725" s="226"/>
      <c r="M1725" s="222"/>
      <c r="N1725" s="222"/>
      <c r="O1725" s="222"/>
    </row>
    <row r="1726" spans="1:15" outlineLevel="1">
      <c r="A1726" s="527" t="s">
        <v>239</v>
      </c>
      <c r="B1726" s="281" t="s">
        <v>226</v>
      </c>
      <c r="C1726" s="264" t="s">
        <v>242</v>
      </c>
      <c r="D1726" s="265"/>
      <c r="E1726" s="244">
        <f t="shared" ref="E1726:J1726" si="1055">E1730+E1734</f>
        <v>0</v>
      </c>
      <c r="F1726" s="244">
        <f t="shared" si="1055"/>
        <v>346.35302999999999</v>
      </c>
      <c r="G1726" s="244">
        <f t="shared" si="1055"/>
        <v>79.570455769999995</v>
      </c>
      <c r="H1726" s="244">
        <f t="shared" si="1055"/>
        <v>87.846901779999996</v>
      </c>
      <c r="I1726" s="244">
        <f t="shared" si="1055"/>
        <v>80.604334999999992</v>
      </c>
      <c r="J1726" s="244">
        <f t="shared" si="1055"/>
        <v>91.594532700000002</v>
      </c>
      <c r="K1726" s="244">
        <f>K1730+K1734</f>
        <v>339.61622524999996</v>
      </c>
      <c r="L1726" s="331">
        <f t="shared" ref="L1726:O1726" si="1056">L1730+L1734</f>
        <v>339.61622524999996</v>
      </c>
      <c r="M1726" s="331">
        <f t="shared" si="1056"/>
        <v>339.61622524999996</v>
      </c>
      <c r="N1726" s="331">
        <f t="shared" si="1056"/>
        <v>329.42773849249994</v>
      </c>
      <c r="O1726" s="331">
        <f t="shared" si="1056"/>
        <v>319.54490633772497</v>
      </c>
    </row>
    <row r="1727" spans="1:15" outlineLevel="1">
      <c r="A1727" s="527"/>
      <c r="B1727" s="528"/>
      <c r="C1727" s="264" t="s">
        <v>225</v>
      </c>
      <c r="D1727" s="265"/>
      <c r="E1727" s="244">
        <f t="shared" ref="E1727:O1727" si="1057">E1731+E1735</f>
        <v>0</v>
      </c>
      <c r="F1727" s="244">
        <f t="shared" si="1057"/>
        <v>0.42688010947499999</v>
      </c>
      <c r="G1727" s="244">
        <f t="shared" si="1057"/>
        <v>9.8070586736524995E-2</v>
      </c>
      <c r="H1727" s="244">
        <f t="shared" si="1057"/>
        <v>0.10827130644385</v>
      </c>
      <c r="I1727" s="244">
        <f t="shared" si="1057"/>
        <v>9.9344842887499979E-2</v>
      </c>
      <c r="J1727" s="244">
        <f t="shared" si="1057"/>
        <v>0.11289026155275</v>
      </c>
      <c r="K1727" s="244">
        <f t="shared" si="1057"/>
        <v>0.418576997620625</v>
      </c>
      <c r="L1727" s="331">
        <f t="shared" si="1057"/>
        <v>0.41857699762062495</v>
      </c>
      <c r="M1727" s="331">
        <f t="shared" si="1057"/>
        <v>0.41857699762062495</v>
      </c>
      <c r="N1727" s="331">
        <f t="shared" si="1057"/>
        <v>0.40601968769200614</v>
      </c>
      <c r="O1727" s="331">
        <f t="shared" si="1057"/>
        <v>0.39383909706124598</v>
      </c>
    </row>
    <row r="1728" spans="1:15" ht="30" outlineLevel="1">
      <c r="A1728" s="527"/>
      <c r="B1728" s="528"/>
      <c r="C1728" s="264" t="s">
        <v>55</v>
      </c>
      <c r="D1728" s="265"/>
      <c r="E1728" s="384">
        <f t="shared" ref="E1728:O1728" si="1058">E1732+E1736</f>
        <v>0</v>
      </c>
      <c r="F1728" s="384">
        <f t="shared" si="1058"/>
        <v>15.866238216742197</v>
      </c>
      <c r="G1728" s="384">
        <f t="shared" si="1058"/>
        <v>4.0008025161156002</v>
      </c>
      <c r="H1728" s="384">
        <f t="shared" si="1058"/>
        <v>4.4169422214983998</v>
      </c>
      <c r="I1728" s="384">
        <f t="shared" si="1058"/>
        <v>4.0527859637999999</v>
      </c>
      <c r="J1728" s="384">
        <f t="shared" si="1058"/>
        <v>4.6053731041559995</v>
      </c>
      <c r="K1728" s="384">
        <f t="shared" si="1058"/>
        <v>17.07590380557</v>
      </c>
      <c r="L1728" s="331">
        <f t="shared" si="1058"/>
        <v>18.100458049999993</v>
      </c>
      <c r="M1728" s="331">
        <f t="shared" si="1058"/>
        <v>18.64347179</v>
      </c>
      <c r="N1728" s="331">
        <f t="shared" si="1058"/>
        <v>18.807534339999997</v>
      </c>
      <c r="O1728" s="331">
        <f t="shared" si="1058"/>
        <v>18.973040660000002</v>
      </c>
    </row>
    <row r="1729" spans="1:15" ht="30" outlineLevel="1">
      <c r="A1729" s="527"/>
      <c r="B1729" s="528"/>
      <c r="C1729" s="264" t="s">
        <v>243</v>
      </c>
      <c r="D1729" s="265"/>
      <c r="E1729" s="244">
        <f t="shared" ref="E1729:O1729" si="1059">E1726/100</f>
        <v>0</v>
      </c>
      <c r="F1729" s="244">
        <f t="shared" si="1059"/>
        <v>3.4635303</v>
      </c>
      <c r="G1729" s="244">
        <f t="shared" si="1059"/>
        <v>0.79570455769999993</v>
      </c>
      <c r="H1729" s="244">
        <f t="shared" si="1059"/>
        <v>0.87846901779999997</v>
      </c>
      <c r="I1729" s="244">
        <f t="shared" si="1059"/>
        <v>0.80604334999999994</v>
      </c>
      <c r="J1729" s="244">
        <f t="shared" si="1059"/>
        <v>0.91594532699999998</v>
      </c>
      <c r="K1729" s="244">
        <f t="shared" si="1059"/>
        <v>3.3961622524999995</v>
      </c>
      <c r="L1729" s="331">
        <f t="shared" si="1059"/>
        <v>3.3961622524999995</v>
      </c>
      <c r="M1729" s="331">
        <f t="shared" si="1059"/>
        <v>3.3961622524999995</v>
      </c>
      <c r="N1729" s="331">
        <f t="shared" si="1059"/>
        <v>3.2942773849249996</v>
      </c>
      <c r="O1729" s="331">
        <f t="shared" si="1059"/>
        <v>3.1954490633772497</v>
      </c>
    </row>
    <row r="1730" spans="1:15" outlineLevel="1">
      <c r="A1730" s="527" t="s">
        <v>240</v>
      </c>
      <c r="B1730" s="530" t="s">
        <v>251</v>
      </c>
      <c r="C1730" s="264" t="s">
        <v>242</v>
      </c>
      <c r="D1730" s="265"/>
      <c r="E1730" s="230"/>
      <c r="F1730" s="230">
        <v>103.90590900000001</v>
      </c>
      <c r="G1730" s="230">
        <v>23.871136730999996</v>
      </c>
      <c r="H1730" s="230">
        <v>26.354070533999998</v>
      </c>
      <c r="I1730" s="230">
        <v>24.181300499999995</v>
      </c>
      <c r="J1730" s="380">
        <v>27.478359810000001</v>
      </c>
      <c r="K1730" s="230">
        <v>101.88486757499999</v>
      </c>
      <c r="L1730" s="424">
        <v>101.88486757499999</v>
      </c>
      <c r="M1730" s="424">
        <v>101.88486757499999</v>
      </c>
      <c r="N1730" s="424">
        <v>98.828321547749979</v>
      </c>
      <c r="O1730" s="424">
        <v>95.863471901317482</v>
      </c>
    </row>
    <row r="1731" spans="1:15" outlineLevel="1">
      <c r="A1731" s="527"/>
      <c r="B1731" s="284"/>
      <c r="C1731" s="264" t="s">
        <v>225</v>
      </c>
      <c r="D1731" s="265"/>
      <c r="E1731" s="244">
        <v>0</v>
      </c>
      <c r="F1731" s="244">
        <v>0.12806403284249998</v>
      </c>
      <c r="G1731" s="244">
        <v>2.9421176020957496E-2</v>
      </c>
      <c r="H1731" s="244">
        <v>3.2481391933154996E-2</v>
      </c>
      <c r="I1731" s="244">
        <v>2.9803452866249993E-2</v>
      </c>
      <c r="J1731" s="244">
        <v>3.3867078465824998E-2</v>
      </c>
      <c r="K1731" s="244">
        <v>0.12557309928618748</v>
      </c>
      <c r="L1731" s="331">
        <v>0.12557309928618748</v>
      </c>
      <c r="M1731" s="331">
        <v>0.12557309928618748</v>
      </c>
      <c r="N1731" s="331">
        <v>0.12180590630760182</v>
      </c>
      <c r="O1731" s="331">
        <v>0.11815172911837378</v>
      </c>
    </row>
    <row r="1732" spans="1:15" ht="30" outlineLevel="1">
      <c r="A1732" s="527"/>
      <c r="B1732" s="284"/>
      <c r="C1732" s="264" t="s">
        <v>55</v>
      </c>
      <c r="D1732" s="265"/>
      <c r="E1732" s="230"/>
      <c r="F1732" s="230">
        <v>4.759871465022659</v>
      </c>
      <c r="G1732" s="230">
        <v>1.2002407548346801</v>
      </c>
      <c r="H1732" s="230">
        <v>1.3250826664495199</v>
      </c>
      <c r="I1732" s="230">
        <v>1.21583578914</v>
      </c>
      <c r="J1732" s="381">
        <v>1.3816119312467998</v>
      </c>
      <c r="K1732" s="230">
        <v>5.1227711416709996</v>
      </c>
      <c r="L1732" s="425">
        <v>5.4301374199999977</v>
      </c>
      <c r="M1732" s="425">
        <v>5.5930415399999998</v>
      </c>
      <c r="N1732" s="425">
        <v>5.6422602999999985</v>
      </c>
      <c r="O1732" s="425">
        <v>5.6919122000000026</v>
      </c>
    </row>
    <row r="1733" spans="1:15" ht="30" outlineLevel="1">
      <c r="A1733" s="527"/>
      <c r="B1733" s="284"/>
      <c r="C1733" s="264" t="s">
        <v>243</v>
      </c>
      <c r="D1733" s="265"/>
      <c r="E1733" s="244">
        <v>0</v>
      </c>
      <c r="F1733" s="244">
        <v>1.0390590900000001</v>
      </c>
      <c r="G1733" s="244">
        <v>0.23871136730999998</v>
      </c>
      <c r="H1733" s="244">
        <v>0.26354070533999996</v>
      </c>
      <c r="I1733" s="244">
        <v>0.24181300499999994</v>
      </c>
      <c r="J1733" s="244">
        <v>0.27478359810000003</v>
      </c>
      <c r="K1733" s="244">
        <v>1.0188486757499999</v>
      </c>
      <c r="L1733" s="331">
        <v>1.0188486757499999</v>
      </c>
      <c r="M1733" s="331">
        <v>1.0188486757499999</v>
      </c>
      <c r="N1733" s="331">
        <v>0.98828321547749975</v>
      </c>
      <c r="O1733" s="331">
        <v>0.95863471901317476</v>
      </c>
    </row>
    <row r="1734" spans="1:15" outlineLevel="1">
      <c r="A1734" s="527" t="s">
        <v>241</v>
      </c>
      <c r="B1734" s="530" t="s">
        <v>252</v>
      </c>
      <c r="C1734" s="264" t="s">
        <v>244</v>
      </c>
      <c r="D1734" s="265"/>
      <c r="E1734" s="230"/>
      <c r="F1734" s="230">
        <v>242.44712100000001</v>
      </c>
      <c r="G1734" s="230">
        <v>55.699319038999995</v>
      </c>
      <c r="H1734" s="230">
        <v>61.492831245999994</v>
      </c>
      <c r="I1734" s="230">
        <v>56.423034499999993</v>
      </c>
      <c r="J1734" s="230">
        <v>64.116172890000001</v>
      </c>
      <c r="K1734" s="230">
        <v>237.731357675</v>
      </c>
      <c r="L1734" s="424">
        <v>237.73135767499997</v>
      </c>
      <c r="M1734" s="424">
        <v>237.73135767499997</v>
      </c>
      <c r="N1734" s="424">
        <v>230.59941694474998</v>
      </c>
      <c r="O1734" s="424">
        <v>223.68143443640747</v>
      </c>
    </row>
    <row r="1735" spans="1:15" outlineLevel="1">
      <c r="A1735" s="527"/>
      <c r="B1735" s="284"/>
      <c r="C1735" s="264" t="s">
        <v>225</v>
      </c>
      <c r="D1735" s="265"/>
      <c r="E1735" s="244">
        <v>0</v>
      </c>
      <c r="F1735" s="244">
        <v>0.29881607663250004</v>
      </c>
      <c r="G1735" s="244">
        <v>6.8649410715567502E-2</v>
      </c>
      <c r="H1735" s="244">
        <v>7.5789914510695E-2</v>
      </c>
      <c r="I1735" s="244">
        <v>6.9541390021249982E-2</v>
      </c>
      <c r="J1735" s="244">
        <v>7.9023183086925006E-2</v>
      </c>
      <c r="K1735" s="244">
        <v>0.29300389833443752</v>
      </c>
      <c r="L1735" s="331">
        <v>0.29300389833443746</v>
      </c>
      <c r="M1735" s="323">
        <v>0.29300389833443746</v>
      </c>
      <c r="N1735" s="323">
        <v>0.28421378138440434</v>
      </c>
      <c r="O1735" s="323">
        <v>0.27568736794287219</v>
      </c>
    </row>
    <row r="1736" spans="1:15" ht="30" outlineLevel="1">
      <c r="A1736" s="527"/>
      <c r="B1736" s="528"/>
      <c r="C1736" s="264" t="s">
        <v>55</v>
      </c>
      <c r="D1736" s="265"/>
      <c r="E1736" s="230"/>
      <c r="F1736" s="230">
        <v>11.106366751719538</v>
      </c>
      <c r="G1736" s="230">
        <v>2.8005617612809202</v>
      </c>
      <c r="H1736" s="230">
        <v>3.0918595550488797</v>
      </c>
      <c r="I1736" s="230">
        <v>2.8369501746599997</v>
      </c>
      <c r="J1736" s="230">
        <v>3.2237611729091995</v>
      </c>
      <c r="K1736" s="230">
        <v>11.953132663899</v>
      </c>
      <c r="L1736" s="426">
        <v>12.670320629999997</v>
      </c>
      <c r="M1736" s="426">
        <v>13.05043025</v>
      </c>
      <c r="N1736" s="426">
        <v>13.16527404</v>
      </c>
      <c r="O1736" s="426">
        <v>13.28112846</v>
      </c>
    </row>
    <row r="1737" spans="1:15" ht="30" outlineLevel="1">
      <c r="A1737" s="527"/>
      <c r="B1737" s="528"/>
      <c r="C1737" s="264" t="s">
        <v>243</v>
      </c>
      <c r="D1737" s="265"/>
      <c r="E1737" s="244">
        <v>0</v>
      </c>
      <c r="F1737" s="244">
        <v>2.4244712100000001</v>
      </c>
      <c r="G1737" s="244">
        <v>0.55699319038999995</v>
      </c>
      <c r="H1737" s="244">
        <v>0.6149283124599999</v>
      </c>
      <c r="I1737" s="244">
        <v>0.56423034499999991</v>
      </c>
      <c r="J1737" s="244">
        <v>0.64116172890000001</v>
      </c>
      <c r="K1737" s="244">
        <v>2.3773135767499998</v>
      </c>
      <c r="L1737" s="331">
        <v>2.3773135767499998</v>
      </c>
      <c r="M1737" s="331">
        <v>2.3773135767499998</v>
      </c>
      <c r="N1737" s="331">
        <v>2.3059941694474997</v>
      </c>
      <c r="O1737" s="331">
        <v>2.2368143443640749</v>
      </c>
    </row>
    <row r="1738" spans="1:15" ht="30" outlineLevel="1">
      <c r="A1738" s="527"/>
      <c r="B1738" s="528"/>
      <c r="C1738" s="264" t="s">
        <v>260</v>
      </c>
      <c r="D1738" s="265"/>
      <c r="E1738" s="226">
        <v>0</v>
      </c>
      <c r="F1738" s="226">
        <v>0</v>
      </c>
      <c r="G1738" s="226">
        <v>0</v>
      </c>
      <c r="H1738" s="226">
        <v>0</v>
      </c>
      <c r="I1738" s="226">
        <v>0</v>
      </c>
      <c r="J1738" s="226">
        <v>0</v>
      </c>
      <c r="K1738" s="226">
        <v>0</v>
      </c>
      <c r="L1738" s="226">
        <v>0</v>
      </c>
      <c r="M1738" s="222">
        <v>0</v>
      </c>
      <c r="N1738" s="222">
        <v>0</v>
      </c>
      <c r="O1738" s="222">
        <v>0</v>
      </c>
    </row>
    <row r="1739" spans="1:15" ht="15" customHeight="1" outlineLevel="1">
      <c r="A1739" s="765" t="s">
        <v>248</v>
      </c>
      <c r="B1739" s="777" t="s">
        <v>253</v>
      </c>
      <c r="C1739" s="264" t="s">
        <v>225</v>
      </c>
      <c r="D1739" s="265"/>
      <c r="E1739" s="244">
        <v>0</v>
      </c>
      <c r="F1739" s="244">
        <v>0</v>
      </c>
      <c r="G1739" s="244">
        <f t="shared" ref="G1739:N1739" si="1060">G1742+G1745</f>
        <v>0</v>
      </c>
      <c r="H1739" s="244">
        <f t="shared" si="1060"/>
        <v>0</v>
      </c>
      <c r="I1739" s="244">
        <f t="shared" si="1060"/>
        <v>0</v>
      </c>
      <c r="J1739" s="244">
        <f t="shared" si="1060"/>
        <v>0</v>
      </c>
      <c r="K1739" s="244">
        <f t="shared" si="1060"/>
        <v>0</v>
      </c>
      <c r="L1739" s="244">
        <f t="shared" si="1060"/>
        <v>0</v>
      </c>
      <c r="M1739" s="108">
        <f t="shared" si="1060"/>
        <v>0</v>
      </c>
      <c r="N1739" s="108">
        <f t="shared" si="1060"/>
        <v>0</v>
      </c>
      <c r="O1739" s="108">
        <f>O1742+O1745</f>
        <v>0</v>
      </c>
    </row>
    <row r="1740" spans="1:15" ht="30" outlineLevel="1">
      <c r="A1740" s="765"/>
      <c r="B1740" s="777"/>
      <c r="C1740" s="264" t="s">
        <v>55</v>
      </c>
      <c r="D1740" s="265"/>
      <c r="E1740" s="244">
        <v>0</v>
      </c>
      <c r="F1740" s="244">
        <v>0</v>
      </c>
      <c r="G1740" s="244">
        <f t="shared" ref="G1740:N1740" si="1061">G1743+G1746</f>
        <v>0</v>
      </c>
      <c r="H1740" s="244">
        <f t="shared" si="1061"/>
        <v>0</v>
      </c>
      <c r="I1740" s="244">
        <f t="shared" si="1061"/>
        <v>0</v>
      </c>
      <c r="J1740" s="244">
        <f t="shared" si="1061"/>
        <v>0</v>
      </c>
      <c r="K1740" s="244">
        <f t="shared" si="1061"/>
        <v>0</v>
      </c>
      <c r="L1740" s="244">
        <f t="shared" si="1061"/>
        <v>0</v>
      </c>
      <c r="M1740" s="108">
        <f t="shared" si="1061"/>
        <v>0</v>
      </c>
      <c r="N1740" s="108">
        <f t="shared" si="1061"/>
        <v>0</v>
      </c>
      <c r="O1740" s="108">
        <f>O1743+O1746</f>
        <v>0</v>
      </c>
    </row>
    <row r="1741" spans="1:15" outlineLevel="1">
      <c r="A1741" s="765" t="s">
        <v>254</v>
      </c>
      <c r="B1741" s="766" t="s">
        <v>247</v>
      </c>
      <c r="C1741" s="264" t="s">
        <v>313</v>
      </c>
      <c r="D1741" s="265"/>
      <c r="E1741" s="226">
        <v>0</v>
      </c>
      <c r="F1741" s="226">
        <v>0</v>
      </c>
      <c r="G1741" s="226">
        <v>0</v>
      </c>
      <c r="H1741" s="226">
        <v>0</v>
      </c>
      <c r="I1741" s="226">
        <v>0</v>
      </c>
      <c r="J1741" s="226">
        <v>0</v>
      </c>
      <c r="K1741" s="226">
        <v>0</v>
      </c>
      <c r="L1741" s="226">
        <v>0</v>
      </c>
      <c r="M1741" s="222">
        <v>0</v>
      </c>
      <c r="N1741" s="222">
        <v>0</v>
      </c>
      <c r="O1741" s="222">
        <v>0</v>
      </c>
    </row>
    <row r="1742" spans="1:15" outlineLevel="1">
      <c r="A1742" s="765"/>
      <c r="B1742" s="766"/>
      <c r="C1742" s="264" t="s">
        <v>225</v>
      </c>
      <c r="D1742" s="265"/>
      <c r="E1742" s="244">
        <v>0</v>
      </c>
      <c r="F1742" s="244">
        <v>0</v>
      </c>
      <c r="G1742" s="244">
        <f t="shared" ref="G1742:N1742" si="1062">1.154*G1741/1000</f>
        <v>0</v>
      </c>
      <c r="H1742" s="244">
        <f t="shared" si="1062"/>
        <v>0</v>
      </c>
      <c r="I1742" s="244">
        <f t="shared" si="1062"/>
        <v>0</v>
      </c>
      <c r="J1742" s="244">
        <f t="shared" si="1062"/>
        <v>0</v>
      </c>
      <c r="K1742" s="244">
        <f t="shared" si="1062"/>
        <v>0</v>
      </c>
      <c r="L1742" s="244">
        <f t="shared" si="1062"/>
        <v>0</v>
      </c>
      <c r="M1742" s="108">
        <f t="shared" si="1062"/>
        <v>0</v>
      </c>
      <c r="N1742" s="108">
        <f t="shared" si="1062"/>
        <v>0</v>
      </c>
      <c r="O1742" s="108">
        <f>1.154*O1741/1000</f>
        <v>0</v>
      </c>
    </row>
    <row r="1743" spans="1:15" ht="30" outlineLevel="1">
      <c r="A1743" s="765"/>
      <c r="B1743" s="766"/>
      <c r="C1743" s="264" t="s">
        <v>55</v>
      </c>
      <c r="D1743" s="265"/>
      <c r="E1743" s="226">
        <v>0</v>
      </c>
      <c r="F1743" s="226">
        <v>0</v>
      </c>
      <c r="G1743" s="226">
        <v>0</v>
      </c>
      <c r="H1743" s="226">
        <v>0</v>
      </c>
      <c r="I1743" s="226">
        <v>0</v>
      </c>
      <c r="J1743" s="226">
        <v>0</v>
      </c>
      <c r="K1743" s="226">
        <v>0</v>
      </c>
      <c r="L1743" s="226">
        <v>0</v>
      </c>
      <c r="M1743" s="222">
        <v>0</v>
      </c>
      <c r="N1743" s="222">
        <v>0</v>
      </c>
      <c r="O1743" s="222">
        <v>0</v>
      </c>
    </row>
    <row r="1744" spans="1:15" outlineLevel="1">
      <c r="A1744" s="765" t="s">
        <v>249</v>
      </c>
      <c r="B1744" s="766" t="s">
        <v>246</v>
      </c>
      <c r="C1744" s="264" t="s">
        <v>58</v>
      </c>
      <c r="D1744" s="265"/>
      <c r="E1744" s="226">
        <v>0</v>
      </c>
      <c r="F1744" s="226">
        <v>0</v>
      </c>
      <c r="G1744" s="226">
        <v>0</v>
      </c>
      <c r="H1744" s="226">
        <v>0</v>
      </c>
      <c r="I1744" s="226">
        <v>0</v>
      </c>
      <c r="J1744" s="226">
        <v>0</v>
      </c>
      <c r="K1744" s="226">
        <v>0</v>
      </c>
      <c r="L1744" s="226">
        <v>0</v>
      </c>
      <c r="M1744" s="222">
        <v>0</v>
      </c>
      <c r="N1744" s="222">
        <v>0</v>
      </c>
      <c r="O1744" s="222">
        <v>0</v>
      </c>
    </row>
    <row r="1745" spans="1:15" outlineLevel="1">
      <c r="A1745" s="765"/>
      <c r="B1745" s="766"/>
      <c r="C1745" s="264" t="s">
        <v>56</v>
      </c>
      <c r="D1745" s="265"/>
      <c r="E1745" s="244">
        <v>0</v>
      </c>
      <c r="F1745" s="244">
        <v>0</v>
      </c>
      <c r="G1745" s="244">
        <f t="shared" ref="G1745:N1745" si="1063">0.12*G1744</f>
        <v>0</v>
      </c>
      <c r="H1745" s="244">
        <f t="shared" si="1063"/>
        <v>0</v>
      </c>
      <c r="I1745" s="244">
        <f t="shared" si="1063"/>
        <v>0</v>
      </c>
      <c r="J1745" s="244">
        <f t="shared" si="1063"/>
        <v>0</v>
      </c>
      <c r="K1745" s="244">
        <f t="shared" si="1063"/>
        <v>0</v>
      </c>
      <c r="L1745" s="244">
        <f t="shared" si="1063"/>
        <v>0</v>
      </c>
      <c r="M1745" s="108">
        <f t="shared" si="1063"/>
        <v>0</v>
      </c>
      <c r="N1745" s="108">
        <f t="shared" si="1063"/>
        <v>0</v>
      </c>
      <c r="O1745" s="108">
        <f>0.12*O1744</f>
        <v>0</v>
      </c>
    </row>
    <row r="1746" spans="1:15" ht="30" outlineLevel="1">
      <c r="A1746" s="765"/>
      <c r="B1746" s="766"/>
      <c r="C1746" s="264" t="s">
        <v>55</v>
      </c>
      <c r="D1746" s="265"/>
      <c r="E1746" s="226">
        <v>0</v>
      </c>
      <c r="F1746" s="226">
        <v>0</v>
      </c>
      <c r="G1746" s="226">
        <v>0</v>
      </c>
      <c r="H1746" s="226">
        <v>0</v>
      </c>
      <c r="I1746" s="226">
        <v>0</v>
      </c>
      <c r="J1746" s="226">
        <v>0</v>
      </c>
      <c r="K1746" s="226">
        <v>0</v>
      </c>
      <c r="L1746" s="226">
        <v>0</v>
      </c>
      <c r="M1746" s="222">
        <v>0</v>
      </c>
      <c r="N1746" s="222">
        <v>0</v>
      </c>
      <c r="O1746" s="222">
        <v>0</v>
      </c>
    </row>
    <row r="1747" spans="1:15" s="220" customFormat="1" ht="60" outlineLevel="1">
      <c r="A1747" s="303">
        <v>9</v>
      </c>
      <c r="B1747" s="304" t="s">
        <v>330</v>
      </c>
      <c r="C1747" s="264" t="s">
        <v>215</v>
      </c>
      <c r="D1747" s="265"/>
      <c r="E1747" s="366">
        <f>E1750/E1748</f>
        <v>0.90666666666666662</v>
      </c>
      <c r="F1747" s="366">
        <f>F1750/F1748</f>
        <v>0.74149659863945583</v>
      </c>
      <c r="G1747" s="366">
        <f t="shared" ref="G1747:O1747" si="1064">G1750/G1748</f>
        <v>0.75</v>
      </c>
      <c r="H1747" s="366">
        <f t="shared" si="1064"/>
        <v>0.75</v>
      </c>
      <c r="I1747" s="366">
        <f t="shared" si="1064"/>
        <v>0.75</v>
      </c>
      <c r="J1747" s="366">
        <f t="shared" si="1064"/>
        <v>0.75</v>
      </c>
      <c r="K1747" s="366">
        <f t="shared" si="1064"/>
        <v>0.75</v>
      </c>
      <c r="L1747" s="366">
        <f t="shared" si="1064"/>
        <v>0.75</v>
      </c>
      <c r="M1747" s="366">
        <f t="shared" si="1064"/>
        <v>0.75</v>
      </c>
      <c r="N1747" s="366">
        <f t="shared" si="1064"/>
        <v>0.75</v>
      </c>
      <c r="O1747" s="366">
        <f t="shared" si="1064"/>
        <v>0.75</v>
      </c>
    </row>
    <row r="1748" spans="1:15" s="220" customFormat="1" ht="30" outlineLevel="1">
      <c r="A1748" s="305" t="s">
        <v>334</v>
      </c>
      <c r="B1748" s="304" t="s">
        <v>331</v>
      </c>
      <c r="C1748" s="264" t="s">
        <v>14</v>
      </c>
      <c r="D1748" s="265"/>
      <c r="E1748" s="367">
        <v>675</v>
      </c>
      <c r="F1748" s="367">
        <v>588</v>
      </c>
      <c r="G1748" s="367">
        <v>588</v>
      </c>
      <c r="H1748" s="367">
        <v>588</v>
      </c>
      <c r="I1748" s="367">
        <v>588</v>
      </c>
      <c r="J1748" s="367">
        <v>588</v>
      </c>
      <c r="K1748" s="367">
        <v>588</v>
      </c>
      <c r="L1748" s="367">
        <v>588</v>
      </c>
      <c r="M1748" s="367">
        <v>588</v>
      </c>
      <c r="N1748" s="367">
        <v>588</v>
      </c>
      <c r="O1748" s="367">
        <v>588</v>
      </c>
    </row>
    <row r="1749" spans="1:15" s="220" customFormat="1" ht="30" outlineLevel="1">
      <c r="A1749" s="303" t="s">
        <v>335</v>
      </c>
      <c r="B1749" s="306" t="s">
        <v>332</v>
      </c>
      <c r="C1749" s="302" t="s">
        <v>14</v>
      </c>
      <c r="D1749" s="301"/>
      <c r="E1749" s="368">
        <v>63</v>
      </c>
      <c r="F1749" s="368">
        <v>152</v>
      </c>
      <c r="G1749" s="368">
        <v>147</v>
      </c>
      <c r="H1749" s="368">
        <v>147</v>
      </c>
      <c r="I1749" s="368">
        <v>147</v>
      </c>
      <c r="J1749" s="368">
        <v>147</v>
      </c>
      <c r="K1749" s="368">
        <v>147</v>
      </c>
      <c r="L1749" s="368">
        <v>147</v>
      </c>
      <c r="M1749" s="368">
        <v>147</v>
      </c>
      <c r="N1749" s="368">
        <v>147</v>
      </c>
      <c r="O1749" s="368">
        <v>147</v>
      </c>
    </row>
    <row r="1750" spans="1:15" s="220" customFormat="1" outlineLevel="1">
      <c r="A1750" s="303" t="s">
        <v>336</v>
      </c>
      <c r="B1750" s="306" t="s">
        <v>333</v>
      </c>
      <c r="C1750" s="264" t="s">
        <v>14</v>
      </c>
      <c r="D1750" s="265"/>
      <c r="E1750" s="351">
        <v>612</v>
      </c>
      <c r="F1750" s="351">
        <v>436</v>
      </c>
      <c r="G1750" s="351">
        <v>441</v>
      </c>
      <c r="H1750" s="351">
        <v>441</v>
      </c>
      <c r="I1750" s="351">
        <v>441</v>
      </c>
      <c r="J1750" s="351">
        <v>441</v>
      </c>
      <c r="K1750" s="351">
        <v>441</v>
      </c>
      <c r="L1750" s="351">
        <v>441</v>
      </c>
      <c r="M1750" s="351">
        <v>441</v>
      </c>
      <c r="N1750" s="351">
        <v>441</v>
      </c>
      <c r="O1750" s="351">
        <v>441</v>
      </c>
    </row>
    <row r="1751" spans="1:15">
      <c r="A1751" s="786" t="s">
        <v>439</v>
      </c>
      <c r="B1751" s="786"/>
      <c r="C1751" s="786"/>
      <c r="D1751" s="786"/>
      <c r="E1751" s="786"/>
      <c r="F1751" s="786"/>
      <c r="G1751" s="786"/>
      <c r="H1751" s="786"/>
      <c r="I1751" s="786"/>
      <c r="J1751" s="786"/>
      <c r="K1751" s="786"/>
      <c r="L1751" s="786"/>
      <c r="M1751" s="786"/>
      <c r="N1751" s="786"/>
      <c r="O1751" s="786"/>
    </row>
    <row r="1752" spans="1:15" ht="45" outlineLevel="1">
      <c r="A1752" s="523">
        <v>1</v>
      </c>
      <c r="B1752" s="269" t="s">
        <v>76</v>
      </c>
      <c r="C1752" s="270" t="s">
        <v>71</v>
      </c>
      <c r="D1752" s="228"/>
      <c r="E1752" s="108">
        <v>1805.370253</v>
      </c>
      <c r="F1752" s="108">
        <v>2012.716862</v>
      </c>
      <c r="G1752" s="108">
        <v>600.06173999999999</v>
      </c>
      <c r="H1752" s="108">
        <v>431.405351</v>
      </c>
      <c r="I1752" s="108">
        <v>380.83499999999998</v>
      </c>
      <c r="J1752" s="108">
        <v>543.54039100000011</v>
      </c>
      <c r="K1752" s="108">
        <f>J1752+I1752+H1752+G1752</f>
        <v>1955.842482</v>
      </c>
      <c r="L1752" s="108">
        <v>1967.386078</v>
      </c>
      <c r="M1752" s="108">
        <v>1972.6639660000001</v>
      </c>
      <c r="N1752" s="108">
        <v>1970.400924</v>
      </c>
      <c r="O1752" s="108">
        <v>1967.5541559999999</v>
      </c>
    </row>
    <row r="1753" spans="1:15" outlineLevel="1">
      <c r="A1753" s="523" t="s">
        <v>44</v>
      </c>
      <c r="B1753" s="525" t="s">
        <v>72</v>
      </c>
      <c r="C1753" s="270" t="s">
        <v>71</v>
      </c>
      <c r="D1753" s="228"/>
      <c r="E1753" s="108">
        <v>0</v>
      </c>
      <c r="F1753" s="108">
        <v>0</v>
      </c>
      <c r="G1753" s="222">
        <v>0</v>
      </c>
      <c r="H1753" s="222">
        <v>0</v>
      </c>
      <c r="I1753" s="222">
        <v>0</v>
      </c>
      <c r="J1753" s="222">
        <v>0</v>
      </c>
      <c r="K1753" s="108">
        <f t="shared" ref="K1753:K1756" si="1065">J1753+I1753+H1753+G1753</f>
        <v>0</v>
      </c>
      <c r="L1753" s="222">
        <v>0</v>
      </c>
      <c r="M1753" s="222">
        <v>0</v>
      </c>
      <c r="N1753" s="222">
        <v>0</v>
      </c>
      <c r="O1753" s="222">
        <v>0</v>
      </c>
    </row>
    <row r="1754" spans="1:15" outlineLevel="1">
      <c r="A1754" s="523" t="s">
        <v>45</v>
      </c>
      <c r="B1754" s="525" t="s">
        <v>73</v>
      </c>
      <c r="C1754" s="270" t="s">
        <v>71</v>
      </c>
      <c r="D1754" s="228"/>
      <c r="E1754" s="108">
        <v>0</v>
      </c>
      <c r="F1754" s="108">
        <v>0</v>
      </c>
      <c r="G1754" s="222">
        <v>0</v>
      </c>
      <c r="H1754" s="222">
        <v>0</v>
      </c>
      <c r="I1754" s="222">
        <v>0</v>
      </c>
      <c r="J1754" s="222">
        <v>0</v>
      </c>
      <c r="K1754" s="108">
        <f t="shared" si="1065"/>
        <v>0</v>
      </c>
      <c r="L1754" s="222">
        <v>0</v>
      </c>
      <c r="M1754" s="222">
        <v>0</v>
      </c>
      <c r="N1754" s="222">
        <v>0</v>
      </c>
      <c r="O1754" s="222">
        <v>0</v>
      </c>
    </row>
    <row r="1755" spans="1:15" outlineLevel="1">
      <c r="A1755" s="523" t="s">
        <v>46</v>
      </c>
      <c r="B1755" s="525" t="s">
        <v>74</v>
      </c>
      <c r="C1755" s="270" t="s">
        <v>71</v>
      </c>
      <c r="D1755" s="228"/>
      <c r="E1755" s="108">
        <v>1805.370253</v>
      </c>
      <c r="F1755" s="108">
        <v>2012.1087380000001</v>
      </c>
      <c r="G1755" s="222">
        <v>600.06173999999999</v>
      </c>
      <c r="H1755" s="222">
        <v>431.405351</v>
      </c>
      <c r="I1755" s="222">
        <v>380.83499999999998</v>
      </c>
      <c r="J1755" s="222">
        <v>543.54039100000011</v>
      </c>
      <c r="K1755" s="108">
        <f t="shared" si="1065"/>
        <v>1955.842482</v>
      </c>
      <c r="L1755" s="222">
        <v>1967.386078</v>
      </c>
      <c r="M1755" s="222">
        <v>1972.6639660000001</v>
      </c>
      <c r="N1755" s="222">
        <v>1970.400924</v>
      </c>
      <c r="O1755" s="222">
        <v>1967.5541559999999</v>
      </c>
    </row>
    <row r="1756" spans="1:15" outlineLevel="1">
      <c r="A1756" s="523" t="s">
        <v>47</v>
      </c>
      <c r="B1756" s="525" t="s">
        <v>75</v>
      </c>
      <c r="C1756" s="270" t="s">
        <v>71</v>
      </c>
      <c r="D1756" s="228"/>
      <c r="E1756" s="108">
        <v>891.13629099999991</v>
      </c>
      <c r="F1756" s="108">
        <v>1086.59925</v>
      </c>
      <c r="G1756" s="222">
        <v>325.41801702935527</v>
      </c>
      <c r="H1756" s="222">
        <v>245.89582630151523</v>
      </c>
      <c r="I1756" s="222">
        <v>209.26904635313264</v>
      </c>
      <c r="J1756" s="222">
        <v>284.82029164170137</v>
      </c>
      <c r="K1756" s="108">
        <f t="shared" si="1065"/>
        <v>1065.4031813257045</v>
      </c>
      <c r="L1756" s="222">
        <v>1071.691307294705</v>
      </c>
      <c r="M1756" s="222">
        <v>1074.5663234157021</v>
      </c>
      <c r="N1756" s="222">
        <v>1073.3335798954733</v>
      </c>
      <c r="O1756" s="222">
        <v>1071.7828641749543</v>
      </c>
    </row>
    <row r="1757" spans="1:15" ht="60" outlineLevel="1">
      <c r="A1757" s="523">
        <v>2</v>
      </c>
      <c r="B1757" s="524" t="s">
        <v>298</v>
      </c>
      <c r="C1757" s="270" t="s">
        <v>71</v>
      </c>
      <c r="D1757" s="228"/>
      <c r="E1757" s="244">
        <f>E1752</f>
        <v>1805.370253</v>
      </c>
      <c r="F1757" s="244">
        <f>F1752</f>
        <v>2012.716862</v>
      </c>
      <c r="G1757" s="244">
        <f t="shared" ref="G1757:O1757" si="1066">G1752</f>
        <v>600.06173999999999</v>
      </c>
      <c r="H1757" s="244">
        <f t="shared" si="1066"/>
        <v>431.405351</v>
      </c>
      <c r="I1757" s="244">
        <f t="shared" si="1066"/>
        <v>380.83499999999998</v>
      </c>
      <c r="J1757" s="244">
        <f t="shared" si="1066"/>
        <v>543.54039100000011</v>
      </c>
      <c r="K1757" s="244">
        <f t="shared" si="1066"/>
        <v>1955.842482</v>
      </c>
      <c r="L1757" s="244">
        <f t="shared" si="1066"/>
        <v>1967.386078</v>
      </c>
      <c r="M1757" s="215">
        <f t="shared" si="1066"/>
        <v>1972.6639660000001</v>
      </c>
      <c r="N1757" s="215">
        <f t="shared" si="1066"/>
        <v>1970.400924</v>
      </c>
      <c r="O1757" s="215">
        <f t="shared" si="1066"/>
        <v>1967.5541559999999</v>
      </c>
    </row>
    <row r="1758" spans="1:15" ht="60" outlineLevel="1">
      <c r="A1758" s="523">
        <v>3</v>
      </c>
      <c r="B1758" s="524" t="s">
        <v>287</v>
      </c>
      <c r="C1758" s="270" t="s">
        <v>71</v>
      </c>
      <c r="D1758" s="228"/>
      <c r="E1758" s="244">
        <f>E1752</f>
        <v>1805.370253</v>
      </c>
      <c r="F1758" s="244">
        <f>F1752</f>
        <v>2012.716862</v>
      </c>
      <c r="G1758" s="244">
        <f t="shared" ref="G1758:K1758" si="1067">G1752</f>
        <v>600.06173999999999</v>
      </c>
      <c r="H1758" s="244">
        <f t="shared" si="1067"/>
        <v>431.405351</v>
      </c>
      <c r="I1758" s="244">
        <f t="shared" si="1067"/>
        <v>380.83499999999998</v>
      </c>
      <c r="J1758" s="244">
        <f t="shared" si="1067"/>
        <v>543.54039100000011</v>
      </c>
      <c r="K1758" s="244">
        <f t="shared" si="1067"/>
        <v>1955.842482</v>
      </c>
      <c r="L1758" s="244">
        <f>L1752</f>
        <v>1967.386078</v>
      </c>
      <c r="M1758" s="215">
        <f t="shared" ref="M1758:O1758" si="1068">M1757</f>
        <v>1972.6639660000001</v>
      </c>
      <c r="N1758" s="215">
        <f t="shared" si="1068"/>
        <v>1970.400924</v>
      </c>
      <c r="O1758" s="215">
        <f t="shared" si="1068"/>
        <v>1967.5541559999999</v>
      </c>
    </row>
    <row r="1759" spans="1:15" outlineLevel="1">
      <c r="A1759" s="523" t="s">
        <v>65</v>
      </c>
      <c r="B1759" s="525" t="s">
        <v>72</v>
      </c>
      <c r="C1759" s="270" t="s">
        <v>71</v>
      </c>
      <c r="D1759" s="228"/>
      <c r="E1759" s="244">
        <f t="shared" ref="E1759:J1759" si="1069">E1753</f>
        <v>0</v>
      </c>
      <c r="F1759" s="244">
        <f t="shared" si="1069"/>
        <v>0</v>
      </c>
      <c r="G1759" s="244">
        <f t="shared" si="1069"/>
        <v>0</v>
      </c>
      <c r="H1759" s="244">
        <f t="shared" si="1069"/>
        <v>0</v>
      </c>
      <c r="I1759" s="244">
        <f t="shared" si="1069"/>
        <v>0</v>
      </c>
      <c r="J1759" s="244">
        <f t="shared" si="1069"/>
        <v>0</v>
      </c>
      <c r="K1759" s="244">
        <f>K1753</f>
        <v>0</v>
      </c>
      <c r="L1759" s="244">
        <f t="shared" ref="L1759:O1759" si="1070">L1753</f>
        <v>0</v>
      </c>
      <c r="M1759" s="244">
        <f t="shared" si="1070"/>
        <v>0</v>
      </c>
      <c r="N1759" s="244">
        <f t="shared" si="1070"/>
        <v>0</v>
      </c>
      <c r="O1759" s="244">
        <f t="shared" si="1070"/>
        <v>0</v>
      </c>
    </row>
    <row r="1760" spans="1:15" outlineLevel="1">
      <c r="A1760" s="523" t="s">
        <v>87</v>
      </c>
      <c r="B1760" s="525" t="s">
        <v>73</v>
      </c>
      <c r="C1760" s="270" t="s">
        <v>71</v>
      </c>
      <c r="D1760" s="228"/>
      <c r="E1760" s="244">
        <f t="shared" ref="E1760:J1760" si="1071">E1754</f>
        <v>0</v>
      </c>
      <c r="F1760" s="244">
        <f t="shared" si="1071"/>
        <v>0</v>
      </c>
      <c r="G1760" s="244">
        <f t="shared" si="1071"/>
        <v>0</v>
      </c>
      <c r="H1760" s="244">
        <f t="shared" si="1071"/>
        <v>0</v>
      </c>
      <c r="I1760" s="244">
        <f t="shared" si="1071"/>
        <v>0</v>
      </c>
      <c r="J1760" s="244">
        <f t="shared" si="1071"/>
        <v>0</v>
      </c>
      <c r="K1760" s="244">
        <f>K1754</f>
        <v>0</v>
      </c>
      <c r="L1760" s="244">
        <f t="shared" ref="L1760:O1760" si="1072">L1754</f>
        <v>0</v>
      </c>
      <c r="M1760" s="244">
        <f t="shared" si="1072"/>
        <v>0</v>
      </c>
      <c r="N1760" s="244">
        <f t="shared" si="1072"/>
        <v>0</v>
      </c>
      <c r="O1760" s="244">
        <f t="shared" si="1072"/>
        <v>0</v>
      </c>
    </row>
    <row r="1761" spans="1:15" outlineLevel="1">
      <c r="A1761" s="523" t="s">
        <v>85</v>
      </c>
      <c r="B1761" s="525" t="s">
        <v>74</v>
      </c>
      <c r="C1761" s="270" t="s">
        <v>71</v>
      </c>
      <c r="D1761" s="228"/>
      <c r="E1761" s="244">
        <f t="shared" ref="E1761:J1761" si="1073">E1755</f>
        <v>1805.370253</v>
      </c>
      <c r="F1761" s="244">
        <f t="shared" si="1073"/>
        <v>2012.1087380000001</v>
      </c>
      <c r="G1761" s="244">
        <f t="shared" si="1073"/>
        <v>600.06173999999999</v>
      </c>
      <c r="H1761" s="244">
        <f t="shared" si="1073"/>
        <v>431.405351</v>
      </c>
      <c r="I1761" s="244">
        <f t="shared" si="1073"/>
        <v>380.83499999999998</v>
      </c>
      <c r="J1761" s="244">
        <f t="shared" si="1073"/>
        <v>543.54039100000011</v>
      </c>
      <c r="K1761" s="244">
        <f>K1755</f>
        <v>1955.842482</v>
      </c>
      <c r="L1761" s="244">
        <f t="shared" ref="L1761:O1761" si="1074">L1755</f>
        <v>1967.386078</v>
      </c>
      <c r="M1761" s="244">
        <f t="shared" si="1074"/>
        <v>1972.6639660000001</v>
      </c>
      <c r="N1761" s="244">
        <f t="shared" si="1074"/>
        <v>1970.400924</v>
      </c>
      <c r="O1761" s="244">
        <f t="shared" si="1074"/>
        <v>1967.5541559999999</v>
      </c>
    </row>
    <row r="1762" spans="1:15" outlineLevel="1">
      <c r="A1762" s="523" t="s">
        <v>86</v>
      </c>
      <c r="B1762" s="525" t="s">
        <v>75</v>
      </c>
      <c r="C1762" s="270" t="s">
        <v>71</v>
      </c>
      <c r="D1762" s="228"/>
      <c r="E1762" s="244">
        <f t="shared" ref="E1762:J1762" si="1075">E1756</f>
        <v>891.13629099999991</v>
      </c>
      <c r="F1762" s="244">
        <f t="shared" si="1075"/>
        <v>1086.59925</v>
      </c>
      <c r="G1762" s="244">
        <f t="shared" si="1075"/>
        <v>325.41801702935527</v>
      </c>
      <c r="H1762" s="244">
        <f t="shared" si="1075"/>
        <v>245.89582630151523</v>
      </c>
      <c r="I1762" s="244">
        <f t="shared" si="1075"/>
        <v>209.26904635313264</v>
      </c>
      <c r="J1762" s="244">
        <f t="shared" si="1075"/>
        <v>284.82029164170137</v>
      </c>
      <c r="K1762" s="244">
        <f>K1756</f>
        <v>1065.4031813257045</v>
      </c>
      <c r="L1762" s="244">
        <f t="shared" ref="L1762:O1762" si="1076">L1756</f>
        <v>1071.691307294705</v>
      </c>
      <c r="M1762" s="244">
        <f t="shared" si="1076"/>
        <v>1074.5663234157021</v>
      </c>
      <c r="N1762" s="244">
        <f t="shared" si="1076"/>
        <v>1073.3335798954733</v>
      </c>
      <c r="O1762" s="244">
        <f t="shared" si="1076"/>
        <v>1071.7828641749543</v>
      </c>
    </row>
    <row r="1763" spans="1:15" ht="15" customHeight="1" outlineLevel="1">
      <c r="A1763" s="781">
        <v>4</v>
      </c>
      <c r="B1763" s="784" t="s">
        <v>78</v>
      </c>
      <c r="C1763" s="270" t="s">
        <v>71</v>
      </c>
      <c r="D1763" s="228"/>
      <c r="E1763" s="324">
        <v>266.09413900000004</v>
      </c>
      <c r="F1763" s="324">
        <v>341.18877300000003</v>
      </c>
      <c r="G1763" s="324">
        <v>128.42191671687212</v>
      </c>
      <c r="H1763" s="324">
        <v>53.641853096548225</v>
      </c>
      <c r="I1763" s="324">
        <v>43.779308601781935</v>
      </c>
      <c r="J1763" s="324">
        <v>102.40889728786759</v>
      </c>
      <c r="K1763" s="324">
        <f>J1763+I1763+H1763+G1763</f>
        <v>328.25197570306989</v>
      </c>
      <c r="L1763" s="324">
        <v>329.03229299999998</v>
      </c>
      <c r="M1763" s="324">
        <v>323.60876300000001</v>
      </c>
      <c r="N1763" s="324">
        <v>306.32970999999998</v>
      </c>
      <c r="O1763" s="324">
        <v>281.389681</v>
      </c>
    </row>
    <row r="1764" spans="1:15" outlineLevel="1">
      <c r="A1764" s="781"/>
      <c r="B1764" s="784"/>
      <c r="C1764" s="270" t="s">
        <v>55</v>
      </c>
      <c r="D1764" s="228"/>
      <c r="E1764" s="324">
        <f>E1763*Тарифы!$B$5</f>
        <v>837.64815947970135</v>
      </c>
      <c r="F1764" s="324">
        <f>F1763*Тарифы!$C$5</f>
        <v>1046.8320159248913</v>
      </c>
      <c r="G1764" s="325">
        <f>G1768+G1772+G1776+G1780</f>
        <v>461.11508659603146</v>
      </c>
      <c r="H1764" s="325">
        <f t="shared" ref="H1764:J1764" si="1077">H1768+H1772+H1776+H1780</f>
        <v>183.69019526140906</v>
      </c>
      <c r="I1764" s="325">
        <f t="shared" si="1077"/>
        <v>158.4934174195441</v>
      </c>
      <c r="J1764" s="325">
        <f t="shared" si="1077"/>
        <v>372.08769459673908</v>
      </c>
      <c r="K1764" s="324">
        <f>J1764+I1764+H1764+G1764</f>
        <v>1175.3863938737236</v>
      </c>
      <c r="L1764" s="326">
        <v>1242.5764930616424</v>
      </c>
      <c r="M1764" s="326">
        <v>1283.2713169537587</v>
      </c>
      <c r="N1764" s="326">
        <v>1275.9453363198356</v>
      </c>
      <c r="O1764" s="326">
        <v>1231.4630252914812</v>
      </c>
    </row>
    <row r="1765" spans="1:15" outlineLevel="1">
      <c r="A1765" s="781"/>
      <c r="B1765" s="784"/>
      <c r="C1765" s="273" t="s">
        <v>83</v>
      </c>
      <c r="D1765" s="274"/>
      <c r="E1765" s="146">
        <f t="shared" ref="E1765:J1765" si="1078">E1763/E1757*100</f>
        <v>14.739034198543429</v>
      </c>
      <c r="F1765" s="146">
        <f t="shared" si="1078"/>
        <v>16.951652735743814</v>
      </c>
      <c r="G1765" s="146">
        <f t="shared" si="1078"/>
        <v>21.401450576880993</v>
      </c>
      <c r="H1765" s="146">
        <f t="shared" si="1078"/>
        <v>12.434211344900129</v>
      </c>
      <c r="I1765" s="146">
        <f t="shared" si="1078"/>
        <v>11.495610592981722</v>
      </c>
      <c r="J1765" s="146">
        <f t="shared" si="1078"/>
        <v>18.841083198887343</v>
      </c>
      <c r="K1765" s="146">
        <f>K1763/K1757*100</f>
        <v>16.783149907215783</v>
      </c>
      <c r="L1765" s="146">
        <f t="shared" ref="L1765:O1765" si="1079">L1763/L1757*100</f>
        <v>16.724337773828648</v>
      </c>
      <c r="M1765" s="146">
        <f t="shared" si="1079"/>
        <v>16.404657284645712</v>
      </c>
      <c r="N1765" s="146">
        <f t="shared" si="1079"/>
        <v>15.546567516733461</v>
      </c>
      <c r="O1765" s="146">
        <f t="shared" si="1079"/>
        <v>14.301496105807823</v>
      </c>
    </row>
    <row r="1766" spans="1:15" outlineLevel="1">
      <c r="A1766" s="781"/>
      <c r="B1766" s="784"/>
      <c r="C1766" s="273" t="s">
        <v>84</v>
      </c>
      <c r="D1766" s="274"/>
      <c r="E1766" s="146">
        <f t="shared" ref="E1766:J1766" si="1080">IF(E1758&gt;0,E1763/E1758*100,)</f>
        <v>14.739034198543429</v>
      </c>
      <c r="F1766" s="146">
        <f t="shared" si="1080"/>
        <v>16.951652735743814</v>
      </c>
      <c r="G1766" s="146">
        <f t="shared" si="1080"/>
        <v>21.401450576880993</v>
      </c>
      <c r="H1766" s="146">
        <f t="shared" si="1080"/>
        <v>12.434211344900129</v>
      </c>
      <c r="I1766" s="146">
        <f t="shared" si="1080"/>
        <v>11.495610592981722</v>
      </c>
      <c r="J1766" s="146">
        <f t="shared" si="1080"/>
        <v>18.841083198887343</v>
      </c>
      <c r="K1766" s="146">
        <f>IF(K1758&gt;0,K1763/K1758*100,)</f>
        <v>16.783149907215783</v>
      </c>
      <c r="L1766" s="146">
        <f t="shared" ref="L1766:O1766" si="1081">IF(L1758&gt;0,L1763/L1758*100,)</f>
        <v>16.724337773828648</v>
      </c>
      <c r="M1766" s="146">
        <f t="shared" si="1081"/>
        <v>16.404657284645712</v>
      </c>
      <c r="N1766" s="146">
        <f t="shared" si="1081"/>
        <v>15.546567516733461</v>
      </c>
      <c r="O1766" s="146">
        <f t="shared" si="1081"/>
        <v>14.301496105807823</v>
      </c>
    </row>
    <row r="1767" spans="1:15" outlineLevel="1">
      <c r="A1767" s="781" t="s">
        <v>64</v>
      </c>
      <c r="B1767" s="782" t="s">
        <v>72</v>
      </c>
      <c r="C1767" s="270" t="s">
        <v>71</v>
      </c>
      <c r="D1767" s="228"/>
      <c r="E1767" s="230"/>
      <c r="F1767" s="230"/>
      <c r="G1767" s="230"/>
      <c r="H1767" s="230"/>
      <c r="I1767" s="230"/>
      <c r="J1767" s="230"/>
      <c r="K1767" s="230"/>
      <c r="L1767" s="230"/>
      <c r="M1767" s="230"/>
      <c r="N1767" s="230"/>
      <c r="O1767" s="230"/>
    </row>
    <row r="1768" spans="1:15" outlineLevel="1">
      <c r="A1768" s="781"/>
      <c r="B1768" s="782"/>
      <c r="C1768" s="270" t="s">
        <v>55</v>
      </c>
      <c r="D1768" s="228"/>
      <c r="E1768" s="324">
        <f>E1767*Тарифы!$B$5</f>
        <v>0</v>
      </c>
      <c r="F1768" s="324">
        <v>0</v>
      </c>
      <c r="G1768" s="325">
        <f>G1767*Тарифы!$E$4</f>
        <v>0</v>
      </c>
      <c r="H1768" s="325">
        <f>H1767*Тарифы!$F$4</f>
        <v>0</v>
      </c>
      <c r="I1768" s="325">
        <f>I1767*Тарифы!$G$4</f>
        <v>0</v>
      </c>
      <c r="J1768" s="325">
        <f>J1767*Тарифы!$H$4</f>
        <v>0</v>
      </c>
      <c r="K1768" s="324">
        <f>J1768+I1768+H1768+G1768</f>
        <v>0</v>
      </c>
      <c r="L1768" s="326">
        <f>L1767*Тарифы!$I$5</f>
        <v>0</v>
      </c>
      <c r="M1768" s="326">
        <f>M1767*Тарифы!$J$5</f>
        <v>0</v>
      </c>
      <c r="N1768" s="326">
        <f>N1767*Тарифы!$K$5</f>
        <v>0</v>
      </c>
      <c r="O1768" s="326">
        <f>O1767*Тарифы!$L$5</f>
        <v>0</v>
      </c>
    </row>
    <row r="1769" spans="1:15" outlineLevel="1">
      <c r="A1769" s="781"/>
      <c r="B1769" s="782"/>
      <c r="C1769" s="273" t="s">
        <v>79</v>
      </c>
      <c r="D1769" s="274"/>
      <c r="E1769" s="311">
        <f t="shared" ref="E1769:O1769" si="1082">IF(E1753&gt;0,E1767/E1753*100,)</f>
        <v>0</v>
      </c>
      <c r="F1769" s="311">
        <f t="shared" si="1082"/>
        <v>0</v>
      </c>
      <c r="G1769" s="311">
        <f t="shared" si="1082"/>
        <v>0</v>
      </c>
      <c r="H1769" s="311">
        <f t="shared" si="1082"/>
        <v>0</v>
      </c>
      <c r="I1769" s="311">
        <f t="shared" si="1082"/>
        <v>0</v>
      </c>
      <c r="J1769" s="311">
        <f t="shared" si="1082"/>
        <v>0</v>
      </c>
      <c r="K1769" s="311">
        <f t="shared" si="1082"/>
        <v>0</v>
      </c>
      <c r="L1769" s="311">
        <f t="shared" si="1082"/>
        <v>0</v>
      </c>
      <c r="M1769" s="311">
        <f t="shared" si="1082"/>
        <v>0</v>
      </c>
      <c r="N1769" s="311">
        <f t="shared" si="1082"/>
        <v>0</v>
      </c>
      <c r="O1769" s="311">
        <f t="shared" si="1082"/>
        <v>0</v>
      </c>
    </row>
    <row r="1770" spans="1:15" outlineLevel="1">
      <c r="A1770" s="781"/>
      <c r="B1770" s="782"/>
      <c r="C1770" s="273" t="s">
        <v>139</v>
      </c>
      <c r="D1770" s="274"/>
      <c r="E1770" s="311">
        <f t="shared" ref="E1770:O1770" si="1083">IF(E1759&gt;0,E1767/E1759*100,)</f>
        <v>0</v>
      </c>
      <c r="F1770" s="311">
        <f t="shared" si="1083"/>
        <v>0</v>
      </c>
      <c r="G1770" s="311">
        <f t="shared" si="1083"/>
        <v>0</v>
      </c>
      <c r="H1770" s="311">
        <f t="shared" si="1083"/>
        <v>0</v>
      </c>
      <c r="I1770" s="311">
        <f t="shared" si="1083"/>
        <v>0</v>
      </c>
      <c r="J1770" s="311">
        <f t="shared" si="1083"/>
        <v>0</v>
      </c>
      <c r="K1770" s="311">
        <f t="shared" si="1083"/>
        <v>0</v>
      </c>
      <c r="L1770" s="311">
        <f t="shared" si="1083"/>
        <v>0</v>
      </c>
      <c r="M1770" s="311">
        <f t="shared" si="1083"/>
        <v>0</v>
      </c>
      <c r="N1770" s="311">
        <f t="shared" si="1083"/>
        <v>0</v>
      </c>
      <c r="O1770" s="311">
        <f t="shared" si="1083"/>
        <v>0</v>
      </c>
    </row>
    <row r="1771" spans="1:15" outlineLevel="1">
      <c r="A1771" s="781" t="s">
        <v>66</v>
      </c>
      <c r="B1771" s="782" t="s">
        <v>73</v>
      </c>
      <c r="C1771" s="270" t="s">
        <v>71</v>
      </c>
      <c r="D1771" s="228"/>
      <c r="E1771" s="230"/>
      <c r="F1771" s="230"/>
      <c r="G1771" s="328"/>
      <c r="H1771" s="328"/>
      <c r="I1771" s="328"/>
      <c r="J1771" s="328"/>
      <c r="K1771" s="230">
        <f>J1771+I1771+H1771+G1771</f>
        <v>0</v>
      </c>
      <c r="L1771" s="328"/>
      <c r="M1771" s="328"/>
      <c r="N1771" s="328"/>
      <c r="O1771" s="328"/>
    </row>
    <row r="1772" spans="1:15" outlineLevel="1">
      <c r="A1772" s="781"/>
      <c r="B1772" s="782"/>
      <c r="C1772" s="270" t="s">
        <v>55</v>
      </c>
      <c r="D1772" s="228"/>
      <c r="E1772" s="324">
        <f>E1771*Тарифы!$B$5</f>
        <v>0</v>
      </c>
      <c r="F1772" s="324">
        <v>0</v>
      </c>
      <c r="G1772" s="325">
        <f>G1771*Тарифы!$E$4</f>
        <v>0</v>
      </c>
      <c r="H1772" s="325">
        <f>H1771*Тарифы!$F$4</f>
        <v>0</v>
      </c>
      <c r="I1772" s="325">
        <f>I1771*Тарифы!$G$4</f>
        <v>0</v>
      </c>
      <c r="J1772" s="325">
        <f>J1771*Тарифы!$H$4</f>
        <v>0</v>
      </c>
      <c r="K1772" s="324">
        <f>J1772+I1772+H1772+G1772</f>
        <v>0</v>
      </c>
      <c r="L1772" s="326">
        <f>L1771*Тарифы!$I$5</f>
        <v>0</v>
      </c>
      <c r="M1772" s="326">
        <f>M1771*Тарифы!$J$5</f>
        <v>0</v>
      </c>
      <c r="N1772" s="326">
        <f>N1771*Тарифы!$K$5</f>
        <v>0</v>
      </c>
      <c r="O1772" s="326">
        <f>O1771*Тарифы!$L$5</f>
        <v>0</v>
      </c>
    </row>
    <row r="1773" spans="1:15" outlineLevel="1">
      <c r="A1773" s="781"/>
      <c r="B1773" s="782"/>
      <c r="C1773" s="273" t="s">
        <v>80</v>
      </c>
      <c r="D1773" s="274"/>
      <c r="E1773" s="261">
        <f t="shared" ref="E1773:O1773" si="1084">IF(E1754&gt;0,E1771/E1754*100,)</f>
        <v>0</v>
      </c>
      <c r="F1773" s="261">
        <f t="shared" si="1084"/>
        <v>0</v>
      </c>
      <c r="G1773" s="261">
        <f t="shared" si="1084"/>
        <v>0</v>
      </c>
      <c r="H1773" s="261">
        <f t="shared" si="1084"/>
        <v>0</v>
      </c>
      <c r="I1773" s="261">
        <f t="shared" si="1084"/>
        <v>0</v>
      </c>
      <c r="J1773" s="261">
        <f t="shared" si="1084"/>
        <v>0</v>
      </c>
      <c r="K1773" s="261">
        <f t="shared" si="1084"/>
        <v>0</v>
      </c>
      <c r="L1773" s="261">
        <f t="shared" si="1084"/>
        <v>0</v>
      </c>
      <c r="M1773" s="261">
        <f t="shared" si="1084"/>
        <v>0</v>
      </c>
      <c r="N1773" s="261">
        <f t="shared" si="1084"/>
        <v>0</v>
      </c>
      <c r="O1773" s="261">
        <f t="shared" si="1084"/>
        <v>0</v>
      </c>
    </row>
    <row r="1774" spans="1:15" outlineLevel="1">
      <c r="A1774" s="781"/>
      <c r="B1774" s="782"/>
      <c r="C1774" s="273" t="s">
        <v>140</v>
      </c>
      <c r="D1774" s="274"/>
      <c r="E1774" s="261">
        <f t="shared" ref="E1774:J1774" si="1085">IF(E1760&gt;0,E1771/E1760*100,)</f>
        <v>0</v>
      </c>
      <c r="F1774" s="261">
        <f t="shared" si="1085"/>
        <v>0</v>
      </c>
      <c r="G1774" s="261">
        <f t="shared" si="1085"/>
        <v>0</v>
      </c>
      <c r="H1774" s="261">
        <f t="shared" si="1085"/>
        <v>0</v>
      </c>
      <c r="I1774" s="261">
        <f t="shared" si="1085"/>
        <v>0</v>
      </c>
      <c r="J1774" s="261">
        <f t="shared" si="1085"/>
        <v>0</v>
      </c>
      <c r="K1774" s="261">
        <f>IF(K1760&gt;0,K1771/K1760*100,)</f>
        <v>0</v>
      </c>
      <c r="L1774" s="261">
        <f t="shared" ref="L1774:O1774" si="1086">IF(L1760&gt;0,L1771/L1760*100,)</f>
        <v>0</v>
      </c>
      <c r="M1774" s="261">
        <f t="shared" si="1086"/>
        <v>0</v>
      </c>
      <c r="N1774" s="261">
        <f t="shared" si="1086"/>
        <v>0</v>
      </c>
      <c r="O1774" s="261">
        <f t="shared" si="1086"/>
        <v>0</v>
      </c>
    </row>
    <row r="1775" spans="1:15" outlineLevel="1">
      <c r="A1775" s="781" t="s">
        <v>89</v>
      </c>
      <c r="B1775" s="782" t="s">
        <v>74</v>
      </c>
      <c r="C1775" s="270" t="s">
        <v>71</v>
      </c>
      <c r="D1775" s="228"/>
      <c r="E1775" s="230">
        <v>107.10602800000002</v>
      </c>
      <c r="F1775" s="230">
        <v>132.68403500000002</v>
      </c>
      <c r="G1775" s="328">
        <v>52.299980834635015</v>
      </c>
      <c r="H1775" s="328">
        <v>22.416518614327988</v>
      </c>
      <c r="I1775" s="328">
        <v>15.207952184825896</v>
      </c>
      <c r="J1775" s="328">
        <v>44.175546070717544</v>
      </c>
      <c r="K1775" s="230">
        <f>J1775+I1775+H1775+G1775</f>
        <v>134.09999770450645</v>
      </c>
      <c r="L1775" s="328">
        <v>134.418779</v>
      </c>
      <c r="M1775" s="328">
        <v>132.20311699999999</v>
      </c>
      <c r="N1775" s="328">
        <v>125.144147</v>
      </c>
      <c r="O1775" s="328">
        <v>114.955456</v>
      </c>
    </row>
    <row r="1776" spans="1:15" outlineLevel="1">
      <c r="A1776" s="781"/>
      <c r="B1776" s="782"/>
      <c r="C1776" s="270" t="s">
        <v>55</v>
      </c>
      <c r="D1776" s="228"/>
      <c r="E1776" s="324">
        <f>E1775*Тарифы!$B$5</f>
        <v>337.16325944098065</v>
      </c>
      <c r="F1776" s="324">
        <v>406.76348921434356</v>
      </c>
      <c r="G1776" s="325">
        <f>G1775*Тарифы!$E$5</f>
        <v>187.78967646700062</v>
      </c>
      <c r="H1776" s="325">
        <f>H1775*Тарифы!$F$5</f>
        <v>76.76272245732477</v>
      </c>
      <c r="I1776" s="325">
        <f>I1775*Тарифы!$G$5</f>
        <v>55.057066699038046</v>
      </c>
      <c r="J1776" s="325">
        <f>J1775*Тарифы!$H$5</f>
        <v>160.50536164646942</v>
      </c>
      <c r="K1776" s="324">
        <f>J1776+I1776+H1776+G1776</f>
        <v>480.11482726983286</v>
      </c>
      <c r="L1776" s="326">
        <v>507.62681525441621</v>
      </c>
      <c r="M1776" s="326">
        <v>524.25177391745058</v>
      </c>
      <c r="N1776" s="326">
        <v>521.25890999072203</v>
      </c>
      <c r="O1776" s="326">
        <v>503.08665590164895</v>
      </c>
    </row>
    <row r="1777" spans="1:15" outlineLevel="1">
      <c r="A1777" s="781"/>
      <c r="B1777" s="782"/>
      <c r="C1777" s="273" t="s">
        <v>81</v>
      </c>
      <c r="D1777" s="274"/>
      <c r="E1777" s="261">
        <f t="shared" ref="E1777:J1777" si="1087">IF(E1758&gt;0,E1775/E1755*100,)</f>
        <v>5.9326350271929522</v>
      </c>
      <c r="F1777" s="261">
        <f t="shared" si="1087"/>
        <v>6.5942775603611548</v>
      </c>
      <c r="G1777" s="261">
        <f t="shared" si="1087"/>
        <v>8.7157666200539659</v>
      </c>
      <c r="H1777" s="261">
        <f t="shared" si="1087"/>
        <v>5.1961614667890359</v>
      </c>
      <c r="I1777" s="261">
        <f t="shared" si="1087"/>
        <v>3.9933178895915278</v>
      </c>
      <c r="J1777" s="261">
        <f t="shared" si="1087"/>
        <v>8.1273713604694251</v>
      </c>
      <c r="K1777" s="261">
        <f>IF(K1758&gt;0,K1775/K1755*100,)</f>
        <v>6.8563802524311077</v>
      </c>
      <c r="L1777" s="261">
        <f t="shared" ref="L1777:O1777" si="1088">IF(L1758&gt;0,L1775/L1755*100,)</f>
        <v>6.8323538782305029</v>
      </c>
      <c r="M1777" s="261">
        <f t="shared" si="1088"/>
        <v>6.7017555589090119</v>
      </c>
      <c r="N1777" s="261">
        <f t="shared" si="1088"/>
        <v>6.351202208429334</v>
      </c>
      <c r="O1777" s="261">
        <f t="shared" si="1088"/>
        <v>5.8425561324168198</v>
      </c>
    </row>
    <row r="1778" spans="1:15" outlineLevel="1">
      <c r="A1778" s="781"/>
      <c r="B1778" s="782"/>
      <c r="C1778" s="273" t="s">
        <v>141</v>
      </c>
      <c r="D1778" s="274"/>
      <c r="E1778" s="261">
        <f t="shared" ref="E1778:J1778" si="1089">IF(E1761&gt;0,E1775/E1761*100,)</f>
        <v>5.9326350271929522</v>
      </c>
      <c r="F1778" s="261">
        <f t="shared" si="1089"/>
        <v>6.5942775603611548</v>
      </c>
      <c r="G1778" s="261">
        <f t="shared" si="1089"/>
        <v>8.7157666200539659</v>
      </c>
      <c r="H1778" s="261">
        <f t="shared" si="1089"/>
        <v>5.1961614667890359</v>
      </c>
      <c r="I1778" s="261">
        <f t="shared" si="1089"/>
        <v>3.9933178895915278</v>
      </c>
      <c r="J1778" s="261">
        <f t="shared" si="1089"/>
        <v>8.1273713604694251</v>
      </c>
      <c r="K1778" s="261">
        <f>IF(K1761&gt;0,K1775/K1761*100,)</f>
        <v>6.8563802524311077</v>
      </c>
      <c r="L1778" s="261">
        <f t="shared" ref="L1778:O1778" si="1090">IF(L1761&gt;0,L1775/L1761*100,)</f>
        <v>6.8323538782305029</v>
      </c>
      <c r="M1778" s="261">
        <f t="shared" si="1090"/>
        <v>6.7017555589090119</v>
      </c>
      <c r="N1778" s="261">
        <f t="shared" si="1090"/>
        <v>6.351202208429334</v>
      </c>
      <c r="O1778" s="261">
        <f t="shared" si="1090"/>
        <v>5.8425561324168198</v>
      </c>
    </row>
    <row r="1779" spans="1:15" outlineLevel="1">
      <c r="A1779" s="781" t="s">
        <v>90</v>
      </c>
      <c r="B1779" s="782" t="s">
        <v>75</v>
      </c>
      <c r="C1779" s="270" t="s">
        <v>71</v>
      </c>
      <c r="D1779" s="228"/>
      <c r="E1779" s="230">
        <v>158.98811100000003</v>
      </c>
      <c r="F1779" s="230">
        <v>208.504738</v>
      </c>
      <c r="G1779" s="328">
        <v>76.121935882237096</v>
      </c>
      <c r="H1779" s="328">
        <v>31.225334482220237</v>
      </c>
      <c r="I1779" s="328">
        <v>28.571356416956043</v>
      </c>
      <c r="J1779" s="328">
        <v>58.23335121715003</v>
      </c>
      <c r="K1779" s="230">
        <f>J1779+I1779+H1779+G1779</f>
        <v>194.15197799856341</v>
      </c>
      <c r="L1779" s="328">
        <v>194.61351400000001</v>
      </c>
      <c r="M1779" s="328">
        <v>191.40564599999999</v>
      </c>
      <c r="N1779" s="328">
        <v>181.185563</v>
      </c>
      <c r="O1779" s="328">
        <v>166.434225</v>
      </c>
    </row>
    <row r="1780" spans="1:15" outlineLevel="1">
      <c r="A1780" s="781"/>
      <c r="B1780" s="782"/>
      <c r="C1780" s="270" t="s">
        <v>55</v>
      </c>
      <c r="D1780" s="228"/>
      <c r="E1780" s="324">
        <f>E1779*Тарифы!$B$5</f>
        <v>500.48490003872075</v>
      </c>
      <c r="F1780" s="324">
        <v>641.98869469442707</v>
      </c>
      <c r="G1780" s="325">
        <f>G1779*Тарифы!$E$5</f>
        <v>273.32541012903084</v>
      </c>
      <c r="H1780" s="325">
        <f>H1779*Тарифы!$F$5</f>
        <v>106.92747280408429</v>
      </c>
      <c r="I1780" s="325">
        <f>I1779*Тарифы!$G$5</f>
        <v>103.43635072050606</v>
      </c>
      <c r="J1780" s="325">
        <f>J1779*Тарифы!$H$5</f>
        <v>211.58233295026966</v>
      </c>
      <c r="K1780" s="324">
        <f>J1780+I1780+H1780+G1780</f>
        <v>695.27156660389085</v>
      </c>
      <c r="L1780" s="326">
        <v>734.94967780722618</v>
      </c>
      <c r="M1780" s="326">
        <v>759.01954303630805</v>
      </c>
      <c r="N1780" s="326">
        <v>754.68642632911383</v>
      </c>
      <c r="O1780" s="326">
        <v>728.37636938983235</v>
      </c>
    </row>
    <row r="1781" spans="1:15" outlineLevel="1">
      <c r="A1781" s="781"/>
      <c r="B1781" s="782"/>
      <c r="C1781" s="273" t="s">
        <v>82</v>
      </c>
      <c r="D1781" s="274"/>
      <c r="E1781" s="261">
        <f t="shared" ref="E1781:J1781" si="1091">IF(E1756&gt;0,E1779/E1756*100,)</f>
        <v>17.841054461107124</v>
      </c>
      <c r="F1781" s="261">
        <f t="shared" si="1091"/>
        <v>19.188743043951117</v>
      </c>
      <c r="G1781" s="261">
        <f t="shared" si="1091"/>
        <v>23.392047120541054</v>
      </c>
      <c r="H1781" s="261">
        <f t="shared" si="1091"/>
        <v>12.698602880689815</v>
      </c>
      <c r="I1781" s="261">
        <f t="shared" si="1091"/>
        <v>13.652930003199371</v>
      </c>
      <c r="J1781" s="261">
        <f t="shared" si="1091"/>
        <v>20.44564693108541</v>
      </c>
      <c r="K1781" s="261">
        <f>IF(K1756&gt;0,K1779/K1756*100,)</f>
        <v>18.22333379528451</v>
      </c>
      <c r="L1781" s="261">
        <f t="shared" ref="L1781:O1781" si="1092">IF(L1756&gt;0,L1779/L1756*100,)</f>
        <v>18.159474904323648</v>
      </c>
      <c r="M1781" s="261">
        <f t="shared" si="1092"/>
        <v>17.812362236663322</v>
      </c>
      <c r="N1781" s="261">
        <f t="shared" si="1092"/>
        <v>16.880638637770446</v>
      </c>
      <c r="O1781" s="261">
        <f t="shared" si="1092"/>
        <v>15.528726065994636</v>
      </c>
    </row>
    <row r="1782" spans="1:15" outlineLevel="1">
      <c r="A1782" s="781"/>
      <c r="B1782" s="782"/>
      <c r="C1782" s="273" t="s">
        <v>142</v>
      </c>
      <c r="D1782" s="274"/>
      <c r="E1782" s="261">
        <f t="shared" ref="E1782:J1782" si="1093">IF(E1762&gt;0,E1779/E1762*100,)</f>
        <v>17.841054461107124</v>
      </c>
      <c r="F1782" s="261">
        <f t="shared" si="1093"/>
        <v>19.188743043951117</v>
      </c>
      <c r="G1782" s="261">
        <f t="shared" si="1093"/>
        <v>23.392047120541054</v>
      </c>
      <c r="H1782" s="261">
        <f t="shared" si="1093"/>
        <v>12.698602880689815</v>
      </c>
      <c r="I1782" s="261">
        <f t="shared" si="1093"/>
        <v>13.652930003199371</v>
      </c>
      <c r="J1782" s="261">
        <f t="shared" si="1093"/>
        <v>20.44564693108541</v>
      </c>
      <c r="K1782" s="261">
        <f>IF(K1762&gt;0,K1779/K1762*100,)</f>
        <v>18.22333379528451</v>
      </c>
      <c r="L1782" s="261">
        <f>IF(L1762&gt;0,L1779/L1762*100,)</f>
        <v>18.159474904323648</v>
      </c>
      <c r="M1782" s="261">
        <f>IF(M1762&gt;0,M1779/M1762*100,)</f>
        <v>17.812362236663322</v>
      </c>
      <c r="N1782" s="261">
        <f>IF(N1762&gt;0,N1779/N1762*100,)</f>
        <v>16.880638637770446</v>
      </c>
      <c r="O1782" s="261">
        <f>IF(O1762&gt;0,O1779/O1762*100,)</f>
        <v>15.528726065994636</v>
      </c>
    </row>
    <row r="1783" spans="1:15" ht="15" customHeight="1" outlineLevel="1">
      <c r="A1783" s="781">
        <v>5</v>
      </c>
      <c r="B1783" s="784" t="s">
        <v>123</v>
      </c>
      <c r="C1783" s="275" t="s">
        <v>71</v>
      </c>
      <c r="D1783" s="276"/>
      <c r="E1783" s="416"/>
      <c r="F1783" s="416">
        <f>F1785+F1787</f>
        <v>0</v>
      </c>
      <c r="G1783" s="326"/>
      <c r="H1783" s="326"/>
      <c r="I1783" s="326"/>
      <c r="J1783" s="326">
        <f>J1785+J1787</f>
        <v>0</v>
      </c>
      <c r="K1783" s="416">
        <f>J1783+G1783+H1783+I1783</f>
        <v>0</v>
      </c>
      <c r="L1783" s="329">
        <f t="shared" ref="L1783:O1783" si="1094">L1785+L1787</f>
        <v>0</v>
      </c>
      <c r="M1783" s="223">
        <f t="shared" si="1094"/>
        <v>0</v>
      </c>
      <c r="N1783" s="223">
        <f t="shared" si="1094"/>
        <v>0</v>
      </c>
      <c r="O1783" s="223">
        <f t="shared" si="1094"/>
        <v>0</v>
      </c>
    </row>
    <row r="1784" spans="1:15" outlineLevel="1">
      <c r="A1784" s="781"/>
      <c r="B1784" s="784"/>
      <c r="C1784" s="275" t="s">
        <v>143</v>
      </c>
      <c r="D1784" s="276"/>
      <c r="E1784" s="262"/>
      <c r="F1784" s="262">
        <f t="shared" ref="F1784:N1784" si="1095">IF(F1763&gt;0,F1783/F1763*100,)</f>
        <v>0</v>
      </c>
      <c r="G1784" s="262">
        <f t="shared" si="1095"/>
        <v>0</v>
      </c>
      <c r="H1784" s="262">
        <f t="shared" si="1095"/>
        <v>0</v>
      </c>
      <c r="I1784" s="262">
        <f t="shared" si="1095"/>
        <v>0</v>
      </c>
      <c r="J1784" s="262">
        <f t="shared" si="1095"/>
        <v>0</v>
      </c>
      <c r="K1784" s="262">
        <f t="shared" si="1095"/>
        <v>0</v>
      </c>
      <c r="L1784" s="262">
        <f t="shared" si="1095"/>
        <v>0</v>
      </c>
      <c r="M1784" s="262">
        <f t="shared" si="1095"/>
        <v>0</v>
      </c>
      <c r="N1784" s="262">
        <f t="shared" si="1095"/>
        <v>0</v>
      </c>
      <c r="O1784" s="147">
        <f t="shared" ref="O1784" si="1096">IF(O1763&gt;0,O1783/O$19*100,)</f>
        <v>0</v>
      </c>
    </row>
    <row r="1785" spans="1:15" outlineLevel="1">
      <c r="A1785" s="781" t="s">
        <v>91</v>
      </c>
      <c r="B1785" s="785" t="s">
        <v>72</v>
      </c>
      <c r="C1785" s="270" t="s">
        <v>71</v>
      </c>
      <c r="D1785" s="228"/>
      <c r="E1785" s="417"/>
      <c r="F1785" s="417"/>
      <c r="G1785" s="287"/>
      <c r="H1785" s="287"/>
      <c r="I1785" s="287"/>
      <c r="J1785" s="287"/>
      <c r="K1785" s="417">
        <f>J1785+G1785+H1785+I1785</f>
        <v>0</v>
      </c>
      <c r="L1785" s="255"/>
      <c r="M1785" s="255"/>
      <c r="N1785" s="255"/>
      <c r="O1785" s="255"/>
    </row>
    <row r="1786" spans="1:15" outlineLevel="1">
      <c r="A1786" s="781"/>
      <c r="B1786" s="785"/>
      <c r="C1786" s="273" t="s">
        <v>144</v>
      </c>
      <c r="D1786" s="274"/>
      <c r="E1786" s="262"/>
      <c r="F1786" s="262">
        <f t="shared" ref="F1786:I1786" si="1097">IF(F1767&gt;0,F1785/F1767*100,)</f>
        <v>0</v>
      </c>
      <c r="G1786" s="262">
        <f t="shared" si="1097"/>
        <v>0</v>
      </c>
      <c r="H1786" s="262">
        <f t="shared" si="1097"/>
        <v>0</v>
      </c>
      <c r="I1786" s="262">
        <f t="shared" si="1097"/>
        <v>0</v>
      </c>
      <c r="J1786" s="262">
        <f>IF(J1767&gt;0,J1785/J1767*100,)</f>
        <v>0</v>
      </c>
      <c r="K1786" s="262">
        <f t="shared" ref="K1786" si="1098">IF(K1767&gt;0,K1785/K1767*100,)</f>
        <v>0</v>
      </c>
      <c r="L1786" s="147">
        <f t="shared" ref="L1786:O1786" si="1099">IF(L1767&gt;0,L1785/L$23*100,)</f>
        <v>0</v>
      </c>
      <c r="M1786" s="147">
        <f t="shared" si="1099"/>
        <v>0</v>
      </c>
      <c r="N1786" s="147">
        <f t="shared" si="1099"/>
        <v>0</v>
      </c>
      <c r="O1786" s="147">
        <f t="shared" si="1099"/>
        <v>0</v>
      </c>
    </row>
    <row r="1787" spans="1:15" outlineLevel="1">
      <c r="A1787" s="781" t="s">
        <v>92</v>
      </c>
      <c r="B1787" s="782" t="s">
        <v>73</v>
      </c>
      <c r="C1787" s="270" t="s">
        <v>71</v>
      </c>
      <c r="D1787" s="228"/>
      <c r="E1787" s="417"/>
      <c r="F1787" s="417"/>
      <c r="G1787" s="326"/>
      <c r="H1787" s="326"/>
      <c r="I1787" s="326"/>
      <c r="J1787" s="326"/>
      <c r="K1787" s="417">
        <f>J1787+G1787+H1787+I1787</f>
        <v>0</v>
      </c>
      <c r="L1787" s="255">
        <f>K1787-(K1787*0.03)</f>
        <v>0</v>
      </c>
      <c r="M1787" s="255">
        <f t="shared" ref="M1787" si="1100">L1787-(L1787*0.03)</f>
        <v>0</v>
      </c>
      <c r="N1787" s="255">
        <f t="shared" ref="N1787" si="1101">M1787-(M1787*0.03)</f>
        <v>0</v>
      </c>
      <c r="O1787" s="255">
        <f t="shared" ref="O1787" si="1102">N1787-(N1787*0.03)</f>
        <v>0</v>
      </c>
    </row>
    <row r="1788" spans="1:15" outlineLevel="1">
      <c r="A1788" s="781"/>
      <c r="B1788" s="782"/>
      <c r="C1788" s="273" t="s">
        <v>145</v>
      </c>
      <c r="D1788" s="274"/>
      <c r="E1788" s="277"/>
      <c r="F1788" s="277">
        <f t="shared" ref="F1788:K1788" si="1103">IF(F1771&gt;0,F1787/F1771*100,)</f>
        <v>0</v>
      </c>
      <c r="G1788" s="277">
        <f t="shared" si="1103"/>
        <v>0</v>
      </c>
      <c r="H1788" s="277">
        <f t="shared" si="1103"/>
        <v>0</v>
      </c>
      <c r="I1788" s="277">
        <f t="shared" si="1103"/>
        <v>0</v>
      </c>
      <c r="J1788" s="277">
        <f t="shared" si="1103"/>
        <v>0</v>
      </c>
      <c r="K1788" s="277">
        <f t="shared" si="1103"/>
        <v>0</v>
      </c>
      <c r="L1788" s="147">
        <f t="shared" ref="L1788:O1788" si="1104">IF(L1771&gt;0,L1787/L$27*100,)</f>
        <v>0</v>
      </c>
      <c r="M1788" s="147">
        <f t="shared" si="1104"/>
        <v>0</v>
      </c>
      <c r="N1788" s="147">
        <f t="shared" si="1104"/>
        <v>0</v>
      </c>
      <c r="O1788" s="147">
        <f t="shared" si="1104"/>
        <v>0</v>
      </c>
    </row>
    <row r="1789" spans="1:15" outlineLevel="1">
      <c r="A1789" s="781" t="s">
        <v>93</v>
      </c>
      <c r="B1789" s="782" t="s">
        <v>74</v>
      </c>
      <c r="C1789" s="270" t="s">
        <v>71</v>
      </c>
      <c r="D1789" s="228"/>
      <c r="E1789" s="257"/>
      <c r="F1789" s="257">
        <v>0</v>
      </c>
      <c r="G1789" s="287"/>
      <c r="H1789" s="287"/>
      <c r="I1789" s="287"/>
      <c r="J1789" s="287"/>
      <c r="K1789" s="257">
        <f>J1789+G1789+H1789+I1789</f>
        <v>0</v>
      </c>
      <c r="L1789" s="257"/>
      <c r="M1789" s="257"/>
      <c r="N1789" s="257"/>
      <c r="O1789" s="257"/>
    </row>
    <row r="1790" spans="1:15" outlineLevel="1">
      <c r="A1790" s="781"/>
      <c r="B1790" s="782"/>
      <c r="C1790" s="273" t="s">
        <v>146</v>
      </c>
      <c r="D1790" s="274"/>
      <c r="E1790" s="262"/>
      <c r="F1790" s="262">
        <v>0</v>
      </c>
      <c r="G1790" s="262">
        <f t="shared" ref="G1790:L1790" si="1105">IF(G1775&gt;0,G1789/G1775*100,)</f>
        <v>0</v>
      </c>
      <c r="H1790" s="262">
        <f t="shared" si="1105"/>
        <v>0</v>
      </c>
      <c r="I1790" s="262">
        <f t="shared" si="1105"/>
        <v>0</v>
      </c>
      <c r="J1790" s="262">
        <f t="shared" si="1105"/>
        <v>0</v>
      </c>
      <c r="K1790" s="262">
        <f t="shared" si="1105"/>
        <v>0</v>
      </c>
      <c r="L1790" s="262">
        <f t="shared" si="1105"/>
        <v>0</v>
      </c>
      <c r="M1790" s="147">
        <f t="shared" ref="M1790:N1790" si="1106">IF(M1775&gt;0,M1789/M$31*100,)</f>
        <v>0</v>
      </c>
      <c r="N1790" s="147">
        <f t="shared" si="1106"/>
        <v>0</v>
      </c>
      <c r="O1790" s="147">
        <v>0</v>
      </c>
    </row>
    <row r="1791" spans="1:15" ht="15" customHeight="1" outlineLevel="1">
      <c r="A1791" s="765">
        <v>6</v>
      </c>
      <c r="B1791" s="783" t="s">
        <v>229</v>
      </c>
      <c r="C1791" s="278" t="s">
        <v>57</v>
      </c>
      <c r="D1791" s="279"/>
      <c r="E1791" s="291">
        <f>E1795+E1799+E1803+E1808</f>
        <v>8.0450585700000001</v>
      </c>
      <c r="F1791" s="291">
        <f>F1795+F1799+F1803+F1808</f>
        <v>9.4047115000000012</v>
      </c>
      <c r="G1791" s="291">
        <f t="shared" ref="G1791:K1791" si="1107">G1795+G1799+G1803+G1808</f>
        <v>3.9312687400000002</v>
      </c>
      <c r="H1791" s="291">
        <f t="shared" si="1107"/>
        <v>1.6857948899999999</v>
      </c>
      <c r="I1791" s="291">
        <f t="shared" si="1107"/>
        <v>0.95246937000000009</v>
      </c>
      <c r="J1791" s="291">
        <f t="shared" si="1107"/>
        <v>2.6868486800000002</v>
      </c>
      <c r="K1791" s="291">
        <f t="shared" si="1107"/>
        <v>9.2563816799999987</v>
      </c>
      <c r="L1791" s="291">
        <f>L1795+L1799+L1803+L1808</f>
        <v>9.0229635262077679</v>
      </c>
      <c r="M1791" s="108">
        <f>M1795+M1799+M1803+M1808</f>
        <v>9.1381906800857298</v>
      </c>
      <c r="N1791" s="108">
        <f t="shared" ref="N1791:O1791" si="1108">N1795+N1799+N1803+N1808</f>
        <v>9.2554268206820236</v>
      </c>
      <c r="O1791" s="108">
        <f t="shared" si="1108"/>
        <v>9.3754739448148907</v>
      </c>
    </row>
    <row r="1792" spans="1:15" outlineLevel="1">
      <c r="A1792" s="765"/>
      <c r="B1792" s="783"/>
      <c r="C1792" s="278" t="s">
        <v>56</v>
      </c>
      <c r="D1792" s="279"/>
      <c r="E1792" s="291">
        <f>E1794+E1798+E1802+E1807+E1820</f>
        <v>0.18062793099999999</v>
      </c>
      <c r="F1792" s="291">
        <f>F1794+F1798+F1802+F1807+F1820</f>
        <v>0.19138766470000002</v>
      </c>
      <c r="G1792" s="291">
        <f t="shared" ref="G1792:J1792" si="1109">G1794+G1798+G1802+G1807+G1820</f>
        <v>7.8522578500000009E-2</v>
      </c>
      <c r="H1792" s="291">
        <f t="shared" si="1109"/>
        <v>3.4852663700000001E-2</v>
      </c>
      <c r="I1792" s="291">
        <f t="shared" si="1109"/>
        <v>1.58366653E-2</v>
      </c>
      <c r="J1792" s="291">
        <f t="shared" si="1109"/>
        <v>5.4802247999999998E-2</v>
      </c>
      <c r="K1792" s="291">
        <f>K1794+K1798+K1802+K1807+K1820</f>
        <v>0.1840141555</v>
      </c>
      <c r="L1792" s="291">
        <f t="shared" ref="L1792:O1792" si="1110">L1794+L1798+L1802+L1807+L1820</f>
        <v>0.17849509524928989</v>
      </c>
      <c r="M1792" s="291">
        <f t="shared" si="1110"/>
        <v>0.17314350163182321</v>
      </c>
      <c r="N1792" s="291">
        <f t="shared" si="1110"/>
        <v>0.1679468204985575</v>
      </c>
      <c r="O1792" s="291">
        <f t="shared" si="1110"/>
        <v>0.16291113253641365</v>
      </c>
    </row>
    <row r="1793" spans="1:15" outlineLevel="1">
      <c r="A1793" s="778" t="s">
        <v>147</v>
      </c>
      <c r="B1793" s="779" t="s">
        <v>246</v>
      </c>
      <c r="C1793" s="264" t="s">
        <v>296</v>
      </c>
      <c r="D1793" s="265"/>
      <c r="E1793" s="379">
        <v>1.112746</v>
      </c>
      <c r="F1793" s="379">
        <v>1.2504570000000002</v>
      </c>
      <c r="G1793" s="378">
        <v>0.50506600000000001</v>
      </c>
      <c r="H1793" s="378">
        <v>0.22642799999999999</v>
      </c>
      <c r="I1793" s="378">
        <v>0.11856699999999999</v>
      </c>
      <c r="J1793" s="378">
        <v>0.32721800000000001</v>
      </c>
      <c r="K1793" s="378">
        <v>1.177279</v>
      </c>
      <c r="L1793" s="378">
        <v>1.141972</v>
      </c>
      <c r="M1793" s="378">
        <v>1.1077399999999999</v>
      </c>
      <c r="N1793" s="378">
        <v>1.0744880000000001</v>
      </c>
      <c r="O1793" s="378">
        <v>1.042276</v>
      </c>
    </row>
    <row r="1794" spans="1:15" outlineLevel="1">
      <c r="A1794" s="778"/>
      <c r="B1794" s="779"/>
      <c r="C1794" s="264" t="s">
        <v>56</v>
      </c>
      <c r="D1794" s="265"/>
      <c r="E1794" s="421">
        <v>0.13352951999999998</v>
      </c>
      <c r="F1794" s="421">
        <v>0.15005484000000002</v>
      </c>
      <c r="G1794" s="421">
        <v>6.0607920000000003E-2</v>
      </c>
      <c r="H1794" s="421">
        <v>2.7171359999999999E-2</v>
      </c>
      <c r="I1794" s="421">
        <v>1.4228039999999999E-2</v>
      </c>
      <c r="J1794" s="421">
        <v>3.9266160000000001E-2</v>
      </c>
      <c r="K1794" s="421">
        <v>0.14127348000000001</v>
      </c>
      <c r="L1794" s="421">
        <v>0.13703663999999999</v>
      </c>
      <c r="M1794" s="421">
        <v>0.13292879999999999</v>
      </c>
      <c r="N1794" s="421">
        <v>0.12893856000000001</v>
      </c>
      <c r="O1794" s="421">
        <v>0.12507311999999998</v>
      </c>
    </row>
    <row r="1795" spans="1:15" ht="30" outlineLevel="1">
      <c r="A1795" s="765"/>
      <c r="B1795" s="779"/>
      <c r="C1795" s="264" t="s">
        <v>57</v>
      </c>
      <c r="D1795" s="265"/>
      <c r="E1795" s="421">
        <v>7.360436</v>
      </c>
      <c r="F1795" s="421">
        <v>8.7600095000000007</v>
      </c>
      <c r="G1795" s="421">
        <v>3.6499629400000004</v>
      </c>
      <c r="H1795" s="421">
        <v>1.56477383</v>
      </c>
      <c r="I1795" s="421">
        <v>0.92362974000000009</v>
      </c>
      <c r="J1795" s="421">
        <v>2.4140323800000001</v>
      </c>
      <c r="K1795" s="421">
        <v>8.5523988899999992</v>
      </c>
      <c r="L1795" s="421">
        <v>8.3393631590030601</v>
      </c>
      <c r="M1795" s="421">
        <v>8.4485746365844179</v>
      </c>
      <c r="N1795" s="421">
        <v>8.5597421748775666</v>
      </c>
      <c r="O1795" s="421">
        <v>8.6736672638725452</v>
      </c>
    </row>
    <row r="1796" spans="1:15" ht="32.25" outlineLevel="1">
      <c r="A1796" s="765"/>
      <c r="B1796" s="779"/>
      <c r="C1796" s="264" t="s">
        <v>297</v>
      </c>
      <c r="D1796" s="265"/>
      <c r="E1796" s="563">
        <v>8.4168860246286047E-4</v>
      </c>
      <c r="F1796" s="563">
        <v>3.9432412318598365E-4</v>
      </c>
      <c r="G1796" s="563">
        <v>1.5926953713806392E-4</v>
      </c>
      <c r="H1796" s="563">
        <v>7.1402713219851537E-5</v>
      </c>
      <c r="I1796" s="563">
        <v>3.7389393088920705E-5</v>
      </c>
      <c r="J1796" s="563">
        <v>1.0318623586470481E-4</v>
      </c>
      <c r="K1796" s="563">
        <v>3.7124787931154096E-4</v>
      </c>
      <c r="L1796" s="563">
        <v>3.6011402839357458E-4</v>
      </c>
      <c r="M1796" s="563">
        <v>3.4931917228504578E-4</v>
      </c>
      <c r="N1796" s="563">
        <v>3.3883335330512059E-4</v>
      </c>
      <c r="O1796" s="563">
        <v>3.2867549209432569E-4</v>
      </c>
    </row>
    <row r="1797" spans="1:15" ht="15" customHeight="1" outlineLevel="1">
      <c r="A1797" s="765" t="s">
        <v>148</v>
      </c>
      <c r="B1797" s="779" t="s">
        <v>255</v>
      </c>
      <c r="C1797" s="264" t="s">
        <v>59</v>
      </c>
      <c r="D1797" s="265"/>
      <c r="E1797" s="421">
        <v>329.59</v>
      </c>
      <c r="F1797" s="421">
        <v>289.24299999999999</v>
      </c>
      <c r="G1797" s="421">
        <v>125.36500000000001</v>
      </c>
      <c r="H1797" s="421">
        <v>53.753</v>
      </c>
      <c r="I1797" s="421">
        <v>11.256999999999998</v>
      </c>
      <c r="J1797" s="421">
        <v>108.72</v>
      </c>
      <c r="K1797" s="421">
        <v>299.09500000000003</v>
      </c>
      <c r="L1797" s="421">
        <v>290.12215009999932</v>
      </c>
      <c r="M1797" s="421">
        <v>281.41848587699951</v>
      </c>
      <c r="N1797" s="421">
        <v>272.97593071068923</v>
      </c>
      <c r="O1797" s="421">
        <v>264.78665175936794</v>
      </c>
    </row>
    <row r="1798" spans="1:15" outlineLevel="1">
      <c r="A1798" s="765"/>
      <c r="B1798" s="779"/>
      <c r="C1798" s="264" t="s">
        <v>56</v>
      </c>
      <c r="D1798" s="265"/>
      <c r="E1798" s="421">
        <v>4.7098411E-2</v>
      </c>
      <c r="F1798" s="421">
        <v>4.13328247E-2</v>
      </c>
      <c r="G1798" s="421">
        <v>1.7914658500000003E-2</v>
      </c>
      <c r="H1798" s="421">
        <v>7.6813037000000002E-3</v>
      </c>
      <c r="I1798" s="421">
        <v>1.6086252999999997E-3</v>
      </c>
      <c r="J1798" s="421">
        <v>1.5536088E-2</v>
      </c>
      <c r="K1798" s="421">
        <v>4.2740675499999999E-2</v>
      </c>
      <c r="L1798" s="421">
        <v>4.1458455249289906E-2</v>
      </c>
      <c r="M1798" s="421">
        <v>4.0214701631823231E-2</v>
      </c>
      <c r="N1798" s="421">
        <v>3.900826049855749E-2</v>
      </c>
      <c r="O1798" s="421">
        <v>3.7838012536413682E-2</v>
      </c>
    </row>
    <row r="1799" spans="1:15" ht="30" outlineLevel="1">
      <c r="A1799" s="765"/>
      <c r="B1799" s="779"/>
      <c r="C1799" s="264" t="s">
        <v>57</v>
      </c>
      <c r="D1799" s="265"/>
      <c r="E1799" s="421">
        <v>0.68462256999999993</v>
      </c>
      <c r="F1799" s="421">
        <v>0.644702</v>
      </c>
      <c r="G1799" s="421">
        <v>0.28130579999999994</v>
      </c>
      <c r="H1799" s="421">
        <v>0.12102105999999999</v>
      </c>
      <c r="I1799" s="421">
        <v>2.8839629999999998E-2</v>
      </c>
      <c r="J1799" s="421">
        <v>0.27281630000000001</v>
      </c>
      <c r="K1799" s="421">
        <v>0.70398278999999997</v>
      </c>
      <c r="L1799" s="421">
        <v>0.68360036720470685</v>
      </c>
      <c r="M1799" s="421">
        <v>0.68961604350131189</v>
      </c>
      <c r="N1799" s="421">
        <v>0.69568464580445744</v>
      </c>
      <c r="O1799" s="421">
        <v>0.70180668094234511</v>
      </c>
    </row>
    <row r="1800" spans="1:15" ht="17.25" outlineLevel="1">
      <c r="A1800" s="765"/>
      <c r="B1800" s="779"/>
      <c r="C1800" s="264" t="s">
        <v>288</v>
      </c>
      <c r="D1800" s="265"/>
      <c r="E1800" s="565">
        <v>9.9721642310368813E-2</v>
      </c>
      <c r="F1800" s="565">
        <v>0.14503848564623292</v>
      </c>
      <c r="G1800" s="565">
        <v>6.2863231791400284E-2</v>
      </c>
      <c r="H1800" s="565">
        <v>2.6953992729096151E-2</v>
      </c>
      <c r="I1800" s="565">
        <v>5.64472859470979E-3</v>
      </c>
      <c r="J1800" s="565">
        <v>5.4516735614892814E-2</v>
      </c>
      <c r="K1800" s="565">
        <v>0.14997868873009904</v>
      </c>
      <c r="L1800" s="565">
        <v>0.14547932811833988</v>
      </c>
      <c r="M1800" s="565">
        <v>0.14111494841519343</v>
      </c>
      <c r="N1800" s="565">
        <v>0.13688149966688692</v>
      </c>
      <c r="O1800" s="565">
        <v>0.13277505416039512</v>
      </c>
    </row>
    <row r="1801" spans="1:15" ht="17.25" customHeight="1" outlineLevel="1">
      <c r="A1801" s="765" t="s">
        <v>149</v>
      </c>
      <c r="B1801" s="779" t="s">
        <v>256</v>
      </c>
      <c r="C1801" s="264" t="s">
        <v>309</v>
      </c>
      <c r="D1801" s="265"/>
      <c r="E1801" s="226">
        <v>0</v>
      </c>
      <c r="F1801" s="226"/>
      <c r="G1801" s="226"/>
      <c r="H1801" s="226"/>
      <c r="I1801" s="226"/>
      <c r="J1801" s="226"/>
      <c r="K1801" s="226"/>
      <c r="L1801" s="226"/>
      <c r="M1801" s="222"/>
      <c r="N1801" s="222"/>
      <c r="O1801" s="222"/>
    </row>
    <row r="1802" spans="1:15" outlineLevel="1">
      <c r="A1802" s="765"/>
      <c r="B1802" s="779"/>
      <c r="C1802" s="264" t="s">
        <v>56</v>
      </c>
      <c r="D1802" s="265"/>
      <c r="E1802" s="108">
        <v>0</v>
      </c>
      <c r="F1802" s="108">
        <f t="shared" ref="F1802:O1802" si="1111">1.154*F1801/1000</f>
        <v>0</v>
      </c>
      <c r="G1802" s="244">
        <f t="shared" si="1111"/>
        <v>0</v>
      </c>
      <c r="H1802" s="244">
        <f t="shared" si="1111"/>
        <v>0</v>
      </c>
      <c r="I1802" s="244">
        <f t="shared" si="1111"/>
        <v>0</v>
      </c>
      <c r="J1802" s="244">
        <f t="shared" si="1111"/>
        <v>0</v>
      </c>
      <c r="K1802" s="108">
        <f t="shared" si="1111"/>
        <v>0</v>
      </c>
      <c r="L1802" s="108">
        <f t="shared" si="1111"/>
        <v>0</v>
      </c>
      <c r="M1802" s="108">
        <f t="shared" si="1111"/>
        <v>0</v>
      </c>
      <c r="N1802" s="108">
        <f t="shared" si="1111"/>
        <v>0</v>
      </c>
      <c r="O1802" s="108">
        <f t="shared" si="1111"/>
        <v>0</v>
      </c>
    </row>
    <row r="1803" spans="1:15" ht="30" outlineLevel="1">
      <c r="A1803" s="765"/>
      <c r="B1803" s="779"/>
      <c r="C1803" s="264" t="s">
        <v>57</v>
      </c>
      <c r="D1803" s="265"/>
      <c r="E1803" s="226">
        <v>0</v>
      </c>
      <c r="F1803" s="226"/>
      <c r="G1803" s="226"/>
      <c r="H1803" s="226"/>
      <c r="I1803" s="226"/>
      <c r="J1803" s="226"/>
      <c r="K1803" s="226"/>
      <c r="L1803" s="226"/>
      <c r="M1803" s="222"/>
      <c r="N1803" s="222"/>
      <c r="O1803" s="222"/>
    </row>
    <row r="1804" spans="1:15" ht="17.25" customHeight="1" outlineLevel="1">
      <c r="A1804" s="765" t="s">
        <v>150</v>
      </c>
      <c r="B1804" s="780" t="s">
        <v>294</v>
      </c>
      <c r="C1804" s="264" t="s">
        <v>257</v>
      </c>
      <c r="D1804" s="265"/>
      <c r="E1804" s="226">
        <v>0</v>
      </c>
      <c r="F1804" s="226">
        <v>0</v>
      </c>
      <c r="G1804" s="226">
        <v>0</v>
      </c>
      <c r="H1804" s="226">
        <v>0</v>
      </c>
      <c r="I1804" s="226">
        <v>0</v>
      </c>
      <c r="J1804" s="226">
        <v>0</v>
      </c>
      <c r="K1804" s="226">
        <v>0</v>
      </c>
      <c r="L1804" s="226">
        <v>0</v>
      </c>
      <c r="M1804" s="222">
        <v>0</v>
      </c>
      <c r="N1804" s="222">
        <v>0</v>
      </c>
      <c r="O1804" s="222">
        <v>0</v>
      </c>
    </row>
    <row r="1805" spans="1:15" outlineLevel="1">
      <c r="A1805" s="765"/>
      <c r="B1805" s="780"/>
      <c r="C1805" s="264" t="s">
        <v>244</v>
      </c>
      <c r="D1805" s="265"/>
      <c r="E1805" s="226">
        <v>0</v>
      </c>
      <c r="F1805" s="226">
        <v>0</v>
      </c>
      <c r="G1805" s="226">
        <v>0</v>
      </c>
      <c r="H1805" s="226">
        <v>0</v>
      </c>
      <c r="I1805" s="226">
        <v>0</v>
      </c>
      <c r="J1805" s="226">
        <v>0</v>
      </c>
      <c r="K1805" s="226">
        <v>0</v>
      </c>
      <c r="L1805" s="226">
        <v>0</v>
      </c>
      <c r="M1805" s="222">
        <v>0</v>
      </c>
      <c r="N1805" s="222">
        <v>0</v>
      </c>
      <c r="O1805" s="222">
        <v>0</v>
      </c>
    </row>
    <row r="1806" spans="1:15" outlineLevel="1">
      <c r="A1806" s="765"/>
      <c r="B1806" s="780"/>
      <c r="C1806" s="264" t="s">
        <v>310</v>
      </c>
      <c r="D1806" s="265"/>
      <c r="E1806" s="226">
        <v>0</v>
      </c>
      <c r="F1806" s="226">
        <v>0</v>
      </c>
      <c r="G1806" s="226">
        <v>0</v>
      </c>
      <c r="H1806" s="226">
        <v>0</v>
      </c>
      <c r="I1806" s="226">
        <v>0</v>
      </c>
      <c r="J1806" s="226">
        <v>0</v>
      </c>
      <c r="K1806" s="226">
        <v>0</v>
      </c>
      <c r="L1806" s="226">
        <v>0</v>
      </c>
      <c r="M1806" s="222">
        <v>0</v>
      </c>
      <c r="N1806" s="222">
        <v>0</v>
      </c>
      <c r="O1806" s="222">
        <v>0</v>
      </c>
    </row>
    <row r="1807" spans="1:15" outlineLevel="1">
      <c r="A1807" s="765"/>
      <c r="B1807" s="780"/>
      <c r="C1807" s="264" t="s">
        <v>56</v>
      </c>
      <c r="D1807" s="265"/>
      <c r="E1807" s="226">
        <v>0</v>
      </c>
      <c r="F1807" s="226">
        <v>0</v>
      </c>
      <c r="G1807" s="226">
        <v>0</v>
      </c>
      <c r="H1807" s="226">
        <v>0</v>
      </c>
      <c r="I1807" s="226">
        <v>0</v>
      </c>
      <c r="J1807" s="226">
        <v>0</v>
      </c>
      <c r="K1807" s="226">
        <v>0</v>
      </c>
      <c r="L1807" s="226">
        <v>0</v>
      </c>
      <c r="M1807" s="222">
        <v>0</v>
      </c>
      <c r="N1807" s="222">
        <v>0</v>
      </c>
      <c r="O1807" s="222">
        <v>0</v>
      </c>
    </row>
    <row r="1808" spans="1:15" ht="30" outlineLevel="1">
      <c r="A1808" s="765"/>
      <c r="B1808" s="780"/>
      <c r="C1808" s="264" t="s">
        <v>57</v>
      </c>
      <c r="D1808" s="265"/>
      <c r="E1808" s="226">
        <v>0</v>
      </c>
      <c r="F1808" s="226">
        <v>0</v>
      </c>
      <c r="G1808" s="226">
        <v>0</v>
      </c>
      <c r="H1808" s="226">
        <v>0</v>
      </c>
      <c r="I1808" s="226">
        <v>0</v>
      </c>
      <c r="J1808" s="226">
        <v>0</v>
      </c>
      <c r="K1808" s="226">
        <v>0</v>
      </c>
      <c r="L1808" s="226">
        <v>0</v>
      </c>
      <c r="M1808" s="222">
        <v>0</v>
      </c>
      <c r="N1808" s="222">
        <v>0</v>
      </c>
      <c r="O1808" s="222">
        <v>0</v>
      </c>
    </row>
    <row r="1809" spans="1:15" ht="15" customHeight="1" outlineLevel="1">
      <c r="A1809" s="765" t="s">
        <v>231</v>
      </c>
      <c r="B1809" s="776" t="s">
        <v>230</v>
      </c>
      <c r="C1809" s="278" t="s">
        <v>57</v>
      </c>
      <c r="D1809" s="279"/>
      <c r="E1809" s="244">
        <f t="shared" ref="E1809:O1809" si="1112">E1814</f>
        <v>0.36546050000000002</v>
      </c>
      <c r="F1809" s="244">
        <f t="shared" si="1112"/>
        <v>0.15372755999999999</v>
      </c>
      <c r="G1809" s="244">
        <f t="shared" si="1112"/>
        <v>6.912117000000001E-2</v>
      </c>
      <c r="H1809" s="244">
        <f t="shared" si="1112"/>
        <v>5.6869889999999999E-2</v>
      </c>
      <c r="I1809" s="244">
        <f t="shared" si="1112"/>
        <v>4.6653020000000003E-2</v>
      </c>
      <c r="J1809" s="244">
        <f t="shared" si="1112"/>
        <v>6.561808999999999E-2</v>
      </c>
      <c r="K1809" s="244">
        <f t="shared" si="1112"/>
        <v>0.23826217000000002</v>
      </c>
      <c r="L1809" s="244">
        <f t="shared" si="1112"/>
        <v>0.23958100852211786</v>
      </c>
      <c r="M1809" s="244">
        <f t="shared" si="1112"/>
        <v>0.24168923999662015</v>
      </c>
      <c r="N1809" s="244">
        <f t="shared" si="1112"/>
        <v>0.24381616932474445</v>
      </c>
      <c r="O1809" s="244">
        <f t="shared" si="1112"/>
        <v>0.24596168838481233</v>
      </c>
    </row>
    <row r="1810" spans="1:15" ht="17.25" outlineLevel="1">
      <c r="A1810" s="765"/>
      <c r="B1810" s="776"/>
      <c r="C1810" s="278" t="s">
        <v>257</v>
      </c>
      <c r="D1810" s="279"/>
      <c r="E1810" s="244">
        <f t="shared" ref="E1810:G1810" si="1113">E1813</f>
        <v>5.3254999999999999</v>
      </c>
      <c r="F1810" s="244">
        <f t="shared" si="1113"/>
        <v>1.956</v>
      </c>
      <c r="G1810" s="244">
        <f t="shared" si="1113"/>
        <v>0.83599999999999997</v>
      </c>
      <c r="H1810" s="244">
        <f>H1813</f>
        <v>0.72699999999999998</v>
      </c>
      <c r="I1810" s="244">
        <f t="shared" ref="I1810:O1810" si="1114">I1813</f>
        <v>0.58899999999999997</v>
      </c>
      <c r="J1810" s="244">
        <f t="shared" si="1114"/>
        <v>0.752</v>
      </c>
      <c r="K1810" s="244">
        <f t="shared" si="1114"/>
        <v>2.9039999999999999</v>
      </c>
      <c r="L1810" s="244">
        <f t="shared" si="1114"/>
        <v>2.8168797647728407</v>
      </c>
      <c r="M1810" s="244">
        <f t="shared" si="1114"/>
        <v>2.7323724518296504</v>
      </c>
      <c r="N1810" s="244">
        <f t="shared" si="1114"/>
        <v>2.6504036982747641</v>
      </c>
      <c r="O1810" s="244">
        <f t="shared" si="1114"/>
        <v>2.5708909964816269</v>
      </c>
    </row>
    <row r="1811" spans="1:15" ht="17.25" outlineLevel="1">
      <c r="A1811" s="778" t="s">
        <v>232</v>
      </c>
      <c r="B1811" s="775" t="s">
        <v>22</v>
      </c>
      <c r="C1811" s="264" t="s">
        <v>257</v>
      </c>
      <c r="D1811" s="265"/>
      <c r="E1811" s="230">
        <v>0</v>
      </c>
      <c r="F1811" s="230">
        <v>0</v>
      </c>
      <c r="G1811" s="230">
        <v>0</v>
      </c>
      <c r="H1811" s="230">
        <v>0</v>
      </c>
      <c r="I1811" s="230">
        <v>0</v>
      </c>
      <c r="J1811" s="230">
        <v>0</v>
      </c>
      <c r="K1811" s="230">
        <v>0</v>
      </c>
      <c r="L1811" s="230">
        <v>0</v>
      </c>
      <c r="M1811" s="223"/>
      <c r="N1811" s="223"/>
      <c r="O1811" s="223"/>
    </row>
    <row r="1812" spans="1:15" ht="30" outlineLevel="1">
      <c r="A1812" s="765"/>
      <c r="B1812" s="775"/>
      <c r="C1812" s="264" t="s">
        <v>57</v>
      </c>
      <c r="D1812" s="265"/>
      <c r="E1812" s="230">
        <v>0</v>
      </c>
      <c r="F1812" s="230">
        <v>0</v>
      </c>
      <c r="G1812" s="230">
        <v>0</v>
      </c>
      <c r="H1812" s="230">
        <v>0</v>
      </c>
      <c r="I1812" s="230">
        <v>0</v>
      </c>
      <c r="J1812" s="230">
        <v>0</v>
      </c>
      <c r="K1812" s="230">
        <v>0</v>
      </c>
      <c r="L1812" s="230">
        <v>0</v>
      </c>
      <c r="M1812" s="223"/>
      <c r="N1812" s="223"/>
      <c r="O1812" s="223"/>
    </row>
    <row r="1813" spans="1:15" outlineLevel="1">
      <c r="A1813" s="765" t="s">
        <v>233</v>
      </c>
      <c r="B1813" s="775" t="s">
        <v>23</v>
      </c>
      <c r="C1813" s="264" t="s">
        <v>320</v>
      </c>
      <c r="D1813" s="265"/>
      <c r="E1813" s="244">
        <v>5.3254999999999999</v>
      </c>
      <c r="F1813" s="244">
        <v>1.956</v>
      </c>
      <c r="G1813" s="244">
        <v>0.83599999999999997</v>
      </c>
      <c r="H1813" s="244">
        <v>0.72699999999999998</v>
      </c>
      <c r="I1813" s="244">
        <v>0.58899999999999997</v>
      </c>
      <c r="J1813" s="244">
        <v>0.752</v>
      </c>
      <c r="K1813" s="244">
        <v>2.9039999999999999</v>
      </c>
      <c r="L1813" s="244">
        <v>2.8168797647728407</v>
      </c>
      <c r="M1813" s="244">
        <v>2.7323724518296504</v>
      </c>
      <c r="N1813" s="244">
        <v>2.6504036982747641</v>
      </c>
      <c r="O1813" s="244">
        <v>2.5708909964816269</v>
      </c>
    </row>
    <row r="1814" spans="1:15" ht="30" outlineLevel="1">
      <c r="A1814" s="765"/>
      <c r="B1814" s="775"/>
      <c r="C1814" s="264" t="s">
        <v>57</v>
      </c>
      <c r="D1814" s="265"/>
      <c r="E1814" s="244">
        <v>0.36546050000000002</v>
      </c>
      <c r="F1814" s="244">
        <v>0.15372755999999999</v>
      </c>
      <c r="G1814" s="244">
        <v>6.912117000000001E-2</v>
      </c>
      <c r="H1814" s="244">
        <v>5.6869889999999999E-2</v>
      </c>
      <c r="I1814" s="244">
        <v>4.6653020000000003E-2</v>
      </c>
      <c r="J1814" s="244">
        <v>6.561808999999999E-2</v>
      </c>
      <c r="K1814" s="244">
        <v>0.23826217000000002</v>
      </c>
      <c r="L1814" s="244">
        <v>0.23958100852211786</v>
      </c>
      <c r="M1814" s="244">
        <v>0.24168923999662015</v>
      </c>
      <c r="N1814" s="244">
        <v>0.24381616932474445</v>
      </c>
      <c r="O1814" s="244">
        <v>0.24596168838481233</v>
      </c>
    </row>
    <row r="1815" spans="1:15" ht="17.25" outlineLevel="1">
      <c r="A1815" s="765" t="s">
        <v>235</v>
      </c>
      <c r="B1815" s="775" t="s">
        <v>234</v>
      </c>
      <c r="C1815" s="264" t="s">
        <v>257</v>
      </c>
      <c r="D1815" s="265"/>
      <c r="E1815" s="230">
        <v>0</v>
      </c>
      <c r="F1815" s="230">
        <v>0</v>
      </c>
      <c r="G1815" s="230">
        <v>0</v>
      </c>
      <c r="H1815" s="230">
        <v>0</v>
      </c>
      <c r="I1815" s="230">
        <v>0</v>
      </c>
      <c r="J1815" s="230">
        <v>0</v>
      </c>
      <c r="K1815" s="230">
        <v>0</v>
      </c>
      <c r="L1815" s="230">
        <v>0</v>
      </c>
      <c r="M1815" s="223">
        <v>0</v>
      </c>
      <c r="N1815" s="223">
        <v>0</v>
      </c>
      <c r="O1815" s="223">
        <v>0</v>
      </c>
    </row>
    <row r="1816" spans="1:15" outlineLevel="1">
      <c r="A1816" s="765"/>
      <c r="B1816" s="775"/>
      <c r="C1816" s="264" t="s">
        <v>244</v>
      </c>
      <c r="D1816" s="265"/>
      <c r="E1816" s="230">
        <v>0</v>
      </c>
      <c r="F1816" s="230">
        <v>0</v>
      </c>
      <c r="G1816" s="230">
        <v>0</v>
      </c>
      <c r="H1816" s="230">
        <v>0</v>
      </c>
      <c r="I1816" s="230">
        <v>0</v>
      </c>
      <c r="J1816" s="230">
        <v>0</v>
      </c>
      <c r="K1816" s="230">
        <v>0</v>
      </c>
      <c r="L1816" s="230">
        <v>0</v>
      </c>
      <c r="M1816" s="223">
        <v>0</v>
      </c>
      <c r="N1816" s="223">
        <v>0</v>
      </c>
      <c r="O1816" s="223">
        <v>0</v>
      </c>
    </row>
    <row r="1817" spans="1:15" outlineLevel="1">
      <c r="A1817" s="765"/>
      <c r="B1817" s="775"/>
      <c r="C1817" s="264" t="s">
        <v>310</v>
      </c>
      <c r="D1817" s="265"/>
      <c r="E1817" s="230">
        <v>0</v>
      </c>
      <c r="F1817" s="230">
        <v>0</v>
      </c>
      <c r="G1817" s="230">
        <v>0</v>
      </c>
      <c r="H1817" s="230">
        <v>0</v>
      </c>
      <c r="I1817" s="230">
        <v>0</v>
      </c>
      <c r="J1817" s="230">
        <v>0</v>
      </c>
      <c r="K1817" s="230">
        <v>0</v>
      </c>
      <c r="L1817" s="230">
        <v>0</v>
      </c>
      <c r="M1817" s="223">
        <v>0</v>
      </c>
      <c r="N1817" s="223">
        <v>0</v>
      </c>
      <c r="O1817" s="223">
        <v>0</v>
      </c>
    </row>
    <row r="1818" spans="1:15" ht="30" outlineLevel="1">
      <c r="A1818" s="765"/>
      <c r="B1818" s="775"/>
      <c r="C1818" s="264" t="s">
        <v>57</v>
      </c>
      <c r="D1818" s="265"/>
      <c r="E1818" s="230">
        <v>0</v>
      </c>
      <c r="F1818" s="230">
        <v>0</v>
      </c>
      <c r="G1818" s="230">
        <v>0</v>
      </c>
      <c r="H1818" s="230">
        <v>0</v>
      </c>
      <c r="I1818" s="230">
        <v>0</v>
      </c>
      <c r="J1818" s="230">
        <v>0</v>
      </c>
      <c r="K1818" s="230">
        <v>0</v>
      </c>
      <c r="L1818" s="230">
        <v>0</v>
      </c>
      <c r="M1818" s="223">
        <v>0</v>
      </c>
      <c r="N1818" s="223">
        <v>0</v>
      </c>
      <c r="O1818" s="223">
        <v>0</v>
      </c>
    </row>
    <row r="1819" spans="1:15" ht="15" customHeight="1" outlineLevel="1">
      <c r="A1819" s="765">
        <v>8</v>
      </c>
      <c r="B1819" s="776" t="s">
        <v>245</v>
      </c>
      <c r="C1819" s="264" t="s">
        <v>242</v>
      </c>
      <c r="D1819" s="265"/>
      <c r="E1819" s="244"/>
      <c r="F1819" s="244"/>
      <c r="G1819" s="244"/>
      <c r="H1819" s="244"/>
      <c r="I1819" s="244"/>
      <c r="J1819" s="244"/>
      <c r="K1819" s="244"/>
      <c r="L1819" s="244"/>
      <c r="M1819" s="244"/>
      <c r="N1819" s="244"/>
      <c r="O1819" s="244"/>
    </row>
    <row r="1820" spans="1:15" outlineLevel="1">
      <c r="A1820" s="765"/>
      <c r="B1820" s="776"/>
      <c r="C1820" s="264" t="s">
        <v>56</v>
      </c>
      <c r="D1820" s="265"/>
      <c r="E1820" s="244"/>
      <c r="F1820" s="244"/>
      <c r="G1820" s="244"/>
      <c r="H1820" s="244"/>
      <c r="I1820" s="244"/>
      <c r="J1820" s="244"/>
      <c r="K1820" s="244"/>
      <c r="L1820" s="244"/>
      <c r="M1820" s="244"/>
      <c r="N1820" s="244"/>
      <c r="O1820" s="244"/>
    </row>
    <row r="1821" spans="1:15" ht="30" outlineLevel="1">
      <c r="A1821" s="765"/>
      <c r="B1821" s="776"/>
      <c r="C1821" s="264" t="s">
        <v>55</v>
      </c>
      <c r="D1821" s="265"/>
      <c r="E1821" s="244"/>
      <c r="F1821" s="244"/>
      <c r="G1821" s="244"/>
      <c r="H1821" s="244"/>
      <c r="I1821" s="244"/>
      <c r="J1821" s="244"/>
      <c r="K1821" s="244"/>
      <c r="L1821" s="384"/>
      <c r="M1821" s="384"/>
      <c r="N1821" s="384"/>
      <c r="O1821" s="384"/>
    </row>
    <row r="1822" spans="1:15" outlineLevel="1">
      <c r="A1822" s="527" t="s">
        <v>236</v>
      </c>
      <c r="B1822" s="336" t="s">
        <v>250</v>
      </c>
      <c r="C1822" s="264" t="s">
        <v>242</v>
      </c>
      <c r="D1822" s="265"/>
      <c r="E1822" s="244"/>
      <c r="F1822" s="244"/>
      <c r="G1822" s="244"/>
      <c r="H1822" s="244"/>
      <c r="I1822" s="244"/>
      <c r="J1822" s="244"/>
      <c r="K1822" s="244"/>
      <c r="L1822" s="244"/>
      <c r="M1822" s="244"/>
      <c r="N1822" s="244"/>
      <c r="O1822" s="244"/>
    </row>
    <row r="1823" spans="1:15" outlineLevel="1">
      <c r="A1823" s="527"/>
      <c r="B1823" s="526"/>
      <c r="C1823" s="264" t="s">
        <v>56</v>
      </c>
      <c r="D1823" s="265"/>
      <c r="E1823" s="244"/>
      <c r="F1823" s="244"/>
      <c r="G1823" s="244"/>
      <c r="H1823" s="244"/>
      <c r="I1823" s="244"/>
      <c r="J1823" s="244"/>
      <c r="K1823" s="244"/>
      <c r="L1823" s="244"/>
      <c r="M1823" s="108"/>
      <c r="N1823" s="108"/>
      <c r="O1823" s="108"/>
    </row>
    <row r="1824" spans="1:15" ht="30" outlineLevel="1">
      <c r="A1824" s="527"/>
      <c r="B1824" s="526"/>
      <c r="C1824" s="264" t="s">
        <v>55</v>
      </c>
      <c r="D1824" s="265"/>
      <c r="E1824" s="244"/>
      <c r="F1824" s="244"/>
      <c r="G1824" s="244"/>
      <c r="H1824" s="244"/>
      <c r="I1824" s="244"/>
      <c r="J1824" s="244"/>
      <c r="K1824" s="244"/>
      <c r="L1824" s="331"/>
      <c r="M1824" s="331"/>
      <c r="N1824" s="331"/>
      <c r="O1824" s="331"/>
    </row>
    <row r="1825" spans="1:15" ht="30" outlineLevel="1">
      <c r="A1825" s="527"/>
      <c r="B1825" s="526"/>
      <c r="C1825" s="264" t="s">
        <v>243</v>
      </c>
      <c r="D1825" s="265"/>
      <c r="E1825" s="244"/>
      <c r="F1825" s="244"/>
      <c r="G1825" s="244"/>
      <c r="H1825" s="244"/>
      <c r="I1825" s="244"/>
      <c r="J1825" s="244"/>
      <c r="K1825" s="244"/>
      <c r="L1825" s="331"/>
      <c r="M1825" s="331"/>
      <c r="N1825" s="331"/>
      <c r="O1825" s="331"/>
    </row>
    <row r="1826" spans="1:15" outlineLevel="1">
      <c r="A1826" s="527" t="s">
        <v>237</v>
      </c>
      <c r="B1826" s="529" t="s">
        <v>251</v>
      </c>
      <c r="C1826" s="264" t="s">
        <v>242</v>
      </c>
      <c r="D1826" s="265"/>
      <c r="E1826" s="244"/>
      <c r="F1826" s="244"/>
      <c r="G1826" s="244"/>
      <c r="H1826" s="244"/>
      <c r="I1826" s="244"/>
      <c r="J1826" s="244"/>
      <c r="K1826" s="244"/>
      <c r="L1826" s="522"/>
      <c r="M1826" s="522"/>
      <c r="N1826" s="522"/>
      <c r="O1826" s="522"/>
    </row>
    <row r="1827" spans="1:15" outlineLevel="1">
      <c r="A1827" s="527"/>
      <c r="B1827" s="339"/>
      <c r="C1827" s="264" t="s">
        <v>225</v>
      </c>
      <c r="D1827" s="265"/>
      <c r="E1827" s="244"/>
      <c r="F1827" s="244"/>
      <c r="G1827" s="244"/>
      <c r="H1827" s="244"/>
      <c r="I1827" s="244"/>
      <c r="J1827" s="244"/>
      <c r="K1827" s="244"/>
      <c r="L1827" s="331"/>
      <c r="M1827" s="331"/>
      <c r="N1827" s="331"/>
      <c r="O1827" s="331"/>
    </row>
    <row r="1828" spans="1:15" ht="30" outlineLevel="1">
      <c r="A1828" s="527"/>
      <c r="B1828" s="339"/>
      <c r="C1828" s="264" t="s">
        <v>55</v>
      </c>
      <c r="D1828" s="265"/>
      <c r="E1828" s="244"/>
      <c r="F1828" s="244"/>
      <c r="G1828" s="244"/>
      <c r="H1828" s="244"/>
      <c r="I1828" s="244"/>
      <c r="J1828" s="244"/>
      <c r="K1828" s="244"/>
      <c r="L1828" s="331"/>
      <c r="M1828" s="331"/>
      <c r="N1828" s="331"/>
      <c r="O1828" s="331"/>
    </row>
    <row r="1829" spans="1:15" ht="30" outlineLevel="1">
      <c r="A1829" s="527"/>
      <c r="B1829" s="284"/>
      <c r="C1829" s="264" t="s">
        <v>243</v>
      </c>
      <c r="D1829" s="265"/>
      <c r="E1829" s="244"/>
      <c r="F1829" s="244"/>
      <c r="G1829" s="244"/>
      <c r="H1829" s="244"/>
      <c r="I1829" s="244"/>
      <c r="J1829" s="244"/>
      <c r="K1829" s="244"/>
      <c r="L1829" s="331"/>
      <c r="M1829" s="331"/>
      <c r="N1829" s="331"/>
      <c r="O1829" s="331"/>
    </row>
    <row r="1830" spans="1:15" outlineLevel="1">
      <c r="A1830" s="527" t="s">
        <v>238</v>
      </c>
      <c r="B1830" s="530" t="s">
        <v>252</v>
      </c>
      <c r="C1830" s="264" t="s">
        <v>244</v>
      </c>
      <c r="D1830" s="265"/>
      <c r="E1830" s="226">
        <v>0</v>
      </c>
      <c r="F1830" s="226">
        <v>0</v>
      </c>
      <c r="G1830" s="226"/>
      <c r="H1830" s="226"/>
      <c r="I1830" s="226"/>
      <c r="J1830" s="226"/>
      <c r="K1830" s="226"/>
      <c r="L1830" s="226"/>
      <c r="M1830" s="222"/>
      <c r="N1830" s="222"/>
      <c r="O1830" s="222"/>
    </row>
    <row r="1831" spans="1:15" outlineLevel="1">
      <c r="A1831" s="527"/>
      <c r="B1831" s="528"/>
      <c r="C1831" s="264" t="s">
        <v>225</v>
      </c>
      <c r="D1831" s="265"/>
      <c r="E1831" s="244">
        <v>0</v>
      </c>
      <c r="F1831" s="244">
        <v>0</v>
      </c>
      <c r="G1831" s="244"/>
      <c r="H1831" s="244"/>
      <c r="I1831" s="244"/>
      <c r="J1831" s="244"/>
      <c r="K1831" s="244"/>
      <c r="L1831" s="244"/>
      <c r="M1831" s="108"/>
      <c r="N1831" s="108"/>
      <c r="O1831" s="108"/>
    </row>
    <row r="1832" spans="1:15" ht="30" outlineLevel="1">
      <c r="A1832" s="527"/>
      <c r="B1832" s="528"/>
      <c r="C1832" s="264" t="s">
        <v>55</v>
      </c>
      <c r="D1832" s="265"/>
      <c r="E1832" s="226">
        <v>0</v>
      </c>
      <c r="F1832" s="226">
        <v>0</v>
      </c>
      <c r="G1832" s="226"/>
      <c r="H1832" s="226"/>
      <c r="I1832" s="226"/>
      <c r="J1832" s="226"/>
      <c r="K1832" s="226"/>
      <c r="L1832" s="226"/>
      <c r="M1832" s="222"/>
      <c r="N1832" s="222"/>
      <c r="O1832" s="222"/>
    </row>
    <row r="1833" spans="1:15" ht="30" outlineLevel="1">
      <c r="A1833" s="527"/>
      <c r="B1833" s="528"/>
      <c r="C1833" s="264" t="s">
        <v>243</v>
      </c>
      <c r="D1833" s="265"/>
      <c r="E1833" s="226"/>
      <c r="F1833" s="226"/>
      <c r="G1833" s="226"/>
      <c r="H1833" s="226"/>
      <c r="I1833" s="226"/>
      <c r="J1833" s="226"/>
      <c r="K1833" s="226"/>
      <c r="L1833" s="226"/>
      <c r="M1833" s="222"/>
      <c r="N1833" s="222"/>
      <c r="O1833" s="222"/>
    </row>
    <row r="1834" spans="1:15" ht="30" outlineLevel="1">
      <c r="A1834" s="527"/>
      <c r="B1834" s="528"/>
      <c r="C1834" s="264" t="s">
        <v>260</v>
      </c>
      <c r="D1834" s="265"/>
      <c r="E1834" s="226"/>
      <c r="F1834" s="226"/>
      <c r="G1834" s="226"/>
      <c r="H1834" s="226"/>
      <c r="I1834" s="226"/>
      <c r="J1834" s="226"/>
      <c r="K1834" s="226"/>
      <c r="L1834" s="226"/>
      <c r="M1834" s="222"/>
      <c r="N1834" s="222"/>
      <c r="O1834" s="222"/>
    </row>
    <row r="1835" spans="1:15" outlineLevel="1">
      <c r="A1835" s="527" t="s">
        <v>239</v>
      </c>
      <c r="B1835" s="281" t="s">
        <v>226</v>
      </c>
      <c r="C1835" s="264" t="s">
        <v>242</v>
      </c>
      <c r="D1835" s="265"/>
      <c r="E1835" s="244"/>
      <c r="F1835" s="244"/>
      <c r="G1835" s="244"/>
      <c r="H1835" s="244"/>
      <c r="I1835" s="244"/>
      <c r="J1835" s="244"/>
      <c r="K1835" s="244"/>
      <c r="L1835" s="331"/>
      <c r="M1835" s="331"/>
      <c r="N1835" s="331"/>
      <c r="O1835" s="331"/>
    </row>
    <row r="1836" spans="1:15" outlineLevel="1">
      <c r="A1836" s="527"/>
      <c r="B1836" s="528"/>
      <c r="C1836" s="264" t="s">
        <v>225</v>
      </c>
      <c r="D1836" s="265"/>
      <c r="E1836" s="244"/>
      <c r="F1836" s="244"/>
      <c r="G1836" s="244"/>
      <c r="H1836" s="244"/>
      <c r="I1836" s="244"/>
      <c r="J1836" s="244"/>
      <c r="K1836" s="244"/>
      <c r="L1836" s="331"/>
      <c r="M1836" s="331"/>
      <c r="N1836" s="331"/>
      <c r="O1836" s="331"/>
    </row>
    <row r="1837" spans="1:15" ht="30" outlineLevel="1">
      <c r="A1837" s="527"/>
      <c r="B1837" s="528"/>
      <c r="C1837" s="264" t="s">
        <v>55</v>
      </c>
      <c r="D1837" s="265"/>
      <c r="E1837" s="384"/>
      <c r="F1837" s="384"/>
      <c r="G1837" s="384"/>
      <c r="H1837" s="384"/>
      <c r="I1837" s="384"/>
      <c r="J1837" s="384"/>
      <c r="K1837" s="384"/>
      <c r="L1837" s="331"/>
      <c r="M1837" s="331"/>
      <c r="N1837" s="331"/>
      <c r="O1837" s="331"/>
    </row>
    <row r="1838" spans="1:15" ht="30" outlineLevel="1">
      <c r="A1838" s="527"/>
      <c r="B1838" s="528"/>
      <c r="C1838" s="264" t="s">
        <v>243</v>
      </c>
      <c r="D1838" s="265"/>
      <c r="E1838" s="244"/>
      <c r="F1838" s="244"/>
      <c r="G1838" s="244"/>
      <c r="H1838" s="244"/>
      <c r="I1838" s="244"/>
      <c r="J1838" s="244"/>
      <c r="K1838" s="244"/>
      <c r="L1838" s="331"/>
      <c r="M1838" s="331"/>
      <c r="N1838" s="331"/>
      <c r="O1838" s="331"/>
    </row>
    <row r="1839" spans="1:15" outlineLevel="1">
      <c r="A1839" s="527" t="s">
        <v>240</v>
      </c>
      <c r="B1839" s="530" t="s">
        <v>251</v>
      </c>
      <c r="C1839" s="264" t="s">
        <v>242</v>
      </c>
      <c r="D1839" s="265"/>
      <c r="E1839" s="230"/>
      <c r="F1839" s="230"/>
      <c r="G1839" s="230"/>
      <c r="H1839" s="230"/>
      <c r="I1839" s="230"/>
      <c r="J1839" s="380"/>
      <c r="K1839" s="230"/>
      <c r="L1839" s="424"/>
      <c r="M1839" s="424"/>
      <c r="N1839" s="424"/>
      <c r="O1839" s="424"/>
    </row>
    <row r="1840" spans="1:15" outlineLevel="1">
      <c r="A1840" s="527"/>
      <c r="B1840" s="284"/>
      <c r="C1840" s="264" t="s">
        <v>225</v>
      </c>
      <c r="D1840" s="265"/>
      <c r="E1840" s="244"/>
      <c r="F1840" s="244"/>
      <c r="G1840" s="244"/>
      <c r="H1840" s="244"/>
      <c r="I1840" s="244"/>
      <c r="J1840" s="244"/>
      <c r="K1840" s="244"/>
      <c r="L1840" s="331"/>
      <c r="M1840" s="331"/>
      <c r="N1840" s="331"/>
      <c r="O1840" s="331"/>
    </row>
    <row r="1841" spans="1:15" ht="30" outlineLevel="1">
      <c r="A1841" s="527"/>
      <c r="B1841" s="284"/>
      <c r="C1841" s="264" t="s">
        <v>55</v>
      </c>
      <c r="D1841" s="265"/>
      <c r="E1841" s="230"/>
      <c r="F1841" s="230"/>
      <c r="G1841" s="230"/>
      <c r="H1841" s="230"/>
      <c r="I1841" s="230"/>
      <c r="J1841" s="381"/>
      <c r="K1841" s="230"/>
      <c r="L1841" s="425"/>
      <c r="M1841" s="425"/>
      <c r="N1841" s="425"/>
      <c r="O1841" s="425"/>
    </row>
    <row r="1842" spans="1:15" ht="30" outlineLevel="1">
      <c r="A1842" s="527"/>
      <c r="B1842" s="284"/>
      <c r="C1842" s="264" t="s">
        <v>243</v>
      </c>
      <c r="D1842" s="265"/>
      <c r="E1842" s="244"/>
      <c r="F1842" s="244"/>
      <c r="G1842" s="244"/>
      <c r="H1842" s="244"/>
      <c r="I1842" s="244"/>
      <c r="J1842" s="244"/>
      <c r="K1842" s="244"/>
      <c r="L1842" s="331"/>
      <c r="M1842" s="331"/>
      <c r="N1842" s="331"/>
      <c r="O1842" s="331"/>
    </row>
    <row r="1843" spans="1:15" outlineLevel="1">
      <c r="A1843" s="527" t="s">
        <v>241</v>
      </c>
      <c r="B1843" s="530" t="s">
        <v>252</v>
      </c>
      <c r="C1843" s="264" t="s">
        <v>244</v>
      </c>
      <c r="D1843" s="265"/>
      <c r="E1843" s="230"/>
      <c r="F1843" s="230"/>
      <c r="G1843" s="230"/>
      <c r="H1843" s="230"/>
      <c r="I1843" s="230"/>
      <c r="J1843" s="230"/>
      <c r="K1843" s="230"/>
      <c r="L1843" s="424"/>
      <c r="M1843" s="424"/>
      <c r="N1843" s="424"/>
      <c r="O1843" s="424"/>
    </row>
    <row r="1844" spans="1:15" outlineLevel="1">
      <c r="A1844" s="527"/>
      <c r="B1844" s="284"/>
      <c r="C1844" s="264" t="s">
        <v>225</v>
      </c>
      <c r="D1844" s="265"/>
      <c r="E1844" s="244"/>
      <c r="F1844" s="244"/>
      <c r="G1844" s="244"/>
      <c r="H1844" s="244"/>
      <c r="I1844" s="244"/>
      <c r="J1844" s="244"/>
      <c r="K1844" s="244"/>
      <c r="L1844" s="331"/>
      <c r="M1844" s="323"/>
      <c r="N1844" s="323"/>
      <c r="O1844" s="323"/>
    </row>
    <row r="1845" spans="1:15" ht="30" outlineLevel="1">
      <c r="A1845" s="527"/>
      <c r="B1845" s="528"/>
      <c r="C1845" s="264" t="s">
        <v>55</v>
      </c>
      <c r="D1845" s="265"/>
      <c r="E1845" s="230"/>
      <c r="F1845" s="230"/>
      <c r="G1845" s="230"/>
      <c r="H1845" s="230"/>
      <c r="I1845" s="230"/>
      <c r="J1845" s="230"/>
      <c r="K1845" s="230"/>
      <c r="L1845" s="426"/>
      <c r="M1845" s="426"/>
      <c r="N1845" s="426"/>
      <c r="O1845" s="426"/>
    </row>
    <row r="1846" spans="1:15" ht="30" outlineLevel="1">
      <c r="A1846" s="527"/>
      <c r="B1846" s="528"/>
      <c r="C1846" s="264" t="s">
        <v>243</v>
      </c>
      <c r="D1846" s="265"/>
      <c r="E1846" s="244"/>
      <c r="F1846" s="244"/>
      <c r="G1846" s="244"/>
      <c r="H1846" s="244"/>
      <c r="I1846" s="244"/>
      <c r="J1846" s="244"/>
      <c r="K1846" s="244"/>
      <c r="L1846" s="331"/>
      <c r="M1846" s="331"/>
      <c r="N1846" s="331"/>
      <c r="O1846" s="331"/>
    </row>
    <row r="1847" spans="1:15" ht="30" outlineLevel="1">
      <c r="A1847" s="527"/>
      <c r="B1847" s="528"/>
      <c r="C1847" s="264" t="s">
        <v>260</v>
      </c>
      <c r="D1847" s="265"/>
      <c r="E1847" s="226"/>
      <c r="F1847" s="226"/>
      <c r="G1847" s="226"/>
      <c r="H1847" s="226"/>
      <c r="I1847" s="226"/>
      <c r="J1847" s="226"/>
      <c r="K1847" s="226"/>
      <c r="L1847" s="226"/>
      <c r="M1847" s="222"/>
      <c r="N1847" s="222"/>
      <c r="O1847" s="222"/>
    </row>
    <row r="1848" spans="1:15" ht="15" customHeight="1" outlineLevel="1">
      <c r="A1848" s="765" t="s">
        <v>248</v>
      </c>
      <c r="B1848" s="777" t="s">
        <v>253</v>
      </c>
      <c r="C1848" s="264" t="s">
        <v>225</v>
      </c>
      <c r="D1848" s="265"/>
      <c r="E1848" s="244"/>
      <c r="F1848" s="244"/>
      <c r="G1848" s="244"/>
      <c r="H1848" s="244"/>
      <c r="I1848" s="244"/>
      <c r="J1848" s="244"/>
      <c r="K1848" s="244"/>
      <c r="L1848" s="244"/>
      <c r="M1848" s="108"/>
      <c r="N1848" s="108"/>
      <c r="O1848" s="108"/>
    </row>
    <row r="1849" spans="1:15" ht="30" outlineLevel="1">
      <c r="A1849" s="765"/>
      <c r="B1849" s="777"/>
      <c r="C1849" s="264" t="s">
        <v>55</v>
      </c>
      <c r="D1849" s="265"/>
      <c r="E1849" s="244"/>
      <c r="F1849" s="244"/>
      <c r="G1849" s="244"/>
      <c r="H1849" s="244"/>
      <c r="I1849" s="244"/>
      <c r="J1849" s="244"/>
      <c r="K1849" s="244"/>
      <c r="L1849" s="244"/>
      <c r="M1849" s="108"/>
      <c r="N1849" s="108"/>
      <c r="O1849" s="108"/>
    </row>
    <row r="1850" spans="1:15" outlineLevel="1">
      <c r="A1850" s="765" t="s">
        <v>254</v>
      </c>
      <c r="B1850" s="766" t="s">
        <v>247</v>
      </c>
      <c r="C1850" s="264" t="s">
        <v>313</v>
      </c>
      <c r="D1850" s="265"/>
      <c r="E1850" s="226"/>
      <c r="F1850" s="226"/>
      <c r="G1850" s="226"/>
      <c r="H1850" s="226"/>
      <c r="I1850" s="226"/>
      <c r="J1850" s="226"/>
      <c r="K1850" s="226"/>
      <c r="L1850" s="226"/>
      <c r="M1850" s="222"/>
      <c r="N1850" s="222"/>
      <c r="O1850" s="222"/>
    </row>
    <row r="1851" spans="1:15" outlineLevel="1">
      <c r="A1851" s="765"/>
      <c r="B1851" s="766"/>
      <c r="C1851" s="264" t="s">
        <v>225</v>
      </c>
      <c r="D1851" s="265"/>
      <c r="E1851" s="244"/>
      <c r="F1851" s="244"/>
      <c r="G1851" s="244"/>
      <c r="H1851" s="244"/>
      <c r="I1851" s="244"/>
      <c r="J1851" s="244"/>
      <c r="K1851" s="244"/>
      <c r="L1851" s="244"/>
      <c r="M1851" s="108"/>
      <c r="N1851" s="108"/>
      <c r="O1851" s="108"/>
    </row>
    <row r="1852" spans="1:15" ht="30" outlineLevel="1">
      <c r="A1852" s="765"/>
      <c r="B1852" s="766"/>
      <c r="C1852" s="264" t="s">
        <v>55</v>
      </c>
      <c r="D1852" s="265"/>
      <c r="E1852" s="226"/>
      <c r="F1852" s="226"/>
      <c r="G1852" s="226"/>
      <c r="H1852" s="226"/>
      <c r="I1852" s="226"/>
      <c r="J1852" s="226"/>
      <c r="K1852" s="226"/>
      <c r="L1852" s="226"/>
      <c r="M1852" s="222"/>
      <c r="N1852" s="222"/>
      <c r="O1852" s="222"/>
    </row>
    <row r="1853" spans="1:15" outlineLevel="1">
      <c r="A1853" s="765" t="s">
        <v>249</v>
      </c>
      <c r="B1853" s="766" t="s">
        <v>246</v>
      </c>
      <c r="C1853" s="264" t="s">
        <v>58</v>
      </c>
      <c r="D1853" s="265"/>
      <c r="E1853" s="226"/>
      <c r="F1853" s="226"/>
      <c r="G1853" s="226"/>
      <c r="H1853" s="226"/>
      <c r="I1853" s="226"/>
      <c r="J1853" s="226"/>
      <c r="K1853" s="226"/>
      <c r="L1853" s="226"/>
      <c r="M1853" s="222"/>
      <c r="N1853" s="222"/>
      <c r="O1853" s="222"/>
    </row>
    <row r="1854" spans="1:15" outlineLevel="1">
      <c r="A1854" s="765"/>
      <c r="B1854" s="766"/>
      <c r="C1854" s="264" t="s">
        <v>56</v>
      </c>
      <c r="D1854" s="265"/>
      <c r="E1854" s="244"/>
      <c r="F1854" s="244"/>
      <c r="G1854" s="244"/>
      <c r="H1854" s="244"/>
      <c r="I1854" s="244"/>
      <c r="J1854" s="244"/>
      <c r="K1854" s="244"/>
      <c r="L1854" s="244"/>
      <c r="M1854" s="108"/>
      <c r="N1854" s="108"/>
      <c r="O1854" s="108"/>
    </row>
    <row r="1855" spans="1:15" ht="30" outlineLevel="1">
      <c r="A1855" s="765"/>
      <c r="B1855" s="766"/>
      <c r="C1855" s="264" t="s">
        <v>55</v>
      </c>
      <c r="D1855" s="265"/>
      <c r="E1855" s="226"/>
      <c r="F1855" s="226"/>
      <c r="G1855" s="226"/>
      <c r="H1855" s="226"/>
      <c r="I1855" s="226"/>
      <c r="J1855" s="226"/>
      <c r="K1855" s="226"/>
      <c r="L1855" s="226"/>
      <c r="M1855" s="222"/>
      <c r="N1855" s="222"/>
      <c r="O1855" s="222"/>
    </row>
    <row r="1856" spans="1:15" s="220" customFormat="1" ht="60" outlineLevel="1">
      <c r="A1856" s="303">
        <v>9</v>
      </c>
      <c r="B1856" s="304" t="s">
        <v>330</v>
      </c>
      <c r="C1856" s="264" t="s">
        <v>215</v>
      </c>
      <c r="D1856" s="265"/>
      <c r="E1856" s="366">
        <f>E1859/E1857</f>
        <v>0.99463806970509383</v>
      </c>
      <c r="F1856" s="366">
        <f>F1859/F1857</f>
        <v>0.77973568281938321</v>
      </c>
      <c r="G1856" s="366">
        <f t="shared" ref="G1856:O1856" si="1115">G1859/G1857</f>
        <v>0.75</v>
      </c>
      <c r="H1856" s="366">
        <f t="shared" si="1115"/>
        <v>0.75</v>
      </c>
      <c r="I1856" s="366">
        <f t="shared" si="1115"/>
        <v>0.75</v>
      </c>
      <c r="J1856" s="366">
        <f t="shared" si="1115"/>
        <v>0.75</v>
      </c>
      <c r="K1856" s="366">
        <f t="shared" si="1115"/>
        <v>0.75</v>
      </c>
      <c r="L1856" s="366">
        <f t="shared" si="1115"/>
        <v>0.75</v>
      </c>
      <c r="M1856" s="366">
        <f t="shared" si="1115"/>
        <v>0.75</v>
      </c>
      <c r="N1856" s="366">
        <f t="shared" si="1115"/>
        <v>0.75</v>
      </c>
      <c r="O1856" s="366">
        <f t="shared" si="1115"/>
        <v>0.75</v>
      </c>
    </row>
    <row r="1857" spans="1:15" s="220" customFormat="1" ht="30" outlineLevel="1">
      <c r="A1857" s="305" t="s">
        <v>334</v>
      </c>
      <c r="B1857" s="304" t="s">
        <v>331</v>
      </c>
      <c r="C1857" s="264" t="s">
        <v>14</v>
      </c>
      <c r="D1857" s="265"/>
      <c r="E1857" s="367">
        <v>1119</v>
      </c>
      <c r="F1857" s="367">
        <v>454</v>
      </c>
      <c r="G1857" s="367">
        <v>454</v>
      </c>
      <c r="H1857" s="367">
        <v>454</v>
      </c>
      <c r="I1857" s="367">
        <v>454</v>
      </c>
      <c r="J1857" s="367">
        <v>454</v>
      </c>
      <c r="K1857" s="367">
        <v>454</v>
      </c>
      <c r="L1857" s="367">
        <v>454</v>
      </c>
      <c r="M1857" s="367">
        <v>454</v>
      </c>
      <c r="N1857" s="367">
        <v>454</v>
      </c>
      <c r="O1857" s="367">
        <v>454</v>
      </c>
    </row>
    <row r="1858" spans="1:15" s="220" customFormat="1" ht="30" outlineLevel="1">
      <c r="A1858" s="303" t="s">
        <v>335</v>
      </c>
      <c r="B1858" s="306" t="s">
        <v>332</v>
      </c>
      <c r="C1858" s="302" t="s">
        <v>14</v>
      </c>
      <c r="D1858" s="301"/>
      <c r="E1858" s="368">
        <v>6</v>
      </c>
      <c r="F1858" s="368">
        <v>100</v>
      </c>
      <c r="G1858" s="368">
        <v>113.5</v>
      </c>
      <c r="H1858" s="368">
        <v>113.5</v>
      </c>
      <c r="I1858" s="368">
        <v>113.5</v>
      </c>
      <c r="J1858" s="368">
        <v>113.5</v>
      </c>
      <c r="K1858" s="368">
        <v>113.5</v>
      </c>
      <c r="L1858" s="368">
        <v>113.5</v>
      </c>
      <c r="M1858" s="368">
        <v>113.5</v>
      </c>
      <c r="N1858" s="368">
        <v>113.5</v>
      </c>
      <c r="O1858" s="368">
        <v>113.5</v>
      </c>
    </row>
    <row r="1859" spans="1:15" s="220" customFormat="1" outlineLevel="1">
      <c r="A1859" s="303" t="s">
        <v>336</v>
      </c>
      <c r="B1859" s="306" t="s">
        <v>333</v>
      </c>
      <c r="C1859" s="264" t="s">
        <v>14</v>
      </c>
      <c r="D1859" s="265"/>
      <c r="E1859" s="351">
        <v>1113</v>
      </c>
      <c r="F1859" s="351">
        <v>354</v>
      </c>
      <c r="G1859" s="351">
        <v>340.5</v>
      </c>
      <c r="H1859" s="351">
        <v>340.5</v>
      </c>
      <c r="I1859" s="351">
        <v>340.5</v>
      </c>
      <c r="J1859" s="351">
        <v>340.5</v>
      </c>
      <c r="K1859" s="351">
        <v>340.5</v>
      </c>
      <c r="L1859" s="351">
        <v>340.5</v>
      </c>
      <c r="M1859" s="351">
        <v>340.5</v>
      </c>
      <c r="N1859" s="351">
        <v>340.5</v>
      </c>
      <c r="O1859" s="351">
        <v>340.5</v>
      </c>
    </row>
    <row r="1860" spans="1:15" ht="15" hidden="1" customHeight="1">
      <c r="A1860" s="748">
        <v>5</v>
      </c>
      <c r="B1860" s="750" t="s">
        <v>123</v>
      </c>
      <c r="C1860" s="205" t="s">
        <v>71</v>
      </c>
      <c r="D1860" s="49"/>
      <c r="E1860" s="227"/>
      <c r="F1860" s="545">
        <f>SUM(G1860:J1860)</f>
        <v>0</v>
      </c>
      <c r="G1860" s="144"/>
      <c r="H1860" s="144"/>
      <c r="I1860" s="144"/>
      <c r="J1860" s="144"/>
      <c r="K1860" s="144">
        <f>J1860+G1860+H1860+I1860</f>
        <v>0</v>
      </c>
      <c r="L1860" s="144"/>
      <c r="M1860" s="144"/>
      <c r="N1860" s="144"/>
      <c r="O1860" s="144"/>
    </row>
    <row r="1861" spans="1:15" ht="15" hidden="1" customHeight="1">
      <c r="A1861" s="749"/>
      <c r="B1861" s="751"/>
      <c r="C1861" s="205" t="s">
        <v>143</v>
      </c>
      <c r="D1861" s="49"/>
      <c r="E1861" s="262"/>
      <c r="F1861" s="147" t="e">
        <f>IF(#REF!&gt;0,F1860/F$19*100,)</f>
        <v>#REF!</v>
      </c>
      <c r="G1861" s="147" t="e">
        <f>IF(#REF!&gt;0,G1860/G$19*100,)</f>
        <v>#REF!</v>
      </c>
      <c r="H1861" s="147" t="e">
        <f>IF(#REF!&gt;0,H1860/H$19*100,)</f>
        <v>#REF!</v>
      </c>
      <c r="I1861" s="147" t="e">
        <f>IF(#REF!&gt;0,I1860/I$19*100,)</f>
        <v>#REF!</v>
      </c>
      <c r="J1861" s="147" t="e">
        <f>IF(#REF!&gt;0,J1860/J$19*100,)</f>
        <v>#REF!</v>
      </c>
      <c r="K1861" s="147" t="e">
        <f>IF(#REF!&gt;0,K1860/K$19*100,)</f>
        <v>#REF!</v>
      </c>
      <c r="L1861" s="147" t="e">
        <f>IF(#REF!&gt;0,L1860/L$19*100,)</f>
        <v>#REF!</v>
      </c>
      <c r="M1861" s="147" t="e">
        <f>IF(#REF!&gt;0,M1860/M$19*100,)</f>
        <v>#REF!</v>
      </c>
      <c r="N1861" s="147" t="e">
        <f>IF(#REF!&gt;0,N1860/N$19*100,)</f>
        <v>#REF!</v>
      </c>
      <c r="O1861" s="147" t="e">
        <f>IF(#REF!&gt;0,O1860/O$19*100,)</f>
        <v>#REF!</v>
      </c>
    </row>
    <row r="1862" spans="1:15" ht="15" hidden="1" customHeight="1">
      <c r="A1862" s="748" t="s">
        <v>91</v>
      </c>
      <c r="B1862" s="746" t="s">
        <v>72</v>
      </c>
      <c r="C1862" s="121" t="s">
        <v>71</v>
      </c>
      <c r="D1862" s="214"/>
      <c r="E1862" s="227"/>
      <c r="F1862" s="545">
        <f>SUM(G1862:J1862)</f>
        <v>0</v>
      </c>
      <c r="G1862" s="144"/>
      <c r="H1862" s="144"/>
      <c r="I1862" s="144"/>
      <c r="J1862" s="144"/>
      <c r="K1862" s="144">
        <f>J1862+G1862+H1862+I1862</f>
        <v>0</v>
      </c>
      <c r="L1862" s="144"/>
      <c r="M1862" s="144"/>
      <c r="N1862" s="144"/>
      <c r="O1862" s="144"/>
    </row>
    <row r="1863" spans="1:15" ht="15" hidden="1" customHeight="1">
      <c r="A1863" s="749"/>
      <c r="B1863" s="747"/>
      <c r="C1863" s="86" t="s">
        <v>144</v>
      </c>
      <c r="D1863" s="109"/>
      <c r="E1863" s="262"/>
      <c r="F1863" s="147" t="e">
        <f>IF(#REF!&gt;0,F1862/F$23*100,)</f>
        <v>#REF!</v>
      </c>
      <c r="G1863" s="147" t="e">
        <f>IF(#REF!&gt;0,G1862/G$23*100,)</f>
        <v>#REF!</v>
      </c>
      <c r="H1863" s="147" t="e">
        <f>IF(#REF!&gt;0,H1862/H$23*100,)</f>
        <v>#REF!</v>
      </c>
      <c r="I1863" s="147" t="e">
        <f>IF(#REF!&gt;0,I1862/I$23*100,)</f>
        <v>#REF!</v>
      </c>
      <c r="J1863" s="147" t="e">
        <f>IF(#REF!&gt;0,J1862/J$23*100,)</f>
        <v>#REF!</v>
      </c>
      <c r="K1863" s="147" t="e">
        <f>IF(#REF!&gt;0,K1862/K$23*100,)</f>
        <v>#REF!</v>
      </c>
      <c r="L1863" s="147" t="e">
        <f>IF(#REF!&gt;0,L1862/L$23*100,)</f>
        <v>#REF!</v>
      </c>
      <c r="M1863" s="147" t="e">
        <f>IF(#REF!&gt;0,M1862/M$23*100,)</f>
        <v>#REF!</v>
      </c>
      <c r="N1863" s="147" t="e">
        <f>IF(#REF!&gt;0,N1862/N$23*100,)</f>
        <v>#REF!</v>
      </c>
      <c r="O1863" s="147" t="e">
        <f>IF(#REF!&gt;0,O1862/O$23*100,)</f>
        <v>#REF!</v>
      </c>
    </row>
    <row r="1864" spans="1:15" ht="15" hidden="1" customHeight="1">
      <c r="A1864" s="748" t="s">
        <v>92</v>
      </c>
      <c r="B1864" s="763" t="s">
        <v>73</v>
      </c>
      <c r="C1864" s="121" t="s">
        <v>71</v>
      </c>
      <c r="D1864" s="214"/>
      <c r="E1864" s="227"/>
      <c r="F1864" s="545">
        <f>SUM(G1864:J1864)</f>
        <v>0</v>
      </c>
      <c r="G1864" s="326"/>
      <c r="H1864" s="326"/>
      <c r="I1864" s="326"/>
      <c r="J1864" s="326"/>
      <c r="K1864" s="144">
        <f>J1864+G1864+H1864+I1864</f>
        <v>0</v>
      </c>
      <c r="L1864" s="144"/>
      <c r="M1864" s="144"/>
      <c r="N1864" s="144"/>
      <c r="O1864" s="144"/>
    </row>
    <row r="1865" spans="1:15" ht="15" hidden="1" customHeight="1">
      <c r="A1865" s="749"/>
      <c r="B1865" s="764"/>
      <c r="C1865" s="86" t="s">
        <v>145</v>
      </c>
      <c r="D1865" s="109"/>
      <c r="E1865" s="262"/>
      <c r="F1865" s="147" t="e">
        <f>IF(#REF!&gt;0,F1864/F$27*100,)</f>
        <v>#REF!</v>
      </c>
      <c r="G1865" s="147" t="e">
        <f>IF(#REF!&gt;0,G1864/G$27*100,)</f>
        <v>#REF!</v>
      </c>
      <c r="H1865" s="147" t="e">
        <f>IF(#REF!&gt;0,H1864/H$27*100,)</f>
        <v>#REF!</v>
      </c>
      <c r="I1865" s="147" t="e">
        <f>IF(#REF!&gt;0,I1864/I$27*100,)</f>
        <v>#REF!</v>
      </c>
      <c r="J1865" s="147" t="e">
        <f>IF(#REF!&gt;0,J1864/J$27*100,)</f>
        <v>#REF!</v>
      </c>
      <c r="K1865" s="147" t="e">
        <f>IF(#REF!&gt;0,K1864/K$27*100,)</f>
        <v>#REF!</v>
      </c>
      <c r="L1865" s="147" t="e">
        <f>IF(#REF!&gt;0,L1864/L$27*100,)</f>
        <v>#REF!</v>
      </c>
      <c r="M1865" s="147" t="e">
        <f>IF(#REF!&gt;0,M1864/M$27*100,)</f>
        <v>#REF!</v>
      </c>
      <c r="N1865" s="147" t="e">
        <f>IF(#REF!&gt;0,N1864/N$27*100,)</f>
        <v>#REF!</v>
      </c>
      <c r="O1865" s="147" t="e">
        <f>IF(#REF!&gt;0,O1864/O$27*100,)</f>
        <v>#REF!</v>
      </c>
    </row>
    <row r="1866" spans="1:15" ht="15" hidden="1" customHeight="1">
      <c r="A1866" s="748" t="s">
        <v>93</v>
      </c>
      <c r="B1866" s="763" t="s">
        <v>74</v>
      </c>
      <c r="C1866" s="121" t="s">
        <v>71</v>
      </c>
      <c r="D1866" s="214"/>
      <c r="E1866" s="227"/>
      <c r="F1866" s="545">
        <f>SUM(G1866:J1866)</f>
        <v>0</v>
      </c>
      <c r="G1866" s="144"/>
      <c r="H1866" s="144"/>
      <c r="I1866" s="144"/>
      <c r="J1866" s="144"/>
      <c r="K1866" s="144">
        <f>J1866+G1866+H1866+I1866</f>
        <v>0</v>
      </c>
      <c r="L1866" s="144"/>
      <c r="M1866" s="144"/>
      <c r="N1866" s="144"/>
      <c r="O1866" s="144"/>
    </row>
    <row r="1867" spans="1:15" ht="15" hidden="1" customHeight="1">
      <c r="A1867" s="749"/>
      <c r="B1867" s="764"/>
      <c r="C1867" s="86" t="s">
        <v>146</v>
      </c>
      <c r="D1867" s="109"/>
      <c r="E1867" s="262"/>
      <c r="F1867" s="147" t="e">
        <f>IF(#REF!&gt;0,F1866/F$31*100,)</f>
        <v>#REF!</v>
      </c>
      <c r="G1867" s="147" t="e">
        <f>IF(#REF!&gt;0,G1866/G$31*100,)</f>
        <v>#REF!</v>
      </c>
      <c r="H1867" s="147" t="e">
        <f>IF(#REF!&gt;0,H1866/H$31*100,)</f>
        <v>#REF!</v>
      </c>
      <c r="I1867" s="147" t="e">
        <f>IF(#REF!&gt;0,I1866/I$31*100,)</f>
        <v>#REF!</v>
      </c>
      <c r="J1867" s="147" t="e">
        <f>IF(#REF!&gt;0,J1866/J$31*100,)</f>
        <v>#REF!</v>
      </c>
      <c r="K1867" s="147" t="e">
        <f>IF(#REF!&gt;0,K1866/K$31*100,)</f>
        <v>#REF!</v>
      </c>
      <c r="L1867" s="147" t="e">
        <f>IF(#REF!&gt;0,L1866/L$31*100,)</f>
        <v>#REF!</v>
      </c>
      <c r="M1867" s="147" t="e">
        <f>IF(#REF!&gt;0,M1866/M$31*100,)</f>
        <v>#REF!</v>
      </c>
      <c r="N1867" s="147" t="e">
        <f>IF(#REF!&gt;0,N1866/N$31*100,)</f>
        <v>#REF!</v>
      </c>
      <c r="O1867" s="147" t="e">
        <f>IF(#REF!&gt;0,O1866/O$31*100,)</f>
        <v>#REF!</v>
      </c>
    </row>
    <row r="1868" spans="1:15" ht="30" hidden="1" customHeight="1">
      <c r="A1868" s="755">
        <v>6</v>
      </c>
      <c r="B1868" s="761" t="s">
        <v>229</v>
      </c>
      <c r="C1868" s="206" t="s">
        <v>57</v>
      </c>
      <c r="D1868" s="50"/>
      <c r="E1868" s="244"/>
      <c r="F1868" s="108">
        <f t="shared" ref="F1868:N1868" si="1116">F1872+F1876+F1880+F1885</f>
        <v>0</v>
      </c>
      <c r="G1868" s="108">
        <f t="shared" si="1116"/>
        <v>0</v>
      </c>
      <c r="H1868" s="108">
        <f t="shared" si="1116"/>
        <v>0</v>
      </c>
      <c r="I1868" s="108">
        <f t="shared" si="1116"/>
        <v>0</v>
      </c>
      <c r="J1868" s="108">
        <f t="shared" si="1116"/>
        <v>0</v>
      </c>
      <c r="K1868" s="108">
        <f t="shared" si="1116"/>
        <v>0</v>
      </c>
      <c r="L1868" s="108">
        <f t="shared" si="1116"/>
        <v>0</v>
      </c>
      <c r="M1868" s="108">
        <f t="shared" si="1116"/>
        <v>0</v>
      </c>
      <c r="N1868" s="108">
        <f t="shared" si="1116"/>
        <v>0</v>
      </c>
      <c r="O1868" s="108">
        <f>O1872+O1876+O1880+O1885</f>
        <v>0</v>
      </c>
    </row>
    <row r="1869" spans="1:15" ht="15" hidden="1" customHeight="1">
      <c r="A1869" s="757"/>
      <c r="B1869" s="762"/>
      <c r="C1869" s="206" t="s">
        <v>56</v>
      </c>
      <c r="D1869" s="50"/>
      <c r="E1869" s="244"/>
      <c r="F1869" s="108">
        <f t="shared" ref="F1869:N1869" si="1117">F1871+F1875+F1879+F1884</f>
        <v>0</v>
      </c>
      <c r="G1869" s="108">
        <f t="shared" si="1117"/>
        <v>0</v>
      </c>
      <c r="H1869" s="108">
        <f t="shared" si="1117"/>
        <v>0</v>
      </c>
      <c r="I1869" s="108">
        <f t="shared" si="1117"/>
        <v>0</v>
      </c>
      <c r="J1869" s="108">
        <f t="shared" si="1117"/>
        <v>0</v>
      </c>
      <c r="K1869" s="108">
        <f t="shared" si="1117"/>
        <v>0</v>
      </c>
      <c r="L1869" s="108">
        <f t="shared" si="1117"/>
        <v>0</v>
      </c>
      <c r="M1869" s="108">
        <f t="shared" si="1117"/>
        <v>0</v>
      </c>
      <c r="N1869" s="108">
        <f t="shared" si="1117"/>
        <v>0</v>
      </c>
      <c r="O1869" s="108">
        <f>O1871+O1875+O1879+O1884</f>
        <v>0</v>
      </c>
    </row>
    <row r="1870" spans="1:15" ht="15" hidden="1" customHeight="1">
      <c r="A1870" s="758" t="s">
        <v>147</v>
      </c>
      <c r="B1870" s="752" t="s">
        <v>246</v>
      </c>
      <c r="C1870" s="207" t="s">
        <v>296</v>
      </c>
      <c r="D1870" s="51"/>
      <c r="E1870" s="226"/>
      <c r="F1870" s="108">
        <f>SUM(G1870:J1870)</f>
        <v>0</v>
      </c>
      <c r="G1870" s="222"/>
      <c r="H1870" s="222"/>
      <c r="I1870" s="222"/>
      <c r="J1870" s="222"/>
      <c r="K1870" s="222"/>
      <c r="L1870" s="222"/>
      <c r="M1870" s="222"/>
      <c r="N1870" s="222"/>
      <c r="O1870" s="222"/>
    </row>
    <row r="1871" spans="1:15" ht="15" hidden="1" customHeight="1">
      <c r="A1871" s="759"/>
      <c r="B1871" s="753"/>
      <c r="C1871" s="207" t="s">
        <v>56</v>
      </c>
      <c r="D1871" s="51"/>
      <c r="E1871" s="244"/>
      <c r="F1871" s="108">
        <f t="shared" ref="F1871:N1871" si="1118">0.12*F1870</f>
        <v>0</v>
      </c>
      <c r="G1871" s="108">
        <f t="shared" si="1118"/>
        <v>0</v>
      </c>
      <c r="H1871" s="108">
        <f t="shared" si="1118"/>
        <v>0</v>
      </c>
      <c r="I1871" s="108">
        <f t="shared" si="1118"/>
        <v>0</v>
      </c>
      <c r="J1871" s="108">
        <f t="shared" si="1118"/>
        <v>0</v>
      </c>
      <c r="K1871" s="108">
        <f t="shared" si="1118"/>
        <v>0</v>
      </c>
      <c r="L1871" s="108">
        <f t="shared" si="1118"/>
        <v>0</v>
      </c>
      <c r="M1871" s="108">
        <f t="shared" si="1118"/>
        <v>0</v>
      </c>
      <c r="N1871" s="108">
        <f t="shared" si="1118"/>
        <v>0</v>
      </c>
      <c r="O1871" s="108">
        <f>0.12*O1870</f>
        <v>0</v>
      </c>
    </row>
    <row r="1872" spans="1:15" ht="30" hidden="1" customHeight="1">
      <c r="A1872" s="759"/>
      <c r="B1872" s="753"/>
      <c r="C1872" s="207" t="s">
        <v>57</v>
      </c>
      <c r="D1872" s="51"/>
      <c r="E1872" s="226"/>
      <c r="F1872" s="108">
        <f>SUM(G1872:J1872)</f>
        <v>0</v>
      </c>
      <c r="G1872" s="222"/>
      <c r="H1872" s="222"/>
      <c r="I1872" s="222"/>
      <c r="J1872" s="222"/>
      <c r="K1872" s="222"/>
      <c r="L1872" s="222"/>
      <c r="M1872" s="222"/>
      <c r="N1872" s="222"/>
      <c r="O1872" s="222"/>
    </row>
    <row r="1873" spans="1:15" ht="32.25" hidden="1" customHeight="1">
      <c r="A1873" s="760"/>
      <c r="B1873" s="754"/>
      <c r="C1873" s="207" t="s">
        <v>297</v>
      </c>
      <c r="D1873" s="51"/>
      <c r="E1873" s="226"/>
      <c r="F1873" s="223"/>
      <c r="G1873" s="222"/>
      <c r="H1873" s="222"/>
      <c r="I1873" s="222"/>
      <c r="J1873" s="222"/>
      <c r="K1873" s="222"/>
      <c r="L1873" s="222"/>
      <c r="M1873" s="222"/>
      <c r="N1873" s="222"/>
      <c r="O1873" s="222"/>
    </row>
    <row r="1874" spans="1:15" ht="15" hidden="1" customHeight="1">
      <c r="A1874" s="755" t="s">
        <v>148</v>
      </c>
      <c r="B1874" s="752" t="s">
        <v>255</v>
      </c>
      <c r="C1874" s="207" t="s">
        <v>59</v>
      </c>
      <c r="D1874" s="51"/>
      <c r="E1874" s="226"/>
      <c r="F1874" s="108">
        <f>SUM(G1874:J1874)</f>
        <v>0</v>
      </c>
      <c r="G1874" s="222"/>
      <c r="H1874" s="222"/>
      <c r="I1874" s="222"/>
      <c r="J1874" s="222"/>
      <c r="K1874" s="222"/>
      <c r="L1874" s="222"/>
      <c r="M1874" s="222"/>
      <c r="N1874" s="222"/>
      <c r="O1874" s="222"/>
    </row>
    <row r="1875" spans="1:15" ht="15" hidden="1" customHeight="1">
      <c r="A1875" s="756"/>
      <c r="B1875" s="753"/>
      <c r="C1875" s="207" t="s">
        <v>56</v>
      </c>
      <c r="D1875" s="51"/>
      <c r="E1875" s="244"/>
      <c r="F1875" s="108">
        <f t="shared" ref="F1875:N1875" si="1119">0.1429*F1874/1000</f>
        <v>0</v>
      </c>
      <c r="G1875" s="108">
        <f t="shared" si="1119"/>
        <v>0</v>
      </c>
      <c r="H1875" s="108">
        <f t="shared" si="1119"/>
        <v>0</v>
      </c>
      <c r="I1875" s="108">
        <f t="shared" si="1119"/>
        <v>0</v>
      </c>
      <c r="J1875" s="108">
        <f t="shared" si="1119"/>
        <v>0</v>
      </c>
      <c r="K1875" s="108">
        <f t="shared" si="1119"/>
        <v>0</v>
      </c>
      <c r="L1875" s="108">
        <f t="shared" si="1119"/>
        <v>0</v>
      </c>
      <c r="M1875" s="108">
        <f t="shared" si="1119"/>
        <v>0</v>
      </c>
      <c r="N1875" s="108">
        <f t="shared" si="1119"/>
        <v>0</v>
      </c>
      <c r="O1875" s="108">
        <f>0.1429*O1874/1000</f>
        <v>0</v>
      </c>
    </row>
    <row r="1876" spans="1:15" ht="30" hidden="1" customHeight="1">
      <c r="A1876" s="756"/>
      <c r="B1876" s="753"/>
      <c r="C1876" s="207" t="s">
        <v>57</v>
      </c>
      <c r="D1876" s="51"/>
      <c r="E1876" s="226"/>
      <c r="F1876" s="108">
        <f>SUM(G1876:J1876)</f>
        <v>0</v>
      </c>
      <c r="G1876" s="222"/>
      <c r="H1876" s="222"/>
      <c r="I1876" s="222"/>
      <c r="J1876" s="222"/>
      <c r="K1876" s="222"/>
      <c r="L1876" s="222"/>
      <c r="M1876" s="222"/>
      <c r="N1876" s="222"/>
      <c r="O1876" s="222"/>
    </row>
    <row r="1877" spans="1:15" ht="17.25" hidden="1" customHeight="1">
      <c r="A1877" s="757"/>
      <c r="B1877" s="754"/>
      <c r="C1877" s="207" t="s">
        <v>288</v>
      </c>
      <c r="D1877" s="51"/>
      <c r="E1877" s="226"/>
      <c r="F1877" s="223"/>
      <c r="G1877" s="222"/>
      <c r="H1877" s="222"/>
      <c r="I1877" s="222"/>
      <c r="J1877" s="222"/>
      <c r="K1877" s="222"/>
      <c r="L1877" s="222"/>
      <c r="M1877" s="222"/>
      <c r="N1877" s="222"/>
      <c r="O1877" s="222"/>
    </row>
    <row r="1878" spans="1:15" ht="17.25" hidden="1" customHeight="1">
      <c r="A1878" s="755" t="s">
        <v>149</v>
      </c>
      <c r="B1878" s="752" t="s">
        <v>256</v>
      </c>
      <c r="C1878" s="207" t="s">
        <v>309</v>
      </c>
      <c r="D1878" s="51"/>
      <c r="E1878" s="226"/>
      <c r="F1878" s="108">
        <f>SUM(G1878:J1878)</f>
        <v>0</v>
      </c>
      <c r="G1878" s="222"/>
      <c r="H1878" s="222"/>
      <c r="I1878" s="222"/>
      <c r="J1878" s="222"/>
      <c r="K1878" s="222"/>
      <c r="L1878" s="222"/>
      <c r="M1878" s="222"/>
      <c r="N1878" s="222"/>
      <c r="O1878" s="222"/>
    </row>
    <row r="1879" spans="1:15" ht="15" hidden="1" customHeight="1">
      <c r="A1879" s="756"/>
      <c r="B1879" s="753"/>
      <c r="C1879" s="207" t="s">
        <v>56</v>
      </c>
      <c r="D1879" s="51"/>
      <c r="E1879" s="244"/>
      <c r="F1879" s="108">
        <f t="shared" ref="F1879:N1879" si="1120">1.154*F1878/1000</f>
        <v>0</v>
      </c>
      <c r="G1879" s="108">
        <f t="shared" si="1120"/>
        <v>0</v>
      </c>
      <c r="H1879" s="108">
        <f t="shared" si="1120"/>
        <v>0</v>
      </c>
      <c r="I1879" s="108">
        <f t="shared" si="1120"/>
        <v>0</v>
      </c>
      <c r="J1879" s="108">
        <f t="shared" si="1120"/>
        <v>0</v>
      </c>
      <c r="K1879" s="108">
        <f t="shared" si="1120"/>
        <v>0</v>
      </c>
      <c r="L1879" s="108">
        <f t="shared" si="1120"/>
        <v>0</v>
      </c>
      <c r="M1879" s="108">
        <f t="shared" si="1120"/>
        <v>0</v>
      </c>
      <c r="N1879" s="108">
        <f t="shared" si="1120"/>
        <v>0</v>
      </c>
      <c r="O1879" s="108">
        <f>1.154*O1878/1000</f>
        <v>0</v>
      </c>
    </row>
    <row r="1880" spans="1:15" ht="30" hidden="1" customHeight="1">
      <c r="A1880" s="757"/>
      <c r="B1880" s="754"/>
      <c r="C1880" s="207" t="s">
        <v>57</v>
      </c>
      <c r="D1880" s="51"/>
      <c r="E1880" s="226"/>
      <c r="F1880" s="108">
        <f t="shared" ref="F1880:F1885" si="1121">SUM(G1880:J1880)</f>
        <v>0</v>
      </c>
      <c r="G1880" s="222"/>
      <c r="H1880" s="222"/>
      <c r="I1880" s="222"/>
      <c r="J1880" s="222"/>
      <c r="K1880" s="222"/>
      <c r="L1880" s="222"/>
      <c r="M1880" s="222"/>
      <c r="N1880" s="222"/>
      <c r="O1880" s="222"/>
    </row>
    <row r="1881" spans="1:15" ht="17.25" hidden="1" customHeight="1">
      <c r="A1881" s="755" t="s">
        <v>150</v>
      </c>
      <c r="B1881" s="752" t="s">
        <v>294</v>
      </c>
      <c r="C1881" s="207" t="s">
        <v>257</v>
      </c>
      <c r="D1881" s="51"/>
      <c r="E1881" s="226"/>
      <c r="F1881" s="108">
        <f t="shared" si="1121"/>
        <v>0</v>
      </c>
      <c r="G1881" s="222"/>
      <c r="H1881" s="222"/>
      <c r="I1881" s="222"/>
      <c r="J1881" s="222"/>
      <c r="K1881" s="222"/>
      <c r="L1881" s="222"/>
      <c r="M1881" s="222"/>
      <c r="N1881" s="222"/>
      <c r="O1881" s="222"/>
    </row>
    <row r="1882" spans="1:15" ht="15" hidden="1" customHeight="1">
      <c r="A1882" s="756"/>
      <c r="B1882" s="753"/>
      <c r="C1882" s="207" t="s">
        <v>244</v>
      </c>
      <c r="D1882" s="51"/>
      <c r="E1882" s="226"/>
      <c r="F1882" s="108">
        <f t="shared" si="1121"/>
        <v>0</v>
      </c>
      <c r="G1882" s="222"/>
      <c r="H1882" s="222"/>
      <c r="I1882" s="222"/>
      <c r="J1882" s="222"/>
      <c r="K1882" s="222"/>
      <c r="L1882" s="222"/>
      <c r="M1882" s="222"/>
      <c r="N1882" s="222"/>
      <c r="O1882" s="222"/>
    </row>
    <row r="1883" spans="1:15" ht="15" hidden="1" customHeight="1">
      <c r="A1883" s="756"/>
      <c r="B1883" s="753"/>
      <c r="C1883" s="207" t="s">
        <v>310</v>
      </c>
      <c r="D1883" s="51"/>
      <c r="E1883" s="226"/>
      <c r="F1883" s="108">
        <f t="shared" si="1121"/>
        <v>0</v>
      </c>
      <c r="G1883" s="222"/>
      <c r="H1883" s="222"/>
      <c r="I1883" s="222"/>
      <c r="J1883" s="222"/>
      <c r="K1883" s="222"/>
      <c r="L1883" s="222"/>
      <c r="M1883" s="222"/>
      <c r="N1883" s="222"/>
      <c r="O1883" s="222"/>
    </row>
    <row r="1884" spans="1:15" ht="15" hidden="1" customHeight="1">
      <c r="A1884" s="756"/>
      <c r="B1884" s="753"/>
      <c r="C1884" s="207" t="s">
        <v>56</v>
      </c>
      <c r="D1884" s="51"/>
      <c r="E1884" s="226"/>
      <c r="F1884" s="108">
        <f t="shared" si="1121"/>
        <v>0</v>
      </c>
      <c r="G1884" s="222"/>
      <c r="H1884" s="222"/>
      <c r="I1884" s="222"/>
      <c r="J1884" s="222"/>
      <c r="K1884" s="222"/>
      <c r="L1884" s="222"/>
      <c r="M1884" s="222"/>
      <c r="N1884" s="222"/>
      <c r="O1884" s="222"/>
    </row>
    <row r="1885" spans="1:15" ht="30" hidden="1" customHeight="1">
      <c r="A1885" s="757"/>
      <c r="B1885" s="754"/>
      <c r="C1885" s="207" t="s">
        <v>57</v>
      </c>
      <c r="D1885" s="51"/>
      <c r="E1885" s="226"/>
      <c r="F1885" s="108">
        <f t="shared" si="1121"/>
        <v>0</v>
      </c>
      <c r="G1885" s="222"/>
      <c r="H1885" s="222"/>
      <c r="I1885" s="222"/>
      <c r="J1885" s="222"/>
      <c r="K1885" s="222"/>
      <c r="L1885" s="222"/>
      <c r="M1885" s="222"/>
      <c r="N1885" s="222"/>
      <c r="O1885" s="222"/>
    </row>
    <row r="1886" spans="1:15" ht="30" hidden="1" customHeight="1">
      <c r="A1886" s="755" t="s">
        <v>231</v>
      </c>
      <c r="B1886" s="772" t="s">
        <v>230</v>
      </c>
      <c r="C1886" s="206" t="s">
        <v>57</v>
      </c>
      <c r="D1886" s="50"/>
      <c r="E1886" s="244"/>
      <c r="F1886" s="108">
        <f t="shared" ref="F1886:N1886" si="1122">F1889+F1891+F1895</f>
        <v>0</v>
      </c>
      <c r="G1886" s="108">
        <f t="shared" si="1122"/>
        <v>0</v>
      </c>
      <c r="H1886" s="108">
        <f t="shared" si="1122"/>
        <v>0</v>
      </c>
      <c r="I1886" s="108">
        <f t="shared" si="1122"/>
        <v>0</v>
      </c>
      <c r="J1886" s="108">
        <f t="shared" si="1122"/>
        <v>0</v>
      </c>
      <c r="K1886" s="108">
        <f t="shared" si="1122"/>
        <v>0</v>
      </c>
      <c r="L1886" s="108">
        <f t="shared" si="1122"/>
        <v>0</v>
      </c>
      <c r="M1886" s="108">
        <f t="shared" si="1122"/>
        <v>0</v>
      </c>
      <c r="N1886" s="108">
        <f t="shared" si="1122"/>
        <v>0</v>
      </c>
      <c r="O1886" s="108">
        <f>O1889+O1891+O1895</f>
        <v>0</v>
      </c>
    </row>
    <row r="1887" spans="1:15" ht="17.25" hidden="1" customHeight="1">
      <c r="A1887" s="757"/>
      <c r="B1887" s="774"/>
      <c r="C1887" s="206" t="s">
        <v>257</v>
      </c>
      <c r="D1887" s="50"/>
      <c r="E1887" s="226"/>
      <c r="F1887" s="108">
        <f t="shared" ref="F1887:F1894" si="1123">SUM(G1887:J1887)</f>
        <v>0</v>
      </c>
      <c r="G1887" s="222"/>
      <c r="H1887" s="222"/>
      <c r="I1887" s="222"/>
      <c r="J1887" s="222"/>
      <c r="K1887" s="222"/>
      <c r="L1887" s="222"/>
      <c r="M1887" s="222"/>
      <c r="N1887" s="222"/>
      <c r="O1887" s="222"/>
    </row>
    <row r="1888" spans="1:15" ht="17.25" hidden="1" customHeight="1">
      <c r="A1888" s="758" t="s">
        <v>232</v>
      </c>
      <c r="B1888" s="767" t="s">
        <v>22</v>
      </c>
      <c r="C1888" s="207" t="s">
        <v>257</v>
      </c>
      <c r="D1888" s="51"/>
      <c r="E1888" s="226"/>
      <c r="F1888" s="108">
        <f t="shared" si="1123"/>
        <v>0</v>
      </c>
      <c r="G1888" s="222"/>
      <c r="H1888" s="222"/>
      <c r="I1888" s="222"/>
      <c r="J1888" s="222"/>
      <c r="K1888" s="222"/>
      <c r="L1888" s="222"/>
      <c r="M1888" s="222"/>
      <c r="N1888" s="222"/>
      <c r="O1888" s="222"/>
    </row>
    <row r="1889" spans="1:15" ht="30" hidden="1" customHeight="1">
      <c r="A1889" s="760"/>
      <c r="B1889" s="769"/>
      <c r="C1889" s="207" t="s">
        <v>57</v>
      </c>
      <c r="D1889" s="51"/>
      <c r="E1889" s="226"/>
      <c r="F1889" s="108">
        <f t="shared" si="1123"/>
        <v>0</v>
      </c>
      <c r="G1889" s="222"/>
      <c r="H1889" s="222"/>
      <c r="I1889" s="222"/>
      <c r="J1889" s="222"/>
      <c r="K1889" s="222"/>
      <c r="L1889" s="222"/>
      <c r="M1889" s="222"/>
      <c r="N1889" s="222"/>
      <c r="O1889" s="222"/>
    </row>
    <row r="1890" spans="1:15" ht="17.25" hidden="1" customHeight="1">
      <c r="A1890" s="755" t="s">
        <v>233</v>
      </c>
      <c r="B1890" s="767" t="s">
        <v>23</v>
      </c>
      <c r="C1890" s="207" t="s">
        <v>257</v>
      </c>
      <c r="D1890" s="51"/>
      <c r="E1890" s="226"/>
      <c r="F1890" s="108">
        <f t="shared" si="1123"/>
        <v>0</v>
      </c>
      <c r="G1890" s="222"/>
      <c r="H1890" s="222"/>
      <c r="I1890" s="222"/>
      <c r="J1890" s="222"/>
      <c r="K1890" s="222"/>
      <c r="L1890" s="222"/>
      <c r="M1890" s="222"/>
      <c r="N1890" s="222"/>
      <c r="O1890" s="222"/>
    </row>
    <row r="1891" spans="1:15" ht="30" hidden="1" customHeight="1">
      <c r="A1891" s="757"/>
      <c r="B1891" s="769"/>
      <c r="C1891" s="207" t="s">
        <v>57</v>
      </c>
      <c r="D1891" s="51"/>
      <c r="E1891" s="226"/>
      <c r="F1891" s="108">
        <f t="shared" si="1123"/>
        <v>0</v>
      </c>
      <c r="G1891" s="222"/>
      <c r="H1891" s="222"/>
      <c r="I1891" s="222"/>
      <c r="J1891" s="222"/>
      <c r="K1891" s="222"/>
      <c r="L1891" s="222"/>
      <c r="M1891" s="222"/>
      <c r="N1891" s="222"/>
      <c r="O1891" s="222"/>
    </row>
    <row r="1892" spans="1:15" ht="17.25" hidden="1" customHeight="1">
      <c r="A1892" s="755" t="s">
        <v>235</v>
      </c>
      <c r="B1892" s="767" t="s">
        <v>234</v>
      </c>
      <c r="C1892" s="207" t="s">
        <v>257</v>
      </c>
      <c r="D1892" s="51"/>
      <c r="E1892" s="226"/>
      <c r="F1892" s="108">
        <f t="shared" si="1123"/>
        <v>0</v>
      </c>
      <c r="G1892" s="222"/>
      <c r="H1892" s="222"/>
      <c r="I1892" s="222"/>
      <c r="J1892" s="222"/>
      <c r="K1892" s="222"/>
      <c r="L1892" s="222"/>
      <c r="M1892" s="222"/>
      <c r="N1892" s="222"/>
      <c r="O1892" s="222"/>
    </row>
    <row r="1893" spans="1:15" ht="15" hidden="1" customHeight="1">
      <c r="A1893" s="756"/>
      <c r="B1893" s="768"/>
      <c r="C1893" s="207" t="s">
        <v>244</v>
      </c>
      <c r="D1893" s="51"/>
      <c r="E1893" s="226"/>
      <c r="F1893" s="108">
        <f t="shared" si="1123"/>
        <v>0</v>
      </c>
      <c r="G1893" s="222"/>
      <c r="H1893" s="222"/>
      <c r="I1893" s="222"/>
      <c r="J1893" s="222"/>
      <c r="K1893" s="222"/>
      <c r="L1893" s="222"/>
      <c r="M1893" s="222"/>
      <c r="N1893" s="222"/>
      <c r="O1893" s="222"/>
    </row>
    <row r="1894" spans="1:15" ht="15" hidden="1" customHeight="1">
      <c r="A1894" s="756"/>
      <c r="B1894" s="768"/>
      <c r="C1894" s="207" t="s">
        <v>310</v>
      </c>
      <c r="D1894" s="51"/>
      <c r="E1894" s="226"/>
      <c r="F1894" s="108">
        <f t="shared" si="1123"/>
        <v>0</v>
      </c>
      <c r="G1894" s="222"/>
      <c r="H1894" s="222"/>
      <c r="I1894" s="222"/>
      <c r="J1894" s="222"/>
      <c r="K1894" s="222"/>
      <c r="L1894" s="222"/>
      <c r="M1894" s="222"/>
      <c r="N1894" s="222"/>
      <c r="O1894" s="222"/>
    </row>
    <row r="1895" spans="1:15" ht="30" hidden="1" customHeight="1">
      <c r="A1895" s="757"/>
      <c r="B1895" s="769"/>
      <c r="C1895" s="207" t="s">
        <v>57</v>
      </c>
      <c r="D1895" s="51"/>
      <c r="E1895" s="226"/>
      <c r="F1895" s="108">
        <f>SUM(G1895:J1895)</f>
        <v>0</v>
      </c>
      <c r="G1895" s="222"/>
      <c r="H1895" s="222"/>
      <c r="I1895" s="222"/>
      <c r="J1895" s="222"/>
      <c r="K1895" s="222"/>
      <c r="L1895" s="222"/>
      <c r="M1895" s="222"/>
      <c r="N1895" s="222"/>
      <c r="O1895" s="222"/>
    </row>
    <row r="1896" spans="1:15" ht="15" hidden="1" customHeight="1">
      <c r="A1896" s="755">
        <v>8</v>
      </c>
      <c r="B1896" s="772" t="s">
        <v>245</v>
      </c>
      <c r="C1896" s="207" t="s">
        <v>242</v>
      </c>
      <c r="D1896" s="51"/>
      <c r="E1896" s="244"/>
      <c r="F1896" s="108">
        <f t="shared" ref="F1896:N1896" si="1124">F1899+F1912</f>
        <v>0</v>
      </c>
      <c r="G1896" s="108">
        <f t="shared" si="1124"/>
        <v>0</v>
      </c>
      <c r="H1896" s="108">
        <f t="shared" si="1124"/>
        <v>0</v>
      </c>
      <c r="I1896" s="108">
        <f t="shared" si="1124"/>
        <v>0</v>
      </c>
      <c r="J1896" s="108">
        <f t="shared" si="1124"/>
        <v>0</v>
      </c>
      <c r="K1896" s="108">
        <f t="shared" si="1124"/>
        <v>0</v>
      </c>
      <c r="L1896" s="108">
        <f t="shared" si="1124"/>
        <v>0</v>
      </c>
      <c r="M1896" s="108">
        <f t="shared" si="1124"/>
        <v>0</v>
      </c>
      <c r="N1896" s="108">
        <f t="shared" si="1124"/>
        <v>0</v>
      </c>
      <c r="O1896" s="108">
        <f>O1899+O1912</f>
        <v>0</v>
      </c>
    </row>
    <row r="1897" spans="1:15" ht="15" hidden="1" customHeight="1">
      <c r="A1897" s="756"/>
      <c r="B1897" s="773"/>
      <c r="C1897" s="207" t="s">
        <v>56</v>
      </c>
      <c r="D1897" s="51"/>
      <c r="E1897" s="244"/>
      <c r="F1897" s="108">
        <f t="shared" ref="F1897:N1897" si="1125">F1900+F1913</f>
        <v>0</v>
      </c>
      <c r="G1897" s="108">
        <f t="shared" si="1125"/>
        <v>0</v>
      </c>
      <c r="H1897" s="108">
        <f t="shared" si="1125"/>
        <v>0</v>
      </c>
      <c r="I1897" s="108">
        <f t="shared" si="1125"/>
        <v>0</v>
      </c>
      <c r="J1897" s="108">
        <f t="shared" si="1125"/>
        <v>0</v>
      </c>
      <c r="K1897" s="108">
        <f t="shared" si="1125"/>
        <v>0</v>
      </c>
      <c r="L1897" s="108">
        <f t="shared" si="1125"/>
        <v>0</v>
      </c>
      <c r="M1897" s="108">
        <f t="shared" si="1125"/>
        <v>0</v>
      </c>
      <c r="N1897" s="108">
        <f t="shared" si="1125"/>
        <v>0</v>
      </c>
      <c r="O1897" s="108">
        <f>O1900+O1913</f>
        <v>0</v>
      </c>
    </row>
    <row r="1898" spans="1:15" ht="30" hidden="1" customHeight="1">
      <c r="A1898" s="757"/>
      <c r="B1898" s="774"/>
      <c r="C1898" s="209" t="s">
        <v>55</v>
      </c>
      <c r="D1898" s="53"/>
      <c r="E1898" s="244"/>
      <c r="F1898" s="108">
        <f t="shared" ref="F1898:N1898" si="1126">F1901+F1914</f>
        <v>0</v>
      </c>
      <c r="G1898" s="108">
        <f t="shared" si="1126"/>
        <v>0</v>
      </c>
      <c r="H1898" s="108">
        <f t="shared" si="1126"/>
        <v>0</v>
      </c>
      <c r="I1898" s="108">
        <f t="shared" si="1126"/>
        <v>0</v>
      </c>
      <c r="J1898" s="108">
        <f t="shared" si="1126"/>
        <v>0</v>
      </c>
      <c r="K1898" s="108">
        <f t="shared" si="1126"/>
        <v>0</v>
      </c>
      <c r="L1898" s="108">
        <f t="shared" si="1126"/>
        <v>0</v>
      </c>
      <c r="M1898" s="108">
        <f t="shared" si="1126"/>
        <v>0</v>
      </c>
      <c r="N1898" s="108">
        <f t="shared" si="1126"/>
        <v>0</v>
      </c>
      <c r="O1898" s="108">
        <f>O1901+O1914</f>
        <v>0</v>
      </c>
    </row>
    <row r="1899" spans="1:15" hidden="1">
      <c r="A1899" s="533" t="s">
        <v>236</v>
      </c>
      <c r="B1899" s="55" t="s">
        <v>250</v>
      </c>
      <c r="C1899" s="207" t="s">
        <v>242</v>
      </c>
      <c r="D1899" s="51"/>
      <c r="E1899" s="244"/>
      <c r="F1899" s="108">
        <f t="shared" ref="F1899:N1899" si="1127">F1903+F1907</f>
        <v>0</v>
      </c>
      <c r="G1899" s="108">
        <f t="shared" si="1127"/>
        <v>0</v>
      </c>
      <c r="H1899" s="108">
        <f t="shared" si="1127"/>
        <v>0</v>
      </c>
      <c r="I1899" s="108">
        <f t="shared" si="1127"/>
        <v>0</v>
      </c>
      <c r="J1899" s="108">
        <f t="shared" si="1127"/>
        <v>0</v>
      </c>
      <c r="K1899" s="108">
        <f t="shared" si="1127"/>
        <v>0</v>
      </c>
      <c r="L1899" s="108">
        <f t="shared" si="1127"/>
        <v>0</v>
      </c>
      <c r="M1899" s="108">
        <f t="shared" si="1127"/>
        <v>0</v>
      </c>
      <c r="N1899" s="108">
        <f t="shared" si="1127"/>
        <v>0</v>
      </c>
      <c r="O1899" s="108">
        <f>O1903+O1907</f>
        <v>0</v>
      </c>
    </row>
    <row r="1900" spans="1:15" hidden="1">
      <c r="A1900" s="533"/>
      <c r="B1900" s="535"/>
      <c r="C1900" s="207" t="s">
        <v>56</v>
      </c>
      <c r="D1900" s="51"/>
      <c r="E1900" s="244"/>
      <c r="F1900" s="108">
        <f t="shared" ref="F1900:N1900" si="1128">F1904+F1908</f>
        <v>0</v>
      </c>
      <c r="G1900" s="108">
        <f t="shared" si="1128"/>
        <v>0</v>
      </c>
      <c r="H1900" s="108">
        <f t="shared" si="1128"/>
        <v>0</v>
      </c>
      <c r="I1900" s="108">
        <f t="shared" si="1128"/>
        <v>0</v>
      </c>
      <c r="J1900" s="108">
        <f t="shared" si="1128"/>
        <v>0</v>
      </c>
      <c r="K1900" s="108">
        <f t="shared" si="1128"/>
        <v>0</v>
      </c>
      <c r="L1900" s="108">
        <f t="shared" si="1128"/>
        <v>0</v>
      </c>
      <c r="M1900" s="108">
        <f t="shared" si="1128"/>
        <v>0</v>
      </c>
      <c r="N1900" s="108">
        <f t="shared" si="1128"/>
        <v>0</v>
      </c>
      <c r="O1900" s="108">
        <f>O1904+O1908</f>
        <v>0</v>
      </c>
    </row>
    <row r="1901" spans="1:15" ht="30" hidden="1">
      <c r="A1901" s="533"/>
      <c r="B1901" s="535"/>
      <c r="C1901" s="207" t="s">
        <v>55</v>
      </c>
      <c r="D1901" s="51"/>
      <c r="E1901" s="244"/>
      <c r="F1901" s="108">
        <f t="shared" ref="F1901:N1901" si="1129">F1905+F1909</f>
        <v>0</v>
      </c>
      <c r="G1901" s="108">
        <f t="shared" si="1129"/>
        <v>0</v>
      </c>
      <c r="H1901" s="108">
        <f t="shared" si="1129"/>
        <v>0</v>
      </c>
      <c r="I1901" s="108">
        <f t="shared" si="1129"/>
        <v>0</v>
      </c>
      <c r="J1901" s="108">
        <f t="shared" si="1129"/>
        <v>0</v>
      </c>
      <c r="K1901" s="108">
        <f t="shared" si="1129"/>
        <v>0</v>
      </c>
      <c r="L1901" s="108">
        <f t="shared" si="1129"/>
        <v>0</v>
      </c>
      <c r="M1901" s="108">
        <f t="shared" si="1129"/>
        <v>0</v>
      </c>
      <c r="N1901" s="108">
        <f t="shared" si="1129"/>
        <v>0</v>
      </c>
      <c r="O1901" s="108">
        <f>O1905+O1909</f>
        <v>0</v>
      </c>
    </row>
    <row r="1902" spans="1:15" ht="30" hidden="1">
      <c r="A1902" s="533"/>
      <c r="B1902" s="535"/>
      <c r="C1902" s="207" t="s">
        <v>243</v>
      </c>
      <c r="D1902" s="51"/>
      <c r="E1902" s="226"/>
      <c r="F1902" s="223"/>
      <c r="G1902" s="222"/>
      <c r="H1902" s="222"/>
      <c r="I1902" s="222"/>
      <c r="J1902" s="222"/>
      <c r="K1902" s="222"/>
      <c r="L1902" s="222"/>
      <c r="M1902" s="222"/>
      <c r="N1902" s="222"/>
      <c r="O1902" s="222"/>
    </row>
    <row r="1903" spans="1:15" hidden="1">
      <c r="A1903" s="533" t="s">
        <v>237</v>
      </c>
      <c r="B1903" s="52" t="s">
        <v>251</v>
      </c>
      <c r="C1903" s="207" t="s">
        <v>242</v>
      </c>
      <c r="D1903" s="51"/>
      <c r="E1903" s="226"/>
      <c r="F1903" s="108">
        <f>SUM(G1903:J1903)</f>
        <v>0</v>
      </c>
      <c r="G1903" s="222"/>
      <c r="H1903" s="222"/>
      <c r="I1903" s="222"/>
      <c r="J1903" s="222"/>
      <c r="K1903" s="222"/>
      <c r="L1903" s="222"/>
      <c r="M1903" s="222"/>
      <c r="N1903" s="222"/>
      <c r="O1903" s="222"/>
    </row>
    <row r="1904" spans="1:15" hidden="1">
      <c r="A1904" s="533"/>
      <c r="B1904" s="57"/>
      <c r="C1904" s="207" t="s">
        <v>225</v>
      </c>
      <c r="D1904" s="51"/>
      <c r="E1904" s="244"/>
      <c r="F1904" s="108">
        <f>F1903*0.76*1.49/1000</f>
        <v>0</v>
      </c>
      <c r="G1904" s="108">
        <f t="shared" ref="G1904:N1904" si="1130">G1903*0.76*1.49/1000</f>
        <v>0</v>
      </c>
      <c r="H1904" s="108">
        <f t="shared" si="1130"/>
        <v>0</v>
      </c>
      <c r="I1904" s="108">
        <f t="shared" si="1130"/>
        <v>0</v>
      </c>
      <c r="J1904" s="108">
        <f t="shared" si="1130"/>
        <v>0</v>
      </c>
      <c r="K1904" s="108">
        <f t="shared" si="1130"/>
        <v>0</v>
      </c>
      <c r="L1904" s="108">
        <f t="shared" si="1130"/>
        <v>0</v>
      </c>
      <c r="M1904" s="108">
        <f t="shared" si="1130"/>
        <v>0</v>
      </c>
      <c r="N1904" s="108">
        <f t="shared" si="1130"/>
        <v>0</v>
      </c>
      <c r="O1904" s="108">
        <f>O1903*0.76*1.49/1000</f>
        <v>0</v>
      </c>
    </row>
    <row r="1905" spans="1:15" ht="30" hidden="1">
      <c r="A1905" s="533"/>
      <c r="B1905" s="57"/>
      <c r="C1905" s="207" t="s">
        <v>55</v>
      </c>
      <c r="D1905" s="51"/>
      <c r="E1905" s="226"/>
      <c r="F1905" s="108">
        <f>SUM(G1905:J1905)</f>
        <v>0</v>
      </c>
      <c r="G1905" s="222"/>
      <c r="H1905" s="222"/>
      <c r="I1905" s="222"/>
      <c r="J1905" s="222"/>
      <c r="K1905" s="222"/>
      <c r="L1905" s="222"/>
      <c r="M1905" s="222"/>
      <c r="N1905" s="222"/>
      <c r="O1905" s="222"/>
    </row>
    <row r="1906" spans="1:15" ht="30" hidden="1">
      <c r="A1906" s="533"/>
      <c r="B1906" s="57"/>
      <c r="C1906" s="207" t="s">
        <v>243</v>
      </c>
      <c r="D1906" s="51"/>
      <c r="E1906" s="226"/>
      <c r="F1906" s="223"/>
      <c r="G1906" s="222"/>
      <c r="H1906" s="222"/>
      <c r="I1906" s="222"/>
      <c r="J1906" s="222"/>
      <c r="K1906" s="222"/>
      <c r="L1906" s="222"/>
      <c r="M1906" s="222"/>
      <c r="N1906" s="222"/>
      <c r="O1906" s="222"/>
    </row>
    <row r="1907" spans="1:15" hidden="1">
      <c r="A1907" s="533" t="s">
        <v>238</v>
      </c>
      <c r="B1907" s="52" t="s">
        <v>252</v>
      </c>
      <c r="C1907" s="207" t="s">
        <v>244</v>
      </c>
      <c r="D1907" s="51"/>
      <c r="E1907" s="226"/>
      <c r="F1907" s="108">
        <f>SUM(G1907:J1907)</f>
        <v>0</v>
      </c>
      <c r="G1907" s="222"/>
      <c r="H1907" s="222"/>
      <c r="I1907" s="222"/>
      <c r="J1907" s="222"/>
      <c r="K1907" s="222"/>
      <c r="L1907" s="222"/>
      <c r="M1907" s="222"/>
      <c r="N1907" s="222"/>
      <c r="O1907" s="222"/>
    </row>
    <row r="1908" spans="1:15" hidden="1">
      <c r="A1908" s="533"/>
      <c r="B1908" s="535"/>
      <c r="C1908" s="207" t="s">
        <v>225</v>
      </c>
      <c r="D1908" s="51"/>
      <c r="E1908" s="244"/>
      <c r="F1908" s="108">
        <f>F1907*0.76*1.49/1000</f>
        <v>0</v>
      </c>
      <c r="G1908" s="108">
        <f t="shared" ref="G1908:N1908" si="1131">G1907*0.76*1.49/1000</f>
        <v>0</v>
      </c>
      <c r="H1908" s="108">
        <f t="shared" si="1131"/>
        <v>0</v>
      </c>
      <c r="I1908" s="108">
        <f t="shared" si="1131"/>
        <v>0</v>
      </c>
      <c r="J1908" s="108">
        <f t="shared" si="1131"/>
        <v>0</v>
      </c>
      <c r="K1908" s="108">
        <f t="shared" si="1131"/>
        <v>0</v>
      </c>
      <c r="L1908" s="108">
        <f t="shared" si="1131"/>
        <v>0</v>
      </c>
      <c r="M1908" s="108">
        <f t="shared" si="1131"/>
        <v>0</v>
      </c>
      <c r="N1908" s="108">
        <f t="shared" si="1131"/>
        <v>0</v>
      </c>
      <c r="O1908" s="108">
        <f>O1907*0.76*1.49/1000</f>
        <v>0</v>
      </c>
    </row>
    <row r="1909" spans="1:15" ht="30" hidden="1">
      <c r="A1909" s="533"/>
      <c r="B1909" s="535"/>
      <c r="C1909" s="207" t="s">
        <v>55</v>
      </c>
      <c r="D1909" s="51"/>
      <c r="E1909" s="226"/>
      <c r="F1909" s="108">
        <f>SUM(G1909:J1909)</f>
        <v>0</v>
      </c>
      <c r="G1909" s="222"/>
      <c r="H1909" s="222"/>
      <c r="I1909" s="222"/>
      <c r="J1909" s="222"/>
      <c r="K1909" s="222"/>
      <c r="L1909" s="222"/>
      <c r="M1909" s="222"/>
      <c r="N1909" s="222"/>
      <c r="O1909" s="222"/>
    </row>
    <row r="1910" spans="1:15" ht="30" hidden="1">
      <c r="A1910" s="533"/>
      <c r="B1910" s="535"/>
      <c r="C1910" s="207" t="s">
        <v>243</v>
      </c>
      <c r="D1910" s="51"/>
      <c r="E1910" s="226"/>
      <c r="F1910" s="223"/>
      <c r="G1910" s="222"/>
      <c r="H1910" s="222"/>
      <c r="I1910" s="222"/>
      <c r="J1910" s="222"/>
      <c r="K1910" s="222"/>
      <c r="L1910" s="222"/>
      <c r="M1910" s="222"/>
      <c r="N1910" s="222"/>
      <c r="O1910" s="222"/>
    </row>
    <row r="1911" spans="1:15" ht="30" hidden="1">
      <c r="A1911" s="533"/>
      <c r="B1911" s="535"/>
      <c r="C1911" s="207" t="s">
        <v>260</v>
      </c>
      <c r="D1911" s="51"/>
      <c r="E1911" s="226"/>
      <c r="F1911" s="223"/>
      <c r="G1911" s="222"/>
      <c r="H1911" s="222"/>
      <c r="I1911" s="222"/>
      <c r="J1911" s="222"/>
      <c r="K1911" s="222"/>
      <c r="L1911" s="222"/>
      <c r="M1911" s="222"/>
      <c r="N1911" s="222"/>
      <c r="O1911" s="222"/>
    </row>
    <row r="1912" spans="1:15" hidden="1">
      <c r="A1912" s="533" t="s">
        <v>239</v>
      </c>
      <c r="B1912" s="55" t="s">
        <v>226</v>
      </c>
      <c r="C1912" s="207" t="s">
        <v>242</v>
      </c>
      <c r="D1912" s="51"/>
      <c r="E1912" s="244"/>
      <c r="F1912" s="108">
        <f t="shared" ref="F1912:N1912" si="1132">F1916+F1920</f>
        <v>0</v>
      </c>
      <c r="G1912" s="108">
        <f t="shared" si="1132"/>
        <v>0</v>
      </c>
      <c r="H1912" s="108">
        <f t="shared" si="1132"/>
        <v>0</v>
      </c>
      <c r="I1912" s="108">
        <f t="shared" si="1132"/>
        <v>0</v>
      </c>
      <c r="J1912" s="108">
        <f t="shared" si="1132"/>
        <v>0</v>
      </c>
      <c r="K1912" s="108">
        <f t="shared" si="1132"/>
        <v>0</v>
      </c>
      <c r="L1912" s="108">
        <f t="shared" si="1132"/>
        <v>0</v>
      </c>
      <c r="M1912" s="108">
        <f t="shared" si="1132"/>
        <v>0</v>
      </c>
      <c r="N1912" s="108">
        <f t="shared" si="1132"/>
        <v>0</v>
      </c>
      <c r="O1912" s="108">
        <f>O1916+O1920</f>
        <v>0</v>
      </c>
    </row>
    <row r="1913" spans="1:15" hidden="1">
      <c r="A1913" s="533"/>
      <c r="B1913" s="535"/>
      <c r="C1913" s="207" t="s">
        <v>225</v>
      </c>
      <c r="D1913" s="51"/>
      <c r="E1913" s="244"/>
      <c r="F1913" s="108">
        <f t="shared" ref="F1913:N1913" si="1133">F1917+F1921</f>
        <v>0</v>
      </c>
      <c r="G1913" s="108">
        <f t="shared" si="1133"/>
        <v>0</v>
      </c>
      <c r="H1913" s="108">
        <f t="shared" si="1133"/>
        <v>0</v>
      </c>
      <c r="I1913" s="108">
        <f t="shared" si="1133"/>
        <v>0</v>
      </c>
      <c r="J1913" s="108">
        <f t="shared" si="1133"/>
        <v>0</v>
      </c>
      <c r="K1913" s="108">
        <f t="shared" si="1133"/>
        <v>0</v>
      </c>
      <c r="L1913" s="108">
        <f t="shared" si="1133"/>
        <v>0</v>
      </c>
      <c r="M1913" s="108">
        <f t="shared" si="1133"/>
        <v>0</v>
      </c>
      <c r="N1913" s="108">
        <f t="shared" si="1133"/>
        <v>0</v>
      </c>
      <c r="O1913" s="108">
        <f>O1917+O1921</f>
        <v>0</v>
      </c>
    </row>
    <row r="1914" spans="1:15" ht="30" hidden="1">
      <c r="A1914" s="533"/>
      <c r="B1914" s="535"/>
      <c r="C1914" s="207" t="s">
        <v>55</v>
      </c>
      <c r="D1914" s="51"/>
      <c r="E1914" s="244"/>
      <c r="F1914" s="108">
        <f t="shared" ref="F1914:N1914" si="1134">F1918+F1922</f>
        <v>0</v>
      </c>
      <c r="G1914" s="108">
        <f t="shared" si="1134"/>
        <v>0</v>
      </c>
      <c r="H1914" s="108">
        <f t="shared" si="1134"/>
        <v>0</v>
      </c>
      <c r="I1914" s="108">
        <f t="shared" si="1134"/>
        <v>0</v>
      </c>
      <c r="J1914" s="108">
        <f t="shared" si="1134"/>
        <v>0</v>
      </c>
      <c r="K1914" s="108">
        <f t="shared" si="1134"/>
        <v>0</v>
      </c>
      <c r="L1914" s="108">
        <f t="shared" si="1134"/>
        <v>0</v>
      </c>
      <c r="M1914" s="108">
        <f t="shared" si="1134"/>
        <v>0</v>
      </c>
      <c r="N1914" s="108">
        <f t="shared" si="1134"/>
        <v>0</v>
      </c>
      <c r="O1914" s="108">
        <f>O1918+O1922</f>
        <v>0</v>
      </c>
    </row>
    <row r="1915" spans="1:15" ht="30" hidden="1">
      <c r="A1915" s="533"/>
      <c r="B1915" s="535"/>
      <c r="C1915" s="207" t="s">
        <v>243</v>
      </c>
      <c r="D1915" s="51"/>
      <c r="E1915" s="226"/>
      <c r="F1915" s="223"/>
      <c r="G1915" s="222"/>
      <c r="H1915" s="222"/>
      <c r="I1915" s="222"/>
      <c r="J1915" s="222"/>
      <c r="K1915" s="222"/>
      <c r="L1915" s="222"/>
      <c r="M1915" s="222"/>
      <c r="N1915" s="222"/>
      <c r="O1915" s="222"/>
    </row>
    <row r="1916" spans="1:15" hidden="1">
      <c r="A1916" s="533" t="s">
        <v>240</v>
      </c>
      <c r="B1916" s="52" t="s">
        <v>251</v>
      </c>
      <c r="C1916" s="207" t="s">
        <v>242</v>
      </c>
      <c r="D1916" s="51"/>
      <c r="E1916" s="226"/>
      <c r="F1916" s="108">
        <f>SUM(G1916:J1916)</f>
        <v>0</v>
      </c>
      <c r="G1916" s="222"/>
      <c r="H1916" s="222"/>
      <c r="I1916" s="222"/>
      <c r="J1916" s="222"/>
      <c r="K1916" s="222"/>
      <c r="L1916" s="222"/>
      <c r="M1916" s="222"/>
      <c r="N1916" s="222"/>
      <c r="O1916" s="222"/>
    </row>
    <row r="1917" spans="1:15" hidden="1">
      <c r="A1917" s="533"/>
      <c r="B1917" s="57"/>
      <c r="C1917" s="207" t="s">
        <v>225</v>
      </c>
      <c r="D1917" s="51"/>
      <c r="E1917" s="244"/>
      <c r="F1917" s="108">
        <f>F1916*0.85*1.45/1000</f>
        <v>0</v>
      </c>
      <c r="G1917" s="108">
        <f t="shared" ref="G1917:N1917" si="1135">G1916*0.85*1.45/1000</f>
        <v>0</v>
      </c>
      <c r="H1917" s="108">
        <f t="shared" si="1135"/>
        <v>0</v>
      </c>
      <c r="I1917" s="108">
        <f t="shared" si="1135"/>
        <v>0</v>
      </c>
      <c r="J1917" s="108">
        <f t="shared" si="1135"/>
        <v>0</v>
      </c>
      <c r="K1917" s="108">
        <f t="shared" si="1135"/>
        <v>0</v>
      </c>
      <c r="L1917" s="108">
        <f t="shared" si="1135"/>
        <v>0</v>
      </c>
      <c r="M1917" s="108">
        <f t="shared" si="1135"/>
        <v>0</v>
      </c>
      <c r="N1917" s="108">
        <f t="shared" si="1135"/>
        <v>0</v>
      </c>
      <c r="O1917" s="108">
        <f>O1916*0.85*1.45/1000</f>
        <v>0</v>
      </c>
    </row>
    <row r="1918" spans="1:15" ht="30" hidden="1">
      <c r="A1918" s="533"/>
      <c r="B1918" s="57"/>
      <c r="C1918" s="207" t="s">
        <v>55</v>
      </c>
      <c r="D1918" s="51"/>
      <c r="E1918" s="226"/>
      <c r="F1918" s="108">
        <f>SUM(G1918:J1918)</f>
        <v>0</v>
      </c>
      <c r="G1918" s="222"/>
      <c r="H1918" s="222"/>
      <c r="I1918" s="222"/>
      <c r="J1918" s="222"/>
      <c r="K1918" s="222"/>
      <c r="L1918" s="222"/>
      <c r="M1918" s="222"/>
      <c r="N1918" s="222"/>
      <c r="O1918" s="222"/>
    </row>
    <row r="1919" spans="1:15" ht="30" hidden="1">
      <c r="A1919" s="533"/>
      <c r="B1919" s="57"/>
      <c r="C1919" s="207" t="s">
        <v>243</v>
      </c>
      <c r="D1919" s="51"/>
      <c r="E1919" s="226"/>
      <c r="F1919" s="223"/>
      <c r="G1919" s="222"/>
      <c r="H1919" s="222"/>
      <c r="I1919" s="222"/>
      <c r="J1919" s="222"/>
      <c r="K1919" s="222"/>
      <c r="L1919" s="222"/>
      <c r="M1919" s="222"/>
      <c r="N1919" s="222"/>
      <c r="O1919" s="222"/>
    </row>
    <row r="1920" spans="1:15" hidden="1">
      <c r="A1920" s="533" t="s">
        <v>241</v>
      </c>
      <c r="B1920" s="52" t="s">
        <v>252</v>
      </c>
      <c r="C1920" s="207" t="s">
        <v>244</v>
      </c>
      <c r="D1920" s="51"/>
      <c r="E1920" s="226"/>
      <c r="F1920" s="108">
        <f>SUM(G1920:J1920)</f>
        <v>0</v>
      </c>
      <c r="G1920" s="222"/>
      <c r="H1920" s="222"/>
      <c r="I1920" s="222"/>
      <c r="J1920" s="222"/>
      <c r="K1920" s="222"/>
      <c r="L1920" s="222"/>
      <c r="M1920" s="222"/>
      <c r="N1920" s="222"/>
      <c r="O1920" s="222"/>
    </row>
    <row r="1921" spans="1:15" hidden="1">
      <c r="A1921" s="533"/>
      <c r="B1921" s="57"/>
      <c r="C1921" s="207" t="s">
        <v>225</v>
      </c>
      <c r="D1921" s="51"/>
      <c r="E1921" s="244"/>
      <c r="F1921" s="108">
        <f>F1920*0.85*1.45/1000</f>
        <v>0</v>
      </c>
      <c r="G1921" s="108">
        <f t="shared" ref="G1921:N1921" si="1136">G1920*0.85*1.45/1000</f>
        <v>0</v>
      </c>
      <c r="H1921" s="108">
        <f t="shared" si="1136"/>
        <v>0</v>
      </c>
      <c r="I1921" s="108">
        <f t="shared" si="1136"/>
        <v>0</v>
      </c>
      <c r="J1921" s="108">
        <f t="shared" si="1136"/>
        <v>0</v>
      </c>
      <c r="K1921" s="108">
        <f t="shared" si="1136"/>
        <v>0</v>
      </c>
      <c r="L1921" s="108">
        <f t="shared" si="1136"/>
        <v>0</v>
      </c>
      <c r="M1921" s="108">
        <f t="shared" si="1136"/>
        <v>0</v>
      </c>
      <c r="N1921" s="108">
        <f t="shared" si="1136"/>
        <v>0</v>
      </c>
      <c r="O1921" s="108">
        <f>O1920*0.85*1.45/1000</f>
        <v>0</v>
      </c>
    </row>
    <row r="1922" spans="1:15" ht="30" hidden="1">
      <c r="A1922" s="533"/>
      <c r="B1922" s="535"/>
      <c r="C1922" s="207" t="s">
        <v>55</v>
      </c>
      <c r="D1922" s="51"/>
      <c r="E1922" s="226"/>
      <c r="F1922" s="108">
        <f>SUM(G1922:J1922)</f>
        <v>0</v>
      </c>
      <c r="G1922" s="222"/>
      <c r="H1922" s="222"/>
      <c r="I1922" s="222"/>
      <c r="J1922" s="222"/>
      <c r="K1922" s="222"/>
      <c r="L1922" s="222"/>
      <c r="M1922" s="222"/>
      <c r="N1922" s="222"/>
      <c r="O1922" s="222"/>
    </row>
    <row r="1923" spans="1:15" ht="30" hidden="1">
      <c r="A1923" s="534"/>
      <c r="B1923" s="59"/>
      <c r="C1923" s="207" t="s">
        <v>243</v>
      </c>
      <c r="D1923" s="51"/>
      <c r="E1923" s="226"/>
      <c r="F1923" s="223"/>
      <c r="G1923" s="222"/>
      <c r="H1923" s="222"/>
      <c r="I1923" s="222"/>
      <c r="J1923" s="222"/>
      <c r="K1923" s="222"/>
      <c r="L1923" s="222"/>
      <c r="M1923" s="222"/>
      <c r="N1923" s="222"/>
      <c r="O1923" s="222"/>
    </row>
    <row r="1924" spans="1:15" ht="30" hidden="1">
      <c r="A1924" s="534"/>
      <c r="B1924" s="59"/>
      <c r="C1924" s="207" t="s">
        <v>260</v>
      </c>
      <c r="D1924" s="51"/>
      <c r="E1924" s="226"/>
      <c r="F1924" s="223"/>
      <c r="G1924" s="222"/>
      <c r="H1924" s="222"/>
      <c r="I1924" s="222"/>
      <c r="J1924" s="222"/>
      <c r="K1924" s="222"/>
      <c r="L1924" s="222"/>
      <c r="M1924" s="222"/>
      <c r="N1924" s="222"/>
      <c r="O1924" s="222"/>
    </row>
    <row r="1925" spans="1:15" ht="15" hidden="1" customHeight="1">
      <c r="A1925" s="755" t="s">
        <v>248</v>
      </c>
      <c r="B1925" s="770" t="s">
        <v>253</v>
      </c>
      <c r="C1925" s="207" t="s">
        <v>225</v>
      </c>
      <c r="D1925" s="51"/>
      <c r="E1925" s="244"/>
      <c r="F1925" s="108">
        <f t="shared" ref="F1925:N1925" si="1137">F1928+F1931</f>
        <v>0</v>
      </c>
      <c r="G1925" s="108">
        <f t="shared" si="1137"/>
        <v>0</v>
      </c>
      <c r="H1925" s="108">
        <f t="shared" si="1137"/>
        <v>0</v>
      </c>
      <c r="I1925" s="108">
        <f t="shared" si="1137"/>
        <v>0</v>
      </c>
      <c r="J1925" s="108">
        <f t="shared" si="1137"/>
        <v>0</v>
      </c>
      <c r="K1925" s="108">
        <f t="shared" si="1137"/>
        <v>0</v>
      </c>
      <c r="L1925" s="108">
        <f t="shared" si="1137"/>
        <v>0</v>
      </c>
      <c r="M1925" s="108">
        <f t="shared" si="1137"/>
        <v>0</v>
      </c>
      <c r="N1925" s="108">
        <f t="shared" si="1137"/>
        <v>0</v>
      </c>
      <c r="O1925" s="108">
        <f>O1928+O1931</f>
        <v>0</v>
      </c>
    </row>
    <row r="1926" spans="1:15" ht="30" hidden="1" customHeight="1">
      <c r="A1926" s="757"/>
      <c r="B1926" s="771"/>
      <c r="C1926" s="207" t="s">
        <v>55</v>
      </c>
      <c r="D1926" s="51"/>
      <c r="E1926" s="244"/>
      <c r="F1926" s="108">
        <f t="shared" ref="F1926:N1926" si="1138">F1929+F1932</f>
        <v>0</v>
      </c>
      <c r="G1926" s="108">
        <f t="shared" si="1138"/>
        <v>0</v>
      </c>
      <c r="H1926" s="108">
        <f t="shared" si="1138"/>
        <v>0</v>
      </c>
      <c r="I1926" s="108">
        <f t="shared" si="1138"/>
        <v>0</v>
      </c>
      <c r="J1926" s="108">
        <f t="shared" si="1138"/>
        <v>0</v>
      </c>
      <c r="K1926" s="108">
        <f t="shared" si="1138"/>
        <v>0</v>
      </c>
      <c r="L1926" s="108">
        <f t="shared" si="1138"/>
        <v>0</v>
      </c>
      <c r="M1926" s="108">
        <f t="shared" si="1138"/>
        <v>0</v>
      </c>
      <c r="N1926" s="108">
        <f t="shared" si="1138"/>
        <v>0</v>
      </c>
      <c r="O1926" s="108">
        <f>O1929+O1932</f>
        <v>0</v>
      </c>
    </row>
    <row r="1927" spans="1:15" ht="15" hidden="1" customHeight="1">
      <c r="A1927" s="755" t="s">
        <v>254</v>
      </c>
      <c r="B1927" s="767" t="s">
        <v>247</v>
      </c>
      <c r="C1927" s="207" t="s">
        <v>313</v>
      </c>
      <c r="D1927" s="51"/>
      <c r="E1927" s="226"/>
      <c r="F1927" s="108">
        <f>SUM(G1927:J1927)</f>
        <v>0</v>
      </c>
      <c r="G1927" s="222"/>
      <c r="H1927" s="222"/>
      <c r="I1927" s="222"/>
      <c r="J1927" s="222"/>
      <c r="K1927" s="222"/>
      <c r="L1927" s="222"/>
      <c r="M1927" s="222"/>
      <c r="N1927" s="222"/>
      <c r="O1927" s="222"/>
    </row>
    <row r="1928" spans="1:15" ht="15" hidden="1" customHeight="1">
      <c r="A1928" s="756"/>
      <c r="B1928" s="768"/>
      <c r="C1928" s="207" t="s">
        <v>225</v>
      </c>
      <c r="D1928" s="51"/>
      <c r="E1928" s="244"/>
      <c r="F1928" s="108">
        <f t="shared" ref="F1928:N1928" si="1139">1.154*F1927/1000</f>
        <v>0</v>
      </c>
      <c r="G1928" s="108">
        <f t="shared" si="1139"/>
        <v>0</v>
      </c>
      <c r="H1928" s="108">
        <f t="shared" si="1139"/>
        <v>0</v>
      </c>
      <c r="I1928" s="108">
        <f t="shared" si="1139"/>
        <v>0</v>
      </c>
      <c r="J1928" s="108">
        <f t="shared" si="1139"/>
        <v>0</v>
      </c>
      <c r="K1928" s="108">
        <f t="shared" si="1139"/>
        <v>0</v>
      </c>
      <c r="L1928" s="108">
        <f t="shared" si="1139"/>
        <v>0</v>
      </c>
      <c r="M1928" s="108">
        <f t="shared" si="1139"/>
        <v>0</v>
      </c>
      <c r="N1928" s="108">
        <f t="shared" si="1139"/>
        <v>0</v>
      </c>
      <c r="O1928" s="108">
        <f>1.154*O1927/1000</f>
        <v>0</v>
      </c>
    </row>
    <row r="1929" spans="1:15" ht="30" hidden="1" customHeight="1">
      <c r="A1929" s="757"/>
      <c r="B1929" s="769"/>
      <c r="C1929" s="207" t="s">
        <v>55</v>
      </c>
      <c r="D1929" s="51"/>
      <c r="E1929" s="226"/>
      <c r="F1929" s="108">
        <f>SUM(G1929:J1929)</f>
        <v>0</v>
      </c>
      <c r="G1929" s="222"/>
      <c r="H1929" s="222"/>
      <c r="I1929" s="222"/>
      <c r="J1929" s="222"/>
      <c r="K1929" s="222"/>
      <c r="L1929" s="222"/>
      <c r="M1929" s="222"/>
      <c r="N1929" s="222"/>
      <c r="O1929" s="222"/>
    </row>
    <row r="1930" spans="1:15" ht="15" hidden="1" customHeight="1">
      <c r="A1930" s="755" t="s">
        <v>249</v>
      </c>
      <c r="B1930" s="767" t="s">
        <v>246</v>
      </c>
      <c r="C1930" s="207" t="s">
        <v>58</v>
      </c>
      <c r="D1930" s="51"/>
      <c r="E1930" s="226"/>
      <c r="F1930" s="108">
        <f>SUM(G1930:J1930)</f>
        <v>0</v>
      </c>
      <c r="G1930" s="222"/>
      <c r="H1930" s="222"/>
      <c r="I1930" s="222"/>
      <c r="J1930" s="222"/>
      <c r="K1930" s="222"/>
      <c r="L1930" s="222"/>
      <c r="M1930" s="222"/>
      <c r="N1930" s="222"/>
      <c r="O1930" s="222"/>
    </row>
    <row r="1931" spans="1:15" ht="15" hidden="1" customHeight="1">
      <c r="A1931" s="756"/>
      <c r="B1931" s="768"/>
      <c r="C1931" s="207" t="s">
        <v>56</v>
      </c>
      <c r="D1931" s="51"/>
      <c r="E1931" s="244"/>
      <c r="F1931" s="108">
        <f>0.12*F1930</f>
        <v>0</v>
      </c>
      <c r="G1931" s="108">
        <f t="shared" ref="G1931:N1931" si="1140">0.12*G1930</f>
        <v>0</v>
      </c>
      <c r="H1931" s="108">
        <f t="shared" si="1140"/>
        <v>0</v>
      </c>
      <c r="I1931" s="108">
        <f t="shared" si="1140"/>
        <v>0</v>
      </c>
      <c r="J1931" s="108">
        <f t="shared" si="1140"/>
        <v>0</v>
      </c>
      <c r="K1931" s="108">
        <f t="shared" si="1140"/>
        <v>0</v>
      </c>
      <c r="L1931" s="108">
        <f t="shared" si="1140"/>
        <v>0</v>
      </c>
      <c r="M1931" s="108">
        <f t="shared" si="1140"/>
        <v>0</v>
      </c>
      <c r="N1931" s="108">
        <f t="shared" si="1140"/>
        <v>0</v>
      </c>
      <c r="O1931" s="108">
        <f>0.12*O1930</f>
        <v>0</v>
      </c>
    </row>
    <row r="1932" spans="1:15" ht="30" hidden="1" customHeight="1">
      <c r="A1932" s="757"/>
      <c r="B1932" s="769"/>
      <c r="C1932" s="207" t="s">
        <v>55</v>
      </c>
      <c r="D1932" s="51"/>
      <c r="E1932" s="226"/>
      <c r="F1932" s="108">
        <f>SUM(G1932:J1932)</f>
        <v>0</v>
      </c>
      <c r="G1932" s="222"/>
      <c r="H1932" s="222"/>
      <c r="I1932" s="222"/>
      <c r="J1932" s="222"/>
      <c r="K1932" s="222"/>
      <c r="L1932" s="222"/>
      <c r="M1932" s="222"/>
      <c r="N1932" s="222"/>
      <c r="O1932" s="222"/>
    </row>
    <row r="1933" spans="1:15">
      <c r="A1933" s="373" t="s">
        <v>351</v>
      </c>
      <c r="B1933" s="220"/>
      <c r="D1933" s="220"/>
      <c r="F1933" s="220"/>
      <c r="G1933" s="220"/>
      <c r="H1933" s="220"/>
      <c r="I1933" s="220"/>
      <c r="J1933" s="220"/>
      <c r="K1933" s="249">
        <f>K113-K549-K767-K876-K985-K1094-K1203-K1421-K1530-K1639-K1748-K1857</f>
        <v>0</v>
      </c>
      <c r="L1933" s="220"/>
      <c r="M1933" s="220"/>
      <c r="N1933" s="220"/>
    </row>
    <row r="2142" spans="3:15" s="220" customFormat="1">
      <c r="C2142" s="208"/>
      <c r="E2142" s="249"/>
      <c r="F2142" s="249"/>
      <c r="G2142" s="249"/>
      <c r="H2142" s="249"/>
      <c r="I2142" s="249"/>
      <c r="J2142" s="711"/>
      <c r="K2142" s="711"/>
      <c r="L2142" s="712"/>
      <c r="M2142" s="712"/>
      <c r="N2142" s="712"/>
      <c r="O2142" s="712"/>
    </row>
    <row r="2143" spans="3:15" s="220" customFormat="1">
      <c r="C2143" s="208"/>
      <c r="E2143" s="249"/>
      <c r="F2143" s="249"/>
      <c r="G2143" s="249"/>
      <c r="H2143" s="249"/>
      <c r="I2143" s="249"/>
      <c r="J2143" s="711"/>
      <c r="K2143" s="711"/>
      <c r="L2143" s="712"/>
      <c r="M2143" s="712"/>
      <c r="N2143" s="712"/>
      <c r="O2143" s="712"/>
    </row>
    <row r="2144" spans="3:15" s="220" customFormat="1">
      <c r="C2144" s="208"/>
      <c r="E2144" s="249"/>
      <c r="F2144" s="249"/>
      <c r="G2144" s="249"/>
      <c r="H2144" s="249"/>
      <c r="I2144" s="249"/>
      <c r="J2144" s="711"/>
      <c r="K2144" s="711"/>
      <c r="L2144" s="712"/>
      <c r="M2144" s="712"/>
      <c r="N2144" s="712"/>
      <c r="O2144" s="712"/>
    </row>
    <row r="2145" spans="3:15" s="220" customFormat="1">
      <c r="C2145" s="208"/>
      <c r="E2145" s="713"/>
      <c r="F2145" s="249"/>
      <c r="G2145" s="249"/>
      <c r="H2145" s="249"/>
      <c r="I2145" s="249"/>
      <c r="J2145" s="711"/>
      <c r="K2145" s="711"/>
      <c r="L2145" s="712"/>
      <c r="M2145" s="712"/>
      <c r="N2145" s="712"/>
      <c r="O2145" s="712"/>
    </row>
    <row r="2146" spans="3:15" s="220" customFormat="1">
      <c r="C2146" s="208"/>
      <c r="E2146" s="249"/>
      <c r="F2146" s="249"/>
      <c r="G2146" s="249"/>
      <c r="H2146" s="249"/>
      <c r="I2146" s="249"/>
      <c r="J2146" s="711"/>
      <c r="K2146" s="711"/>
      <c r="L2146" s="712"/>
      <c r="M2146" s="712"/>
      <c r="N2146" s="712"/>
      <c r="O2146" s="712"/>
    </row>
    <row r="2147" spans="3:15" s="220" customFormat="1">
      <c r="C2147" s="208"/>
      <c r="E2147" s="249"/>
      <c r="F2147" s="249"/>
      <c r="G2147" s="249"/>
      <c r="H2147" s="249"/>
      <c r="I2147" s="249"/>
      <c r="J2147" s="711"/>
      <c r="K2147" s="711"/>
      <c r="L2147" s="712"/>
      <c r="M2147" s="712"/>
      <c r="N2147" s="712"/>
      <c r="O2147" s="712"/>
    </row>
    <row r="2148" spans="3:15" s="220" customFormat="1">
      <c r="C2148" s="208"/>
      <c r="E2148" s="249"/>
      <c r="F2148" s="249"/>
      <c r="G2148" s="249"/>
      <c r="H2148" s="249"/>
      <c r="I2148" s="249"/>
      <c r="J2148" s="711"/>
      <c r="K2148" s="711"/>
      <c r="L2148" s="712"/>
      <c r="M2148" s="712"/>
      <c r="N2148" s="712"/>
      <c r="O2148" s="712"/>
    </row>
    <row r="2149" spans="3:15" s="220" customFormat="1">
      <c r="C2149" s="208"/>
      <c r="E2149" s="249"/>
      <c r="F2149" s="249"/>
      <c r="G2149" s="249"/>
      <c r="H2149" s="249"/>
      <c r="I2149" s="249"/>
      <c r="J2149" s="711"/>
      <c r="K2149" s="711"/>
      <c r="L2149" s="712"/>
      <c r="M2149" s="712"/>
      <c r="N2149" s="712"/>
      <c r="O2149" s="712"/>
    </row>
    <row r="2150" spans="3:15" s="220" customFormat="1">
      <c r="C2150" s="208"/>
      <c r="E2150" s="249"/>
      <c r="F2150" s="249"/>
      <c r="G2150" s="249"/>
      <c r="H2150" s="249"/>
      <c r="I2150" s="249"/>
      <c r="J2150" s="711"/>
      <c r="K2150" s="711"/>
      <c r="L2150" s="712"/>
      <c r="M2150" s="712"/>
      <c r="N2150" s="712"/>
      <c r="O2150" s="712"/>
    </row>
    <row r="2151" spans="3:15" s="220" customFormat="1">
      <c r="C2151" s="208"/>
      <c r="E2151" s="249"/>
      <c r="F2151" s="249"/>
      <c r="G2151" s="249"/>
      <c r="H2151" s="249"/>
      <c r="I2151" s="249"/>
      <c r="J2151" s="711"/>
      <c r="K2151" s="711"/>
      <c r="L2151" s="712"/>
      <c r="M2151" s="714"/>
      <c r="N2151" s="714"/>
      <c r="O2151" s="714"/>
    </row>
    <row r="2152" spans="3:15" s="220" customFormat="1">
      <c r="C2152" s="208"/>
      <c r="E2152" s="249"/>
      <c r="F2152" s="249"/>
      <c r="G2152" s="249"/>
      <c r="H2152" s="249"/>
      <c r="I2152" s="249"/>
      <c r="J2152" s="711"/>
      <c r="K2152" s="711"/>
      <c r="L2152" s="712"/>
      <c r="M2152" s="712"/>
      <c r="N2152" s="712"/>
      <c r="O2152" s="712"/>
    </row>
    <row r="2153" spans="3:15" s="220" customFormat="1">
      <c r="C2153" s="208"/>
      <c r="E2153" s="249"/>
      <c r="F2153" s="249"/>
      <c r="G2153" s="249"/>
      <c r="H2153" s="249"/>
      <c r="I2153" s="249"/>
      <c r="J2153" s="711"/>
      <c r="K2153" s="711"/>
      <c r="L2153" s="712"/>
      <c r="M2153" s="712"/>
      <c r="N2153" s="712"/>
      <c r="O2153" s="712"/>
    </row>
    <row r="2154" spans="3:15" s="220" customFormat="1">
      <c r="C2154" s="208"/>
      <c r="E2154" s="249"/>
      <c r="F2154" s="249"/>
      <c r="G2154" s="249"/>
      <c r="H2154" s="249"/>
      <c r="I2154" s="249"/>
      <c r="J2154" s="711"/>
      <c r="K2154" s="711"/>
      <c r="L2154" s="712"/>
      <c r="M2154" s="712"/>
      <c r="N2154" s="712"/>
      <c r="O2154" s="712"/>
    </row>
    <row r="2155" spans="3:15" s="220" customFormat="1">
      <c r="C2155" s="208"/>
      <c r="E2155" s="249"/>
      <c r="F2155" s="249"/>
      <c r="G2155" s="249"/>
      <c r="H2155" s="249"/>
      <c r="I2155" s="249"/>
      <c r="J2155" s="711"/>
      <c r="K2155" s="711"/>
      <c r="L2155" s="712"/>
      <c r="M2155" s="712"/>
      <c r="N2155" s="712"/>
      <c r="O2155" s="712"/>
    </row>
    <row r="2156" spans="3:15" s="220" customFormat="1">
      <c r="C2156" s="208"/>
      <c r="E2156" s="249"/>
      <c r="F2156" s="249"/>
      <c r="G2156" s="249"/>
      <c r="H2156" s="249"/>
      <c r="I2156" s="249"/>
      <c r="J2156" s="711"/>
      <c r="K2156" s="711"/>
      <c r="L2156" s="712"/>
      <c r="M2156" s="712"/>
      <c r="N2156" s="712"/>
      <c r="O2156" s="712"/>
    </row>
    <row r="2157" spans="3:15" s="220" customFormat="1">
      <c r="C2157" s="208"/>
      <c r="E2157" s="249"/>
      <c r="F2157" s="249"/>
      <c r="G2157" s="249"/>
      <c r="H2157" s="249"/>
      <c r="I2157" s="249"/>
      <c r="J2157" s="711"/>
      <c r="K2157" s="711"/>
      <c r="L2157" s="712"/>
      <c r="M2157" s="712"/>
      <c r="N2157" s="712"/>
      <c r="O2157" s="712"/>
    </row>
    <row r="2158" spans="3:15" s="220" customFormat="1">
      <c r="C2158" s="208"/>
      <c r="E2158" s="249"/>
      <c r="F2158" s="249"/>
      <c r="G2158" s="249"/>
      <c r="H2158" s="249"/>
      <c r="I2158" s="249"/>
      <c r="J2158" s="711"/>
      <c r="K2158" s="711"/>
      <c r="L2158" s="712"/>
      <c r="M2158" s="712"/>
      <c r="N2158" s="712"/>
      <c r="O2158" s="712"/>
    </row>
    <row r="2159" spans="3:15" s="220" customFormat="1">
      <c r="C2159" s="208"/>
      <c r="E2159" s="249"/>
      <c r="F2159" s="249"/>
      <c r="G2159" s="249"/>
      <c r="H2159" s="249"/>
      <c r="I2159" s="249"/>
      <c r="J2159" s="711"/>
      <c r="K2159" s="711"/>
      <c r="L2159" s="712"/>
      <c r="M2159" s="712"/>
      <c r="N2159" s="712"/>
      <c r="O2159" s="712"/>
    </row>
    <row r="2160" spans="3:15" s="220" customFormat="1">
      <c r="C2160" s="208"/>
      <c r="E2160" s="249"/>
      <c r="F2160" s="249"/>
      <c r="G2160" s="249"/>
      <c r="H2160" s="249"/>
      <c r="I2160" s="249"/>
      <c r="J2160" s="711"/>
      <c r="K2160" s="711"/>
      <c r="L2160" s="712"/>
      <c r="M2160" s="712"/>
      <c r="N2160" s="712"/>
      <c r="O2160" s="712"/>
    </row>
    <row r="2161" spans="3:15" s="220" customFormat="1">
      <c r="C2161" s="208"/>
      <c r="E2161" s="249"/>
      <c r="F2161" s="249"/>
      <c r="G2161" s="249"/>
      <c r="H2161" s="249"/>
      <c r="I2161" s="249"/>
      <c r="J2161" s="711"/>
      <c r="K2161" s="711"/>
      <c r="L2161" s="712"/>
      <c r="M2161" s="712"/>
      <c r="N2161" s="712"/>
      <c r="O2161" s="712"/>
    </row>
    <row r="2162" spans="3:15" s="220" customFormat="1">
      <c r="C2162" s="208"/>
      <c r="E2162" s="249"/>
      <c r="F2162" s="249"/>
      <c r="G2162" s="249"/>
      <c r="H2162" s="249"/>
      <c r="I2162" s="249"/>
      <c r="J2162" s="711"/>
      <c r="K2162" s="711"/>
      <c r="L2162" s="712"/>
      <c r="M2162" s="712"/>
      <c r="N2162" s="712"/>
      <c r="O2162" s="712"/>
    </row>
    <row r="2163" spans="3:15" s="220" customFormat="1">
      <c r="C2163" s="208"/>
      <c r="E2163" s="249"/>
      <c r="F2163" s="249"/>
      <c r="G2163" s="249"/>
      <c r="H2163" s="249"/>
      <c r="I2163" s="249"/>
      <c r="J2163" s="711"/>
      <c r="K2163" s="711"/>
      <c r="L2163" s="712"/>
      <c r="M2163" s="712"/>
      <c r="N2163" s="712"/>
      <c r="O2163" s="712"/>
    </row>
    <row r="2164" spans="3:15" s="220" customFormat="1">
      <c r="C2164" s="208"/>
      <c r="E2164" s="249"/>
      <c r="F2164" s="249"/>
      <c r="G2164" s="249"/>
      <c r="H2164" s="249"/>
      <c r="I2164" s="249"/>
      <c r="J2164" s="711"/>
      <c r="K2164" s="711"/>
      <c r="L2164" s="712"/>
      <c r="M2164" s="712"/>
      <c r="N2164" s="712"/>
      <c r="O2164" s="712"/>
    </row>
    <row r="2165" spans="3:15" s="220" customFormat="1">
      <c r="C2165" s="208"/>
      <c r="E2165" s="249"/>
      <c r="F2165" s="249"/>
      <c r="G2165" s="249"/>
      <c r="H2165" s="249"/>
      <c r="I2165" s="249"/>
      <c r="J2165" s="711"/>
      <c r="K2165" s="711"/>
      <c r="L2165" s="712"/>
      <c r="M2165" s="712"/>
      <c r="N2165" s="712"/>
      <c r="O2165" s="712"/>
    </row>
    <row r="2166" spans="3:15" s="220" customFormat="1">
      <c r="C2166" s="208"/>
      <c r="E2166" s="249"/>
      <c r="F2166" s="249"/>
      <c r="G2166" s="249"/>
      <c r="H2166" s="249"/>
      <c r="I2166" s="249"/>
      <c r="J2166" s="711"/>
      <c r="K2166" s="711"/>
      <c r="L2166" s="712"/>
      <c r="M2166" s="712"/>
      <c r="N2166" s="712"/>
      <c r="O2166" s="712"/>
    </row>
    <row r="2167" spans="3:15" s="220" customFormat="1">
      <c r="C2167" s="208"/>
      <c r="E2167" s="249"/>
      <c r="F2167" s="249"/>
      <c r="G2167" s="249"/>
      <c r="H2167" s="249"/>
      <c r="I2167" s="249"/>
      <c r="J2167" s="711"/>
      <c r="K2167" s="711"/>
      <c r="L2167" s="712"/>
      <c r="M2167" s="712"/>
      <c r="N2167" s="712"/>
      <c r="O2167" s="712"/>
    </row>
    <row r="2168" spans="3:15" s="220" customFormat="1">
      <c r="C2168" s="208"/>
      <c r="E2168" s="249"/>
      <c r="F2168" s="249"/>
      <c r="G2168" s="249"/>
      <c r="H2168" s="249"/>
      <c r="I2168" s="249"/>
      <c r="J2168" s="711"/>
      <c r="K2168" s="711"/>
      <c r="L2168" s="712"/>
      <c r="M2168" s="712"/>
      <c r="N2168" s="712"/>
      <c r="O2168" s="712"/>
    </row>
    <row r="2169" spans="3:15" s="220" customFormat="1">
      <c r="C2169" s="208"/>
      <c r="E2169" s="249"/>
      <c r="F2169" s="249"/>
      <c r="G2169" s="249"/>
      <c r="H2169" s="249"/>
      <c r="I2169" s="249"/>
      <c r="J2169" s="711"/>
      <c r="K2169" s="711"/>
      <c r="L2169" s="712"/>
      <c r="M2169" s="712"/>
      <c r="N2169" s="712"/>
      <c r="O2169" s="712"/>
    </row>
    <row r="2170" spans="3:15" s="220" customFormat="1">
      <c r="C2170" s="208"/>
      <c r="E2170" s="249"/>
      <c r="F2170" s="249"/>
      <c r="G2170" s="249"/>
      <c r="H2170" s="249"/>
      <c r="I2170" s="249"/>
      <c r="J2170" s="711"/>
      <c r="K2170" s="711"/>
      <c r="L2170" s="712"/>
      <c r="M2170" s="712"/>
      <c r="N2170" s="712"/>
      <c r="O2170" s="712"/>
    </row>
    <row r="2171" spans="3:15" s="220" customFormat="1">
      <c r="C2171" s="208"/>
    </row>
    <row r="2172" spans="3:15" s="220" customFormat="1">
      <c r="C2172" s="208"/>
      <c r="E2172" s="249"/>
      <c r="F2172" s="249"/>
      <c r="G2172" s="249"/>
      <c r="H2172" s="249"/>
      <c r="I2172" s="249"/>
      <c r="J2172" s="249"/>
      <c r="K2172" s="249"/>
      <c r="L2172" s="712"/>
      <c r="M2172" s="712"/>
      <c r="N2172" s="712"/>
      <c r="O2172" s="712"/>
    </row>
    <row r="2173" spans="3:15" s="220" customFormat="1">
      <c r="C2173" s="208"/>
      <c r="E2173" s="249"/>
      <c r="F2173" s="249"/>
      <c r="G2173" s="249"/>
      <c r="H2173" s="249"/>
      <c r="I2173" s="249"/>
      <c r="J2173" s="249"/>
      <c r="K2173" s="249"/>
      <c r="L2173" s="712"/>
      <c r="M2173" s="712"/>
      <c r="N2173" s="712"/>
      <c r="O2173" s="712"/>
    </row>
    <row r="2174" spans="3:15" s="220" customFormat="1">
      <c r="C2174" s="208"/>
      <c r="E2174" s="249"/>
      <c r="F2174" s="249"/>
      <c r="G2174" s="249"/>
      <c r="H2174" s="249"/>
      <c r="I2174" s="249"/>
      <c r="J2174" s="249"/>
      <c r="K2174" s="249"/>
      <c r="L2174" s="715"/>
      <c r="M2174" s="715"/>
      <c r="N2174" s="715"/>
      <c r="O2174" s="715"/>
    </row>
    <row r="2175" spans="3:15" s="220" customFormat="1">
      <c r="C2175" s="208"/>
      <c r="E2175" s="249"/>
      <c r="F2175" s="249"/>
      <c r="G2175" s="249"/>
      <c r="H2175" s="249"/>
      <c r="I2175" s="249"/>
      <c r="J2175" s="249"/>
      <c r="K2175" s="712"/>
      <c r="L2175" s="712"/>
      <c r="M2175" s="712"/>
      <c r="N2175" s="712"/>
      <c r="O2175" s="712"/>
    </row>
    <row r="2176" spans="3:15" s="220" customFormat="1">
      <c r="C2176" s="208"/>
      <c r="E2176" s="249"/>
      <c r="F2176" s="249"/>
      <c r="G2176" s="249"/>
      <c r="H2176" s="249"/>
      <c r="I2176" s="249"/>
      <c r="J2176" s="249"/>
      <c r="K2176" s="249"/>
      <c r="L2176" s="712"/>
      <c r="M2176" s="712"/>
      <c r="N2176" s="712"/>
      <c r="O2176" s="712"/>
    </row>
    <row r="2177" spans="3:15" s="220" customFormat="1">
      <c r="C2177" s="208"/>
      <c r="E2177" s="249"/>
      <c r="F2177" s="249"/>
      <c r="G2177" s="249"/>
      <c r="H2177" s="249"/>
      <c r="I2177" s="249"/>
      <c r="J2177" s="249"/>
      <c r="K2177" s="249"/>
      <c r="L2177" s="712"/>
      <c r="M2177" s="712"/>
      <c r="N2177" s="712"/>
      <c r="O2177" s="712"/>
    </row>
    <row r="2178" spans="3:15" s="220" customFormat="1">
      <c r="C2178" s="208"/>
      <c r="E2178" s="249"/>
      <c r="F2178" s="249"/>
      <c r="G2178" s="249"/>
      <c r="H2178" s="249"/>
      <c r="I2178" s="249"/>
      <c r="J2178" s="249"/>
      <c r="K2178" s="249"/>
      <c r="L2178" s="712"/>
      <c r="M2178" s="712"/>
      <c r="N2178" s="712"/>
      <c r="O2178" s="712"/>
    </row>
    <row r="2179" spans="3:15" s="220" customFormat="1">
      <c r="C2179" s="208"/>
      <c r="E2179" s="249"/>
      <c r="F2179" s="249"/>
      <c r="G2179" s="249"/>
      <c r="H2179" s="249"/>
      <c r="I2179" s="249"/>
      <c r="J2179" s="249"/>
      <c r="K2179" s="712"/>
      <c r="L2179" s="712"/>
      <c r="M2179" s="712"/>
      <c r="N2179" s="712"/>
      <c r="O2179" s="712"/>
    </row>
    <row r="2180" spans="3:15" s="220" customFormat="1">
      <c r="C2180" s="208"/>
      <c r="E2180" s="249"/>
      <c r="F2180" s="249"/>
      <c r="G2180" s="249"/>
      <c r="H2180" s="249"/>
      <c r="I2180" s="249"/>
      <c r="J2180" s="249"/>
      <c r="K2180" s="249"/>
      <c r="L2180" s="712"/>
      <c r="M2180" s="712"/>
      <c r="N2180" s="712"/>
      <c r="O2180" s="712"/>
    </row>
    <row r="2181" spans="3:15" s="220" customFormat="1">
      <c r="C2181" s="208"/>
      <c r="E2181" s="249"/>
      <c r="F2181" s="249"/>
      <c r="G2181" s="249"/>
      <c r="H2181" s="249"/>
      <c r="I2181" s="249"/>
      <c r="J2181" s="249"/>
      <c r="K2181" s="249"/>
      <c r="L2181" s="712"/>
      <c r="M2181" s="712"/>
      <c r="N2181" s="712"/>
      <c r="O2181" s="712"/>
    </row>
    <row r="2182" spans="3:15" s="220" customFormat="1">
      <c r="C2182" s="208"/>
      <c r="E2182" s="249"/>
      <c r="F2182" s="249"/>
      <c r="G2182" s="249"/>
      <c r="H2182" s="249"/>
      <c r="I2182" s="249"/>
      <c r="J2182" s="249"/>
      <c r="K2182" s="249"/>
      <c r="L2182" s="712"/>
      <c r="M2182" s="712"/>
      <c r="N2182" s="712"/>
      <c r="O2182" s="712"/>
    </row>
    <row r="2183" spans="3:15" s="220" customFormat="1">
      <c r="C2183" s="208"/>
      <c r="E2183" s="249"/>
      <c r="F2183" s="249"/>
      <c r="G2183" s="249"/>
      <c r="H2183" s="249"/>
      <c r="I2183" s="249"/>
      <c r="J2183" s="249"/>
      <c r="K2183" s="249"/>
      <c r="L2183" s="712"/>
      <c r="M2183" s="712"/>
      <c r="N2183" s="712"/>
      <c r="O2183" s="712"/>
    </row>
    <row r="2184" spans="3:15" s="220" customFormat="1">
      <c r="C2184" s="208"/>
      <c r="E2184" s="249"/>
      <c r="F2184" s="249"/>
      <c r="G2184" s="249"/>
      <c r="H2184" s="249"/>
      <c r="I2184" s="249"/>
      <c r="J2184" s="249"/>
      <c r="K2184" s="249"/>
      <c r="L2184" s="712"/>
      <c r="M2184" s="712"/>
      <c r="N2184" s="712"/>
      <c r="O2184" s="712"/>
    </row>
    <row r="2185" spans="3:15" s="220" customFormat="1">
      <c r="C2185" s="208"/>
      <c r="E2185" s="249"/>
      <c r="F2185" s="249"/>
      <c r="G2185" s="249"/>
      <c r="H2185" s="249"/>
      <c r="I2185" s="249"/>
      <c r="J2185" s="249"/>
      <c r="K2185" s="249"/>
      <c r="L2185" s="712"/>
      <c r="M2185" s="712"/>
      <c r="N2185" s="712"/>
      <c r="O2185" s="712"/>
    </row>
    <row r="2186" spans="3:15" s="220" customFormat="1">
      <c r="C2186" s="208"/>
      <c r="E2186" s="249"/>
      <c r="F2186" s="249"/>
      <c r="G2186" s="249"/>
      <c r="H2186" s="249"/>
      <c r="I2186" s="249"/>
      <c r="J2186" s="249"/>
      <c r="K2186" s="249"/>
      <c r="L2186" s="712"/>
      <c r="M2186" s="712"/>
      <c r="N2186" s="712"/>
      <c r="O2186" s="712"/>
    </row>
    <row r="2187" spans="3:15" s="220" customFormat="1">
      <c r="C2187" s="208"/>
      <c r="E2187" s="249"/>
      <c r="F2187" s="249"/>
      <c r="G2187" s="249"/>
      <c r="H2187" s="249"/>
      <c r="I2187" s="249"/>
      <c r="J2187" s="249"/>
      <c r="K2187" s="249"/>
      <c r="L2187" s="712"/>
      <c r="M2187" s="712"/>
      <c r="N2187" s="712"/>
      <c r="O2187" s="712"/>
    </row>
    <row r="2188" spans="3:15" s="220" customFormat="1">
      <c r="C2188" s="208"/>
      <c r="E2188" s="249"/>
      <c r="F2188" s="249"/>
      <c r="G2188" s="249"/>
      <c r="H2188" s="249"/>
      <c r="I2188" s="249"/>
      <c r="J2188" s="249"/>
      <c r="K2188" s="249"/>
      <c r="L2188" s="712"/>
      <c r="M2188" s="712"/>
      <c r="N2188" s="712"/>
      <c r="O2188" s="712"/>
    </row>
    <row r="2189" spans="3:15" s="220" customFormat="1">
      <c r="C2189" s="208"/>
      <c r="E2189" s="249"/>
      <c r="F2189" s="249"/>
      <c r="G2189" s="249"/>
      <c r="H2189" s="249"/>
      <c r="I2189" s="249"/>
      <c r="J2189" s="249"/>
      <c r="K2189" s="249"/>
      <c r="L2189" s="712"/>
      <c r="M2189" s="712"/>
      <c r="N2189" s="712"/>
      <c r="O2189" s="712"/>
    </row>
    <row r="2190" spans="3:15" s="220" customFormat="1">
      <c r="C2190" s="208"/>
      <c r="E2190" s="249"/>
      <c r="F2190" s="249"/>
      <c r="G2190" s="249"/>
      <c r="H2190" s="249"/>
      <c r="I2190" s="249"/>
      <c r="J2190" s="249"/>
      <c r="K2190" s="249"/>
      <c r="L2190" s="712"/>
      <c r="M2190" s="712"/>
      <c r="N2190" s="712"/>
      <c r="O2190" s="712"/>
    </row>
    <row r="2191" spans="3:15" s="220" customFormat="1">
      <c r="C2191" s="208"/>
      <c r="E2191" s="249"/>
      <c r="F2191" s="249"/>
      <c r="G2191" s="249"/>
      <c r="H2191" s="249"/>
      <c r="I2191" s="249"/>
      <c r="J2191" s="249"/>
      <c r="K2191" s="249"/>
      <c r="L2191" s="712"/>
      <c r="M2191" s="712"/>
      <c r="N2191" s="712"/>
      <c r="O2191" s="712"/>
    </row>
    <row r="2192" spans="3:15" s="220" customFormat="1">
      <c r="C2192" s="208"/>
      <c r="E2192" s="249"/>
      <c r="F2192" s="249"/>
      <c r="G2192" s="249"/>
      <c r="H2192" s="249"/>
      <c r="I2192" s="249"/>
      <c r="J2192" s="249"/>
      <c r="K2192" s="249"/>
      <c r="L2192" s="712"/>
      <c r="M2192" s="712"/>
      <c r="N2192" s="712"/>
      <c r="O2192" s="712"/>
    </row>
    <row r="2193" spans="3:15" s="220" customFormat="1">
      <c r="C2193" s="208"/>
      <c r="E2193" s="249"/>
      <c r="F2193" s="249"/>
      <c r="G2193" s="249"/>
      <c r="H2193" s="249"/>
      <c r="I2193" s="249"/>
      <c r="J2193" s="249"/>
      <c r="K2193" s="249"/>
      <c r="L2193" s="712"/>
      <c r="M2193" s="712"/>
      <c r="N2193" s="712"/>
      <c r="O2193" s="712"/>
    </row>
    <row r="2194" spans="3:15" s="220" customFormat="1">
      <c r="C2194" s="208"/>
      <c r="E2194" s="249"/>
      <c r="F2194" s="249"/>
      <c r="G2194" s="249"/>
      <c r="H2194" s="249"/>
      <c r="I2194" s="249"/>
      <c r="J2194" s="249"/>
      <c r="K2194" s="249"/>
      <c r="L2194" s="712"/>
      <c r="M2194" s="712"/>
      <c r="N2194" s="712"/>
      <c r="O2194" s="712"/>
    </row>
    <row r="2195" spans="3:15" s="220" customFormat="1">
      <c r="C2195" s="208"/>
      <c r="E2195" s="249"/>
      <c r="F2195" s="249"/>
      <c r="G2195" s="249"/>
      <c r="H2195" s="249"/>
      <c r="I2195" s="249"/>
      <c r="J2195" s="249"/>
      <c r="K2195" s="249"/>
      <c r="L2195" s="712"/>
      <c r="M2195" s="712"/>
      <c r="N2195" s="712"/>
      <c r="O2195" s="712"/>
    </row>
    <row r="2196" spans="3:15" s="220" customFormat="1">
      <c r="C2196" s="208"/>
      <c r="E2196" s="249"/>
      <c r="F2196" s="249"/>
      <c r="G2196" s="249"/>
      <c r="H2196" s="249"/>
      <c r="I2196" s="249"/>
      <c r="J2196" s="249"/>
      <c r="K2196" s="249"/>
      <c r="L2196" s="712"/>
      <c r="M2196" s="712"/>
      <c r="N2196" s="712"/>
      <c r="O2196" s="712"/>
    </row>
    <row r="2197" spans="3:15" s="220" customFormat="1">
      <c r="C2197" s="208"/>
      <c r="E2197" s="249"/>
      <c r="F2197" s="249"/>
      <c r="G2197" s="249"/>
      <c r="H2197" s="249"/>
      <c r="I2197" s="249"/>
      <c r="J2197" s="249"/>
      <c r="K2197" s="249"/>
      <c r="L2197" s="712"/>
      <c r="M2197" s="712"/>
      <c r="N2197" s="712"/>
      <c r="O2197" s="712"/>
    </row>
    <row r="2198" spans="3:15" s="220" customFormat="1">
      <c r="C2198" s="208"/>
      <c r="E2198" s="249"/>
      <c r="F2198" s="249"/>
      <c r="G2198" s="249"/>
      <c r="H2198" s="249"/>
      <c r="I2198" s="249"/>
      <c r="J2198" s="249"/>
      <c r="K2198" s="249"/>
      <c r="L2198" s="715"/>
      <c r="M2198" s="715"/>
      <c r="N2198" s="715"/>
      <c r="O2198" s="715"/>
    </row>
    <row r="2199" spans="3:15" s="220" customFormat="1">
      <c r="C2199" s="208"/>
      <c r="E2199" s="249"/>
      <c r="F2199" s="249"/>
      <c r="G2199" s="249"/>
      <c r="H2199" s="249"/>
      <c r="I2199" s="249"/>
      <c r="J2199" s="249"/>
      <c r="K2199" s="249"/>
      <c r="L2199" s="712"/>
      <c r="M2199" s="712"/>
      <c r="N2199" s="712"/>
      <c r="O2199" s="712"/>
    </row>
    <row r="2200" spans="3:15" s="220" customFormat="1">
      <c r="C2200" s="208"/>
      <c r="E2200" s="249"/>
      <c r="F2200" s="249"/>
      <c r="G2200" s="249"/>
      <c r="H2200" s="249"/>
      <c r="I2200" s="249"/>
      <c r="J2200" s="249"/>
      <c r="K2200" s="249"/>
      <c r="L2200" s="712"/>
      <c r="M2200" s="712"/>
      <c r="N2200" s="712"/>
      <c r="O2200" s="712"/>
    </row>
  </sheetData>
  <autoFilter ref="A7:O1933"/>
  <mergeCells count="805">
    <mergeCell ref="A1308:A1310"/>
    <mergeCell ref="B1308:B1310"/>
    <mergeCell ref="A1268:A1269"/>
    <mergeCell ref="B1268:B1269"/>
    <mergeCell ref="A1270:A1273"/>
    <mergeCell ref="B1270:B1273"/>
    <mergeCell ref="A1274:A1276"/>
    <mergeCell ref="B1274:B1276"/>
    <mergeCell ref="A1303:A1304"/>
    <mergeCell ref="B1303:B1304"/>
    <mergeCell ref="A1305:A1307"/>
    <mergeCell ref="B1305:B1307"/>
    <mergeCell ref="A1252:A1255"/>
    <mergeCell ref="B1252:B1255"/>
    <mergeCell ref="A1256:A1258"/>
    <mergeCell ref="B1256:B1258"/>
    <mergeCell ref="A1259:A1263"/>
    <mergeCell ref="B1259:B1263"/>
    <mergeCell ref="A1264:A1265"/>
    <mergeCell ref="B1264:B1265"/>
    <mergeCell ref="A1266:A1267"/>
    <mergeCell ref="B1266:B1267"/>
    <mergeCell ref="A1240:A1241"/>
    <mergeCell ref="B1240:B1241"/>
    <mergeCell ref="A1242:A1243"/>
    <mergeCell ref="B1242:B1243"/>
    <mergeCell ref="A1244:A1245"/>
    <mergeCell ref="B1244:B1245"/>
    <mergeCell ref="A1246:A1247"/>
    <mergeCell ref="B1246:B1247"/>
    <mergeCell ref="A1248:A1251"/>
    <mergeCell ref="B1248:B1251"/>
    <mergeCell ref="A649:A650"/>
    <mergeCell ref="B649:B650"/>
    <mergeCell ref="A651:A653"/>
    <mergeCell ref="B651:B653"/>
    <mergeCell ref="A654:A656"/>
    <mergeCell ref="B654:B656"/>
    <mergeCell ref="A552:O552"/>
    <mergeCell ref="A564:A567"/>
    <mergeCell ref="B564:B567"/>
    <mergeCell ref="A568:A571"/>
    <mergeCell ref="B568:B571"/>
    <mergeCell ref="A572:A575"/>
    <mergeCell ref="B572:B575"/>
    <mergeCell ref="A576:A579"/>
    <mergeCell ref="B576:B579"/>
    <mergeCell ref="A610:A611"/>
    <mergeCell ref="B610:B611"/>
    <mergeCell ref="A612:A613"/>
    <mergeCell ref="B612:B613"/>
    <mergeCell ref="A614:A615"/>
    <mergeCell ref="B614:B615"/>
    <mergeCell ref="A616:A619"/>
    <mergeCell ref="B616:B619"/>
    <mergeCell ref="A620:A622"/>
    <mergeCell ref="B620:B622"/>
    <mergeCell ref="A592:A593"/>
    <mergeCell ref="B592:B593"/>
    <mergeCell ref="A594:A597"/>
    <mergeCell ref="B594:B597"/>
    <mergeCell ref="A598:A601"/>
    <mergeCell ref="B598:B601"/>
    <mergeCell ref="A602:A604"/>
    <mergeCell ref="B602:B604"/>
    <mergeCell ref="A605:A609"/>
    <mergeCell ref="B605:B609"/>
    <mergeCell ref="A580:A583"/>
    <mergeCell ref="B580:B583"/>
    <mergeCell ref="A584:A585"/>
    <mergeCell ref="B584:B585"/>
    <mergeCell ref="A586:A587"/>
    <mergeCell ref="B586:B587"/>
    <mergeCell ref="A588:A589"/>
    <mergeCell ref="B588:B589"/>
    <mergeCell ref="A590:A591"/>
    <mergeCell ref="B590:B591"/>
    <mergeCell ref="A436:A438"/>
    <mergeCell ref="B436:B438"/>
    <mergeCell ref="A396:A397"/>
    <mergeCell ref="B396:B397"/>
    <mergeCell ref="A398:A401"/>
    <mergeCell ref="B398:B401"/>
    <mergeCell ref="A402:A404"/>
    <mergeCell ref="B402:B404"/>
    <mergeCell ref="A431:A432"/>
    <mergeCell ref="B431:B432"/>
    <mergeCell ref="A433:A435"/>
    <mergeCell ref="B433:B435"/>
    <mergeCell ref="A380:A383"/>
    <mergeCell ref="B380:B383"/>
    <mergeCell ref="A384:A386"/>
    <mergeCell ref="B384:B386"/>
    <mergeCell ref="A387:A391"/>
    <mergeCell ref="B387:B391"/>
    <mergeCell ref="A392:A393"/>
    <mergeCell ref="B392:B393"/>
    <mergeCell ref="A394:A395"/>
    <mergeCell ref="B394:B395"/>
    <mergeCell ref="A368:A369"/>
    <mergeCell ref="B368:B369"/>
    <mergeCell ref="A370:A371"/>
    <mergeCell ref="B370:B371"/>
    <mergeCell ref="A372:A373"/>
    <mergeCell ref="B372:B373"/>
    <mergeCell ref="A374:A375"/>
    <mergeCell ref="B374:B375"/>
    <mergeCell ref="A376:A379"/>
    <mergeCell ref="B376:B379"/>
    <mergeCell ref="A128:A131"/>
    <mergeCell ref="B128:B131"/>
    <mergeCell ref="A132:A135"/>
    <mergeCell ref="A65:A66"/>
    <mergeCell ref="A75:A77"/>
    <mergeCell ref="A69:A70"/>
    <mergeCell ref="B106:B108"/>
    <mergeCell ref="B109:B111"/>
    <mergeCell ref="B75:B77"/>
    <mergeCell ref="B69:B70"/>
    <mergeCell ref="B71:B74"/>
    <mergeCell ref="A71:A74"/>
    <mergeCell ref="B67:B68"/>
    <mergeCell ref="B132:B135"/>
    <mergeCell ref="A116:O116"/>
    <mergeCell ref="B104:B105"/>
    <mergeCell ref="A104:A105"/>
    <mergeCell ref="A106:A108"/>
    <mergeCell ref="A109:A111"/>
    <mergeCell ref="A4:A5"/>
    <mergeCell ref="B4:B5"/>
    <mergeCell ref="C4:C5"/>
    <mergeCell ref="D4:D5"/>
    <mergeCell ref="A47:A48"/>
    <mergeCell ref="F4:O4"/>
    <mergeCell ref="A49:A52"/>
    <mergeCell ref="A6:O6"/>
    <mergeCell ref="B35:B38"/>
    <mergeCell ref="B47:B48"/>
    <mergeCell ref="B23:B26"/>
    <mergeCell ref="B27:B30"/>
    <mergeCell ref="B31:B34"/>
    <mergeCell ref="B39:B40"/>
    <mergeCell ref="B49:B52"/>
    <mergeCell ref="A23:A26"/>
    <mergeCell ref="A27:A30"/>
    <mergeCell ref="A31:A34"/>
    <mergeCell ref="A35:A38"/>
    <mergeCell ref="E4:E5"/>
    <mergeCell ref="B19:B22"/>
    <mergeCell ref="A19:A22"/>
    <mergeCell ref="A148:A149"/>
    <mergeCell ref="B148:B149"/>
    <mergeCell ref="A150:A151"/>
    <mergeCell ref="B150:B151"/>
    <mergeCell ref="A152:A153"/>
    <mergeCell ref="B152:B153"/>
    <mergeCell ref="A136:A139"/>
    <mergeCell ref="B136:B139"/>
    <mergeCell ref="A140:A143"/>
    <mergeCell ref="B140:B143"/>
    <mergeCell ref="A144:A147"/>
    <mergeCell ref="B144:B147"/>
    <mergeCell ref="A53:A56"/>
    <mergeCell ref="A57:A59"/>
    <mergeCell ref="A60:A64"/>
    <mergeCell ref="A67:A68"/>
    <mergeCell ref="A39:A40"/>
    <mergeCell ref="B45:B46"/>
    <mergeCell ref="A45:A46"/>
    <mergeCell ref="B43:B44"/>
    <mergeCell ref="A41:A42"/>
    <mergeCell ref="A43:A44"/>
    <mergeCell ref="B41:B42"/>
    <mergeCell ref="B57:B59"/>
    <mergeCell ref="B60:B64"/>
    <mergeCell ref="B53:B56"/>
    <mergeCell ref="B65:B66"/>
    <mergeCell ref="B166:B168"/>
    <mergeCell ref="A169:A173"/>
    <mergeCell ref="B169:B173"/>
    <mergeCell ref="A154:A155"/>
    <mergeCell ref="B154:B155"/>
    <mergeCell ref="A156:A157"/>
    <mergeCell ref="B156:B157"/>
    <mergeCell ref="A158:A161"/>
    <mergeCell ref="B158:B161"/>
    <mergeCell ref="A162:A165"/>
    <mergeCell ref="B162:B165"/>
    <mergeCell ref="A166:A168"/>
    <mergeCell ref="A180:A183"/>
    <mergeCell ref="B180:B183"/>
    <mergeCell ref="A184:A186"/>
    <mergeCell ref="B184:B186"/>
    <mergeCell ref="A213:A214"/>
    <mergeCell ref="B213:B214"/>
    <mergeCell ref="A174:A175"/>
    <mergeCell ref="B174:B175"/>
    <mergeCell ref="A176:A177"/>
    <mergeCell ref="B176:B177"/>
    <mergeCell ref="A178:A179"/>
    <mergeCell ref="B178:B179"/>
    <mergeCell ref="A237:A240"/>
    <mergeCell ref="B237:B240"/>
    <mergeCell ref="A241:A244"/>
    <mergeCell ref="B241:B244"/>
    <mergeCell ref="A245:A248"/>
    <mergeCell ref="B245:B248"/>
    <mergeCell ref="A215:A217"/>
    <mergeCell ref="B215:B217"/>
    <mergeCell ref="A218:A220"/>
    <mergeCell ref="B218:B220"/>
    <mergeCell ref="A225:O225"/>
    <mergeCell ref="A259:A260"/>
    <mergeCell ref="B259:B260"/>
    <mergeCell ref="A261:A262"/>
    <mergeCell ref="B261:B262"/>
    <mergeCell ref="A263:A264"/>
    <mergeCell ref="B263:B264"/>
    <mergeCell ref="A249:A252"/>
    <mergeCell ref="B249:B252"/>
    <mergeCell ref="A253:A256"/>
    <mergeCell ref="B253:B256"/>
    <mergeCell ref="A257:A258"/>
    <mergeCell ref="B257:B258"/>
    <mergeCell ref="A275:A277"/>
    <mergeCell ref="B275:B277"/>
    <mergeCell ref="A278:A282"/>
    <mergeCell ref="B278:B282"/>
    <mergeCell ref="A283:A284"/>
    <mergeCell ref="B283:B284"/>
    <mergeCell ref="A265:A266"/>
    <mergeCell ref="B265:B266"/>
    <mergeCell ref="A267:A270"/>
    <mergeCell ref="B267:B270"/>
    <mergeCell ref="A271:A274"/>
    <mergeCell ref="B271:B274"/>
    <mergeCell ref="A293:A295"/>
    <mergeCell ref="B293:B295"/>
    <mergeCell ref="A322:A323"/>
    <mergeCell ref="B322:B323"/>
    <mergeCell ref="A324:A326"/>
    <mergeCell ref="B324:B326"/>
    <mergeCell ref="A285:A286"/>
    <mergeCell ref="B285:B286"/>
    <mergeCell ref="A287:A288"/>
    <mergeCell ref="B287:B288"/>
    <mergeCell ref="A289:A292"/>
    <mergeCell ref="B289:B292"/>
    <mergeCell ref="A459:A462"/>
    <mergeCell ref="B459:B462"/>
    <mergeCell ref="A463:A466"/>
    <mergeCell ref="B463:B466"/>
    <mergeCell ref="A467:A470"/>
    <mergeCell ref="B467:B470"/>
    <mergeCell ref="A327:A329"/>
    <mergeCell ref="B327:B329"/>
    <mergeCell ref="A443:O443"/>
    <mergeCell ref="A455:A458"/>
    <mergeCell ref="B455:B458"/>
    <mergeCell ref="A334:O334"/>
    <mergeCell ref="A346:A349"/>
    <mergeCell ref="B346:B349"/>
    <mergeCell ref="A350:A353"/>
    <mergeCell ref="B350:B353"/>
    <mergeCell ref="A354:A357"/>
    <mergeCell ref="B354:B357"/>
    <mergeCell ref="A358:A361"/>
    <mergeCell ref="B358:B361"/>
    <mergeCell ref="A362:A365"/>
    <mergeCell ref="B362:B365"/>
    <mergeCell ref="A366:A367"/>
    <mergeCell ref="B366:B367"/>
    <mergeCell ref="A479:A480"/>
    <mergeCell ref="B479:B480"/>
    <mergeCell ref="A481:A482"/>
    <mergeCell ref="B481:B482"/>
    <mergeCell ref="A483:A484"/>
    <mergeCell ref="B483:B484"/>
    <mergeCell ref="A471:A474"/>
    <mergeCell ref="B471:B474"/>
    <mergeCell ref="A475:A476"/>
    <mergeCell ref="B475:B476"/>
    <mergeCell ref="A477:A478"/>
    <mergeCell ref="B477:B478"/>
    <mergeCell ref="A496:A500"/>
    <mergeCell ref="B496:B500"/>
    <mergeCell ref="A501:A502"/>
    <mergeCell ref="B501:B502"/>
    <mergeCell ref="A503:A504"/>
    <mergeCell ref="B503:B504"/>
    <mergeCell ref="A485:A488"/>
    <mergeCell ref="B485:B488"/>
    <mergeCell ref="A489:A492"/>
    <mergeCell ref="B489:B492"/>
    <mergeCell ref="A493:A495"/>
    <mergeCell ref="B493:B495"/>
    <mergeCell ref="A540:A541"/>
    <mergeCell ref="B540:B541"/>
    <mergeCell ref="A542:A544"/>
    <mergeCell ref="B542:B544"/>
    <mergeCell ref="A545:A547"/>
    <mergeCell ref="B545:B547"/>
    <mergeCell ref="A505:A506"/>
    <mergeCell ref="B505:B506"/>
    <mergeCell ref="A507:A510"/>
    <mergeCell ref="B507:B510"/>
    <mergeCell ref="A511:A513"/>
    <mergeCell ref="B511:B513"/>
    <mergeCell ref="A681:A684"/>
    <mergeCell ref="B681:B684"/>
    <mergeCell ref="A685:A688"/>
    <mergeCell ref="B685:B688"/>
    <mergeCell ref="A689:A692"/>
    <mergeCell ref="B689:B692"/>
    <mergeCell ref="A661:O661"/>
    <mergeCell ref="A673:A676"/>
    <mergeCell ref="B673:B676"/>
    <mergeCell ref="A677:A680"/>
    <mergeCell ref="B677:B680"/>
    <mergeCell ref="A699:A700"/>
    <mergeCell ref="B699:B700"/>
    <mergeCell ref="A701:A702"/>
    <mergeCell ref="B701:B702"/>
    <mergeCell ref="A703:A706"/>
    <mergeCell ref="B703:B706"/>
    <mergeCell ref="A693:A694"/>
    <mergeCell ref="B693:B694"/>
    <mergeCell ref="A695:A696"/>
    <mergeCell ref="B695:B696"/>
    <mergeCell ref="A697:A698"/>
    <mergeCell ref="B697:B698"/>
    <mergeCell ref="A719:A720"/>
    <mergeCell ref="B719:B720"/>
    <mergeCell ref="A721:A722"/>
    <mergeCell ref="B721:B722"/>
    <mergeCell ref="A723:A724"/>
    <mergeCell ref="B723:B724"/>
    <mergeCell ref="A707:A710"/>
    <mergeCell ref="B707:B710"/>
    <mergeCell ref="A711:A713"/>
    <mergeCell ref="B711:B713"/>
    <mergeCell ref="A714:A718"/>
    <mergeCell ref="B714:B718"/>
    <mergeCell ref="A760:A762"/>
    <mergeCell ref="B760:B762"/>
    <mergeCell ref="A763:A765"/>
    <mergeCell ref="B763:B765"/>
    <mergeCell ref="A770:O770"/>
    <mergeCell ref="A725:A728"/>
    <mergeCell ref="B725:B728"/>
    <mergeCell ref="A729:A731"/>
    <mergeCell ref="B729:B731"/>
    <mergeCell ref="A758:A759"/>
    <mergeCell ref="B758:B759"/>
    <mergeCell ref="A794:A797"/>
    <mergeCell ref="B794:B797"/>
    <mergeCell ref="A798:A801"/>
    <mergeCell ref="B798:B801"/>
    <mergeCell ref="A802:A803"/>
    <mergeCell ref="B802:B803"/>
    <mergeCell ref="A782:A785"/>
    <mergeCell ref="B782:B785"/>
    <mergeCell ref="A786:A789"/>
    <mergeCell ref="B786:B789"/>
    <mergeCell ref="A790:A793"/>
    <mergeCell ref="B790:B793"/>
    <mergeCell ref="A810:A811"/>
    <mergeCell ref="B810:B811"/>
    <mergeCell ref="A812:A815"/>
    <mergeCell ref="B812:B815"/>
    <mergeCell ref="A816:A819"/>
    <mergeCell ref="B816:B819"/>
    <mergeCell ref="A804:A805"/>
    <mergeCell ref="B804:B805"/>
    <mergeCell ref="A806:A807"/>
    <mergeCell ref="B806:B807"/>
    <mergeCell ref="A808:A809"/>
    <mergeCell ref="B808:B809"/>
    <mergeCell ref="A830:A831"/>
    <mergeCell ref="B830:B831"/>
    <mergeCell ref="A832:A833"/>
    <mergeCell ref="B832:B833"/>
    <mergeCell ref="A834:A837"/>
    <mergeCell ref="B834:B837"/>
    <mergeCell ref="A820:A822"/>
    <mergeCell ref="B820:B822"/>
    <mergeCell ref="A823:A827"/>
    <mergeCell ref="B823:B827"/>
    <mergeCell ref="A828:A829"/>
    <mergeCell ref="B828:B829"/>
    <mergeCell ref="A872:A874"/>
    <mergeCell ref="B872:B874"/>
    <mergeCell ref="A879:O879"/>
    <mergeCell ref="A891:A894"/>
    <mergeCell ref="B891:B894"/>
    <mergeCell ref="A838:A840"/>
    <mergeCell ref="B838:B840"/>
    <mergeCell ref="A867:A868"/>
    <mergeCell ref="B867:B868"/>
    <mergeCell ref="A869:A871"/>
    <mergeCell ref="B869:B871"/>
    <mergeCell ref="A907:A910"/>
    <mergeCell ref="B907:B910"/>
    <mergeCell ref="A911:A912"/>
    <mergeCell ref="B911:B912"/>
    <mergeCell ref="A913:A914"/>
    <mergeCell ref="B913:B914"/>
    <mergeCell ref="A895:A898"/>
    <mergeCell ref="B895:B898"/>
    <mergeCell ref="A899:A902"/>
    <mergeCell ref="B899:B902"/>
    <mergeCell ref="A903:A906"/>
    <mergeCell ref="B903:B906"/>
    <mergeCell ref="A921:A924"/>
    <mergeCell ref="B921:B924"/>
    <mergeCell ref="A925:A928"/>
    <mergeCell ref="B925:B928"/>
    <mergeCell ref="A929:A931"/>
    <mergeCell ref="B929:B931"/>
    <mergeCell ref="A915:A916"/>
    <mergeCell ref="B915:B916"/>
    <mergeCell ref="A917:A918"/>
    <mergeCell ref="B917:B918"/>
    <mergeCell ref="A919:A920"/>
    <mergeCell ref="B919:B920"/>
    <mergeCell ref="A941:A942"/>
    <mergeCell ref="B941:B942"/>
    <mergeCell ref="A943:A946"/>
    <mergeCell ref="B943:B946"/>
    <mergeCell ref="A947:A949"/>
    <mergeCell ref="B947:B949"/>
    <mergeCell ref="A932:A936"/>
    <mergeCell ref="B932:B936"/>
    <mergeCell ref="A937:A938"/>
    <mergeCell ref="B937:B938"/>
    <mergeCell ref="A939:A940"/>
    <mergeCell ref="B939:B940"/>
    <mergeCell ref="A988:O988"/>
    <mergeCell ref="A1000:A1003"/>
    <mergeCell ref="B1000:B1003"/>
    <mergeCell ref="A1004:A1007"/>
    <mergeCell ref="B1004:B1007"/>
    <mergeCell ref="A976:A977"/>
    <mergeCell ref="B976:B977"/>
    <mergeCell ref="A978:A980"/>
    <mergeCell ref="B978:B980"/>
    <mergeCell ref="A981:A983"/>
    <mergeCell ref="B981:B983"/>
    <mergeCell ref="A1020:A1021"/>
    <mergeCell ref="B1020:B1021"/>
    <mergeCell ref="A1022:A1023"/>
    <mergeCell ref="B1022:B1023"/>
    <mergeCell ref="A1024:A1025"/>
    <mergeCell ref="B1024:B1025"/>
    <mergeCell ref="A1008:A1011"/>
    <mergeCell ref="B1008:B1011"/>
    <mergeCell ref="A1012:A1015"/>
    <mergeCell ref="B1012:B1015"/>
    <mergeCell ref="A1016:A1019"/>
    <mergeCell ref="B1016:B1019"/>
    <mergeCell ref="A1034:A1037"/>
    <mergeCell ref="B1034:B1037"/>
    <mergeCell ref="A1038:A1040"/>
    <mergeCell ref="B1038:B1040"/>
    <mergeCell ref="A1041:A1045"/>
    <mergeCell ref="B1041:B1045"/>
    <mergeCell ref="A1026:A1027"/>
    <mergeCell ref="B1026:B1027"/>
    <mergeCell ref="A1028:A1029"/>
    <mergeCell ref="B1028:B1029"/>
    <mergeCell ref="A1030:A1033"/>
    <mergeCell ref="B1030:B1033"/>
    <mergeCell ref="A1052:A1055"/>
    <mergeCell ref="B1052:B1055"/>
    <mergeCell ref="A1056:A1058"/>
    <mergeCell ref="B1056:B1058"/>
    <mergeCell ref="A1085:A1086"/>
    <mergeCell ref="B1085:B1086"/>
    <mergeCell ref="A1046:A1047"/>
    <mergeCell ref="B1046:B1047"/>
    <mergeCell ref="A1048:A1049"/>
    <mergeCell ref="B1048:B1049"/>
    <mergeCell ref="A1050:A1051"/>
    <mergeCell ref="B1050:B1051"/>
    <mergeCell ref="A1109:A1112"/>
    <mergeCell ref="B1109:B1112"/>
    <mergeCell ref="A1113:A1116"/>
    <mergeCell ref="B1113:B1116"/>
    <mergeCell ref="A1117:A1120"/>
    <mergeCell ref="B1117:B1120"/>
    <mergeCell ref="A1087:A1089"/>
    <mergeCell ref="B1087:B1089"/>
    <mergeCell ref="A1090:A1092"/>
    <mergeCell ref="B1090:B1092"/>
    <mergeCell ref="A1097:O1097"/>
    <mergeCell ref="A1131:A1132"/>
    <mergeCell ref="B1131:B1132"/>
    <mergeCell ref="A1133:A1134"/>
    <mergeCell ref="B1133:B1134"/>
    <mergeCell ref="A1135:A1136"/>
    <mergeCell ref="B1135:B1136"/>
    <mergeCell ref="A1121:A1124"/>
    <mergeCell ref="B1121:B1124"/>
    <mergeCell ref="A1125:A1128"/>
    <mergeCell ref="B1125:B1128"/>
    <mergeCell ref="A1129:A1130"/>
    <mergeCell ref="B1129:B1130"/>
    <mergeCell ref="A1147:A1149"/>
    <mergeCell ref="B1147:B1149"/>
    <mergeCell ref="A1150:A1154"/>
    <mergeCell ref="B1150:B1154"/>
    <mergeCell ref="A1155:A1156"/>
    <mergeCell ref="B1155:B1156"/>
    <mergeCell ref="A1137:A1138"/>
    <mergeCell ref="B1137:B1138"/>
    <mergeCell ref="A1139:A1142"/>
    <mergeCell ref="B1139:B1142"/>
    <mergeCell ref="A1143:A1146"/>
    <mergeCell ref="B1143:B1146"/>
    <mergeCell ref="A1165:A1167"/>
    <mergeCell ref="B1165:B1167"/>
    <mergeCell ref="A1194:A1195"/>
    <mergeCell ref="B1194:B1195"/>
    <mergeCell ref="A1196:A1198"/>
    <mergeCell ref="B1196:B1198"/>
    <mergeCell ref="A1157:A1158"/>
    <mergeCell ref="B1157:B1158"/>
    <mergeCell ref="A1159:A1160"/>
    <mergeCell ref="B1159:B1160"/>
    <mergeCell ref="A1161:A1164"/>
    <mergeCell ref="B1161:B1164"/>
    <mergeCell ref="A1331:A1334"/>
    <mergeCell ref="B1331:B1334"/>
    <mergeCell ref="A1335:A1338"/>
    <mergeCell ref="B1335:B1338"/>
    <mergeCell ref="A1339:A1342"/>
    <mergeCell ref="B1339:B1342"/>
    <mergeCell ref="A1199:A1201"/>
    <mergeCell ref="B1199:B1201"/>
    <mergeCell ref="A1315:O1315"/>
    <mergeCell ref="A1327:A1330"/>
    <mergeCell ref="B1327:B1330"/>
    <mergeCell ref="A1206:O1206"/>
    <mergeCell ref="A1218:A1221"/>
    <mergeCell ref="B1218:B1221"/>
    <mergeCell ref="A1222:A1225"/>
    <mergeCell ref="B1222:B1225"/>
    <mergeCell ref="A1226:A1229"/>
    <mergeCell ref="B1226:B1229"/>
    <mergeCell ref="A1230:A1233"/>
    <mergeCell ref="B1230:B1233"/>
    <mergeCell ref="A1234:A1237"/>
    <mergeCell ref="B1234:B1237"/>
    <mergeCell ref="A1238:A1239"/>
    <mergeCell ref="B1238:B1239"/>
    <mergeCell ref="A1351:A1352"/>
    <mergeCell ref="B1351:B1352"/>
    <mergeCell ref="A1353:A1354"/>
    <mergeCell ref="B1353:B1354"/>
    <mergeCell ref="A1355:A1356"/>
    <mergeCell ref="B1355:B1356"/>
    <mergeCell ref="A1343:A1346"/>
    <mergeCell ref="B1343:B1346"/>
    <mergeCell ref="A1347:A1348"/>
    <mergeCell ref="B1347:B1348"/>
    <mergeCell ref="A1349:A1350"/>
    <mergeCell ref="B1349:B1350"/>
    <mergeCell ref="A1368:A1372"/>
    <mergeCell ref="B1368:B1372"/>
    <mergeCell ref="A1373:A1374"/>
    <mergeCell ref="B1373:B1374"/>
    <mergeCell ref="A1375:A1376"/>
    <mergeCell ref="B1375:B1376"/>
    <mergeCell ref="A1357:A1360"/>
    <mergeCell ref="B1357:B1360"/>
    <mergeCell ref="A1361:A1364"/>
    <mergeCell ref="B1361:B1364"/>
    <mergeCell ref="A1365:A1367"/>
    <mergeCell ref="B1365:B1367"/>
    <mergeCell ref="A1412:A1413"/>
    <mergeCell ref="B1412:B1413"/>
    <mergeCell ref="A1414:A1416"/>
    <mergeCell ref="B1414:B1416"/>
    <mergeCell ref="A1417:A1419"/>
    <mergeCell ref="B1417:B1419"/>
    <mergeCell ref="A1377:A1378"/>
    <mergeCell ref="B1377:B1378"/>
    <mergeCell ref="A1379:A1382"/>
    <mergeCell ref="B1379:B1382"/>
    <mergeCell ref="A1383:A1385"/>
    <mergeCell ref="B1383:B1385"/>
    <mergeCell ref="A1444:A1447"/>
    <mergeCell ref="B1444:B1447"/>
    <mergeCell ref="A1448:A1451"/>
    <mergeCell ref="B1448:B1451"/>
    <mergeCell ref="A1452:A1455"/>
    <mergeCell ref="B1452:B1455"/>
    <mergeCell ref="A1424:O1424"/>
    <mergeCell ref="A1436:A1439"/>
    <mergeCell ref="B1436:B1439"/>
    <mergeCell ref="A1440:A1443"/>
    <mergeCell ref="B1440:B1443"/>
    <mergeCell ref="A1462:A1463"/>
    <mergeCell ref="B1462:B1463"/>
    <mergeCell ref="A1464:A1465"/>
    <mergeCell ref="B1464:B1465"/>
    <mergeCell ref="A1466:A1469"/>
    <mergeCell ref="B1466:B1469"/>
    <mergeCell ref="A1456:A1457"/>
    <mergeCell ref="B1456:B1457"/>
    <mergeCell ref="A1458:A1459"/>
    <mergeCell ref="B1458:B1459"/>
    <mergeCell ref="A1460:A1461"/>
    <mergeCell ref="B1460:B1461"/>
    <mergeCell ref="A1482:A1483"/>
    <mergeCell ref="B1482:B1483"/>
    <mergeCell ref="A1484:A1485"/>
    <mergeCell ref="B1484:B1485"/>
    <mergeCell ref="A1486:A1487"/>
    <mergeCell ref="B1486:B1487"/>
    <mergeCell ref="A1470:A1473"/>
    <mergeCell ref="B1470:B1473"/>
    <mergeCell ref="A1474:A1476"/>
    <mergeCell ref="B1474:B1476"/>
    <mergeCell ref="A1477:A1481"/>
    <mergeCell ref="B1477:B1481"/>
    <mergeCell ref="A1523:A1525"/>
    <mergeCell ref="B1523:B1525"/>
    <mergeCell ref="A1526:A1528"/>
    <mergeCell ref="B1526:B1528"/>
    <mergeCell ref="A1533:O1533"/>
    <mergeCell ref="A1488:A1491"/>
    <mergeCell ref="B1488:B1491"/>
    <mergeCell ref="A1492:A1494"/>
    <mergeCell ref="B1492:B1494"/>
    <mergeCell ref="A1521:A1522"/>
    <mergeCell ref="B1521:B1522"/>
    <mergeCell ref="A1557:A1560"/>
    <mergeCell ref="B1557:B1560"/>
    <mergeCell ref="A1561:A1564"/>
    <mergeCell ref="B1561:B1564"/>
    <mergeCell ref="A1565:A1566"/>
    <mergeCell ref="B1565:B1566"/>
    <mergeCell ref="A1545:A1548"/>
    <mergeCell ref="B1545:B1548"/>
    <mergeCell ref="A1549:A1552"/>
    <mergeCell ref="B1549:B1552"/>
    <mergeCell ref="A1553:A1556"/>
    <mergeCell ref="B1553:B1556"/>
    <mergeCell ref="A1573:A1574"/>
    <mergeCell ref="B1573:B1574"/>
    <mergeCell ref="A1575:A1578"/>
    <mergeCell ref="B1575:B1578"/>
    <mergeCell ref="A1579:A1582"/>
    <mergeCell ref="B1579:B1582"/>
    <mergeCell ref="A1567:A1568"/>
    <mergeCell ref="B1567:B1568"/>
    <mergeCell ref="A1569:A1570"/>
    <mergeCell ref="B1569:B1570"/>
    <mergeCell ref="A1571:A1572"/>
    <mergeCell ref="B1571:B1572"/>
    <mergeCell ref="A1593:A1594"/>
    <mergeCell ref="B1593:B1594"/>
    <mergeCell ref="A1595:A1596"/>
    <mergeCell ref="B1595:B1596"/>
    <mergeCell ref="A1597:A1600"/>
    <mergeCell ref="B1597:B1600"/>
    <mergeCell ref="A1583:A1585"/>
    <mergeCell ref="B1583:B1585"/>
    <mergeCell ref="A1586:A1590"/>
    <mergeCell ref="B1586:B1590"/>
    <mergeCell ref="A1591:A1592"/>
    <mergeCell ref="B1591:B1592"/>
    <mergeCell ref="A1635:A1637"/>
    <mergeCell ref="B1635:B1637"/>
    <mergeCell ref="A1642:O1642"/>
    <mergeCell ref="A1654:A1657"/>
    <mergeCell ref="B1654:B1657"/>
    <mergeCell ref="A1601:A1603"/>
    <mergeCell ref="B1601:B1603"/>
    <mergeCell ref="A1630:A1631"/>
    <mergeCell ref="B1630:B1631"/>
    <mergeCell ref="A1632:A1634"/>
    <mergeCell ref="B1632:B1634"/>
    <mergeCell ref="A1670:A1673"/>
    <mergeCell ref="B1670:B1673"/>
    <mergeCell ref="A1674:A1675"/>
    <mergeCell ref="B1674:B1675"/>
    <mergeCell ref="A1676:A1677"/>
    <mergeCell ref="B1676:B1677"/>
    <mergeCell ref="A1658:A1661"/>
    <mergeCell ref="B1658:B1661"/>
    <mergeCell ref="A1662:A1665"/>
    <mergeCell ref="B1662:B1665"/>
    <mergeCell ref="A1666:A1669"/>
    <mergeCell ref="B1666:B1669"/>
    <mergeCell ref="A1684:A1687"/>
    <mergeCell ref="B1684:B1687"/>
    <mergeCell ref="A1688:A1691"/>
    <mergeCell ref="B1688:B1691"/>
    <mergeCell ref="A1692:A1694"/>
    <mergeCell ref="B1692:B1694"/>
    <mergeCell ref="A1678:A1679"/>
    <mergeCell ref="B1678:B1679"/>
    <mergeCell ref="A1680:A1681"/>
    <mergeCell ref="B1680:B1681"/>
    <mergeCell ref="A1682:A1683"/>
    <mergeCell ref="B1682:B1683"/>
    <mergeCell ref="A1704:A1705"/>
    <mergeCell ref="B1704:B1705"/>
    <mergeCell ref="A1706:A1709"/>
    <mergeCell ref="B1706:B1709"/>
    <mergeCell ref="A1710:A1712"/>
    <mergeCell ref="B1710:B1712"/>
    <mergeCell ref="A1695:A1699"/>
    <mergeCell ref="B1695:B1699"/>
    <mergeCell ref="A1700:A1701"/>
    <mergeCell ref="B1700:B1701"/>
    <mergeCell ref="A1702:A1703"/>
    <mergeCell ref="B1702:B1703"/>
    <mergeCell ref="A1751:O1751"/>
    <mergeCell ref="A1763:A1766"/>
    <mergeCell ref="B1763:B1766"/>
    <mergeCell ref="A1767:A1770"/>
    <mergeCell ref="B1767:B1770"/>
    <mergeCell ref="A1739:A1740"/>
    <mergeCell ref="B1739:B1740"/>
    <mergeCell ref="A1741:A1743"/>
    <mergeCell ref="B1741:B1743"/>
    <mergeCell ref="A1744:A1746"/>
    <mergeCell ref="B1744:B1746"/>
    <mergeCell ref="A1783:A1784"/>
    <mergeCell ref="B1783:B1784"/>
    <mergeCell ref="A1785:A1786"/>
    <mergeCell ref="B1785:B1786"/>
    <mergeCell ref="A1787:A1788"/>
    <mergeCell ref="B1787:B1788"/>
    <mergeCell ref="A1771:A1774"/>
    <mergeCell ref="B1771:B1774"/>
    <mergeCell ref="A1775:A1778"/>
    <mergeCell ref="B1775:B1778"/>
    <mergeCell ref="A1779:A1782"/>
    <mergeCell ref="B1779:B1782"/>
    <mergeCell ref="A1797:A1800"/>
    <mergeCell ref="B1797:B1800"/>
    <mergeCell ref="A1801:A1803"/>
    <mergeCell ref="B1801:B1803"/>
    <mergeCell ref="A1804:A1808"/>
    <mergeCell ref="B1804:B1808"/>
    <mergeCell ref="A1789:A1790"/>
    <mergeCell ref="B1789:B1790"/>
    <mergeCell ref="A1791:A1792"/>
    <mergeCell ref="B1791:B1792"/>
    <mergeCell ref="A1793:A1796"/>
    <mergeCell ref="B1793:B1796"/>
    <mergeCell ref="A1815:A1818"/>
    <mergeCell ref="B1815:B1818"/>
    <mergeCell ref="A1819:A1821"/>
    <mergeCell ref="B1819:B1821"/>
    <mergeCell ref="A1848:A1849"/>
    <mergeCell ref="B1848:B1849"/>
    <mergeCell ref="A1809:A1810"/>
    <mergeCell ref="B1809:B1810"/>
    <mergeCell ref="A1811:A1812"/>
    <mergeCell ref="B1811:B1812"/>
    <mergeCell ref="A1813:A1814"/>
    <mergeCell ref="B1813:B1814"/>
    <mergeCell ref="A1850:A1852"/>
    <mergeCell ref="B1850:B1852"/>
    <mergeCell ref="A1853:A1855"/>
    <mergeCell ref="B1853:B1855"/>
    <mergeCell ref="B1930:B1932"/>
    <mergeCell ref="A1930:A1932"/>
    <mergeCell ref="B1927:B1929"/>
    <mergeCell ref="A1927:A1929"/>
    <mergeCell ref="B1925:B1926"/>
    <mergeCell ref="A1925:A1926"/>
    <mergeCell ref="B1896:B1898"/>
    <mergeCell ref="A1896:A1898"/>
    <mergeCell ref="B1892:B1895"/>
    <mergeCell ref="A1892:A1895"/>
    <mergeCell ref="B1890:B1891"/>
    <mergeCell ref="A1890:A1891"/>
    <mergeCell ref="B1888:B1889"/>
    <mergeCell ref="A1888:A1889"/>
    <mergeCell ref="B1886:B1887"/>
    <mergeCell ref="A1886:A1887"/>
    <mergeCell ref="B1881:B1885"/>
    <mergeCell ref="A1881:A1885"/>
    <mergeCell ref="B1878:B1880"/>
    <mergeCell ref="A1878:A1880"/>
    <mergeCell ref="B1862:B1863"/>
    <mergeCell ref="A1862:A1863"/>
    <mergeCell ref="B1860:B1861"/>
    <mergeCell ref="A1860:A1861"/>
    <mergeCell ref="B1874:B1877"/>
    <mergeCell ref="A1874:A1877"/>
    <mergeCell ref="B1870:B1873"/>
    <mergeCell ref="A1870:A1873"/>
    <mergeCell ref="B1868:B1869"/>
    <mergeCell ref="A1868:A1869"/>
    <mergeCell ref="B1866:B1867"/>
    <mergeCell ref="A1866:A1867"/>
    <mergeCell ref="B1864:B1865"/>
    <mergeCell ref="A1864:A1865"/>
  </mergeCells>
  <pageMargins left="0.70866141732283472" right="0.70866141732283472" top="0.74803149606299213" bottom="0.74803149606299213" header="0.31496062992125984" footer="0.31496062992125984"/>
  <pageSetup paperSize="9" scale="10" orientation="portrait" horizontalDpi="300" verticalDpi="300" r:id="rId1"/>
  <rowBreaks count="2" manualBreakCount="2">
    <brk id="38" max="16383" man="1"/>
    <brk id="9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CK1928"/>
  <sheetViews>
    <sheetView topLeftCell="A4" zoomScale="60" zoomScaleNormal="60" zoomScaleSheetLayoutView="70" workbookViewId="0">
      <pane xSplit="4" ySplit="4" topLeftCell="AC8" activePane="bottomRight" state="frozenSplit"/>
      <selection pane="topRight" activeCell="V1" sqref="V1"/>
      <selection pane="bottomLeft" activeCell="A6" sqref="A6"/>
      <selection pane="bottomRight" activeCell="CC623" sqref="CC623"/>
    </sheetView>
  </sheetViews>
  <sheetFormatPr defaultRowHeight="15" outlineLevelRow="2" outlineLevelCol="1"/>
  <cols>
    <col min="1" max="1" width="23.28515625" style="5" customWidth="1"/>
    <col min="2" max="2" width="14.7109375" style="5" customWidth="1"/>
    <col min="3" max="3" width="8.85546875" style="93" customWidth="1"/>
    <col min="4" max="4" width="47" customWidth="1"/>
    <col min="5" max="5" width="15.28515625" style="5" hidden="1" customWidth="1"/>
    <col min="6" max="6" width="14.85546875" hidden="1" customWidth="1"/>
    <col min="7" max="7" width="14.28515625" style="5" hidden="1" customWidth="1"/>
    <col min="8" max="9" width="16.28515625" style="220" hidden="1" customWidth="1"/>
    <col min="10" max="10" width="16.28515625" style="5" hidden="1" customWidth="1"/>
    <col min="11" max="11" width="9.5703125" style="5" hidden="1" customWidth="1" outlineLevel="1"/>
    <col min="12" max="12" width="17.28515625" style="5" hidden="1" customWidth="1" outlineLevel="1"/>
    <col min="13" max="14" width="9.5703125" style="5" hidden="1" customWidth="1" outlineLevel="1"/>
    <col min="15" max="15" width="12.140625" style="5" hidden="1" customWidth="1"/>
    <col min="16" max="18" width="11.7109375" style="5" hidden="1" customWidth="1"/>
    <col min="19" max="19" width="11.7109375" style="220" hidden="1" customWidth="1"/>
    <col min="20" max="20" width="11.7109375" style="5" hidden="1" customWidth="1"/>
    <col min="21" max="21" width="15.140625" style="5" hidden="1" customWidth="1"/>
    <col min="22" max="22" width="16.5703125" style="5" hidden="1" customWidth="1"/>
    <col min="23" max="23" width="16.140625" style="5" hidden="1" customWidth="1"/>
    <col min="24" max="25" width="8.42578125" style="5" hidden="1" customWidth="1"/>
    <col min="26" max="26" width="8.42578125" style="220" hidden="1" customWidth="1"/>
    <col min="27" max="27" width="16.42578125" style="5" hidden="1" customWidth="1"/>
    <col min="28" max="28" width="15.28515625" style="5" hidden="1" customWidth="1"/>
    <col min="29" max="29" width="15.28515625" style="220" customWidth="1"/>
    <col min="30" max="30" width="17.7109375" style="220" customWidth="1"/>
    <col min="31" max="31" width="15.28515625" style="220" customWidth="1"/>
    <col min="32" max="34" width="21.28515625" style="220" customWidth="1"/>
    <col min="35" max="35" width="17.28515625" customWidth="1"/>
    <col min="36" max="36" width="17.42578125" customWidth="1"/>
    <col min="37" max="37" width="16.28515625" customWidth="1"/>
    <col min="38" max="39" width="19.28515625" style="5" customWidth="1" outlineLevel="1"/>
    <col min="40" max="40" width="19.140625" style="5" customWidth="1" outlineLevel="1"/>
    <col min="41" max="41" width="17.140625" style="5" customWidth="1" outlineLevel="1"/>
    <col min="42" max="42" width="19.28515625" style="5" customWidth="1" outlineLevel="1"/>
    <col min="43" max="44" width="16" style="5" customWidth="1" outlineLevel="1"/>
    <col min="45" max="45" width="19.28515625" style="5" customWidth="1" outlineLevel="1"/>
    <col min="46" max="46" width="15.5703125" style="5" customWidth="1" outlineLevel="1"/>
    <col min="47" max="47" width="16.7109375" style="5" customWidth="1" outlineLevel="1"/>
    <col min="48" max="48" width="19.28515625" style="5" customWidth="1" outlineLevel="1"/>
    <col min="49" max="49" width="16.42578125" style="5" customWidth="1" outlineLevel="1"/>
    <col min="50" max="50" width="21.7109375" style="5" customWidth="1"/>
    <col min="51" max="51" width="19.28515625" style="5" customWidth="1"/>
    <col min="52" max="52" width="16.7109375" style="5" customWidth="1"/>
    <col min="53" max="53" width="17.42578125" style="5" customWidth="1"/>
    <col min="54" max="54" width="19.28515625" style="5" customWidth="1"/>
    <col min="55" max="55" width="17.140625" style="5" customWidth="1"/>
    <col min="56" max="56" width="18.140625" style="5" customWidth="1"/>
    <col min="57" max="57" width="19.28515625" style="5" customWidth="1"/>
    <col min="58" max="58" width="15.7109375" style="5" customWidth="1"/>
    <col min="59" max="59" width="13.85546875" style="5" customWidth="1"/>
    <col min="60" max="60" width="18.140625" style="5" customWidth="1"/>
    <col min="61" max="61" width="17.140625" style="5" customWidth="1"/>
    <col min="62" max="62" width="13.85546875" style="220" customWidth="1"/>
    <col min="63" max="63" width="19.28515625" style="220" customWidth="1"/>
    <col min="64" max="64" width="17.28515625" style="220" customWidth="1"/>
    <col min="65" max="65" width="14.140625" customWidth="1"/>
    <col min="66" max="68" width="12.140625" customWidth="1"/>
    <col min="69" max="69" width="18.7109375" style="5" customWidth="1"/>
    <col min="70" max="70" width="17.85546875" style="220" customWidth="1"/>
    <col min="71" max="71" width="17.42578125" style="5" customWidth="1"/>
    <col min="72" max="72" width="14.140625" style="5" customWidth="1"/>
    <col min="73" max="75" width="17.42578125" style="5" customWidth="1"/>
    <col min="76" max="76" width="17.42578125" style="220" customWidth="1"/>
    <col min="77" max="77" width="19.7109375" style="220" customWidth="1"/>
    <col min="78" max="78" width="13.85546875" customWidth="1"/>
    <col min="79" max="79" width="18" style="5" customWidth="1"/>
    <col min="80" max="80" width="20.28515625" style="5" customWidth="1"/>
    <col min="81" max="81" width="15.5703125" style="5" customWidth="1"/>
    <col min="82" max="82" width="12.140625" style="5" customWidth="1"/>
    <col min="83" max="86" width="12.140625" style="220" customWidth="1"/>
    <col min="87" max="87" width="10.28515625" style="5" customWidth="1"/>
    <col min="88" max="88" width="19.7109375" style="5" customWidth="1"/>
    <col min="89" max="89" width="11.5703125" customWidth="1"/>
  </cols>
  <sheetData>
    <row r="2" spans="1:89">
      <c r="A2" s="20" t="s">
        <v>227</v>
      </c>
    </row>
    <row r="3" spans="1:89" ht="15.75" thickBot="1"/>
    <row r="4" spans="1:89" ht="15" customHeight="1">
      <c r="A4" s="874" t="s">
        <v>286</v>
      </c>
      <c r="B4" s="877" t="s">
        <v>293</v>
      </c>
      <c r="C4" s="869" t="s">
        <v>26</v>
      </c>
      <c r="D4" s="867" t="s">
        <v>95</v>
      </c>
      <c r="E4" s="839" t="s">
        <v>152</v>
      </c>
      <c r="F4" s="836" t="s">
        <v>301</v>
      </c>
      <c r="G4" s="843" t="s">
        <v>193</v>
      </c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5"/>
      <c r="T4" s="843" t="s">
        <v>194</v>
      </c>
      <c r="U4" s="844"/>
      <c r="V4" s="844"/>
      <c r="W4" s="844"/>
      <c r="X4" s="844"/>
      <c r="Y4" s="844"/>
      <c r="Z4" s="879"/>
      <c r="AA4" s="836" t="s">
        <v>306</v>
      </c>
      <c r="AB4" s="851" t="s">
        <v>449</v>
      </c>
      <c r="AC4" s="839"/>
      <c r="AD4" s="840"/>
      <c r="AE4" s="841"/>
      <c r="AF4" s="839"/>
      <c r="AG4" s="840"/>
      <c r="AH4" s="841"/>
      <c r="AI4" s="851" t="s">
        <v>96</v>
      </c>
      <c r="AJ4" s="851"/>
      <c r="AK4" s="851"/>
      <c r="AL4" s="851"/>
      <c r="AM4" s="851"/>
      <c r="AN4" s="851"/>
      <c r="AO4" s="851"/>
      <c r="AP4" s="851"/>
      <c r="AQ4" s="851"/>
      <c r="AR4" s="851"/>
      <c r="AS4" s="851"/>
      <c r="AT4" s="851"/>
      <c r="AU4" s="851"/>
      <c r="AV4" s="851"/>
      <c r="AW4" s="851"/>
      <c r="AX4" s="851"/>
      <c r="AY4" s="851"/>
      <c r="AZ4" s="851"/>
      <c r="BA4" s="851"/>
      <c r="BB4" s="851"/>
      <c r="BC4" s="851"/>
      <c r="BD4" s="851"/>
      <c r="BE4" s="851"/>
      <c r="BF4" s="851"/>
      <c r="BG4" s="851"/>
      <c r="BH4" s="851"/>
      <c r="BI4" s="839"/>
      <c r="BJ4" s="556"/>
      <c r="BK4" s="555"/>
      <c r="BL4" s="555"/>
      <c r="BM4" s="864" t="s">
        <v>100</v>
      </c>
      <c r="BN4" s="867" t="s">
        <v>102</v>
      </c>
      <c r="BO4" s="867" t="s">
        <v>103</v>
      </c>
      <c r="BP4" s="851" t="s">
        <v>268</v>
      </c>
      <c r="BQ4" s="843" t="s">
        <v>195</v>
      </c>
      <c r="BR4" s="844"/>
      <c r="BS4" s="844"/>
      <c r="BT4" s="844"/>
      <c r="BU4" s="844"/>
      <c r="BV4" s="844"/>
      <c r="BW4" s="844"/>
      <c r="BX4" s="844"/>
      <c r="BY4" s="845"/>
      <c r="BZ4" s="843" t="s">
        <v>196</v>
      </c>
      <c r="CA4" s="844"/>
      <c r="CB4" s="844"/>
      <c r="CC4" s="844"/>
      <c r="CD4" s="844"/>
      <c r="CE4" s="844"/>
      <c r="CF4" s="844"/>
      <c r="CG4" s="844"/>
      <c r="CH4" s="845"/>
      <c r="CI4" s="851" t="s">
        <v>269</v>
      </c>
      <c r="CJ4" s="833" t="s">
        <v>299</v>
      </c>
      <c r="CK4" s="858" t="s">
        <v>270</v>
      </c>
    </row>
    <row r="5" spans="1:89" s="5" customFormat="1">
      <c r="A5" s="875"/>
      <c r="B5" s="725"/>
      <c r="C5" s="870"/>
      <c r="D5" s="722"/>
      <c r="E5" s="872"/>
      <c r="F5" s="837"/>
      <c r="G5" s="846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8"/>
      <c r="T5" s="846"/>
      <c r="U5" s="847"/>
      <c r="V5" s="847"/>
      <c r="W5" s="847"/>
      <c r="X5" s="847"/>
      <c r="Y5" s="847"/>
      <c r="Z5" s="880"/>
      <c r="AA5" s="837"/>
      <c r="AB5" s="850"/>
      <c r="AC5" s="842" t="s">
        <v>453</v>
      </c>
      <c r="AD5" s="842"/>
      <c r="AE5" s="842"/>
      <c r="AF5" s="842" t="s">
        <v>347</v>
      </c>
      <c r="AG5" s="842"/>
      <c r="AH5" s="842"/>
      <c r="AI5" s="850" t="s">
        <v>448</v>
      </c>
      <c r="AJ5" s="850"/>
      <c r="AK5" s="850"/>
      <c r="AL5" s="861" t="s">
        <v>362</v>
      </c>
      <c r="AM5" s="861"/>
      <c r="AN5" s="861"/>
      <c r="AO5" s="861" t="s">
        <v>363</v>
      </c>
      <c r="AP5" s="861"/>
      <c r="AQ5" s="861"/>
      <c r="AR5" s="861" t="s">
        <v>364</v>
      </c>
      <c r="AS5" s="861"/>
      <c r="AT5" s="861"/>
      <c r="AU5" s="861" t="s">
        <v>365</v>
      </c>
      <c r="AV5" s="861"/>
      <c r="AW5" s="861"/>
      <c r="AX5" s="850">
        <v>2023</v>
      </c>
      <c r="AY5" s="850"/>
      <c r="AZ5" s="850"/>
      <c r="BA5" s="850">
        <v>2024</v>
      </c>
      <c r="BB5" s="850"/>
      <c r="BC5" s="850"/>
      <c r="BD5" s="850">
        <v>2025</v>
      </c>
      <c r="BE5" s="850"/>
      <c r="BF5" s="850"/>
      <c r="BG5" s="850">
        <v>2026</v>
      </c>
      <c r="BH5" s="850"/>
      <c r="BI5" s="863"/>
      <c r="BJ5" s="849">
        <v>2027</v>
      </c>
      <c r="BK5" s="849"/>
      <c r="BL5" s="849"/>
      <c r="BM5" s="865"/>
      <c r="BN5" s="722"/>
      <c r="BO5" s="722"/>
      <c r="BP5" s="850"/>
      <c r="BQ5" s="846"/>
      <c r="BR5" s="847"/>
      <c r="BS5" s="847"/>
      <c r="BT5" s="847"/>
      <c r="BU5" s="847"/>
      <c r="BV5" s="847"/>
      <c r="BW5" s="847"/>
      <c r="BX5" s="847"/>
      <c r="BY5" s="848"/>
      <c r="BZ5" s="846"/>
      <c r="CA5" s="847"/>
      <c r="CB5" s="847"/>
      <c r="CC5" s="847"/>
      <c r="CD5" s="847"/>
      <c r="CE5" s="847"/>
      <c r="CF5" s="847"/>
      <c r="CG5" s="847"/>
      <c r="CH5" s="848"/>
      <c r="CI5" s="850"/>
      <c r="CJ5" s="834"/>
      <c r="CK5" s="859"/>
    </row>
    <row r="6" spans="1:89" ht="75.75" thickBot="1">
      <c r="A6" s="876"/>
      <c r="B6" s="878"/>
      <c r="C6" s="871"/>
      <c r="D6" s="868"/>
      <c r="E6" s="873"/>
      <c r="F6" s="838"/>
      <c r="G6" s="113" t="s">
        <v>13</v>
      </c>
      <c r="H6" s="560">
        <v>2020</v>
      </c>
      <c r="I6" s="560">
        <v>2021</v>
      </c>
      <c r="J6" s="113">
        <v>2022</v>
      </c>
      <c r="K6" s="130" t="s">
        <v>362</v>
      </c>
      <c r="L6" s="130" t="s">
        <v>363</v>
      </c>
      <c r="M6" s="130" t="s">
        <v>364</v>
      </c>
      <c r="N6" s="130" t="s">
        <v>365</v>
      </c>
      <c r="O6" s="113">
        <v>2023</v>
      </c>
      <c r="P6" s="113">
        <f>O6+1</f>
        <v>2024</v>
      </c>
      <c r="Q6" s="293">
        <f>P6+1</f>
        <v>2025</v>
      </c>
      <c r="R6" s="293" t="s">
        <v>350</v>
      </c>
      <c r="S6" s="293" t="s">
        <v>361</v>
      </c>
      <c r="T6" s="113" t="s">
        <v>13</v>
      </c>
      <c r="U6" s="113">
        <v>2020</v>
      </c>
      <c r="V6" s="134">
        <f>U6+1</f>
        <v>2021</v>
      </c>
      <c r="W6" s="293">
        <f>V6+1</f>
        <v>2022</v>
      </c>
      <c r="X6" s="293">
        <f>W6+1</f>
        <v>2023</v>
      </c>
      <c r="Y6" s="293">
        <f>X6+1</f>
        <v>2024</v>
      </c>
      <c r="Z6" s="293">
        <f>Y6+1</f>
        <v>2025</v>
      </c>
      <c r="AA6" s="838"/>
      <c r="AB6" s="852"/>
      <c r="AC6" s="560" t="s">
        <v>97</v>
      </c>
      <c r="AD6" s="560" t="s">
        <v>98</v>
      </c>
      <c r="AE6" s="560" t="s">
        <v>99</v>
      </c>
      <c r="AF6" s="250" t="s">
        <v>97</v>
      </c>
      <c r="AG6" s="250" t="s">
        <v>98</v>
      </c>
      <c r="AH6" s="250" t="s">
        <v>99</v>
      </c>
      <c r="AI6" s="113" t="s">
        <v>97</v>
      </c>
      <c r="AJ6" s="113" t="s">
        <v>98</v>
      </c>
      <c r="AK6" s="113" t="s">
        <v>99</v>
      </c>
      <c r="AL6" s="113" t="s">
        <v>97</v>
      </c>
      <c r="AM6" s="113" t="s">
        <v>98</v>
      </c>
      <c r="AN6" s="113" t="s">
        <v>99</v>
      </c>
      <c r="AO6" s="113" t="s">
        <v>97</v>
      </c>
      <c r="AP6" s="113" t="s">
        <v>98</v>
      </c>
      <c r="AQ6" s="113" t="s">
        <v>99</v>
      </c>
      <c r="AR6" s="113" t="s">
        <v>97</v>
      </c>
      <c r="AS6" s="113" t="s">
        <v>98</v>
      </c>
      <c r="AT6" s="113" t="s">
        <v>99</v>
      </c>
      <c r="AU6" s="113" t="s">
        <v>97</v>
      </c>
      <c r="AV6" s="113" t="s">
        <v>98</v>
      </c>
      <c r="AW6" s="113" t="s">
        <v>99</v>
      </c>
      <c r="AX6" s="113" t="s">
        <v>97</v>
      </c>
      <c r="AY6" s="113" t="s">
        <v>98</v>
      </c>
      <c r="AZ6" s="113" t="s">
        <v>99</v>
      </c>
      <c r="BA6" s="113" t="s">
        <v>97</v>
      </c>
      <c r="BB6" s="113" t="s">
        <v>98</v>
      </c>
      <c r="BC6" s="113" t="s">
        <v>99</v>
      </c>
      <c r="BD6" s="113" t="s">
        <v>97</v>
      </c>
      <c r="BE6" s="113" t="s">
        <v>98</v>
      </c>
      <c r="BF6" s="113" t="s">
        <v>99</v>
      </c>
      <c r="BG6" s="113" t="s">
        <v>97</v>
      </c>
      <c r="BH6" s="113" t="s">
        <v>98</v>
      </c>
      <c r="BI6" s="559" t="s">
        <v>99</v>
      </c>
      <c r="BJ6" s="573" t="s">
        <v>97</v>
      </c>
      <c r="BK6" s="242" t="s">
        <v>98</v>
      </c>
      <c r="BL6" s="559" t="s">
        <v>99</v>
      </c>
      <c r="BM6" s="866"/>
      <c r="BN6" s="868"/>
      <c r="BO6" s="868"/>
      <c r="BP6" s="862"/>
      <c r="BQ6" s="126" t="s">
        <v>450</v>
      </c>
      <c r="BR6" s="251">
        <v>2020</v>
      </c>
      <c r="BS6" s="365">
        <f>BR6+1</f>
        <v>2021</v>
      </c>
      <c r="BT6" s="639">
        <f t="shared" ref="BT6" si="0">BS6+1</f>
        <v>2022</v>
      </c>
      <c r="BU6" s="263" t="s">
        <v>461</v>
      </c>
      <c r="BV6" s="263" t="s">
        <v>462</v>
      </c>
      <c r="BW6" s="263" t="s">
        <v>463</v>
      </c>
      <c r="BX6" s="263" t="s">
        <v>464</v>
      </c>
      <c r="BY6" s="263" t="s">
        <v>465</v>
      </c>
      <c r="BZ6" s="126" t="s">
        <v>13</v>
      </c>
      <c r="CA6" s="133" t="s">
        <v>467</v>
      </c>
      <c r="CB6" s="263" t="s">
        <v>468</v>
      </c>
      <c r="CC6" s="263">
        <v>2022</v>
      </c>
      <c r="CD6" s="263">
        <f t="shared" ref="CD6:CF6" si="1">CC6+1</f>
        <v>2023</v>
      </c>
      <c r="CE6" s="263">
        <f t="shared" si="1"/>
        <v>2024</v>
      </c>
      <c r="CF6" s="263">
        <f t="shared" si="1"/>
        <v>2025</v>
      </c>
      <c r="CG6" s="557">
        <f t="shared" ref="CG6" si="2">CF6+1</f>
        <v>2026</v>
      </c>
      <c r="CH6" s="557">
        <f t="shared" ref="CH6" si="3">CG6+1</f>
        <v>2027</v>
      </c>
      <c r="CI6" s="862"/>
      <c r="CJ6" s="835"/>
      <c r="CK6" s="860"/>
    </row>
    <row r="7" spans="1:89" s="5" customFormat="1" ht="15" customHeight="1" thickBot="1">
      <c r="A7" s="202">
        <v>1</v>
      </c>
      <c r="B7" s="203">
        <v>2</v>
      </c>
      <c r="C7" s="204">
        <v>3</v>
      </c>
      <c r="D7" s="203">
        <v>4</v>
      </c>
      <c r="E7" s="203">
        <v>5</v>
      </c>
      <c r="F7" s="203">
        <v>6</v>
      </c>
      <c r="G7" s="203">
        <v>7</v>
      </c>
      <c r="H7" s="203">
        <v>8</v>
      </c>
      <c r="I7" s="203">
        <v>8</v>
      </c>
      <c r="J7" s="203">
        <v>8</v>
      </c>
      <c r="K7" s="203">
        <v>9</v>
      </c>
      <c r="L7" s="203">
        <v>10</v>
      </c>
      <c r="M7" s="203">
        <v>11</v>
      </c>
      <c r="N7" s="203">
        <v>12</v>
      </c>
      <c r="O7" s="203">
        <v>13</v>
      </c>
      <c r="P7" s="203">
        <v>14</v>
      </c>
      <c r="Q7" s="203">
        <v>15</v>
      </c>
      <c r="R7" s="203">
        <v>16</v>
      </c>
      <c r="S7" s="203">
        <v>17</v>
      </c>
      <c r="T7" s="203">
        <v>18</v>
      </c>
      <c r="U7" s="203">
        <v>19</v>
      </c>
      <c r="V7" s="203">
        <v>20</v>
      </c>
      <c r="W7" s="203">
        <v>21</v>
      </c>
      <c r="X7" s="203">
        <v>22</v>
      </c>
      <c r="Y7" s="203">
        <v>23</v>
      </c>
      <c r="Z7" s="203">
        <v>24</v>
      </c>
      <c r="AA7" s="203">
        <v>25</v>
      </c>
      <c r="AB7" s="203">
        <v>26</v>
      </c>
      <c r="AC7" s="203">
        <v>27</v>
      </c>
      <c r="AD7" s="203">
        <v>28</v>
      </c>
      <c r="AE7" s="203">
        <v>29</v>
      </c>
      <c r="AF7" s="203">
        <v>27</v>
      </c>
      <c r="AG7" s="203">
        <v>28</v>
      </c>
      <c r="AH7" s="203">
        <v>29</v>
      </c>
      <c r="AI7" s="203">
        <v>27</v>
      </c>
      <c r="AJ7" s="203">
        <v>28</v>
      </c>
      <c r="AK7" s="203">
        <v>29</v>
      </c>
      <c r="AL7" s="203">
        <v>30</v>
      </c>
      <c r="AM7" s="203">
        <v>31</v>
      </c>
      <c r="AN7" s="203">
        <v>32</v>
      </c>
      <c r="AO7" s="203">
        <v>33</v>
      </c>
      <c r="AP7" s="203">
        <v>34</v>
      </c>
      <c r="AQ7" s="203">
        <v>35</v>
      </c>
      <c r="AR7" s="203">
        <v>36</v>
      </c>
      <c r="AS7" s="203">
        <v>37</v>
      </c>
      <c r="AT7" s="203">
        <v>38</v>
      </c>
      <c r="AU7" s="203">
        <v>39</v>
      </c>
      <c r="AV7" s="203">
        <v>40</v>
      </c>
      <c r="AW7" s="203">
        <v>41</v>
      </c>
      <c r="AX7" s="203">
        <v>42</v>
      </c>
      <c r="AY7" s="203">
        <v>43</v>
      </c>
      <c r="AZ7" s="203">
        <v>44</v>
      </c>
      <c r="BA7" s="203">
        <v>45</v>
      </c>
      <c r="BB7" s="203">
        <v>46</v>
      </c>
      <c r="BC7" s="203">
        <v>47</v>
      </c>
      <c r="BD7" s="203">
        <v>48</v>
      </c>
      <c r="BE7" s="203">
        <v>49</v>
      </c>
      <c r="BF7" s="203">
        <v>50</v>
      </c>
      <c r="BG7" s="203">
        <v>51</v>
      </c>
      <c r="BH7" s="203">
        <v>52</v>
      </c>
      <c r="BI7" s="203">
        <v>53</v>
      </c>
      <c r="BJ7" s="203">
        <v>54</v>
      </c>
      <c r="BK7" s="203">
        <v>55</v>
      </c>
      <c r="BL7" s="203">
        <v>56</v>
      </c>
      <c r="BM7" s="203">
        <v>57</v>
      </c>
      <c r="BN7" s="203">
        <v>58</v>
      </c>
      <c r="BO7" s="203">
        <v>59</v>
      </c>
      <c r="BP7" s="203">
        <v>60</v>
      </c>
      <c r="BQ7" s="203">
        <v>61</v>
      </c>
      <c r="BR7" s="203"/>
      <c r="BS7" s="203">
        <v>62</v>
      </c>
      <c r="BT7" s="203">
        <v>63</v>
      </c>
      <c r="BU7" s="203">
        <v>64</v>
      </c>
      <c r="BV7" s="203">
        <v>65</v>
      </c>
      <c r="BW7" s="203">
        <v>66</v>
      </c>
      <c r="BX7" s="203">
        <v>67</v>
      </c>
      <c r="BY7" s="203">
        <v>67</v>
      </c>
      <c r="BZ7" s="203">
        <v>68</v>
      </c>
      <c r="CA7" s="203">
        <v>70</v>
      </c>
      <c r="CB7" s="203">
        <v>71</v>
      </c>
      <c r="CC7" s="203">
        <v>72</v>
      </c>
      <c r="CD7" s="203">
        <v>73</v>
      </c>
      <c r="CE7" s="203">
        <v>74</v>
      </c>
      <c r="CF7" s="203"/>
      <c r="CG7" s="203"/>
      <c r="CH7" s="203"/>
      <c r="CI7" s="203">
        <v>75</v>
      </c>
      <c r="CJ7" s="203">
        <v>76</v>
      </c>
      <c r="CK7" s="203">
        <v>77</v>
      </c>
    </row>
    <row r="8" spans="1:89" s="116" customFormat="1" ht="31.5" customHeight="1">
      <c r="A8" s="75"/>
      <c r="B8" s="189"/>
      <c r="C8" s="94">
        <v>1</v>
      </c>
      <c r="D8" s="129" t="s">
        <v>289</v>
      </c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29"/>
      <c r="AB8" s="201">
        <f>AI8+AX8+BA8+BD8+AF8</f>
        <v>322.5850961585528</v>
      </c>
      <c r="AC8" s="163">
        <f t="shared" ref="AC8:BL8" si="4">SUM(AC9:AC11)</f>
        <v>134.101</v>
      </c>
      <c r="AD8" s="163">
        <f t="shared" si="4"/>
        <v>46197.794499999996</v>
      </c>
      <c r="AE8" s="163">
        <f t="shared" si="4"/>
        <v>432.49560089999994</v>
      </c>
      <c r="AF8" s="163">
        <f t="shared" si="4"/>
        <v>93.108395700000173</v>
      </c>
      <c r="AG8" s="163">
        <f t="shared" si="4"/>
        <v>32075.842318650062</v>
      </c>
      <c r="AH8" s="163">
        <f t="shared" si="4"/>
        <v>292.55704120996313</v>
      </c>
      <c r="AI8" s="163">
        <f t="shared" si="4"/>
        <v>106.91242825855262</v>
      </c>
      <c r="AJ8" s="163">
        <f t="shared" si="4"/>
        <v>36831.331535071375</v>
      </c>
      <c r="AK8" s="163">
        <f t="shared" si="4"/>
        <v>363.31718890353937</v>
      </c>
      <c r="AL8" s="163">
        <f t="shared" si="4"/>
        <v>9.5993049999999993</v>
      </c>
      <c r="AM8" s="163">
        <f t="shared" si="4"/>
        <v>3306.9605724999997</v>
      </c>
      <c r="AN8" s="163">
        <f t="shared" si="4"/>
        <v>37.565126063181943</v>
      </c>
      <c r="AO8" s="163">
        <f t="shared" si="4"/>
        <v>12.299292000000001</v>
      </c>
      <c r="AP8" s="163">
        <f t="shared" si="4"/>
        <v>4237.1060940000007</v>
      </c>
      <c r="AQ8" s="163">
        <f t="shared" si="4"/>
        <v>45.503017986920753</v>
      </c>
      <c r="AR8" s="163">
        <f t="shared" si="4"/>
        <v>11.1999292</v>
      </c>
      <c r="AS8" s="163">
        <f t="shared" si="4"/>
        <v>3858.3756094000005</v>
      </c>
      <c r="AT8" s="163">
        <f t="shared" si="4"/>
        <v>42.81879788155431</v>
      </c>
      <c r="AU8" s="163">
        <f t="shared" si="4"/>
        <v>14.053786000000001</v>
      </c>
      <c r="AV8" s="163">
        <f t="shared" si="4"/>
        <v>4841.5292769999996</v>
      </c>
      <c r="AW8" s="163">
        <f t="shared" si="4"/>
        <v>51.59784390878734</v>
      </c>
      <c r="AX8" s="163">
        <f t="shared" si="4"/>
        <v>47.152312199999997</v>
      </c>
      <c r="AY8" s="163">
        <f t="shared" si="4"/>
        <v>16243.971552899999</v>
      </c>
      <c r="AZ8" s="163">
        <f t="shared" si="4"/>
        <v>177.48478584044432</v>
      </c>
      <c r="BA8" s="163">
        <f t="shared" si="4"/>
        <v>39.582090999999998</v>
      </c>
      <c r="BB8" s="163">
        <f t="shared" si="4"/>
        <v>13636.030349500001</v>
      </c>
      <c r="BC8" s="163">
        <f t="shared" si="4"/>
        <v>159.21570985865316</v>
      </c>
      <c r="BD8" s="163">
        <f t="shared" si="4"/>
        <v>35.829869000000002</v>
      </c>
      <c r="BE8" s="163">
        <f t="shared" si="4"/>
        <v>12343.389870499999</v>
      </c>
      <c r="BF8" s="163">
        <f t="shared" si="4"/>
        <v>151.60606328226743</v>
      </c>
      <c r="BG8" s="163">
        <f t="shared" si="4"/>
        <v>32.426018999999997</v>
      </c>
      <c r="BH8" s="163">
        <f t="shared" si="4"/>
        <v>11170.763545500002</v>
      </c>
      <c r="BI8" s="163">
        <f t="shared" si="4"/>
        <v>144.28880488686906</v>
      </c>
      <c r="BJ8" s="163">
        <f t="shared" si="4"/>
        <v>30.583749000000001</v>
      </c>
      <c r="BK8" s="163">
        <f t="shared" si="4"/>
        <v>10536.1015305</v>
      </c>
      <c r="BL8" s="163">
        <f t="shared" si="4"/>
        <v>142.25513350190977</v>
      </c>
      <c r="BM8" s="189"/>
      <c r="BN8" s="189"/>
      <c r="BO8" s="189"/>
      <c r="BP8" s="189"/>
      <c r="BQ8" s="163">
        <f>SUM(BQ9:BQ11)</f>
        <v>2936.5449635935315</v>
      </c>
      <c r="BR8" s="163">
        <f>SUM(BR9:BR11)</f>
        <v>498</v>
      </c>
      <c r="BS8" s="163">
        <f>SUM(BS9:BS11)</f>
        <v>578.38737465500071</v>
      </c>
      <c r="BT8" s="163">
        <f>SUM(BT9:BT11)</f>
        <v>595.96147754794265</v>
      </c>
      <c r="BU8" s="163">
        <f>SUM(BU9:BU11)</f>
        <v>560.82317264640972</v>
      </c>
      <c r="BV8" s="163">
        <f t="shared" ref="BV8:CD8" si="5">SUM(BV9:BV11)</f>
        <v>607.37278437354655</v>
      </c>
      <c r="BW8" s="163">
        <f t="shared" si="5"/>
        <v>594.00015437063189</v>
      </c>
      <c r="BX8" s="163">
        <f>SUM(BX9:BX11)</f>
        <v>606.20836264252421</v>
      </c>
      <c r="BY8" s="163">
        <f>SUM(BY9:BY11)</f>
        <v>650.25436340977694</v>
      </c>
      <c r="BZ8" s="163">
        <f t="shared" si="5"/>
        <v>310.75077509399927</v>
      </c>
      <c r="CA8" s="163">
        <f t="shared" si="5"/>
        <v>430</v>
      </c>
      <c r="CB8" s="163">
        <f t="shared" si="5"/>
        <v>451.50933309566676</v>
      </c>
      <c r="CC8" s="163">
        <f t="shared" si="5"/>
        <v>515.85269504908342</v>
      </c>
      <c r="CD8" s="163">
        <f t="shared" si="5"/>
        <v>0</v>
      </c>
      <c r="CE8" s="163">
        <f>SUM(CE9:CE11)</f>
        <v>0</v>
      </c>
      <c r="CF8" s="163">
        <f t="shared" ref="CF8:CH8" si="6">SUM(CF9:CF11)</f>
        <v>0</v>
      </c>
      <c r="CG8" s="163">
        <f t="shared" si="6"/>
        <v>0</v>
      </c>
      <c r="CH8" s="163">
        <f t="shared" si="6"/>
        <v>0</v>
      </c>
      <c r="CI8" s="189"/>
      <c r="CJ8" s="189"/>
      <c r="CK8" s="189"/>
    </row>
    <row r="9" spans="1:89" s="116" customFormat="1" ht="15" customHeight="1">
      <c r="A9" s="165"/>
      <c r="B9" s="174"/>
      <c r="C9" s="153" t="s">
        <v>44</v>
      </c>
      <c r="D9" s="154" t="s">
        <v>101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65"/>
      <c r="AB9" s="176">
        <f>AI9+AX9+BA9+BD9+AF9</f>
        <v>322.5850961585528</v>
      </c>
      <c r="AC9" s="166">
        <f t="shared" ref="AC9:AD9" si="7">AC49+AC162</f>
        <v>134.101</v>
      </c>
      <c r="AD9" s="166">
        <f t="shared" si="7"/>
        <v>46197.794499999996</v>
      </c>
      <c r="AE9" s="166">
        <f t="shared" ref="AE9:AG9" si="8">AE49+AE162</f>
        <v>432.49560089999994</v>
      </c>
      <c r="AF9" s="166">
        <f t="shared" si="8"/>
        <v>93.108395700000173</v>
      </c>
      <c r="AG9" s="166">
        <f t="shared" si="8"/>
        <v>32075.842318650062</v>
      </c>
      <c r="AH9" s="166">
        <f t="shared" ref="AH9:AJ9" si="9">AH49+AH162</f>
        <v>292.55704120996313</v>
      </c>
      <c r="AI9" s="166">
        <f t="shared" si="9"/>
        <v>106.91242825855262</v>
      </c>
      <c r="AJ9" s="166">
        <f t="shared" si="9"/>
        <v>36831.331535071375</v>
      </c>
      <c r="AK9" s="166">
        <f t="shared" ref="AK9:AM9" si="10">AK49+AK162</f>
        <v>363.31718890353937</v>
      </c>
      <c r="AL9" s="166">
        <f t="shared" si="10"/>
        <v>9.5993049999999993</v>
      </c>
      <c r="AM9" s="166">
        <f t="shared" si="10"/>
        <v>3306.9605724999997</v>
      </c>
      <c r="AN9" s="166">
        <f t="shared" ref="AN9:AP9" si="11">AN49+AN162</f>
        <v>37.565126063181943</v>
      </c>
      <c r="AO9" s="166">
        <f t="shared" si="11"/>
        <v>12.299292000000001</v>
      </c>
      <c r="AP9" s="166">
        <f t="shared" si="11"/>
        <v>4237.1060940000007</v>
      </c>
      <c r="AQ9" s="166">
        <f t="shared" ref="AQ9:AT9" si="12">AQ49+AQ162</f>
        <v>45.503017986920753</v>
      </c>
      <c r="AR9" s="166">
        <f t="shared" si="12"/>
        <v>11.1999292</v>
      </c>
      <c r="AS9" s="166">
        <f t="shared" si="12"/>
        <v>3858.3756094000005</v>
      </c>
      <c r="AT9" s="166">
        <f t="shared" si="12"/>
        <v>42.81879788155431</v>
      </c>
      <c r="AU9" s="166">
        <f t="shared" ref="AU9:BL9" si="13">AU49+AU162</f>
        <v>14.053786000000001</v>
      </c>
      <c r="AV9" s="166">
        <f t="shared" si="13"/>
        <v>4841.5292769999996</v>
      </c>
      <c r="AW9" s="166">
        <f t="shared" si="13"/>
        <v>51.59784390878734</v>
      </c>
      <c r="AX9" s="166">
        <f t="shared" si="13"/>
        <v>47.152312199999997</v>
      </c>
      <c r="AY9" s="166">
        <f t="shared" si="13"/>
        <v>16243.971552899999</v>
      </c>
      <c r="AZ9" s="166">
        <f t="shared" si="13"/>
        <v>177.48478584044432</v>
      </c>
      <c r="BA9" s="166">
        <f t="shared" si="13"/>
        <v>39.582090999999998</v>
      </c>
      <c r="BB9" s="166">
        <f t="shared" si="13"/>
        <v>13636.030349500001</v>
      </c>
      <c r="BC9" s="166">
        <f t="shared" si="13"/>
        <v>159.21570985865316</v>
      </c>
      <c r="BD9" s="166">
        <f t="shared" si="13"/>
        <v>35.829869000000002</v>
      </c>
      <c r="BE9" s="166">
        <f t="shared" si="13"/>
        <v>12343.389870499999</v>
      </c>
      <c r="BF9" s="166">
        <f t="shared" si="13"/>
        <v>151.60606328226743</v>
      </c>
      <c r="BG9" s="166">
        <f t="shared" si="13"/>
        <v>32.426018999999997</v>
      </c>
      <c r="BH9" s="166">
        <f t="shared" si="13"/>
        <v>11170.763545500002</v>
      </c>
      <c r="BI9" s="166">
        <f t="shared" si="13"/>
        <v>144.28880488686906</v>
      </c>
      <c r="BJ9" s="166">
        <f t="shared" si="13"/>
        <v>30.583749000000001</v>
      </c>
      <c r="BK9" s="166">
        <f t="shared" si="13"/>
        <v>10536.1015305</v>
      </c>
      <c r="BL9" s="166">
        <f t="shared" si="13"/>
        <v>142.25513350190977</v>
      </c>
      <c r="BM9" s="174"/>
      <c r="BN9" s="174"/>
      <c r="BO9" s="174"/>
      <c r="BP9" s="174"/>
      <c r="BQ9" s="166">
        <f>BQ49+BQ162</f>
        <v>2936.5449635935315</v>
      </c>
      <c r="BR9" s="166">
        <f t="shared" ref="BR9:CH9" si="14">BR49+BR162</f>
        <v>498</v>
      </c>
      <c r="BS9" s="166">
        <f t="shared" si="14"/>
        <v>578.38737465500071</v>
      </c>
      <c r="BT9" s="166">
        <f t="shared" si="14"/>
        <v>595.96147754794265</v>
      </c>
      <c r="BU9" s="166">
        <f t="shared" si="14"/>
        <v>560.82317264640972</v>
      </c>
      <c r="BV9" s="166">
        <f t="shared" si="14"/>
        <v>607.37278437354655</v>
      </c>
      <c r="BW9" s="166">
        <f t="shared" si="14"/>
        <v>594.00015437063189</v>
      </c>
      <c r="BX9" s="166">
        <f t="shared" si="14"/>
        <v>606.20836264252421</v>
      </c>
      <c r="BY9" s="166">
        <f t="shared" si="14"/>
        <v>650.25436340977694</v>
      </c>
      <c r="BZ9" s="166">
        <f>BZ49+BZ162</f>
        <v>310.75077509399927</v>
      </c>
      <c r="CA9" s="166">
        <f t="shared" si="14"/>
        <v>430</v>
      </c>
      <c r="CB9" s="166">
        <f t="shared" si="14"/>
        <v>451.50933309566676</v>
      </c>
      <c r="CC9" s="166">
        <f t="shared" si="14"/>
        <v>515.85269504908342</v>
      </c>
      <c r="CD9" s="166">
        <f t="shared" si="14"/>
        <v>0</v>
      </c>
      <c r="CE9" s="166">
        <f t="shared" si="14"/>
        <v>0</v>
      </c>
      <c r="CF9" s="166">
        <f t="shared" si="14"/>
        <v>0</v>
      </c>
      <c r="CG9" s="166">
        <f t="shared" si="14"/>
        <v>0</v>
      </c>
      <c r="CH9" s="166">
        <f t="shared" si="14"/>
        <v>0</v>
      </c>
      <c r="CI9" s="174"/>
      <c r="CJ9" s="174"/>
      <c r="CK9" s="174"/>
    </row>
    <row r="10" spans="1:89" s="116" customFormat="1" ht="15" customHeight="1">
      <c r="A10" s="165"/>
      <c r="B10" s="174"/>
      <c r="C10" s="153" t="s">
        <v>45</v>
      </c>
      <c r="D10" s="154" t="s">
        <v>105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65"/>
      <c r="AB10" s="176">
        <f t="shared" ref="AB10:AB36" si="15">AI10+AX10+BA10+BD10+BG10</f>
        <v>0</v>
      </c>
      <c r="AC10" s="166">
        <f t="shared" ref="AC10:AD10" si="16">AC54+AC167</f>
        <v>0</v>
      </c>
      <c r="AD10" s="166">
        <f t="shared" si="16"/>
        <v>0</v>
      </c>
      <c r="AE10" s="166">
        <f t="shared" ref="AE10:AG10" si="17">AE54+AE167</f>
        <v>0</v>
      </c>
      <c r="AF10" s="166">
        <f t="shared" si="17"/>
        <v>0</v>
      </c>
      <c r="AG10" s="166">
        <f t="shared" si="17"/>
        <v>0</v>
      </c>
      <c r="AH10" s="166">
        <f t="shared" ref="AH10:AJ10" si="18">AH54+AH167</f>
        <v>0</v>
      </c>
      <c r="AI10" s="166">
        <f t="shared" si="18"/>
        <v>0</v>
      </c>
      <c r="AJ10" s="166">
        <f t="shared" si="18"/>
        <v>0</v>
      </c>
      <c r="AK10" s="166">
        <f t="shared" ref="AK10:AM10" si="19">AK54+AK167</f>
        <v>0</v>
      </c>
      <c r="AL10" s="166">
        <f t="shared" si="19"/>
        <v>0</v>
      </c>
      <c r="AM10" s="166">
        <f t="shared" si="19"/>
        <v>0</v>
      </c>
      <c r="AN10" s="166">
        <f t="shared" ref="AN10:AP10" si="20">AN54+AN167</f>
        <v>0</v>
      </c>
      <c r="AO10" s="166">
        <f t="shared" si="20"/>
        <v>0</v>
      </c>
      <c r="AP10" s="166">
        <f t="shared" si="20"/>
        <v>0</v>
      </c>
      <c r="AQ10" s="166">
        <f t="shared" ref="AQ10:AT10" si="21">AQ54+AQ167</f>
        <v>0</v>
      </c>
      <c r="AR10" s="166">
        <f t="shared" si="21"/>
        <v>0</v>
      </c>
      <c r="AS10" s="166">
        <f t="shared" si="21"/>
        <v>0</v>
      </c>
      <c r="AT10" s="166">
        <f t="shared" si="21"/>
        <v>0</v>
      </c>
      <c r="AU10" s="166">
        <f t="shared" ref="AU10:BL10" si="22">AU54+AU167</f>
        <v>0</v>
      </c>
      <c r="AV10" s="166">
        <f t="shared" si="22"/>
        <v>0</v>
      </c>
      <c r="AW10" s="166">
        <f t="shared" si="22"/>
        <v>0</v>
      </c>
      <c r="AX10" s="166">
        <f t="shared" si="22"/>
        <v>0</v>
      </c>
      <c r="AY10" s="166">
        <f t="shared" si="22"/>
        <v>0</v>
      </c>
      <c r="AZ10" s="166">
        <f t="shared" si="22"/>
        <v>0</v>
      </c>
      <c r="BA10" s="166">
        <f t="shared" si="22"/>
        <v>0</v>
      </c>
      <c r="BB10" s="166">
        <f t="shared" si="22"/>
        <v>0</v>
      </c>
      <c r="BC10" s="166">
        <f t="shared" si="22"/>
        <v>0</v>
      </c>
      <c r="BD10" s="166">
        <f t="shared" si="22"/>
        <v>0</v>
      </c>
      <c r="BE10" s="166">
        <f t="shared" si="22"/>
        <v>0</v>
      </c>
      <c r="BF10" s="166">
        <f t="shared" si="22"/>
        <v>0</v>
      </c>
      <c r="BG10" s="166">
        <f t="shared" si="22"/>
        <v>0</v>
      </c>
      <c r="BH10" s="166">
        <f t="shared" si="22"/>
        <v>0</v>
      </c>
      <c r="BI10" s="166">
        <f t="shared" si="22"/>
        <v>0</v>
      </c>
      <c r="BJ10" s="166">
        <f t="shared" si="22"/>
        <v>0</v>
      </c>
      <c r="BK10" s="166">
        <f t="shared" si="22"/>
        <v>0</v>
      </c>
      <c r="BL10" s="166">
        <f t="shared" si="22"/>
        <v>0</v>
      </c>
      <c r="BM10" s="174"/>
      <c r="BN10" s="174"/>
      <c r="BO10" s="174"/>
      <c r="BP10" s="174"/>
      <c r="BQ10" s="166">
        <f>BQ54+BQ167</f>
        <v>0</v>
      </c>
      <c r="BR10" s="166">
        <f t="shared" ref="BR10:CH10" si="23">BR54+BR167</f>
        <v>0</v>
      </c>
      <c r="BS10" s="166">
        <f t="shared" si="23"/>
        <v>0</v>
      </c>
      <c r="BT10" s="166">
        <f t="shared" si="23"/>
        <v>0</v>
      </c>
      <c r="BU10" s="166">
        <f t="shared" si="23"/>
        <v>0</v>
      </c>
      <c r="BV10" s="166">
        <f t="shared" si="23"/>
        <v>0</v>
      </c>
      <c r="BW10" s="166">
        <f t="shared" si="23"/>
        <v>0</v>
      </c>
      <c r="BX10" s="166">
        <f t="shared" si="23"/>
        <v>0</v>
      </c>
      <c r="BY10" s="166">
        <f t="shared" si="23"/>
        <v>0</v>
      </c>
      <c r="BZ10" s="166">
        <f t="shared" si="23"/>
        <v>0</v>
      </c>
      <c r="CA10" s="166">
        <f t="shared" si="23"/>
        <v>0</v>
      </c>
      <c r="CB10" s="166">
        <f t="shared" si="23"/>
        <v>0</v>
      </c>
      <c r="CC10" s="166">
        <f t="shared" si="23"/>
        <v>0</v>
      </c>
      <c r="CD10" s="166">
        <f t="shared" si="23"/>
        <v>0</v>
      </c>
      <c r="CE10" s="166">
        <f t="shared" si="23"/>
        <v>0</v>
      </c>
      <c r="CF10" s="166">
        <f t="shared" si="23"/>
        <v>0</v>
      </c>
      <c r="CG10" s="166">
        <f t="shared" si="23"/>
        <v>0</v>
      </c>
      <c r="CH10" s="166">
        <f t="shared" si="23"/>
        <v>0</v>
      </c>
      <c r="CI10" s="174"/>
      <c r="CJ10" s="174"/>
      <c r="CK10" s="174"/>
    </row>
    <row r="11" spans="1:89" s="116" customFormat="1" ht="45" customHeight="1">
      <c r="A11" s="165"/>
      <c r="B11" s="174"/>
      <c r="C11" s="155" t="s">
        <v>46</v>
      </c>
      <c r="D11" s="156" t="s">
        <v>290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65"/>
      <c r="AB11" s="176">
        <f>AI11+AX11+BA11+BD11+AF11</f>
        <v>0</v>
      </c>
      <c r="AC11" s="166">
        <f t="shared" ref="AC11:AD11" si="24">AC12+AC13</f>
        <v>0</v>
      </c>
      <c r="AD11" s="166">
        <f t="shared" si="24"/>
        <v>0</v>
      </c>
      <c r="AE11" s="166">
        <f t="shared" ref="AE11:AG11" si="25">AE12+AE13</f>
        <v>0</v>
      </c>
      <c r="AF11" s="166">
        <f t="shared" si="25"/>
        <v>0</v>
      </c>
      <c r="AG11" s="166">
        <f t="shared" si="25"/>
        <v>0</v>
      </c>
      <c r="AH11" s="166">
        <f t="shared" ref="AH11:AJ11" si="26">AH12+AH13</f>
        <v>0</v>
      </c>
      <c r="AI11" s="166">
        <f t="shared" si="26"/>
        <v>0</v>
      </c>
      <c r="AJ11" s="166">
        <f t="shared" si="26"/>
        <v>0</v>
      </c>
      <c r="AK11" s="166">
        <f t="shared" ref="AK11:AM11" si="27">AK12+AK13</f>
        <v>0</v>
      </c>
      <c r="AL11" s="166">
        <f t="shared" si="27"/>
        <v>0</v>
      </c>
      <c r="AM11" s="166">
        <f t="shared" si="27"/>
        <v>0</v>
      </c>
      <c r="AN11" s="166">
        <f t="shared" ref="AN11:AP11" si="28">AN12+AN13</f>
        <v>0</v>
      </c>
      <c r="AO11" s="166">
        <f t="shared" si="28"/>
        <v>0</v>
      </c>
      <c r="AP11" s="166">
        <f t="shared" si="28"/>
        <v>0</v>
      </c>
      <c r="AQ11" s="166">
        <f t="shared" ref="AQ11:AT11" si="29">AQ12+AQ13</f>
        <v>0</v>
      </c>
      <c r="AR11" s="166">
        <f t="shared" si="29"/>
        <v>0</v>
      </c>
      <c r="AS11" s="166">
        <f t="shared" si="29"/>
        <v>0</v>
      </c>
      <c r="AT11" s="166">
        <f t="shared" si="29"/>
        <v>0</v>
      </c>
      <c r="AU11" s="166">
        <f t="shared" ref="AU11:BL11" si="30">AU12+AU13</f>
        <v>0</v>
      </c>
      <c r="AV11" s="166">
        <f t="shared" si="30"/>
        <v>0</v>
      </c>
      <c r="AW11" s="166">
        <f t="shared" si="30"/>
        <v>0</v>
      </c>
      <c r="AX11" s="166">
        <f t="shared" si="30"/>
        <v>0</v>
      </c>
      <c r="AY11" s="166">
        <f t="shared" si="30"/>
        <v>0</v>
      </c>
      <c r="AZ11" s="166">
        <f t="shared" si="30"/>
        <v>0</v>
      </c>
      <c r="BA11" s="166">
        <f t="shared" si="30"/>
        <v>0</v>
      </c>
      <c r="BB11" s="166">
        <f t="shared" si="30"/>
        <v>0</v>
      </c>
      <c r="BC11" s="166">
        <f t="shared" si="30"/>
        <v>0</v>
      </c>
      <c r="BD11" s="166">
        <f t="shared" si="30"/>
        <v>0</v>
      </c>
      <c r="BE11" s="166">
        <f t="shared" si="30"/>
        <v>0</v>
      </c>
      <c r="BF11" s="166">
        <f t="shared" si="30"/>
        <v>0</v>
      </c>
      <c r="BG11" s="166">
        <f t="shared" si="30"/>
        <v>0</v>
      </c>
      <c r="BH11" s="166">
        <f t="shared" si="30"/>
        <v>0</v>
      </c>
      <c r="BI11" s="166">
        <f t="shared" si="30"/>
        <v>0</v>
      </c>
      <c r="BJ11" s="166">
        <f t="shared" si="30"/>
        <v>0</v>
      </c>
      <c r="BK11" s="166">
        <f t="shared" si="30"/>
        <v>0</v>
      </c>
      <c r="BL11" s="166">
        <f t="shared" si="30"/>
        <v>0</v>
      </c>
      <c r="BM11" s="174"/>
      <c r="BN11" s="174"/>
      <c r="BO11" s="174"/>
      <c r="BP11" s="174"/>
      <c r="BQ11" s="166">
        <f>BQ12+BQ13</f>
        <v>0</v>
      </c>
      <c r="BR11" s="166">
        <f t="shared" ref="BR11" si="31">BR12+BR13</f>
        <v>0</v>
      </c>
      <c r="BS11" s="166">
        <f t="shared" ref="BS11:CD11" si="32">BS12+BS13</f>
        <v>0</v>
      </c>
      <c r="BT11" s="166">
        <f t="shared" si="32"/>
        <v>0</v>
      </c>
      <c r="BU11" s="166">
        <f t="shared" si="32"/>
        <v>0</v>
      </c>
      <c r="BV11" s="166">
        <f t="shared" si="32"/>
        <v>0</v>
      </c>
      <c r="BW11" s="166">
        <f t="shared" si="32"/>
        <v>0</v>
      </c>
      <c r="BX11" s="166">
        <f>BX12+BX13</f>
        <v>0</v>
      </c>
      <c r="BY11" s="166">
        <f>BY12+BY13</f>
        <v>0</v>
      </c>
      <c r="BZ11" s="166">
        <f t="shared" si="32"/>
        <v>0</v>
      </c>
      <c r="CA11" s="166">
        <f t="shared" si="32"/>
        <v>0</v>
      </c>
      <c r="CB11" s="166">
        <f t="shared" si="32"/>
        <v>0</v>
      </c>
      <c r="CC11" s="166">
        <f t="shared" si="32"/>
        <v>0</v>
      </c>
      <c r="CD11" s="166">
        <f t="shared" si="32"/>
        <v>0</v>
      </c>
      <c r="CE11" s="166">
        <f>CE12+CE13</f>
        <v>0</v>
      </c>
      <c r="CF11" s="166">
        <f t="shared" ref="CF11:CH11" si="33">CF12+CF13</f>
        <v>0</v>
      </c>
      <c r="CG11" s="166">
        <f t="shared" si="33"/>
        <v>0</v>
      </c>
      <c r="CH11" s="166">
        <f t="shared" si="33"/>
        <v>0</v>
      </c>
      <c r="CI11" s="174"/>
      <c r="CJ11" s="174"/>
      <c r="CK11" s="174"/>
    </row>
    <row r="12" spans="1:89" s="116" customFormat="1" ht="15" customHeight="1">
      <c r="A12" s="117"/>
      <c r="B12" s="175"/>
      <c r="C12" s="95" t="s">
        <v>124</v>
      </c>
      <c r="D12" s="122" t="s">
        <v>101</v>
      </c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24"/>
      <c r="AB12" s="176">
        <f>AI12+AX12+BA12+BD12+AF12</f>
        <v>0</v>
      </c>
      <c r="AC12" s="160">
        <f t="shared" ref="AC12:AD12" si="34">AC60+AC171</f>
        <v>0</v>
      </c>
      <c r="AD12" s="160">
        <f t="shared" si="34"/>
        <v>0</v>
      </c>
      <c r="AE12" s="160">
        <f t="shared" ref="AE12:AG12" si="35">AE60+AE171</f>
        <v>0</v>
      </c>
      <c r="AF12" s="160">
        <f t="shared" si="35"/>
        <v>0</v>
      </c>
      <c r="AG12" s="160">
        <f t="shared" si="35"/>
        <v>0</v>
      </c>
      <c r="AH12" s="160">
        <f t="shared" ref="AH12:AJ12" si="36">AH60+AH171</f>
        <v>0</v>
      </c>
      <c r="AI12" s="160">
        <f t="shared" si="36"/>
        <v>0</v>
      </c>
      <c r="AJ12" s="160">
        <f t="shared" si="36"/>
        <v>0</v>
      </c>
      <c r="AK12" s="160">
        <f t="shared" ref="AK12:AM12" si="37">AK60+AK171</f>
        <v>0</v>
      </c>
      <c r="AL12" s="160">
        <f t="shared" si="37"/>
        <v>0</v>
      </c>
      <c r="AM12" s="160">
        <f t="shared" si="37"/>
        <v>0</v>
      </c>
      <c r="AN12" s="160">
        <f t="shared" ref="AN12:AP12" si="38">AN60+AN171</f>
        <v>0</v>
      </c>
      <c r="AO12" s="160">
        <f t="shared" si="38"/>
        <v>0</v>
      </c>
      <c r="AP12" s="160">
        <f t="shared" si="38"/>
        <v>0</v>
      </c>
      <c r="AQ12" s="160">
        <f t="shared" ref="AQ12:AT12" si="39">AQ60+AQ171</f>
        <v>0</v>
      </c>
      <c r="AR12" s="160">
        <f t="shared" si="39"/>
        <v>0</v>
      </c>
      <c r="AS12" s="160">
        <f t="shared" si="39"/>
        <v>0</v>
      </c>
      <c r="AT12" s="160">
        <f t="shared" si="39"/>
        <v>0</v>
      </c>
      <c r="AU12" s="160">
        <f t="shared" ref="AU12:BL12" si="40">AU60+AU171</f>
        <v>0</v>
      </c>
      <c r="AV12" s="160">
        <f t="shared" si="40"/>
        <v>0</v>
      </c>
      <c r="AW12" s="160">
        <f t="shared" si="40"/>
        <v>0</v>
      </c>
      <c r="AX12" s="160">
        <f t="shared" si="40"/>
        <v>0</v>
      </c>
      <c r="AY12" s="160">
        <f t="shared" si="40"/>
        <v>0</v>
      </c>
      <c r="AZ12" s="160">
        <f t="shared" si="40"/>
        <v>0</v>
      </c>
      <c r="BA12" s="160">
        <f t="shared" si="40"/>
        <v>0</v>
      </c>
      <c r="BB12" s="160">
        <f t="shared" si="40"/>
        <v>0</v>
      </c>
      <c r="BC12" s="160">
        <f t="shared" si="40"/>
        <v>0</v>
      </c>
      <c r="BD12" s="160">
        <f t="shared" si="40"/>
        <v>0</v>
      </c>
      <c r="BE12" s="160">
        <f t="shared" si="40"/>
        <v>0</v>
      </c>
      <c r="BF12" s="160">
        <f t="shared" si="40"/>
        <v>0</v>
      </c>
      <c r="BG12" s="160">
        <f t="shared" si="40"/>
        <v>0</v>
      </c>
      <c r="BH12" s="160">
        <f t="shared" si="40"/>
        <v>0</v>
      </c>
      <c r="BI12" s="160">
        <f t="shared" si="40"/>
        <v>0</v>
      </c>
      <c r="BJ12" s="160">
        <f t="shared" si="40"/>
        <v>0</v>
      </c>
      <c r="BK12" s="160">
        <f t="shared" si="40"/>
        <v>0</v>
      </c>
      <c r="BL12" s="160">
        <f t="shared" si="40"/>
        <v>0</v>
      </c>
      <c r="BM12" s="175"/>
      <c r="BN12" s="175"/>
      <c r="BO12" s="175"/>
      <c r="BP12" s="175"/>
      <c r="BQ12" s="160">
        <f>BQ60+BQ171</f>
        <v>0</v>
      </c>
      <c r="BR12" s="160">
        <f t="shared" ref="BR12:CH12" si="41">BR60+BR171</f>
        <v>0</v>
      </c>
      <c r="BS12" s="160">
        <f t="shared" si="41"/>
        <v>0</v>
      </c>
      <c r="BT12" s="160">
        <f t="shared" si="41"/>
        <v>0</v>
      </c>
      <c r="BU12" s="160">
        <f t="shared" si="41"/>
        <v>0</v>
      </c>
      <c r="BV12" s="160">
        <f t="shared" si="41"/>
        <v>0</v>
      </c>
      <c r="BW12" s="160">
        <f t="shared" si="41"/>
        <v>0</v>
      </c>
      <c r="BX12" s="160">
        <f t="shared" si="41"/>
        <v>0</v>
      </c>
      <c r="BY12" s="160">
        <f t="shared" si="41"/>
        <v>0</v>
      </c>
      <c r="BZ12" s="160">
        <f t="shared" si="41"/>
        <v>0</v>
      </c>
      <c r="CA12" s="160">
        <f t="shared" si="41"/>
        <v>0</v>
      </c>
      <c r="CB12" s="160">
        <f t="shared" si="41"/>
        <v>0</v>
      </c>
      <c r="CC12" s="160">
        <f t="shared" si="41"/>
        <v>0</v>
      </c>
      <c r="CD12" s="160">
        <f t="shared" si="41"/>
        <v>0</v>
      </c>
      <c r="CE12" s="160">
        <f t="shared" si="41"/>
        <v>0</v>
      </c>
      <c r="CF12" s="160">
        <f t="shared" si="41"/>
        <v>0</v>
      </c>
      <c r="CG12" s="160">
        <f t="shared" si="41"/>
        <v>0</v>
      </c>
      <c r="CH12" s="160">
        <f t="shared" si="41"/>
        <v>0</v>
      </c>
      <c r="CI12" s="175"/>
      <c r="CJ12" s="175"/>
      <c r="CK12" s="175"/>
    </row>
    <row r="13" spans="1:89" s="116" customFormat="1" ht="15" customHeight="1">
      <c r="A13" s="117"/>
      <c r="B13" s="175"/>
      <c r="C13" s="95" t="s">
        <v>125</v>
      </c>
      <c r="D13" s="122" t="s">
        <v>105</v>
      </c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24"/>
      <c r="AB13" s="176">
        <f t="shared" si="15"/>
        <v>0</v>
      </c>
      <c r="AC13" s="160">
        <f t="shared" ref="AC13:AD13" si="42">AC65+AC175</f>
        <v>0</v>
      </c>
      <c r="AD13" s="160">
        <f t="shared" si="42"/>
        <v>0</v>
      </c>
      <c r="AE13" s="160">
        <f t="shared" ref="AE13:AG13" si="43">AE65+AE175</f>
        <v>0</v>
      </c>
      <c r="AF13" s="160">
        <f t="shared" si="43"/>
        <v>0</v>
      </c>
      <c r="AG13" s="160">
        <f t="shared" si="43"/>
        <v>0</v>
      </c>
      <c r="AH13" s="160">
        <f t="shared" ref="AH13:AJ13" si="44">AH65+AH175</f>
        <v>0</v>
      </c>
      <c r="AI13" s="160">
        <f t="shared" si="44"/>
        <v>0</v>
      </c>
      <c r="AJ13" s="160">
        <f t="shared" si="44"/>
        <v>0</v>
      </c>
      <c r="AK13" s="160">
        <f t="shared" ref="AK13:AM13" si="45">AK65+AK175</f>
        <v>0</v>
      </c>
      <c r="AL13" s="160">
        <f t="shared" si="45"/>
        <v>0</v>
      </c>
      <c r="AM13" s="160">
        <f t="shared" si="45"/>
        <v>0</v>
      </c>
      <c r="AN13" s="160">
        <f t="shared" ref="AN13:AP13" si="46">AN65+AN175</f>
        <v>0</v>
      </c>
      <c r="AO13" s="160">
        <f t="shared" si="46"/>
        <v>0</v>
      </c>
      <c r="AP13" s="160">
        <f t="shared" si="46"/>
        <v>0</v>
      </c>
      <c r="AQ13" s="160">
        <f t="shared" ref="AQ13:AT13" si="47">AQ65+AQ175</f>
        <v>0</v>
      </c>
      <c r="AR13" s="160">
        <f t="shared" si="47"/>
        <v>0</v>
      </c>
      <c r="AS13" s="160">
        <f t="shared" si="47"/>
        <v>0</v>
      </c>
      <c r="AT13" s="160">
        <f t="shared" si="47"/>
        <v>0</v>
      </c>
      <c r="AU13" s="160">
        <f t="shared" ref="AU13:BL13" si="48">AU65+AU175</f>
        <v>0</v>
      </c>
      <c r="AV13" s="160">
        <f t="shared" si="48"/>
        <v>0</v>
      </c>
      <c r="AW13" s="160">
        <f t="shared" si="48"/>
        <v>0</v>
      </c>
      <c r="AX13" s="160">
        <f t="shared" si="48"/>
        <v>0</v>
      </c>
      <c r="AY13" s="160">
        <f t="shared" si="48"/>
        <v>0</v>
      </c>
      <c r="AZ13" s="160">
        <f t="shared" si="48"/>
        <v>0</v>
      </c>
      <c r="BA13" s="160">
        <f t="shared" si="48"/>
        <v>0</v>
      </c>
      <c r="BB13" s="160">
        <f t="shared" si="48"/>
        <v>0</v>
      </c>
      <c r="BC13" s="160">
        <f t="shared" si="48"/>
        <v>0</v>
      </c>
      <c r="BD13" s="160">
        <f t="shared" si="48"/>
        <v>0</v>
      </c>
      <c r="BE13" s="160">
        <f t="shared" si="48"/>
        <v>0</v>
      </c>
      <c r="BF13" s="160">
        <f t="shared" si="48"/>
        <v>0</v>
      </c>
      <c r="BG13" s="160">
        <f t="shared" si="48"/>
        <v>0</v>
      </c>
      <c r="BH13" s="160">
        <f t="shared" si="48"/>
        <v>0</v>
      </c>
      <c r="BI13" s="160">
        <f t="shared" si="48"/>
        <v>0</v>
      </c>
      <c r="BJ13" s="160">
        <f t="shared" si="48"/>
        <v>0</v>
      </c>
      <c r="BK13" s="160">
        <f t="shared" si="48"/>
        <v>0</v>
      </c>
      <c r="BL13" s="160">
        <f t="shared" si="48"/>
        <v>0</v>
      </c>
      <c r="BM13" s="175"/>
      <c r="BN13" s="175"/>
      <c r="BO13" s="175"/>
      <c r="BP13" s="175"/>
      <c r="BQ13" s="160">
        <f>BQ65+BQ175</f>
        <v>0</v>
      </c>
      <c r="BR13" s="160">
        <f t="shared" ref="BR13:CH13" si="49">BR65+BR175</f>
        <v>0</v>
      </c>
      <c r="BS13" s="160">
        <f t="shared" si="49"/>
        <v>0</v>
      </c>
      <c r="BT13" s="160">
        <f t="shared" si="49"/>
        <v>0</v>
      </c>
      <c r="BU13" s="160">
        <f t="shared" si="49"/>
        <v>0</v>
      </c>
      <c r="BV13" s="160">
        <f t="shared" si="49"/>
        <v>0</v>
      </c>
      <c r="BW13" s="160">
        <f t="shared" si="49"/>
        <v>0</v>
      </c>
      <c r="BX13" s="160">
        <f t="shared" si="49"/>
        <v>0</v>
      </c>
      <c r="BY13" s="160">
        <f t="shared" si="49"/>
        <v>0</v>
      </c>
      <c r="BZ13" s="160">
        <f t="shared" si="49"/>
        <v>0</v>
      </c>
      <c r="CA13" s="160">
        <f t="shared" si="49"/>
        <v>0</v>
      </c>
      <c r="CB13" s="160">
        <f t="shared" si="49"/>
        <v>0</v>
      </c>
      <c r="CC13" s="160">
        <f t="shared" si="49"/>
        <v>0</v>
      </c>
      <c r="CD13" s="160">
        <f t="shared" si="49"/>
        <v>0</v>
      </c>
      <c r="CE13" s="160">
        <f t="shared" si="49"/>
        <v>0</v>
      </c>
      <c r="CF13" s="160">
        <f t="shared" si="49"/>
        <v>0</v>
      </c>
      <c r="CG13" s="160">
        <f t="shared" si="49"/>
        <v>0</v>
      </c>
      <c r="CH13" s="160">
        <f t="shared" si="49"/>
        <v>0</v>
      </c>
      <c r="CI13" s="175"/>
      <c r="CJ13" s="175"/>
      <c r="CK13" s="175"/>
    </row>
    <row r="14" spans="1:89" s="116" customFormat="1" ht="78.75" customHeight="1">
      <c r="A14" s="119"/>
      <c r="B14" s="173"/>
      <c r="C14" s="101">
        <v>2</v>
      </c>
      <c r="D14" s="25" t="s">
        <v>291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91">
        <f>AD15+AD22</f>
        <v>204.97750000000002</v>
      </c>
      <c r="AE14" s="91">
        <f>AE15+AE22</f>
        <v>3.0942261000000002</v>
      </c>
      <c r="AF14" s="173"/>
      <c r="AG14" s="91">
        <f>AG15+AG22</f>
        <v>189.67942244882093</v>
      </c>
      <c r="AH14" s="91">
        <f>AH15+AH22</f>
        <v>3.554904093728676</v>
      </c>
      <c r="AI14" s="173"/>
      <c r="AJ14" s="91">
        <f>AJ15+AJ22</f>
        <v>198.64352437800002</v>
      </c>
      <c r="AK14" s="91">
        <f>AK15+AK22</f>
        <v>3.9990938287071214</v>
      </c>
      <c r="AL14" s="173"/>
      <c r="AM14" s="91">
        <f>AM15+AM22</f>
        <v>18.578973191999999</v>
      </c>
      <c r="AN14" s="91">
        <f>AN15+AN22</f>
        <v>0.32834244883200003</v>
      </c>
      <c r="AO14" s="173"/>
      <c r="AP14" s="91">
        <f>AP15+AP22</f>
        <v>59.985599491999999</v>
      </c>
      <c r="AQ14" s="91">
        <f>AQ15+AQ22</f>
        <v>1.0490220752320001</v>
      </c>
      <c r="AR14" s="173"/>
      <c r="AS14" s="91">
        <f>AS15+AS22</f>
        <v>71.543449093999996</v>
      </c>
      <c r="AT14" s="91">
        <f>AT15+AT22</f>
        <v>1.24730857624</v>
      </c>
      <c r="AU14" s="173"/>
      <c r="AV14" s="91">
        <f>AV15+AV22</f>
        <v>25.744119829999999</v>
      </c>
      <c r="AW14" s="91">
        <f>AW15+AW22</f>
        <v>0.45258479867199997</v>
      </c>
      <c r="AX14" s="173"/>
      <c r="AY14" s="91">
        <f>AY15+AY22</f>
        <v>175.85214160799998</v>
      </c>
      <c r="AZ14" s="91">
        <f>AZ15+AZ22</f>
        <v>3.0772578989759998</v>
      </c>
      <c r="BA14" s="173"/>
      <c r="BB14" s="91">
        <f>BB15+BB22</f>
        <v>175.85214160799998</v>
      </c>
      <c r="BC14" s="91">
        <f>BC15+BC22</f>
        <v>3.0772578989759998</v>
      </c>
      <c r="BD14" s="173"/>
      <c r="BE14" s="91">
        <f>BE15+BE22</f>
        <v>175.85214160799998</v>
      </c>
      <c r="BF14" s="91">
        <f>BF15+BF22</f>
        <v>3.0772578989759998</v>
      </c>
      <c r="BG14" s="173"/>
      <c r="BH14" s="91">
        <f>BH15+BH22</f>
        <v>175.85214160799998</v>
      </c>
      <c r="BI14" s="91">
        <f>BI15+BI22</f>
        <v>3.0772578989759998</v>
      </c>
      <c r="BJ14" s="173"/>
      <c r="BK14" s="91">
        <f>BK15+BK22</f>
        <v>175.85214160799998</v>
      </c>
      <c r="BL14" s="91">
        <f>BL15+BL22</f>
        <v>3.0772578989759998</v>
      </c>
      <c r="BM14" s="173"/>
      <c r="BN14" s="173"/>
      <c r="BO14" s="173"/>
      <c r="BP14" s="173"/>
      <c r="BQ14" s="91">
        <f>BQ15+BQ22</f>
        <v>21.32462092512484</v>
      </c>
      <c r="BR14" s="91">
        <f>BR15+BR22</f>
        <v>3</v>
      </c>
      <c r="BS14" s="91">
        <f>BS15+BS22</f>
        <v>3.052625345</v>
      </c>
      <c r="BT14" s="91">
        <f t="shared" ref="BT14:CD14" si="50">BT15+BT22</f>
        <v>1.0638115601248466</v>
      </c>
      <c r="BU14" s="91">
        <f t="shared" si="50"/>
        <v>5.7360613399999965</v>
      </c>
      <c r="BV14" s="91">
        <f t="shared" si="50"/>
        <v>5.7360613399999982</v>
      </c>
      <c r="BW14" s="91">
        <f t="shared" si="50"/>
        <v>5.7360613399999982</v>
      </c>
      <c r="BX14" s="91">
        <f>BX15+BX22</f>
        <v>5.7360613399999956</v>
      </c>
      <c r="BY14" s="91">
        <f>BY15+BY22</f>
        <v>5.7360613399999956</v>
      </c>
      <c r="BZ14" s="91">
        <f t="shared" si="50"/>
        <v>12.77026027</v>
      </c>
      <c r="CA14" s="91">
        <f t="shared" si="50"/>
        <v>3</v>
      </c>
      <c r="CB14" s="91">
        <f t="shared" si="50"/>
        <v>5.73606134</v>
      </c>
      <c r="CC14" s="91">
        <f t="shared" si="50"/>
        <v>4.0341989300000005</v>
      </c>
      <c r="CD14" s="91">
        <f t="shared" si="50"/>
        <v>0</v>
      </c>
      <c r="CE14" s="91">
        <f>CE15+CE22</f>
        <v>0</v>
      </c>
      <c r="CF14" s="91">
        <f t="shared" ref="CF14:CH14" si="51">CF15+CF22</f>
        <v>0</v>
      </c>
      <c r="CG14" s="91">
        <f t="shared" si="51"/>
        <v>0</v>
      </c>
      <c r="CH14" s="91">
        <f t="shared" si="51"/>
        <v>0</v>
      </c>
      <c r="CI14" s="173"/>
      <c r="CJ14" s="173"/>
      <c r="CK14" s="173"/>
    </row>
    <row r="15" spans="1:89" s="116" customFormat="1" ht="15" customHeight="1">
      <c r="A15" s="165"/>
      <c r="B15" s="174"/>
      <c r="C15" s="153" t="s">
        <v>51</v>
      </c>
      <c r="D15" s="154" t="s">
        <v>101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24"/>
      <c r="AB15" s="176">
        <f t="shared" si="15"/>
        <v>0</v>
      </c>
      <c r="AC15" s="165"/>
      <c r="AD15" s="166"/>
      <c r="AE15" s="166"/>
      <c r="AF15" s="165"/>
      <c r="AG15" s="166"/>
      <c r="AH15" s="166"/>
      <c r="AI15" s="165"/>
      <c r="AJ15" s="166"/>
      <c r="AK15" s="166"/>
      <c r="AL15" s="165"/>
      <c r="AM15" s="166"/>
      <c r="AN15" s="166"/>
      <c r="AO15" s="165"/>
      <c r="AP15" s="166"/>
      <c r="AQ15" s="166"/>
      <c r="AR15" s="165"/>
      <c r="AS15" s="166"/>
      <c r="AT15" s="166"/>
      <c r="AU15" s="165"/>
      <c r="AV15" s="166"/>
      <c r="AW15" s="166"/>
      <c r="AX15" s="165"/>
      <c r="AY15" s="166"/>
      <c r="AZ15" s="166"/>
      <c r="BA15" s="165"/>
      <c r="BB15" s="166"/>
      <c r="BC15" s="166"/>
      <c r="BD15" s="165"/>
      <c r="BE15" s="166"/>
      <c r="BF15" s="166"/>
      <c r="BG15" s="165"/>
      <c r="BH15" s="166"/>
      <c r="BI15" s="166"/>
      <c r="BJ15" s="165"/>
      <c r="BK15" s="166"/>
      <c r="BL15" s="166"/>
      <c r="BM15" s="174"/>
      <c r="BN15" s="174"/>
      <c r="BO15" s="174"/>
      <c r="BP15" s="174"/>
      <c r="BQ15" s="166">
        <f>SUM(BQ16:BQ21)</f>
        <v>0</v>
      </c>
      <c r="BR15" s="245"/>
      <c r="BS15" s="166">
        <f t="shared" ref="BS15:CD15" si="52">SUM(BS16:BS21)</f>
        <v>0</v>
      </c>
      <c r="BT15" s="166">
        <f t="shared" si="52"/>
        <v>0</v>
      </c>
      <c r="BU15" s="166">
        <f t="shared" si="52"/>
        <v>0</v>
      </c>
      <c r="BV15" s="166">
        <f t="shared" si="52"/>
        <v>0</v>
      </c>
      <c r="BW15" s="166">
        <f t="shared" si="52"/>
        <v>0</v>
      </c>
      <c r="BX15" s="166">
        <f>SUM(BX16:BX21)</f>
        <v>0</v>
      </c>
      <c r="BY15" s="166">
        <f>SUM(BY16:BY21)</f>
        <v>0</v>
      </c>
      <c r="BZ15" s="166">
        <f t="shared" si="52"/>
        <v>0</v>
      </c>
      <c r="CA15" s="166">
        <f t="shared" si="52"/>
        <v>0</v>
      </c>
      <c r="CB15" s="166">
        <f t="shared" si="52"/>
        <v>0</v>
      </c>
      <c r="CC15" s="166">
        <f t="shared" si="52"/>
        <v>0</v>
      </c>
      <c r="CD15" s="166">
        <f t="shared" si="52"/>
        <v>0</v>
      </c>
      <c r="CE15" s="166">
        <f>SUM(CE16:CE21)</f>
        <v>0</v>
      </c>
      <c r="CF15" s="166">
        <f t="shared" ref="CF15:CH15" si="53">SUM(CF16:CF21)</f>
        <v>0</v>
      </c>
      <c r="CG15" s="166">
        <f t="shared" si="53"/>
        <v>0</v>
      </c>
      <c r="CH15" s="166">
        <f t="shared" si="53"/>
        <v>0</v>
      </c>
      <c r="CI15" s="174"/>
      <c r="CJ15" s="174"/>
      <c r="CK15" s="174"/>
    </row>
    <row r="16" spans="1:89" s="116" customFormat="1" ht="15" customHeight="1">
      <c r="A16" s="117"/>
      <c r="B16" s="175"/>
      <c r="C16" s="161" t="s">
        <v>126</v>
      </c>
      <c r="D16" s="162" t="s">
        <v>106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17"/>
      <c r="AB16" s="176">
        <f t="shared" si="15"/>
        <v>0</v>
      </c>
      <c r="AC16" s="160">
        <f t="shared" ref="AC16:AD16" si="54">AC72+AC182</f>
        <v>0</v>
      </c>
      <c r="AD16" s="160">
        <f t="shared" si="54"/>
        <v>0</v>
      </c>
      <c r="AE16" s="160">
        <f t="shared" ref="AE16:AG16" si="55">AE72+AE182</f>
        <v>0</v>
      </c>
      <c r="AF16" s="160">
        <f t="shared" si="55"/>
        <v>0</v>
      </c>
      <c r="AG16" s="160">
        <f t="shared" si="55"/>
        <v>0</v>
      </c>
      <c r="AH16" s="160">
        <f t="shared" ref="AH16:AJ16" si="56">AH72+AH182</f>
        <v>0</v>
      </c>
      <c r="AI16" s="160">
        <f t="shared" si="56"/>
        <v>0</v>
      </c>
      <c r="AJ16" s="160">
        <f t="shared" si="56"/>
        <v>0</v>
      </c>
      <c r="AK16" s="160">
        <f t="shared" ref="AK16:AM16" si="57">AK72+AK182</f>
        <v>0</v>
      </c>
      <c r="AL16" s="160">
        <f t="shared" si="57"/>
        <v>0</v>
      </c>
      <c r="AM16" s="160">
        <f t="shared" si="57"/>
        <v>0</v>
      </c>
      <c r="AN16" s="160">
        <f t="shared" ref="AN16:AP16" si="58">AN72+AN182</f>
        <v>0</v>
      </c>
      <c r="AO16" s="160">
        <f t="shared" si="58"/>
        <v>0</v>
      </c>
      <c r="AP16" s="160">
        <f t="shared" si="58"/>
        <v>0</v>
      </c>
      <c r="AQ16" s="160">
        <f t="shared" ref="AQ16:AT16" si="59">AQ72+AQ182</f>
        <v>0</v>
      </c>
      <c r="AR16" s="160">
        <f t="shared" si="59"/>
        <v>0</v>
      </c>
      <c r="AS16" s="160">
        <f t="shared" si="59"/>
        <v>0</v>
      </c>
      <c r="AT16" s="160">
        <f t="shared" si="59"/>
        <v>0</v>
      </c>
      <c r="AU16" s="160">
        <f t="shared" ref="AU16:BL16" si="60">AU72+AU182</f>
        <v>0</v>
      </c>
      <c r="AV16" s="160">
        <f t="shared" si="60"/>
        <v>0</v>
      </c>
      <c r="AW16" s="160">
        <f t="shared" si="60"/>
        <v>0</v>
      </c>
      <c r="AX16" s="160">
        <f t="shared" si="60"/>
        <v>0</v>
      </c>
      <c r="AY16" s="160">
        <f t="shared" si="60"/>
        <v>0</v>
      </c>
      <c r="AZ16" s="160">
        <f t="shared" si="60"/>
        <v>0</v>
      </c>
      <c r="BA16" s="160">
        <f t="shared" si="60"/>
        <v>0</v>
      </c>
      <c r="BB16" s="160">
        <f t="shared" si="60"/>
        <v>0</v>
      </c>
      <c r="BC16" s="160">
        <f t="shared" si="60"/>
        <v>0</v>
      </c>
      <c r="BD16" s="160">
        <f t="shared" si="60"/>
        <v>0</v>
      </c>
      <c r="BE16" s="160">
        <f t="shared" si="60"/>
        <v>0</v>
      </c>
      <c r="BF16" s="160">
        <f t="shared" si="60"/>
        <v>0</v>
      </c>
      <c r="BG16" s="160">
        <f t="shared" si="60"/>
        <v>0</v>
      </c>
      <c r="BH16" s="160">
        <f t="shared" si="60"/>
        <v>0</v>
      </c>
      <c r="BI16" s="160">
        <f t="shared" si="60"/>
        <v>0</v>
      </c>
      <c r="BJ16" s="160">
        <f t="shared" si="60"/>
        <v>0</v>
      </c>
      <c r="BK16" s="160">
        <f t="shared" si="60"/>
        <v>0</v>
      </c>
      <c r="BL16" s="160">
        <f t="shared" si="60"/>
        <v>0</v>
      </c>
      <c r="BM16" s="175"/>
      <c r="BN16" s="175"/>
      <c r="BO16" s="175"/>
      <c r="BP16" s="175"/>
      <c r="BQ16" s="160">
        <f>BQ72+BQ182</f>
        <v>0</v>
      </c>
      <c r="BR16" s="160">
        <f t="shared" ref="BR16:CH16" si="61">BR72+BR182</f>
        <v>0</v>
      </c>
      <c r="BS16" s="160">
        <f t="shared" si="61"/>
        <v>0</v>
      </c>
      <c r="BT16" s="160">
        <f t="shared" si="61"/>
        <v>0</v>
      </c>
      <c r="BU16" s="160">
        <f t="shared" si="61"/>
        <v>0</v>
      </c>
      <c r="BV16" s="160">
        <f t="shared" si="61"/>
        <v>0</v>
      </c>
      <c r="BW16" s="160">
        <f t="shared" si="61"/>
        <v>0</v>
      </c>
      <c r="BX16" s="160">
        <f t="shared" si="61"/>
        <v>0</v>
      </c>
      <c r="BY16" s="160">
        <f t="shared" si="61"/>
        <v>0</v>
      </c>
      <c r="BZ16" s="160">
        <f t="shared" si="61"/>
        <v>0</v>
      </c>
      <c r="CA16" s="160">
        <f t="shared" si="61"/>
        <v>0</v>
      </c>
      <c r="CB16" s="160">
        <f t="shared" si="61"/>
        <v>0</v>
      </c>
      <c r="CC16" s="160">
        <f t="shared" si="61"/>
        <v>0</v>
      </c>
      <c r="CD16" s="160">
        <f t="shared" si="61"/>
        <v>0</v>
      </c>
      <c r="CE16" s="160">
        <f t="shared" si="61"/>
        <v>0</v>
      </c>
      <c r="CF16" s="160">
        <f t="shared" si="61"/>
        <v>0</v>
      </c>
      <c r="CG16" s="160">
        <f t="shared" si="61"/>
        <v>0</v>
      </c>
      <c r="CH16" s="160">
        <f t="shared" si="61"/>
        <v>0</v>
      </c>
      <c r="CI16" s="175"/>
      <c r="CJ16" s="175"/>
      <c r="CK16" s="175"/>
    </row>
    <row r="17" spans="1:89" s="116" customFormat="1" ht="15" customHeight="1">
      <c r="A17" s="117"/>
      <c r="B17" s="175"/>
      <c r="C17" s="161" t="s">
        <v>127</v>
      </c>
      <c r="D17" s="162" t="s">
        <v>273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17"/>
      <c r="AB17" s="176">
        <f t="shared" si="15"/>
        <v>0</v>
      </c>
      <c r="AC17" s="160">
        <f t="shared" ref="AC17:AD17" si="62">AC77+AC187</f>
        <v>0</v>
      </c>
      <c r="AD17" s="160">
        <f t="shared" si="62"/>
        <v>0</v>
      </c>
      <c r="AE17" s="160">
        <f t="shared" ref="AE17:AG17" si="63">AE77+AE187</f>
        <v>0</v>
      </c>
      <c r="AF17" s="160">
        <f t="shared" si="63"/>
        <v>0</v>
      </c>
      <c r="AG17" s="160">
        <f t="shared" si="63"/>
        <v>0</v>
      </c>
      <c r="AH17" s="160">
        <f t="shared" ref="AH17:AJ17" si="64">AH77+AH187</f>
        <v>0</v>
      </c>
      <c r="AI17" s="160">
        <f t="shared" si="64"/>
        <v>0</v>
      </c>
      <c r="AJ17" s="160">
        <f t="shared" si="64"/>
        <v>0</v>
      </c>
      <c r="AK17" s="160">
        <f t="shared" ref="AK17:AM17" si="65">AK77+AK187</f>
        <v>0</v>
      </c>
      <c r="AL17" s="160">
        <f t="shared" si="65"/>
        <v>0</v>
      </c>
      <c r="AM17" s="160">
        <f t="shared" si="65"/>
        <v>0</v>
      </c>
      <c r="AN17" s="160">
        <f t="shared" ref="AN17:AP17" si="66">AN77+AN187</f>
        <v>0</v>
      </c>
      <c r="AO17" s="160">
        <f t="shared" si="66"/>
        <v>0</v>
      </c>
      <c r="AP17" s="160">
        <f t="shared" si="66"/>
        <v>0</v>
      </c>
      <c r="AQ17" s="160">
        <f t="shared" ref="AQ17:AT17" si="67">AQ77+AQ187</f>
        <v>0</v>
      </c>
      <c r="AR17" s="160">
        <f t="shared" si="67"/>
        <v>0</v>
      </c>
      <c r="AS17" s="160">
        <f t="shared" si="67"/>
        <v>0</v>
      </c>
      <c r="AT17" s="160">
        <f t="shared" si="67"/>
        <v>0</v>
      </c>
      <c r="AU17" s="160">
        <f t="shared" ref="AU17:BL17" si="68">AU77+AU187</f>
        <v>0</v>
      </c>
      <c r="AV17" s="160">
        <f t="shared" si="68"/>
        <v>0</v>
      </c>
      <c r="AW17" s="160">
        <f t="shared" si="68"/>
        <v>0</v>
      </c>
      <c r="AX17" s="160">
        <f t="shared" si="68"/>
        <v>0</v>
      </c>
      <c r="AY17" s="160">
        <f t="shared" si="68"/>
        <v>0</v>
      </c>
      <c r="AZ17" s="160">
        <f t="shared" si="68"/>
        <v>0</v>
      </c>
      <c r="BA17" s="160">
        <f t="shared" si="68"/>
        <v>0</v>
      </c>
      <c r="BB17" s="160">
        <f t="shared" si="68"/>
        <v>0</v>
      </c>
      <c r="BC17" s="160">
        <f t="shared" si="68"/>
        <v>0</v>
      </c>
      <c r="BD17" s="160">
        <f t="shared" si="68"/>
        <v>0</v>
      </c>
      <c r="BE17" s="160">
        <f t="shared" si="68"/>
        <v>0</v>
      </c>
      <c r="BF17" s="160">
        <f t="shared" si="68"/>
        <v>0</v>
      </c>
      <c r="BG17" s="160">
        <f t="shared" si="68"/>
        <v>0</v>
      </c>
      <c r="BH17" s="160">
        <f t="shared" si="68"/>
        <v>0</v>
      </c>
      <c r="BI17" s="160">
        <f t="shared" si="68"/>
        <v>0</v>
      </c>
      <c r="BJ17" s="160">
        <f t="shared" si="68"/>
        <v>0</v>
      </c>
      <c r="BK17" s="160">
        <f t="shared" si="68"/>
        <v>0</v>
      </c>
      <c r="BL17" s="160">
        <f t="shared" si="68"/>
        <v>0</v>
      </c>
      <c r="BM17" s="175"/>
      <c r="BN17" s="175"/>
      <c r="BO17" s="175"/>
      <c r="BP17" s="175"/>
      <c r="BQ17" s="160">
        <f>BQ77+BQ187</f>
        <v>0</v>
      </c>
      <c r="BR17" s="160">
        <f t="shared" ref="BR17:CH17" si="69">BR77+BR187</f>
        <v>0</v>
      </c>
      <c r="BS17" s="160">
        <f t="shared" si="69"/>
        <v>0</v>
      </c>
      <c r="BT17" s="160">
        <f t="shared" si="69"/>
        <v>0</v>
      </c>
      <c r="BU17" s="160">
        <f t="shared" si="69"/>
        <v>0</v>
      </c>
      <c r="BV17" s="160">
        <f t="shared" si="69"/>
        <v>0</v>
      </c>
      <c r="BW17" s="160">
        <f t="shared" si="69"/>
        <v>0</v>
      </c>
      <c r="BX17" s="160">
        <f t="shared" si="69"/>
        <v>0</v>
      </c>
      <c r="BY17" s="160">
        <f t="shared" si="69"/>
        <v>0</v>
      </c>
      <c r="BZ17" s="160">
        <f t="shared" si="69"/>
        <v>0</v>
      </c>
      <c r="CA17" s="160">
        <f t="shared" si="69"/>
        <v>0</v>
      </c>
      <c r="CB17" s="160">
        <f t="shared" si="69"/>
        <v>0</v>
      </c>
      <c r="CC17" s="160">
        <f t="shared" si="69"/>
        <v>0</v>
      </c>
      <c r="CD17" s="160">
        <f t="shared" si="69"/>
        <v>0</v>
      </c>
      <c r="CE17" s="160">
        <f t="shared" si="69"/>
        <v>0</v>
      </c>
      <c r="CF17" s="160">
        <f t="shared" si="69"/>
        <v>0</v>
      </c>
      <c r="CG17" s="160">
        <f t="shared" si="69"/>
        <v>0</v>
      </c>
      <c r="CH17" s="160">
        <f t="shared" si="69"/>
        <v>0</v>
      </c>
      <c r="CI17" s="175"/>
      <c r="CJ17" s="175"/>
      <c r="CK17" s="175"/>
    </row>
    <row r="18" spans="1:89" s="116" customFormat="1" ht="15" customHeight="1">
      <c r="A18" s="117"/>
      <c r="B18" s="175"/>
      <c r="C18" s="161" t="s">
        <v>128</v>
      </c>
      <c r="D18" s="162" t="s">
        <v>274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17"/>
      <c r="AB18" s="176">
        <f t="shared" si="15"/>
        <v>0</v>
      </c>
      <c r="AC18" s="160">
        <f t="shared" ref="AC18:AD18" si="70">AC82+AC192</f>
        <v>0</v>
      </c>
      <c r="AD18" s="160">
        <f t="shared" si="70"/>
        <v>0</v>
      </c>
      <c r="AE18" s="160">
        <f t="shared" ref="AE18:AG18" si="71">AE82+AE192</f>
        <v>0</v>
      </c>
      <c r="AF18" s="160">
        <f t="shared" si="71"/>
        <v>0</v>
      </c>
      <c r="AG18" s="160">
        <f t="shared" si="71"/>
        <v>0</v>
      </c>
      <c r="AH18" s="160">
        <f t="shared" ref="AH18:AJ18" si="72">AH82+AH192</f>
        <v>0</v>
      </c>
      <c r="AI18" s="160">
        <f t="shared" si="72"/>
        <v>0</v>
      </c>
      <c r="AJ18" s="160">
        <f t="shared" si="72"/>
        <v>0</v>
      </c>
      <c r="AK18" s="160">
        <f t="shared" ref="AK18:AM18" si="73">AK82+AK192</f>
        <v>0</v>
      </c>
      <c r="AL18" s="160">
        <f t="shared" si="73"/>
        <v>0</v>
      </c>
      <c r="AM18" s="160">
        <f t="shared" si="73"/>
        <v>0</v>
      </c>
      <c r="AN18" s="160">
        <f t="shared" ref="AN18:AP18" si="74">AN82+AN192</f>
        <v>0</v>
      </c>
      <c r="AO18" s="160">
        <f t="shared" si="74"/>
        <v>0</v>
      </c>
      <c r="AP18" s="160">
        <f t="shared" si="74"/>
        <v>0</v>
      </c>
      <c r="AQ18" s="160">
        <f t="shared" ref="AQ18:AT18" si="75">AQ82+AQ192</f>
        <v>0</v>
      </c>
      <c r="AR18" s="160">
        <f t="shared" si="75"/>
        <v>0</v>
      </c>
      <c r="AS18" s="160">
        <f t="shared" si="75"/>
        <v>0</v>
      </c>
      <c r="AT18" s="160">
        <f t="shared" si="75"/>
        <v>0</v>
      </c>
      <c r="AU18" s="160">
        <f t="shared" ref="AU18:BL18" si="76">AU82+AU192</f>
        <v>0</v>
      </c>
      <c r="AV18" s="160">
        <f t="shared" si="76"/>
        <v>0</v>
      </c>
      <c r="AW18" s="160">
        <f t="shared" si="76"/>
        <v>0</v>
      </c>
      <c r="AX18" s="160">
        <f t="shared" si="76"/>
        <v>0</v>
      </c>
      <c r="AY18" s="160">
        <f t="shared" si="76"/>
        <v>0</v>
      </c>
      <c r="AZ18" s="160">
        <f t="shared" si="76"/>
        <v>0</v>
      </c>
      <c r="BA18" s="160">
        <f t="shared" si="76"/>
        <v>0</v>
      </c>
      <c r="BB18" s="160">
        <f t="shared" si="76"/>
        <v>0</v>
      </c>
      <c r="BC18" s="160">
        <f t="shared" si="76"/>
        <v>0</v>
      </c>
      <c r="BD18" s="160">
        <f t="shared" si="76"/>
        <v>0</v>
      </c>
      <c r="BE18" s="160">
        <f t="shared" si="76"/>
        <v>0</v>
      </c>
      <c r="BF18" s="160">
        <f t="shared" si="76"/>
        <v>0</v>
      </c>
      <c r="BG18" s="160">
        <f t="shared" si="76"/>
        <v>0</v>
      </c>
      <c r="BH18" s="160">
        <f t="shared" si="76"/>
        <v>0</v>
      </c>
      <c r="BI18" s="160">
        <f t="shared" si="76"/>
        <v>0</v>
      </c>
      <c r="BJ18" s="160">
        <f t="shared" si="76"/>
        <v>0</v>
      </c>
      <c r="BK18" s="160">
        <f t="shared" si="76"/>
        <v>0</v>
      </c>
      <c r="BL18" s="160">
        <f t="shared" si="76"/>
        <v>0</v>
      </c>
      <c r="BM18" s="175"/>
      <c r="BN18" s="175"/>
      <c r="BO18" s="175"/>
      <c r="BP18" s="175"/>
      <c r="BQ18" s="160">
        <f>BQ82+BQ192</f>
        <v>0</v>
      </c>
      <c r="BR18" s="160">
        <f t="shared" ref="BR18:CH18" si="77">BR82+BR192</f>
        <v>0</v>
      </c>
      <c r="BS18" s="160">
        <f t="shared" si="77"/>
        <v>0</v>
      </c>
      <c r="BT18" s="160">
        <f t="shared" si="77"/>
        <v>0</v>
      </c>
      <c r="BU18" s="160">
        <f t="shared" si="77"/>
        <v>0</v>
      </c>
      <c r="BV18" s="160">
        <f t="shared" si="77"/>
        <v>0</v>
      </c>
      <c r="BW18" s="160">
        <f t="shared" si="77"/>
        <v>0</v>
      </c>
      <c r="BX18" s="160">
        <f t="shared" si="77"/>
        <v>0</v>
      </c>
      <c r="BY18" s="160">
        <f t="shared" si="77"/>
        <v>0</v>
      </c>
      <c r="BZ18" s="160">
        <f t="shared" si="77"/>
        <v>0</v>
      </c>
      <c r="CA18" s="160">
        <f t="shared" si="77"/>
        <v>0</v>
      </c>
      <c r="CB18" s="160">
        <f t="shared" si="77"/>
        <v>0</v>
      </c>
      <c r="CC18" s="160">
        <f t="shared" si="77"/>
        <v>0</v>
      </c>
      <c r="CD18" s="160">
        <f t="shared" si="77"/>
        <v>0</v>
      </c>
      <c r="CE18" s="160">
        <f t="shared" si="77"/>
        <v>0</v>
      </c>
      <c r="CF18" s="160">
        <f t="shared" si="77"/>
        <v>0</v>
      </c>
      <c r="CG18" s="160">
        <f t="shared" si="77"/>
        <v>0</v>
      </c>
      <c r="CH18" s="160">
        <f t="shared" si="77"/>
        <v>0</v>
      </c>
      <c r="CI18" s="175"/>
      <c r="CJ18" s="175"/>
      <c r="CK18" s="175"/>
    </row>
    <row r="19" spans="1:89" s="116" customFormat="1" ht="15" customHeight="1">
      <c r="A19" s="117"/>
      <c r="B19" s="175"/>
      <c r="C19" s="161" t="s">
        <v>129</v>
      </c>
      <c r="D19" s="162" t="s">
        <v>213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3"/>
      <c r="AC19" s="175"/>
      <c r="AD19" s="160">
        <f t="shared" ref="AD19:AE19" si="78">AD87+AD197</f>
        <v>0</v>
      </c>
      <c r="AE19" s="160">
        <f t="shared" si="78"/>
        <v>0</v>
      </c>
      <c r="AF19" s="175"/>
      <c r="AG19" s="160">
        <f t="shared" ref="AG19:AH19" si="79">AG87+AG197</f>
        <v>0</v>
      </c>
      <c r="AH19" s="160">
        <f t="shared" si="79"/>
        <v>0</v>
      </c>
      <c r="AI19" s="175"/>
      <c r="AJ19" s="160">
        <f t="shared" ref="AJ19:AK19" si="80">AJ87+AJ197</f>
        <v>0</v>
      </c>
      <c r="AK19" s="160">
        <f t="shared" si="80"/>
        <v>0</v>
      </c>
      <c r="AL19" s="175"/>
      <c r="AM19" s="160">
        <f t="shared" ref="AM19:AN19" si="81">AM87+AM197</f>
        <v>0</v>
      </c>
      <c r="AN19" s="160">
        <f t="shared" si="81"/>
        <v>0</v>
      </c>
      <c r="AO19" s="175"/>
      <c r="AP19" s="160">
        <f t="shared" ref="AP19:AQ19" si="82">AP87+AP197</f>
        <v>0</v>
      </c>
      <c r="AQ19" s="160">
        <f t="shared" si="82"/>
        <v>0</v>
      </c>
      <c r="AR19" s="175"/>
      <c r="AS19" s="160">
        <f t="shared" ref="AS19:AT19" si="83">AS87+AS197</f>
        <v>0</v>
      </c>
      <c r="AT19" s="160">
        <f t="shared" si="83"/>
        <v>0</v>
      </c>
      <c r="AU19" s="175"/>
      <c r="AV19" s="160">
        <f t="shared" ref="AV19:AW19" si="84">AV87+AV197</f>
        <v>0</v>
      </c>
      <c r="AW19" s="160">
        <f t="shared" si="84"/>
        <v>0</v>
      </c>
      <c r="AX19" s="175"/>
      <c r="AY19" s="160">
        <f t="shared" ref="AY19:AZ19" si="85">AY87+AY197</f>
        <v>0</v>
      </c>
      <c r="AZ19" s="160">
        <f t="shared" si="85"/>
        <v>0</v>
      </c>
      <c r="BA19" s="175"/>
      <c r="BB19" s="160">
        <f t="shared" ref="BB19:BC19" si="86">BB87+BB197</f>
        <v>0</v>
      </c>
      <c r="BC19" s="160">
        <f t="shared" si="86"/>
        <v>0</v>
      </c>
      <c r="BD19" s="175"/>
      <c r="BE19" s="160">
        <f t="shared" ref="BE19:BF19" si="87">BE87+BE197</f>
        <v>0</v>
      </c>
      <c r="BF19" s="160">
        <f t="shared" si="87"/>
        <v>0</v>
      </c>
      <c r="BG19" s="175"/>
      <c r="BH19" s="160">
        <f t="shared" ref="BH19:BI19" si="88">BH87+BH197</f>
        <v>0</v>
      </c>
      <c r="BI19" s="160">
        <f t="shared" si="88"/>
        <v>0</v>
      </c>
      <c r="BJ19" s="175"/>
      <c r="BK19" s="160">
        <f t="shared" ref="BK19:BL19" si="89">BK87+BK197</f>
        <v>0</v>
      </c>
      <c r="BL19" s="160">
        <f t="shared" si="89"/>
        <v>0</v>
      </c>
      <c r="BM19" s="175"/>
      <c r="BN19" s="175"/>
      <c r="BO19" s="175"/>
      <c r="BP19" s="175"/>
      <c r="BQ19" s="160">
        <f>BQ87+BQ197</f>
        <v>0</v>
      </c>
      <c r="BR19" s="160">
        <f t="shared" ref="BR19:CH19" si="90">BR87+BR197</f>
        <v>0</v>
      </c>
      <c r="BS19" s="160">
        <f t="shared" si="90"/>
        <v>0</v>
      </c>
      <c r="BT19" s="160">
        <f t="shared" si="90"/>
        <v>0</v>
      </c>
      <c r="BU19" s="160">
        <f t="shared" si="90"/>
        <v>0</v>
      </c>
      <c r="BV19" s="160">
        <f t="shared" si="90"/>
        <v>0</v>
      </c>
      <c r="BW19" s="160">
        <f t="shared" si="90"/>
        <v>0</v>
      </c>
      <c r="BX19" s="160">
        <f t="shared" si="90"/>
        <v>0</v>
      </c>
      <c r="BY19" s="160">
        <f t="shared" si="90"/>
        <v>0</v>
      </c>
      <c r="BZ19" s="160">
        <f t="shared" si="90"/>
        <v>0</v>
      </c>
      <c r="CA19" s="160">
        <f t="shared" si="90"/>
        <v>0</v>
      </c>
      <c r="CB19" s="160">
        <f t="shared" si="90"/>
        <v>0</v>
      </c>
      <c r="CC19" s="160">
        <f t="shared" si="90"/>
        <v>0</v>
      </c>
      <c r="CD19" s="160">
        <f t="shared" si="90"/>
        <v>0</v>
      </c>
      <c r="CE19" s="160">
        <f t="shared" si="90"/>
        <v>0</v>
      </c>
      <c r="CF19" s="160">
        <f t="shared" si="90"/>
        <v>0</v>
      </c>
      <c r="CG19" s="160">
        <f t="shared" si="90"/>
        <v>0</v>
      </c>
      <c r="CH19" s="160">
        <f t="shared" si="90"/>
        <v>0</v>
      </c>
      <c r="CI19" s="175"/>
      <c r="CJ19" s="175"/>
      <c r="CK19" s="175"/>
    </row>
    <row r="20" spans="1:89" s="116" customFormat="1" ht="15" customHeight="1">
      <c r="A20" s="117"/>
      <c r="B20" s="175"/>
      <c r="C20" s="161" t="s">
        <v>130</v>
      </c>
      <c r="D20" s="162" t="s">
        <v>62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17"/>
      <c r="AB20" s="176">
        <f t="shared" si="15"/>
        <v>0</v>
      </c>
      <c r="AC20" s="160">
        <f t="shared" ref="AC20:AD20" si="91">AC92+AC202</f>
        <v>0</v>
      </c>
      <c r="AD20" s="160">
        <f t="shared" si="91"/>
        <v>0</v>
      </c>
      <c r="AE20" s="160">
        <f t="shared" ref="AE20:AG20" si="92">AE92+AE202</f>
        <v>0</v>
      </c>
      <c r="AF20" s="160">
        <f t="shared" si="92"/>
        <v>0</v>
      </c>
      <c r="AG20" s="160">
        <f t="shared" si="92"/>
        <v>0</v>
      </c>
      <c r="AH20" s="160">
        <f t="shared" ref="AH20:AJ20" si="93">AH92+AH202</f>
        <v>0</v>
      </c>
      <c r="AI20" s="160">
        <f t="shared" si="93"/>
        <v>0</v>
      </c>
      <c r="AJ20" s="160">
        <f t="shared" si="93"/>
        <v>0</v>
      </c>
      <c r="AK20" s="160">
        <f t="shared" ref="AK20:AM20" si="94">AK92+AK202</f>
        <v>0</v>
      </c>
      <c r="AL20" s="160">
        <f t="shared" si="94"/>
        <v>0</v>
      </c>
      <c r="AM20" s="160">
        <f t="shared" si="94"/>
        <v>0</v>
      </c>
      <c r="AN20" s="160">
        <f t="shared" ref="AN20:AP20" si="95">AN92+AN202</f>
        <v>0</v>
      </c>
      <c r="AO20" s="160">
        <f t="shared" si="95"/>
        <v>0</v>
      </c>
      <c r="AP20" s="160">
        <f t="shared" si="95"/>
        <v>0</v>
      </c>
      <c r="AQ20" s="160">
        <f t="shared" ref="AQ20:AT20" si="96">AQ92+AQ202</f>
        <v>0</v>
      </c>
      <c r="AR20" s="160">
        <f t="shared" si="96"/>
        <v>0</v>
      </c>
      <c r="AS20" s="160">
        <f t="shared" si="96"/>
        <v>0</v>
      </c>
      <c r="AT20" s="160">
        <f t="shared" si="96"/>
        <v>0</v>
      </c>
      <c r="AU20" s="160">
        <f t="shared" ref="AU20:BL20" si="97">AU92+AU202</f>
        <v>0</v>
      </c>
      <c r="AV20" s="160">
        <f t="shared" si="97"/>
        <v>0</v>
      </c>
      <c r="AW20" s="160">
        <f t="shared" si="97"/>
        <v>0</v>
      </c>
      <c r="AX20" s="160">
        <f t="shared" si="97"/>
        <v>0</v>
      </c>
      <c r="AY20" s="160">
        <f t="shared" si="97"/>
        <v>0</v>
      </c>
      <c r="AZ20" s="160">
        <f t="shared" si="97"/>
        <v>0</v>
      </c>
      <c r="BA20" s="160">
        <f t="shared" si="97"/>
        <v>0</v>
      </c>
      <c r="BB20" s="160">
        <f t="shared" si="97"/>
        <v>0</v>
      </c>
      <c r="BC20" s="160">
        <f t="shared" si="97"/>
        <v>0</v>
      </c>
      <c r="BD20" s="160">
        <f t="shared" si="97"/>
        <v>0</v>
      </c>
      <c r="BE20" s="160">
        <f t="shared" si="97"/>
        <v>0</v>
      </c>
      <c r="BF20" s="160">
        <f t="shared" si="97"/>
        <v>0</v>
      </c>
      <c r="BG20" s="160">
        <f t="shared" si="97"/>
        <v>0</v>
      </c>
      <c r="BH20" s="160">
        <f t="shared" si="97"/>
        <v>0</v>
      </c>
      <c r="BI20" s="160">
        <f t="shared" si="97"/>
        <v>0</v>
      </c>
      <c r="BJ20" s="160">
        <f t="shared" si="97"/>
        <v>0</v>
      </c>
      <c r="BK20" s="160">
        <f t="shared" si="97"/>
        <v>0</v>
      </c>
      <c r="BL20" s="160">
        <f t="shared" si="97"/>
        <v>0</v>
      </c>
      <c r="BM20" s="175"/>
      <c r="BN20" s="175"/>
      <c r="BO20" s="175"/>
      <c r="BP20" s="175"/>
      <c r="BQ20" s="160">
        <f>BQ92+BQ202</f>
        <v>0</v>
      </c>
      <c r="BR20" s="160">
        <f t="shared" ref="BR20:CH20" si="98">BR92+BR202</f>
        <v>0</v>
      </c>
      <c r="BS20" s="160">
        <f t="shared" si="98"/>
        <v>0</v>
      </c>
      <c r="BT20" s="160">
        <f t="shared" si="98"/>
        <v>0</v>
      </c>
      <c r="BU20" s="160">
        <f t="shared" si="98"/>
        <v>0</v>
      </c>
      <c r="BV20" s="160">
        <f t="shared" si="98"/>
        <v>0</v>
      </c>
      <c r="BW20" s="160">
        <f t="shared" si="98"/>
        <v>0</v>
      </c>
      <c r="BX20" s="160">
        <f t="shared" si="98"/>
        <v>0</v>
      </c>
      <c r="BY20" s="160">
        <f t="shared" si="98"/>
        <v>0</v>
      </c>
      <c r="BZ20" s="160">
        <f t="shared" si="98"/>
        <v>0</v>
      </c>
      <c r="CA20" s="160">
        <f t="shared" si="98"/>
        <v>0</v>
      </c>
      <c r="CB20" s="160">
        <f t="shared" si="98"/>
        <v>0</v>
      </c>
      <c r="CC20" s="160">
        <f t="shared" si="98"/>
        <v>0</v>
      </c>
      <c r="CD20" s="160">
        <f t="shared" si="98"/>
        <v>0</v>
      </c>
      <c r="CE20" s="160">
        <f t="shared" si="98"/>
        <v>0</v>
      </c>
      <c r="CF20" s="160">
        <f t="shared" si="98"/>
        <v>0</v>
      </c>
      <c r="CG20" s="160">
        <f t="shared" si="98"/>
        <v>0</v>
      </c>
      <c r="CH20" s="160">
        <f t="shared" si="98"/>
        <v>0</v>
      </c>
      <c r="CI20" s="175"/>
      <c r="CJ20" s="175"/>
      <c r="CK20" s="175"/>
    </row>
    <row r="21" spans="1:89" s="116" customFormat="1" ht="15" customHeight="1">
      <c r="A21" s="117"/>
      <c r="B21" s="175"/>
      <c r="C21" s="161" t="s">
        <v>131</v>
      </c>
      <c r="D21" s="162" t="s">
        <v>63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17"/>
      <c r="AB21" s="176">
        <f t="shared" si="15"/>
        <v>0</v>
      </c>
      <c r="AC21" s="160">
        <f t="shared" ref="AC21:AD21" si="99">AC97+AC207</f>
        <v>0</v>
      </c>
      <c r="AD21" s="160">
        <f t="shared" si="99"/>
        <v>0</v>
      </c>
      <c r="AE21" s="166">
        <f t="shared" ref="AE21:AG21" si="100">AE97+AE207</f>
        <v>0</v>
      </c>
      <c r="AF21" s="160">
        <f t="shared" si="100"/>
        <v>0</v>
      </c>
      <c r="AG21" s="160">
        <f t="shared" si="100"/>
        <v>0</v>
      </c>
      <c r="AH21" s="160">
        <f t="shared" ref="AH21:AJ21" si="101">AH97+AH207</f>
        <v>0</v>
      </c>
      <c r="AI21" s="160">
        <f t="shared" si="101"/>
        <v>0</v>
      </c>
      <c r="AJ21" s="160">
        <f t="shared" si="101"/>
        <v>0</v>
      </c>
      <c r="AK21" s="160">
        <f t="shared" ref="AK21:AM21" si="102">AK97+AK207</f>
        <v>0</v>
      </c>
      <c r="AL21" s="160">
        <f t="shared" si="102"/>
        <v>0</v>
      </c>
      <c r="AM21" s="160">
        <f t="shared" si="102"/>
        <v>0</v>
      </c>
      <c r="AN21" s="160">
        <f t="shared" ref="AN21:AP21" si="103">AN97+AN207</f>
        <v>0</v>
      </c>
      <c r="AO21" s="160">
        <f t="shared" si="103"/>
        <v>0</v>
      </c>
      <c r="AP21" s="160">
        <f t="shared" si="103"/>
        <v>0</v>
      </c>
      <c r="AQ21" s="160">
        <f t="shared" ref="AQ21:AT21" si="104">AQ97+AQ207</f>
        <v>0</v>
      </c>
      <c r="AR21" s="160">
        <f t="shared" si="104"/>
        <v>0</v>
      </c>
      <c r="AS21" s="160">
        <f t="shared" si="104"/>
        <v>0</v>
      </c>
      <c r="AT21" s="160">
        <f t="shared" si="104"/>
        <v>0</v>
      </c>
      <c r="AU21" s="160">
        <f t="shared" ref="AU21:BL21" si="105">AU97+AU207</f>
        <v>0</v>
      </c>
      <c r="AV21" s="160">
        <f t="shared" si="105"/>
        <v>0</v>
      </c>
      <c r="AW21" s="160">
        <f t="shared" si="105"/>
        <v>0</v>
      </c>
      <c r="AX21" s="160">
        <f t="shared" si="105"/>
        <v>0</v>
      </c>
      <c r="AY21" s="160">
        <f t="shared" si="105"/>
        <v>0</v>
      </c>
      <c r="AZ21" s="160">
        <f t="shared" si="105"/>
        <v>0</v>
      </c>
      <c r="BA21" s="160">
        <f t="shared" si="105"/>
        <v>0</v>
      </c>
      <c r="BB21" s="160">
        <f t="shared" si="105"/>
        <v>0</v>
      </c>
      <c r="BC21" s="160">
        <f t="shared" si="105"/>
        <v>0</v>
      </c>
      <c r="BD21" s="160">
        <f t="shared" si="105"/>
        <v>0</v>
      </c>
      <c r="BE21" s="160">
        <f t="shared" si="105"/>
        <v>0</v>
      </c>
      <c r="BF21" s="160">
        <f t="shared" si="105"/>
        <v>0</v>
      </c>
      <c r="BG21" s="160">
        <f t="shared" si="105"/>
        <v>0</v>
      </c>
      <c r="BH21" s="160">
        <f t="shared" si="105"/>
        <v>0</v>
      </c>
      <c r="BI21" s="160">
        <f t="shared" si="105"/>
        <v>0</v>
      </c>
      <c r="BJ21" s="160">
        <f t="shared" si="105"/>
        <v>0</v>
      </c>
      <c r="BK21" s="160">
        <f t="shared" si="105"/>
        <v>0</v>
      </c>
      <c r="BL21" s="160">
        <f t="shared" si="105"/>
        <v>0</v>
      </c>
      <c r="BM21" s="175"/>
      <c r="BN21" s="175"/>
      <c r="BO21" s="175"/>
      <c r="BP21" s="175"/>
      <c r="BQ21" s="160">
        <f>BQ97+BQ207</f>
        <v>0</v>
      </c>
      <c r="BR21" s="160">
        <f t="shared" ref="BR21:CH21" si="106">BR97+BR207</f>
        <v>0</v>
      </c>
      <c r="BS21" s="160">
        <f t="shared" si="106"/>
        <v>0</v>
      </c>
      <c r="BT21" s="160">
        <f t="shared" si="106"/>
        <v>0</v>
      </c>
      <c r="BU21" s="160">
        <f t="shared" si="106"/>
        <v>0</v>
      </c>
      <c r="BV21" s="160">
        <f t="shared" si="106"/>
        <v>0</v>
      </c>
      <c r="BW21" s="160">
        <f t="shared" si="106"/>
        <v>0</v>
      </c>
      <c r="BX21" s="160">
        <f t="shared" si="106"/>
        <v>0</v>
      </c>
      <c r="BY21" s="160">
        <f t="shared" si="106"/>
        <v>0</v>
      </c>
      <c r="BZ21" s="160">
        <f t="shared" si="106"/>
        <v>0</v>
      </c>
      <c r="CA21" s="160">
        <f t="shared" si="106"/>
        <v>0</v>
      </c>
      <c r="CB21" s="160">
        <f t="shared" si="106"/>
        <v>0</v>
      </c>
      <c r="CC21" s="160">
        <f t="shared" si="106"/>
        <v>0</v>
      </c>
      <c r="CD21" s="160">
        <f t="shared" si="106"/>
        <v>0</v>
      </c>
      <c r="CE21" s="160">
        <f t="shared" si="106"/>
        <v>0</v>
      </c>
      <c r="CF21" s="160">
        <f t="shared" si="106"/>
        <v>0</v>
      </c>
      <c r="CG21" s="160">
        <f t="shared" si="106"/>
        <v>0</v>
      </c>
      <c r="CH21" s="160">
        <f t="shared" si="106"/>
        <v>0</v>
      </c>
      <c r="CI21" s="175"/>
      <c r="CJ21" s="175"/>
      <c r="CK21" s="175"/>
    </row>
    <row r="22" spans="1:89" s="116" customFormat="1" ht="15" customHeight="1">
      <c r="A22" s="165"/>
      <c r="B22" s="174"/>
      <c r="C22" s="153" t="s">
        <v>52</v>
      </c>
      <c r="D22" s="154" t="s">
        <v>105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65"/>
      <c r="AB22" s="176">
        <f t="shared" si="15"/>
        <v>0</v>
      </c>
      <c r="AC22" s="166"/>
      <c r="AD22" s="166">
        <f t="shared" ref="AD22" si="107">SUM(AD23:AD28)</f>
        <v>204.97750000000002</v>
      </c>
      <c r="AE22" s="160">
        <f t="shared" ref="AE22:AG22" si="108">SUM(AE23:AE28)</f>
        <v>3.0942261000000002</v>
      </c>
      <c r="AF22" s="166"/>
      <c r="AG22" s="166">
        <f t="shared" si="108"/>
        <v>189.67942244882093</v>
      </c>
      <c r="AH22" s="166">
        <f t="shared" ref="AH22:AJ22" si="109">SUM(AH23:AH28)</f>
        <v>3.554904093728676</v>
      </c>
      <c r="AI22" s="166"/>
      <c r="AJ22" s="166">
        <f t="shared" si="109"/>
        <v>198.64352437800002</v>
      </c>
      <c r="AK22" s="166">
        <f t="shared" ref="AK22" si="110">SUM(AK23:AK28)</f>
        <v>3.9990938287071214</v>
      </c>
      <c r="AL22" s="165"/>
      <c r="AM22" s="166">
        <f t="shared" ref="AM22:AN22" si="111">SUM(AM23:AM28)</f>
        <v>18.578973191999999</v>
      </c>
      <c r="AN22" s="166">
        <f t="shared" si="111"/>
        <v>0.32834244883200003</v>
      </c>
      <c r="AO22" s="165"/>
      <c r="AP22" s="166">
        <f t="shared" ref="AP22:AQ22" si="112">SUM(AP23:AP28)</f>
        <v>59.985599491999999</v>
      </c>
      <c r="AQ22" s="166">
        <f t="shared" si="112"/>
        <v>1.0490220752320001</v>
      </c>
      <c r="AR22" s="165"/>
      <c r="AS22" s="166">
        <f t="shared" ref="AS22:AT22" si="113">SUM(AS23:AS28)</f>
        <v>71.543449093999996</v>
      </c>
      <c r="AT22" s="166">
        <f t="shared" si="113"/>
        <v>1.24730857624</v>
      </c>
      <c r="AU22" s="165"/>
      <c r="AV22" s="166">
        <f t="shared" ref="AV22:AW22" si="114">SUM(AV23:AV28)</f>
        <v>25.744119829999999</v>
      </c>
      <c r="AW22" s="166">
        <f t="shared" si="114"/>
        <v>0.45258479867199997</v>
      </c>
      <c r="AX22" s="165"/>
      <c r="AY22" s="166">
        <f t="shared" ref="AY22:AZ22" si="115">SUM(AY23:AY28)</f>
        <v>175.85214160799998</v>
      </c>
      <c r="AZ22" s="166">
        <f t="shared" si="115"/>
        <v>3.0772578989759998</v>
      </c>
      <c r="BA22" s="165"/>
      <c r="BB22" s="166">
        <f t="shared" ref="BB22:BC22" si="116">SUM(BB23:BB28)</f>
        <v>175.85214160799998</v>
      </c>
      <c r="BC22" s="166">
        <f t="shared" si="116"/>
        <v>3.0772578989759998</v>
      </c>
      <c r="BD22" s="165"/>
      <c r="BE22" s="166">
        <f t="shared" ref="BE22:BF22" si="117">SUM(BE23:BE28)</f>
        <v>175.85214160799998</v>
      </c>
      <c r="BF22" s="166">
        <f t="shared" si="117"/>
        <v>3.0772578989759998</v>
      </c>
      <c r="BG22" s="165"/>
      <c r="BH22" s="166">
        <f t="shared" ref="BH22:BI22" si="118">SUM(BH23:BH28)</f>
        <v>175.85214160799998</v>
      </c>
      <c r="BI22" s="166">
        <f t="shared" si="118"/>
        <v>3.0772578989759998</v>
      </c>
      <c r="BJ22" s="165"/>
      <c r="BK22" s="166">
        <f t="shared" ref="BK22:BL22" si="119">SUM(BK23:BK28)</f>
        <v>175.85214160799998</v>
      </c>
      <c r="BL22" s="166">
        <f t="shared" si="119"/>
        <v>3.0772578989759998</v>
      </c>
      <c r="BM22" s="174"/>
      <c r="BN22" s="174"/>
      <c r="BO22" s="174"/>
      <c r="BP22" s="174"/>
      <c r="BQ22" s="166">
        <f>SUM(BQ23:BQ28)</f>
        <v>21.32462092512484</v>
      </c>
      <c r="BR22" s="166">
        <f t="shared" ref="BR22" si="120">SUM(BR23:BR28)</f>
        <v>3</v>
      </c>
      <c r="BS22" s="166">
        <f t="shared" ref="BS22:CD22" si="121">SUM(BS23:BS28)</f>
        <v>3.052625345</v>
      </c>
      <c r="BT22" s="166">
        <f t="shared" si="121"/>
        <v>1.0638115601248466</v>
      </c>
      <c r="BU22" s="166">
        <f t="shared" si="121"/>
        <v>5.7360613399999965</v>
      </c>
      <c r="BV22" s="166">
        <f t="shared" si="121"/>
        <v>5.7360613399999982</v>
      </c>
      <c r="BW22" s="166">
        <f t="shared" si="121"/>
        <v>5.7360613399999982</v>
      </c>
      <c r="BX22" s="166">
        <f>SUM(BX23:BX28)</f>
        <v>5.7360613399999956</v>
      </c>
      <c r="BY22" s="166">
        <f>SUM(BY23:BY28)</f>
        <v>5.7360613399999956</v>
      </c>
      <c r="BZ22" s="166">
        <f t="shared" si="121"/>
        <v>12.77026027</v>
      </c>
      <c r="CA22" s="166">
        <f t="shared" si="121"/>
        <v>3</v>
      </c>
      <c r="CB22" s="166">
        <f t="shared" si="121"/>
        <v>5.73606134</v>
      </c>
      <c r="CC22" s="166">
        <f t="shared" si="121"/>
        <v>4.0341989300000005</v>
      </c>
      <c r="CD22" s="166">
        <f t="shared" si="121"/>
        <v>0</v>
      </c>
      <c r="CE22" s="166">
        <f>SUM(CE23:CE28)</f>
        <v>0</v>
      </c>
      <c r="CF22" s="166">
        <f t="shared" ref="CF22:CH22" si="122">SUM(CF23:CF28)</f>
        <v>0</v>
      </c>
      <c r="CG22" s="166">
        <f t="shared" si="122"/>
        <v>0</v>
      </c>
      <c r="CH22" s="166">
        <f t="shared" si="122"/>
        <v>0</v>
      </c>
      <c r="CI22" s="174"/>
      <c r="CJ22" s="174"/>
      <c r="CK22" s="174"/>
    </row>
    <row r="23" spans="1:89" s="116" customFormat="1" ht="15" customHeight="1">
      <c r="A23" s="117"/>
      <c r="B23" s="175"/>
      <c r="C23" s="161" t="s">
        <v>132</v>
      </c>
      <c r="D23" s="162" t="s">
        <v>106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17" t="s">
        <v>316</v>
      </c>
      <c r="AB23" s="176">
        <f>AI23+AX23+BA23+BD23+AF23</f>
        <v>2.6585758248209608</v>
      </c>
      <c r="AC23" s="160">
        <f t="shared" ref="AC23:AD23" si="123">AC102+AC212</f>
        <v>0.59499999999999997</v>
      </c>
      <c r="AD23" s="160">
        <f t="shared" si="123"/>
        <v>204.97750000000002</v>
      </c>
      <c r="AE23" s="160">
        <f t="shared" ref="AE23:AG23" si="124">AE102+AE212</f>
        <v>3.0942261000000002</v>
      </c>
      <c r="AF23" s="160">
        <f t="shared" si="124"/>
        <v>0.55059338882096065</v>
      </c>
      <c r="AG23" s="160">
        <f t="shared" si="124"/>
        <v>189.67942244882093</v>
      </c>
      <c r="AH23" s="160">
        <f t="shared" ref="AH23:AJ23" si="125">AH102+AH212</f>
        <v>3.554904093728676</v>
      </c>
      <c r="AI23" s="160">
        <f t="shared" si="125"/>
        <v>0.57661400400000007</v>
      </c>
      <c r="AJ23" s="160">
        <f t="shared" si="125"/>
        <v>198.64352437800002</v>
      </c>
      <c r="AK23" s="160">
        <f t="shared" ref="AK23:AM23" si="126">AK102+AK212</f>
        <v>3.9990938287071214</v>
      </c>
      <c r="AL23" s="160">
        <f t="shared" si="126"/>
        <v>5.3930255999999996E-2</v>
      </c>
      <c r="AM23" s="160">
        <f t="shared" si="126"/>
        <v>18.578973191999999</v>
      </c>
      <c r="AN23" s="160">
        <f t="shared" ref="AN23:AP23" si="127">AN102+AN212</f>
        <v>0.32834244883200003</v>
      </c>
      <c r="AO23" s="160">
        <f t="shared" si="127"/>
        <v>0.17412365599999999</v>
      </c>
      <c r="AP23" s="160">
        <f t="shared" si="127"/>
        <v>59.985599491999999</v>
      </c>
      <c r="AQ23" s="160">
        <f t="shared" ref="AQ23:AT23" si="128">AQ102+AQ212</f>
        <v>1.0490220752320001</v>
      </c>
      <c r="AR23" s="160">
        <f t="shared" si="128"/>
        <v>0.20767329200000001</v>
      </c>
      <c r="AS23" s="160">
        <f t="shared" si="128"/>
        <v>71.543449093999996</v>
      </c>
      <c r="AT23" s="160">
        <f t="shared" si="128"/>
        <v>1.24730857624</v>
      </c>
      <c r="AU23" s="160">
        <f t="shared" ref="AU23:BL23" si="129">AU102+AU212</f>
        <v>7.4728939999999994E-2</v>
      </c>
      <c r="AV23" s="160">
        <f t="shared" si="129"/>
        <v>25.744119829999999</v>
      </c>
      <c r="AW23" s="160">
        <f t="shared" si="129"/>
        <v>0.45258479867199997</v>
      </c>
      <c r="AX23" s="160">
        <f t="shared" si="129"/>
        <v>0.51045614399999995</v>
      </c>
      <c r="AY23" s="160">
        <f t="shared" si="129"/>
        <v>175.85214160799998</v>
      </c>
      <c r="AZ23" s="160">
        <f t="shared" si="129"/>
        <v>3.0772578989759998</v>
      </c>
      <c r="BA23" s="160">
        <f t="shared" si="129"/>
        <v>0.51045614399999995</v>
      </c>
      <c r="BB23" s="160">
        <f t="shared" si="129"/>
        <v>175.85214160799998</v>
      </c>
      <c r="BC23" s="160">
        <f t="shared" si="129"/>
        <v>3.0772578989759998</v>
      </c>
      <c r="BD23" s="160">
        <f t="shared" si="129"/>
        <v>0.51045614399999995</v>
      </c>
      <c r="BE23" s="160">
        <f t="shared" si="129"/>
        <v>175.85214160799998</v>
      </c>
      <c r="BF23" s="160">
        <f t="shared" si="129"/>
        <v>3.0772578989759998</v>
      </c>
      <c r="BG23" s="160">
        <f t="shared" si="129"/>
        <v>0.51045614399999995</v>
      </c>
      <c r="BH23" s="160">
        <f t="shared" si="129"/>
        <v>175.85214160799998</v>
      </c>
      <c r="BI23" s="160">
        <f t="shared" si="129"/>
        <v>3.0772578989759998</v>
      </c>
      <c r="BJ23" s="160">
        <f t="shared" si="129"/>
        <v>0.51045614399999995</v>
      </c>
      <c r="BK23" s="160">
        <f t="shared" si="129"/>
        <v>175.85214160799998</v>
      </c>
      <c r="BL23" s="160">
        <f t="shared" si="129"/>
        <v>3.0772578989759998</v>
      </c>
      <c r="BM23" s="175"/>
      <c r="BN23" s="175"/>
      <c r="BO23" s="175"/>
      <c r="BP23" s="175"/>
      <c r="BQ23" s="160">
        <f>BQ102+BQ212</f>
        <v>21.32462092512484</v>
      </c>
      <c r="BR23" s="160">
        <f t="shared" ref="BR23:CH23" si="130">BR102+BR212</f>
        <v>3</v>
      </c>
      <c r="BS23" s="160">
        <f t="shared" si="130"/>
        <v>3.052625345</v>
      </c>
      <c r="BT23" s="160">
        <f t="shared" si="130"/>
        <v>1.0638115601248466</v>
      </c>
      <c r="BU23" s="160">
        <f t="shared" si="130"/>
        <v>5.7360613399999965</v>
      </c>
      <c r="BV23" s="160">
        <f t="shared" si="130"/>
        <v>5.7360613399999982</v>
      </c>
      <c r="BW23" s="160">
        <f t="shared" si="130"/>
        <v>5.7360613399999982</v>
      </c>
      <c r="BX23" s="160">
        <f t="shared" si="130"/>
        <v>5.7360613399999956</v>
      </c>
      <c r="BY23" s="160">
        <f t="shared" si="130"/>
        <v>5.7360613399999956</v>
      </c>
      <c r="BZ23" s="160">
        <f t="shared" si="130"/>
        <v>12.77026027</v>
      </c>
      <c r="CA23" s="160">
        <f t="shared" si="130"/>
        <v>3</v>
      </c>
      <c r="CB23" s="160">
        <f t="shared" si="130"/>
        <v>5.73606134</v>
      </c>
      <c r="CC23" s="160">
        <f t="shared" si="130"/>
        <v>4.0341989300000005</v>
      </c>
      <c r="CD23" s="160">
        <f t="shared" si="130"/>
        <v>0</v>
      </c>
      <c r="CE23" s="160">
        <f t="shared" si="130"/>
        <v>0</v>
      </c>
      <c r="CF23" s="160">
        <f t="shared" si="130"/>
        <v>0</v>
      </c>
      <c r="CG23" s="160">
        <f t="shared" si="130"/>
        <v>0</v>
      </c>
      <c r="CH23" s="160">
        <f t="shared" si="130"/>
        <v>0</v>
      </c>
      <c r="CI23" s="175"/>
      <c r="CJ23" s="175"/>
      <c r="CK23" s="175"/>
    </row>
    <row r="24" spans="1:89" s="116" customFormat="1" ht="15" customHeight="1">
      <c r="A24" s="117"/>
      <c r="B24" s="175"/>
      <c r="C24" s="161" t="s">
        <v>133</v>
      </c>
      <c r="D24" s="162" t="s">
        <v>273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17"/>
      <c r="AB24" s="176">
        <f t="shared" si="15"/>
        <v>0</v>
      </c>
      <c r="AC24" s="160">
        <f t="shared" ref="AC24:AD24" si="131">AC107+AC217</f>
        <v>0</v>
      </c>
      <c r="AD24" s="160">
        <f t="shared" si="131"/>
        <v>0</v>
      </c>
      <c r="AE24" s="160">
        <f t="shared" ref="AE24:AG24" si="132">AE107+AE217</f>
        <v>0</v>
      </c>
      <c r="AF24" s="160">
        <f t="shared" si="132"/>
        <v>0</v>
      </c>
      <c r="AG24" s="160">
        <f t="shared" si="132"/>
        <v>0</v>
      </c>
      <c r="AH24" s="160">
        <f t="shared" ref="AH24:AJ24" si="133">AH107+AH217</f>
        <v>0</v>
      </c>
      <c r="AI24" s="160">
        <f t="shared" si="133"/>
        <v>0</v>
      </c>
      <c r="AJ24" s="160">
        <f t="shared" si="133"/>
        <v>0</v>
      </c>
      <c r="AK24" s="160">
        <f t="shared" ref="AK24:AM24" si="134">AK107+AK217</f>
        <v>0</v>
      </c>
      <c r="AL24" s="160">
        <f t="shared" si="134"/>
        <v>0</v>
      </c>
      <c r="AM24" s="160">
        <f t="shared" si="134"/>
        <v>0</v>
      </c>
      <c r="AN24" s="160">
        <f t="shared" ref="AN24:AP24" si="135">AN107+AN217</f>
        <v>0</v>
      </c>
      <c r="AO24" s="160">
        <f t="shared" si="135"/>
        <v>0</v>
      </c>
      <c r="AP24" s="160">
        <f t="shared" si="135"/>
        <v>0</v>
      </c>
      <c r="AQ24" s="160">
        <f t="shared" ref="AQ24:AT24" si="136">AQ107+AQ217</f>
        <v>0</v>
      </c>
      <c r="AR24" s="160">
        <f t="shared" si="136"/>
        <v>0</v>
      </c>
      <c r="AS24" s="160">
        <f t="shared" si="136"/>
        <v>0</v>
      </c>
      <c r="AT24" s="160">
        <f t="shared" si="136"/>
        <v>0</v>
      </c>
      <c r="AU24" s="160">
        <f t="shared" ref="AU24:BL24" si="137">AU107+AU217</f>
        <v>0</v>
      </c>
      <c r="AV24" s="160">
        <f t="shared" si="137"/>
        <v>0</v>
      </c>
      <c r="AW24" s="160">
        <f t="shared" si="137"/>
        <v>0</v>
      </c>
      <c r="AX24" s="160">
        <f t="shared" si="137"/>
        <v>0</v>
      </c>
      <c r="AY24" s="160">
        <f t="shared" si="137"/>
        <v>0</v>
      </c>
      <c r="AZ24" s="160">
        <f t="shared" si="137"/>
        <v>0</v>
      </c>
      <c r="BA24" s="160">
        <f t="shared" si="137"/>
        <v>0</v>
      </c>
      <c r="BB24" s="160">
        <f t="shared" si="137"/>
        <v>0</v>
      </c>
      <c r="BC24" s="160">
        <f t="shared" si="137"/>
        <v>0</v>
      </c>
      <c r="BD24" s="160">
        <f t="shared" si="137"/>
        <v>0</v>
      </c>
      <c r="BE24" s="160">
        <f t="shared" si="137"/>
        <v>0</v>
      </c>
      <c r="BF24" s="160">
        <f t="shared" si="137"/>
        <v>0</v>
      </c>
      <c r="BG24" s="160">
        <f t="shared" si="137"/>
        <v>0</v>
      </c>
      <c r="BH24" s="160">
        <f t="shared" si="137"/>
        <v>0</v>
      </c>
      <c r="BI24" s="160">
        <f t="shared" si="137"/>
        <v>0</v>
      </c>
      <c r="BJ24" s="160">
        <f t="shared" si="137"/>
        <v>0</v>
      </c>
      <c r="BK24" s="160">
        <f t="shared" si="137"/>
        <v>0</v>
      </c>
      <c r="BL24" s="160">
        <f t="shared" si="137"/>
        <v>0</v>
      </c>
      <c r="BM24" s="175"/>
      <c r="BN24" s="175"/>
      <c r="BO24" s="175"/>
      <c r="BP24" s="175"/>
      <c r="BQ24" s="160">
        <f>BQ107+BQ217</f>
        <v>0</v>
      </c>
      <c r="BR24" s="160">
        <f t="shared" ref="BR24:CH24" si="138">BR107+BR217</f>
        <v>0</v>
      </c>
      <c r="BS24" s="160">
        <f t="shared" si="138"/>
        <v>0</v>
      </c>
      <c r="BT24" s="160">
        <f t="shared" si="138"/>
        <v>0</v>
      </c>
      <c r="BU24" s="160">
        <f t="shared" si="138"/>
        <v>0</v>
      </c>
      <c r="BV24" s="160">
        <f t="shared" si="138"/>
        <v>0</v>
      </c>
      <c r="BW24" s="160">
        <f t="shared" si="138"/>
        <v>0</v>
      </c>
      <c r="BX24" s="160">
        <f t="shared" si="138"/>
        <v>0</v>
      </c>
      <c r="BY24" s="160">
        <f t="shared" si="138"/>
        <v>0</v>
      </c>
      <c r="BZ24" s="160">
        <f t="shared" si="138"/>
        <v>0</v>
      </c>
      <c r="CA24" s="160">
        <f t="shared" si="138"/>
        <v>0</v>
      </c>
      <c r="CB24" s="160">
        <f t="shared" si="138"/>
        <v>0</v>
      </c>
      <c r="CC24" s="160">
        <f t="shared" si="138"/>
        <v>0</v>
      </c>
      <c r="CD24" s="160">
        <f t="shared" si="138"/>
        <v>0</v>
      </c>
      <c r="CE24" s="160">
        <f t="shared" si="138"/>
        <v>0</v>
      </c>
      <c r="CF24" s="160">
        <f t="shared" si="138"/>
        <v>0</v>
      </c>
      <c r="CG24" s="160">
        <f t="shared" si="138"/>
        <v>0</v>
      </c>
      <c r="CH24" s="160">
        <f t="shared" si="138"/>
        <v>0</v>
      </c>
      <c r="CI24" s="175"/>
      <c r="CJ24" s="175"/>
      <c r="CK24" s="175"/>
    </row>
    <row r="25" spans="1:89" s="116" customFormat="1" ht="15" customHeight="1">
      <c r="A25" s="117"/>
      <c r="B25" s="175"/>
      <c r="C25" s="161" t="s">
        <v>134</v>
      </c>
      <c r="D25" s="162" t="s">
        <v>274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17"/>
      <c r="AB25" s="176">
        <f t="shared" si="15"/>
        <v>0</v>
      </c>
      <c r="AC25" s="160">
        <f t="shared" ref="AC25:AD25" si="139">AC112+AC222</f>
        <v>0</v>
      </c>
      <c r="AD25" s="160">
        <f t="shared" si="139"/>
        <v>0</v>
      </c>
      <c r="AE25" s="160">
        <f t="shared" ref="AE25:AG25" si="140">AE112+AE222</f>
        <v>0</v>
      </c>
      <c r="AF25" s="160">
        <f t="shared" si="140"/>
        <v>0</v>
      </c>
      <c r="AG25" s="160">
        <f t="shared" si="140"/>
        <v>0</v>
      </c>
      <c r="AH25" s="160">
        <f t="shared" ref="AH25:AJ25" si="141">AH112+AH222</f>
        <v>0</v>
      </c>
      <c r="AI25" s="160">
        <f t="shared" si="141"/>
        <v>0</v>
      </c>
      <c r="AJ25" s="160">
        <f t="shared" si="141"/>
        <v>0</v>
      </c>
      <c r="AK25" s="160">
        <f t="shared" ref="AK25:AM25" si="142">AK112+AK222</f>
        <v>0</v>
      </c>
      <c r="AL25" s="160">
        <f t="shared" si="142"/>
        <v>0</v>
      </c>
      <c r="AM25" s="160">
        <f t="shared" si="142"/>
        <v>0</v>
      </c>
      <c r="AN25" s="160">
        <f t="shared" ref="AN25:AP25" si="143">AN112+AN222</f>
        <v>0</v>
      </c>
      <c r="AO25" s="160">
        <f t="shared" si="143"/>
        <v>0</v>
      </c>
      <c r="AP25" s="160">
        <f t="shared" si="143"/>
        <v>0</v>
      </c>
      <c r="AQ25" s="160">
        <f t="shared" ref="AQ25:AT25" si="144">AQ112+AQ222</f>
        <v>0</v>
      </c>
      <c r="AR25" s="160">
        <f t="shared" si="144"/>
        <v>0</v>
      </c>
      <c r="AS25" s="160">
        <f t="shared" si="144"/>
        <v>0</v>
      </c>
      <c r="AT25" s="160">
        <f t="shared" si="144"/>
        <v>0</v>
      </c>
      <c r="AU25" s="160">
        <f t="shared" ref="AU25:BL25" si="145">AU112+AU222</f>
        <v>0</v>
      </c>
      <c r="AV25" s="160">
        <f t="shared" si="145"/>
        <v>0</v>
      </c>
      <c r="AW25" s="160">
        <f t="shared" si="145"/>
        <v>0</v>
      </c>
      <c r="AX25" s="160">
        <f t="shared" si="145"/>
        <v>0</v>
      </c>
      <c r="AY25" s="160">
        <f t="shared" si="145"/>
        <v>0</v>
      </c>
      <c r="AZ25" s="160">
        <f t="shared" si="145"/>
        <v>0</v>
      </c>
      <c r="BA25" s="160">
        <f t="shared" si="145"/>
        <v>0</v>
      </c>
      <c r="BB25" s="160">
        <f t="shared" si="145"/>
        <v>0</v>
      </c>
      <c r="BC25" s="160">
        <f t="shared" si="145"/>
        <v>0</v>
      </c>
      <c r="BD25" s="160">
        <f t="shared" si="145"/>
        <v>0</v>
      </c>
      <c r="BE25" s="160">
        <f t="shared" si="145"/>
        <v>0</v>
      </c>
      <c r="BF25" s="160">
        <f t="shared" si="145"/>
        <v>0</v>
      </c>
      <c r="BG25" s="160">
        <f t="shared" si="145"/>
        <v>0</v>
      </c>
      <c r="BH25" s="160">
        <f t="shared" si="145"/>
        <v>0</v>
      </c>
      <c r="BI25" s="160">
        <f t="shared" si="145"/>
        <v>0</v>
      </c>
      <c r="BJ25" s="160">
        <f t="shared" si="145"/>
        <v>0</v>
      </c>
      <c r="BK25" s="160">
        <f t="shared" si="145"/>
        <v>0</v>
      </c>
      <c r="BL25" s="160">
        <f t="shared" si="145"/>
        <v>0</v>
      </c>
      <c r="BM25" s="175"/>
      <c r="BN25" s="175"/>
      <c r="BO25" s="175"/>
      <c r="BP25" s="175"/>
      <c r="BQ25" s="160">
        <f>BQ112+BQ222</f>
        <v>0</v>
      </c>
      <c r="BR25" s="160">
        <f t="shared" ref="BR25:CH25" si="146">BR112+BR222</f>
        <v>0</v>
      </c>
      <c r="BS25" s="160">
        <f t="shared" si="146"/>
        <v>0</v>
      </c>
      <c r="BT25" s="160">
        <f t="shared" si="146"/>
        <v>0</v>
      </c>
      <c r="BU25" s="160">
        <f t="shared" si="146"/>
        <v>0</v>
      </c>
      <c r="BV25" s="160">
        <f t="shared" si="146"/>
        <v>0</v>
      </c>
      <c r="BW25" s="160">
        <f t="shared" si="146"/>
        <v>0</v>
      </c>
      <c r="BX25" s="160">
        <f t="shared" si="146"/>
        <v>0</v>
      </c>
      <c r="BY25" s="160">
        <f t="shared" si="146"/>
        <v>0</v>
      </c>
      <c r="BZ25" s="160">
        <f t="shared" si="146"/>
        <v>0</v>
      </c>
      <c r="CA25" s="160">
        <f t="shared" si="146"/>
        <v>0</v>
      </c>
      <c r="CB25" s="160">
        <f t="shared" si="146"/>
        <v>0</v>
      </c>
      <c r="CC25" s="160">
        <f t="shared" si="146"/>
        <v>0</v>
      </c>
      <c r="CD25" s="160">
        <f t="shared" si="146"/>
        <v>0</v>
      </c>
      <c r="CE25" s="160">
        <f t="shared" si="146"/>
        <v>0</v>
      </c>
      <c r="CF25" s="160">
        <f t="shared" si="146"/>
        <v>0</v>
      </c>
      <c r="CG25" s="160">
        <f t="shared" si="146"/>
        <v>0</v>
      </c>
      <c r="CH25" s="160">
        <f t="shared" si="146"/>
        <v>0</v>
      </c>
      <c r="CI25" s="175"/>
      <c r="CJ25" s="175"/>
      <c r="CK25" s="175"/>
    </row>
    <row r="26" spans="1:89" s="116" customFormat="1" ht="15" customHeight="1">
      <c r="A26" s="117"/>
      <c r="B26" s="175"/>
      <c r="C26" s="161" t="s">
        <v>135</v>
      </c>
      <c r="D26" s="162" t="s">
        <v>213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3"/>
      <c r="AC26" s="175"/>
      <c r="AD26" s="160">
        <f t="shared" ref="AD26:AE26" si="147">AD117+AD227</f>
        <v>0</v>
      </c>
      <c r="AE26" s="160">
        <f t="shared" si="147"/>
        <v>0</v>
      </c>
      <c r="AF26" s="175"/>
      <c r="AG26" s="160">
        <f t="shared" ref="AG26:AH26" si="148">AG117+AG227</f>
        <v>0</v>
      </c>
      <c r="AH26" s="160">
        <f t="shared" si="148"/>
        <v>0</v>
      </c>
      <c r="AI26" s="175"/>
      <c r="AJ26" s="160">
        <f t="shared" ref="AJ26:AK26" si="149">AJ117+AJ227</f>
        <v>0</v>
      </c>
      <c r="AK26" s="160">
        <f t="shared" si="149"/>
        <v>0</v>
      </c>
      <c r="AL26" s="175"/>
      <c r="AM26" s="160">
        <f t="shared" ref="AM26:AN26" si="150">AM117+AM227</f>
        <v>0</v>
      </c>
      <c r="AN26" s="160">
        <f t="shared" si="150"/>
        <v>0</v>
      </c>
      <c r="AO26" s="175"/>
      <c r="AP26" s="160">
        <f t="shared" ref="AP26:AQ26" si="151">AP117+AP227</f>
        <v>0</v>
      </c>
      <c r="AQ26" s="160">
        <f t="shared" si="151"/>
        <v>0</v>
      </c>
      <c r="AR26" s="175"/>
      <c r="AS26" s="160">
        <f t="shared" ref="AS26:AT26" si="152">AS117+AS227</f>
        <v>0</v>
      </c>
      <c r="AT26" s="160">
        <f t="shared" si="152"/>
        <v>0</v>
      </c>
      <c r="AU26" s="175"/>
      <c r="AV26" s="160">
        <f t="shared" ref="AV26:AW26" si="153">AV117+AV227</f>
        <v>0</v>
      </c>
      <c r="AW26" s="160">
        <f t="shared" si="153"/>
        <v>0</v>
      </c>
      <c r="AX26" s="175"/>
      <c r="AY26" s="160">
        <f t="shared" ref="AY26:AZ26" si="154">AY117+AY227</f>
        <v>0</v>
      </c>
      <c r="AZ26" s="160">
        <f t="shared" si="154"/>
        <v>0</v>
      </c>
      <c r="BA26" s="175"/>
      <c r="BB26" s="160">
        <f t="shared" ref="BB26:BC26" si="155">BB117+BB227</f>
        <v>0</v>
      </c>
      <c r="BC26" s="160">
        <f t="shared" si="155"/>
        <v>0</v>
      </c>
      <c r="BD26" s="175"/>
      <c r="BE26" s="160">
        <f t="shared" ref="BE26:BF26" si="156">BE117+BE227</f>
        <v>0</v>
      </c>
      <c r="BF26" s="160">
        <f t="shared" si="156"/>
        <v>0</v>
      </c>
      <c r="BG26" s="175"/>
      <c r="BH26" s="160">
        <f t="shared" ref="BH26:BI26" si="157">BH117+BH227</f>
        <v>0</v>
      </c>
      <c r="BI26" s="160">
        <f t="shared" si="157"/>
        <v>0</v>
      </c>
      <c r="BJ26" s="175"/>
      <c r="BK26" s="160">
        <f t="shared" ref="BK26:BL26" si="158">BK117+BK227</f>
        <v>0</v>
      </c>
      <c r="BL26" s="160">
        <f t="shared" si="158"/>
        <v>0</v>
      </c>
      <c r="BM26" s="175"/>
      <c r="BN26" s="175"/>
      <c r="BO26" s="175"/>
      <c r="BP26" s="175"/>
      <c r="BQ26" s="160">
        <f>BQ117+BQ227</f>
        <v>0</v>
      </c>
      <c r="BR26" s="160">
        <f t="shared" ref="BR26:CH26" si="159">BR117+BR227</f>
        <v>0</v>
      </c>
      <c r="BS26" s="160">
        <f t="shared" si="159"/>
        <v>0</v>
      </c>
      <c r="BT26" s="160">
        <f t="shared" si="159"/>
        <v>0</v>
      </c>
      <c r="BU26" s="160">
        <f t="shared" si="159"/>
        <v>0</v>
      </c>
      <c r="BV26" s="160">
        <f t="shared" si="159"/>
        <v>0</v>
      </c>
      <c r="BW26" s="160">
        <f t="shared" si="159"/>
        <v>0</v>
      </c>
      <c r="BX26" s="160">
        <f t="shared" si="159"/>
        <v>0</v>
      </c>
      <c r="BY26" s="160">
        <f t="shared" si="159"/>
        <v>0</v>
      </c>
      <c r="BZ26" s="160">
        <f t="shared" si="159"/>
        <v>0</v>
      </c>
      <c r="CA26" s="160">
        <f t="shared" si="159"/>
        <v>0</v>
      </c>
      <c r="CB26" s="160">
        <f t="shared" si="159"/>
        <v>0</v>
      </c>
      <c r="CC26" s="160">
        <f t="shared" si="159"/>
        <v>0</v>
      </c>
      <c r="CD26" s="160">
        <f t="shared" si="159"/>
        <v>0</v>
      </c>
      <c r="CE26" s="160">
        <f t="shared" si="159"/>
        <v>0</v>
      </c>
      <c r="CF26" s="160">
        <f t="shared" si="159"/>
        <v>0</v>
      </c>
      <c r="CG26" s="160">
        <f t="shared" si="159"/>
        <v>0</v>
      </c>
      <c r="CH26" s="160">
        <f t="shared" si="159"/>
        <v>0</v>
      </c>
      <c r="CI26" s="175"/>
      <c r="CJ26" s="175"/>
      <c r="CK26" s="175"/>
    </row>
    <row r="27" spans="1:89" s="116" customFormat="1" ht="15" customHeight="1">
      <c r="A27" s="117"/>
      <c r="B27" s="175"/>
      <c r="C27" s="161" t="s">
        <v>136</v>
      </c>
      <c r="D27" s="162" t="s">
        <v>62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17"/>
      <c r="AB27" s="176">
        <f t="shared" si="15"/>
        <v>0</v>
      </c>
      <c r="AC27" s="160">
        <f t="shared" ref="AC27:AD27" si="160">AC122+AC232</f>
        <v>0</v>
      </c>
      <c r="AD27" s="160">
        <f t="shared" si="160"/>
        <v>0</v>
      </c>
      <c r="AE27" s="160">
        <f t="shared" ref="AE27:AG27" si="161">AE122+AE232</f>
        <v>0</v>
      </c>
      <c r="AF27" s="160">
        <f t="shared" si="161"/>
        <v>0</v>
      </c>
      <c r="AG27" s="160">
        <f t="shared" si="161"/>
        <v>0</v>
      </c>
      <c r="AH27" s="160">
        <f t="shared" ref="AH27:AJ27" si="162">AH122+AH232</f>
        <v>0</v>
      </c>
      <c r="AI27" s="160">
        <f t="shared" si="162"/>
        <v>0</v>
      </c>
      <c r="AJ27" s="160">
        <f t="shared" si="162"/>
        <v>0</v>
      </c>
      <c r="AK27" s="160">
        <f t="shared" ref="AK27:AM27" si="163">AK122+AK232</f>
        <v>0</v>
      </c>
      <c r="AL27" s="160">
        <f t="shared" si="163"/>
        <v>0</v>
      </c>
      <c r="AM27" s="160">
        <f t="shared" si="163"/>
        <v>0</v>
      </c>
      <c r="AN27" s="160">
        <f t="shared" ref="AN27:AP27" si="164">AN122+AN232</f>
        <v>0</v>
      </c>
      <c r="AO27" s="160">
        <f t="shared" si="164"/>
        <v>0</v>
      </c>
      <c r="AP27" s="160">
        <f t="shared" si="164"/>
        <v>0</v>
      </c>
      <c r="AQ27" s="160">
        <f t="shared" ref="AQ27:AT27" si="165">AQ122+AQ232</f>
        <v>0</v>
      </c>
      <c r="AR27" s="160">
        <f t="shared" si="165"/>
        <v>0</v>
      </c>
      <c r="AS27" s="160">
        <f t="shared" si="165"/>
        <v>0</v>
      </c>
      <c r="AT27" s="160">
        <f t="shared" si="165"/>
        <v>0</v>
      </c>
      <c r="AU27" s="160">
        <f t="shared" ref="AU27:BL27" si="166">AU122+AU232</f>
        <v>0</v>
      </c>
      <c r="AV27" s="160">
        <f t="shared" si="166"/>
        <v>0</v>
      </c>
      <c r="AW27" s="160">
        <f t="shared" si="166"/>
        <v>0</v>
      </c>
      <c r="AX27" s="160">
        <f t="shared" si="166"/>
        <v>0</v>
      </c>
      <c r="AY27" s="160">
        <f t="shared" si="166"/>
        <v>0</v>
      </c>
      <c r="AZ27" s="160">
        <f t="shared" si="166"/>
        <v>0</v>
      </c>
      <c r="BA27" s="160">
        <f t="shared" si="166"/>
        <v>0</v>
      </c>
      <c r="BB27" s="160">
        <f t="shared" si="166"/>
        <v>0</v>
      </c>
      <c r="BC27" s="160">
        <f t="shared" si="166"/>
        <v>0</v>
      </c>
      <c r="BD27" s="160">
        <f t="shared" si="166"/>
        <v>0</v>
      </c>
      <c r="BE27" s="160">
        <f t="shared" si="166"/>
        <v>0</v>
      </c>
      <c r="BF27" s="160">
        <f t="shared" si="166"/>
        <v>0</v>
      </c>
      <c r="BG27" s="160">
        <f t="shared" si="166"/>
        <v>0</v>
      </c>
      <c r="BH27" s="160">
        <f t="shared" si="166"/>
        <v>0</v>
      </c>
      <c r="BI27" s="160">
        <f t="shared" si="166"/>
        <v>0</v>
      </c>
      <c r="BJ27" s="160">
        <f t="shared" si="166"/>
        <v>0</v>
      </c>
      <c r="BK27" s="160">
        <f t="shared" si="166"/>
        <v>0</v>
      </c>
      <c r="BL27" s="160">
        <f t="shared" si="166"/>
        <v>0</v>
      </c>
      <c r="BM27" s="175"/>
      <c r="BN27" s="175"/>
      <c r="BO27" s="175"/>
      <c r="BP27" s="175"/>
      <c r="BQ27" s="160">
        <f>BQ122+BQ232</f>
        <v>0</v>
      </c>
      <c r="BR27" s="160">
        <f t="shared" ref="BR27:CH27" si="167">BR122+BR232</f>
        <v>0</v>
      </c>
      <c r="BS27" s="160">
        <f t="shared" si="167"/>
        <v>0</v>
      </c>
      <c r="BT27" s="160">
        <f t="shared" si="167"/>
        <v>0</v>
      </c>
      <c r="BU27" s="160">
        <f t="shared" si="167"/>
        <v>0</v>
      </c>
      <c r="BV27" s="160">
        <f t="shared" si="167"/>
        <v>0</v>
      </c>
      <c r="BW27" s="160">
        <f t="shared" si="167"/>
        <v>0</v>
      </c>
      <c r="BX27" s="160">
        <f t="shared" si="167"/>
        <v>0</v>
      </c>
      <c r="BY27" s="160">
        <f t="shared" si="167"/>
        <v>0</v>
      </c>
      <c r="BZ27" s="160">
        <f t="shared" si="167"/>
        <v>0</v>
      </c>
      <c r="CA27" s="160">
        <f t="shared" si="167"/>
        <v>0</v>
      </c>
      <c r="CB27" s="160">
        <f t="shared" si="167"/>
        <v>0</v>
      </c>
      <c r="CC27" s="160">
        <f t="shared" si="167"/>
        <v>0</v>
      </c>
      <c r="CD27" s="160">
        <f t="shared" si="167"/>
        <v>0</v>
      </c>
      <c r="CE27" s="160">
        <f t="shared" si="167"/>
        <v>0</v>
      </c>
      <c r="CF27" s="160">
        <f t="shared" si="167"/>
        <v>0</v>
      </c>
      <c r="CG27" s="160">
        <f t="shared" si="167"/>
        <v>0</v>
      </c>
      <c r="CH27" s="160">
        <f t="shared" si="167"/>
        <v>0</v>
      </c>
      <c r="CI27" s="175"/>
      <c r="CJ27" s="175"/>
      <c r="CK27" s="175"/>
    </row>
    <row r="28" spans="1:89" s="116" customFormat="1" ht="15" customHeight="1">
      <c r="A28" s="117"/>
      <c r="B28" s="175"/>
      <c r="C28" s="161" t="s">
        <v>137</v>
      </c>
      <c r="D28" s="162" t="s">
        <v>63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17"/>
      <c r="AB28" s="176">
        <f t="shared" si="15"/>
        <v>0</v>
      </c>
      <c r="AC28" s="160">
        <f t="shared" ref="AC28:AD28" si="168">AC127+AC237</f>
        <v>0</v>
      </c>
      <c r="AD28" s="160">
        <f t="shared" si="168"/>
        <v>0</v>
      </c>
      <c r="AE28" s="160">
        <f t="shared" ref="AE28:AG28" si="169">AE127+AE237</f>
        <v>0</v>
      </c>
      <c r="AF28" s="160">
        <f t="shared" si="169"/>
        <v>0</v>
      </c>
      <c r="AG28" s="160">
        <f t="shared" si="169"/>
        <v>0</v>
      </c>
      <c r="AH28" s="160">
        <f t="shared" ref="AH28:AJ28" si="170">AH127+AH237</f>
        <v>0</v>
      </c>
      <c r="AI28" s="160">
        <f t="shared" si="170"/>
        <v>0</v>
      </c>
      <c r="AJ28" s="160">
        <f t="shared" si="170"/>
        <v>0</v>
      </c>
      <c r="AK28" s="160">
        <f t="shared" ref="AK28:AM28" si="171">AK127+AK237</f>
        <v>0</v>
      </c>
      <c r="AL28" s="160">
        <f t="shared" si="171"/>
        <v>0</v>
      </c>
      <c r="AM28" s="160">
        <f t="shared" si="171"/>
        <v>0</v>
      </c>
      <c r="AN28" s="160">
        <f t="shared" ref="AN28:AP28" si="172">AN127+AN237</f>
        <v>0</v>
      </c>
      <c r="AO28" s="160">
        <f t="shared" si="172"/>
        <v>0</v>
      </c>
      <c r="AP28" s="160">
        <f t="shared" si="172"/>
        <v>0</v>
      </c>
      <c r="AQ28" s="160">
        <f t="shared" ref="AQ28:AT28" si="173">AQ127+AQ237</f>
        <v>0</v>
      </c>
      <c r="AR28" s="160">
        <f t="shared" si="173"/>
        <v>0</v>
      </c>
      <c r="AS28" s="160">
        <f t="shared" si="173"/>
        <v>0</v>
      </c>
      <c r="AT28" s="160">
        <f t="shared" si="173"/>
        <v>0</v>
      </c>
      <c r="AU28" s="160">
        <f t="shared" ref="AU28:BL28" si="174">AU127+AU237</f>
        <v>0</v>
      </c>
      <c r="AV28" s="160">
        <f t="shared" si="174"/>
        <v>0</v>
      </c>
      <c r="AW28" s="160">
        <f t="shared" si="174"/>
        <v>0</v>
      </c>
      <c r="AX28" s="160">
        <f t="shared" si="174"/>
        <v>0</v>
      </c>
      <c r="AY28" s="160">
        <f t="shared" si="174"/>
        <v>0</v>
      </c>
      <c r="AZ28" s="160">
        <f t="shared" si="174"/>
        <v>0</v>
      </c>
      <c r="BA28" s="160">
        <f t="shared" si="174"/>
        <v>0</v>
      </c>
      <c r="BB28" s="160">
        <f t="shared" si="174"/>
        <v>0</v>
      </c>
      <c r="BC28" s="160">
        <f t="shared" si="174"/>
        <v>0</v>
      </c>
      <c r="BD28" s="160">
        <f t="shared" si="174"/>
        <v>0</v>
      </c>
      <c r="BE28" s="160">
        <f t="shared" si="174"/>
        <v>0</v>
      </c>
      <c r="BF28" s="160">
        <f t="shared" si="174"/>
        <v>0</v>
      </c>
      <c r="BG28" s="160">
        <f t="shared" si="174"/>
        <v>0</v>
      </c>
      <c r="BH28" s="160">
        <f t="shared" si="174"/>
        <v>0</v>
      </c>
      <c r="BI28" s="160">
        <f t="shared" si="174"/>
        <v>0</v>
      </c>
      <c r="BJ28" s="160">
        <f t="shared" si="174"/>
        <v>0</v>
      </c>
      <c r="BK28" s="160">
        <f t="shared" si="174"/>
        <v>0</v>
      </c>
      <c r="BL28" s="160">
        <f t="shared" si="174"/>
        <v>0</v>
      </c>
      <c r="BM28" s="175"/>
      <c r="BN28" s="175"/>
      <c r="BO28" s="175"/>
      <c r="BP28" s="175"/>
      <c r="BQ28" s="160">
        <f>BQ127+BQ237</f>
        <v>0</v>
      </c>
      <c r="BR28" s="160">
        <f t="shared" ref="BR28:CH28" si="175">BR127+BR237</f>
        <v>0</v>
      </c>
      <c r="BS28" s="160">
        <f t="shared" si="175"/>
        <v>0</v>
      </c>
      <c r="BT28" s="160">
        <f t="shared" si="175"/>
        <v>0</v>
      </c>
      <c r="BU28" s="160">
        <f t="shared" si="175"/>
        <v>0</v>
      </c>
      <c r="BV28" s="160">
        <f t="shared" si="175"/>
        <v>0</v>
      </c>
      <c r="BW28" s="160">
        <f t="shared" si="175"/>
        <v>0</v>
      </c>
      <c r="BX28" s="160">
        <f t="shared" si="175"/>
        <v>0</v>
      </c>
      <c r="BY28" s="160">
        <f t="shared" si="175"/>
        <v>0</v>
      </c>
      <c r="BZ28" s="160">
        <f t="shared" si="175"/>
        <v>0</v>
      </c>
      <c r="CA28" s="160">
        <f t="shared" si="175"/>
        <v>0</v>
      </c>
      <c r="CB28" s="160">
        <f t="shared" si="175"/>
        <v>0</v>
      </c>
      <c r="CC28" s="160">
        <f t="shared" si="175"/>
        <v>0</v>
      </c>
      <c r="CD28" s="160">
        <f t="shared" si="175"/>
        <v>0</v>
      </c>
      <c r="CE28" s="160">
        <f t="shared" si="175"/>
        <v>0</v>
      </c>
      <c r="CF28" s="160">
        <f t="shared" si="175"/>
        <v>0</v>
      </c>
      <c r="CG28" s="160">
        <f t="shared" si="175"/>
        <v>0</v>
      </c>
      <c r="CH28" s="160">
        <f t="shared" si="175"/>
        <v>0</v>
      </c>
      <c r="CI28" s="175"/>
      <c r="CJ28" s="175"/>
      <c r="CK28" s="175"/>
    </row>
    <row r="29" spans="1:89" s="116" customFormat="1" ht="47.25" customHeight="1">
      <c r="A29" s="119"/>
      <c r="B29" s="173"/>
      <c r="C29" s="101">
        <v>3</v>
      </c>
      <c r="D29" s="25" t="s">
        <v>292</v>
      </c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91">
        <f t="shared" ref="AD29:AE29" si="176">AD30+AD34</f>
        <v>0</v>
      </c>
      <c r="AE29" s="91">
        <f t="shared" si="176"/>
        <v>0</v>
      </c>
      <c r="AF29" s="173"/>
      <c r="AG29" s="91">
        <f t="shared" ref="AG29" si="177">AG30+AG34</f>
        <v>0</v>
      </c>
      <c r="AH29" s="91">
        <f t="shared" ref="AH29" si="178">AH30+AH34</f>
        <v>0</v>
      </c>
      <c r="AI29" s="173"/>
      <c r="AJ29" s="91">
        <f t="shared" ref="AJ29" si="179">AJ30+AJ34</f>
        <v>0</v>
      </c>
      <c r="AK29" s="91">
        <f t="shared" ref="AK29" si="180">AK30+AK34</f>
        <v>0</v>
      </c>
      <c r="AL29" s="173"/>
      <c r="AM29" s="91">
        <f t="shared" ref="AM29" si="181">AM30+AM34</f>
        <v>0</v>
      </c>
      <c r="AN29" s="91">
        <f t="shared" ref="AN29" si="182">AN30+AN34</f>
        <v>0</v>
      </c>
      <c r="AO29" s="173"/>
      <c r="AP29" s="91">
        <f t="shared" ref="AP29" si="183">AP30+AP34</f>
        <v>0</v>
      </c>
      <c r="AQ29" s="91">
        <f t="shared" ref="AQ29" si="184">AQ30+AQ34</f>
        <v>0</v>
      </c>
      <c r="AR29" s="173"/>
      <c r="AS29" s="91">
        <f t="shared" ref="AS29" si="185">AS30+AS34</f>
        <v>0</v>
      </c>
      <c r="AT29" s="91">
        <f t="shared" ref="AT29" si="186">AT30+AT34</f>
        <v>0</v>
      </c>
      <c r="AU29" s="173"/>
      <c r="AV29" s="91">
        <f t="shared" ref="AV29" si="187">AV30+AV34</f>
        <v>0</v>
      </c>
      <c r="AW29" s="91">
        <f t="shared" ref="AW29" si="188">AW30+AW34</f>
        <v>0</v>
      </c>
      <c r="AX29" s="173"/>
      <c r="AY29" s="91">
        <f t="shared" ref="AY29" si="189">AY30+AY34</f>
        <v>0</v>
      </c>
      <c r="AZ29" s="91">
        <f t="shared" ref="AZ29" si="190">AZ30+AZ34</f>
        <v>0</v>
      </c>
      <c r="BA29" s="173"/>
      <c r="BB29" s="91">
        <f t="shared" ref="BB29" si="191">BB30+BB34</f>
        <v>0</v>
      </c>
      <c r="BC29" s="91">
        <f t="shared" ref="BC29" si="192">BC30+BC34</f>
        <v>0</v>
      </c>
      <c r="BD29" s="173"/>
      <c r="BE29" s="91">
        <f t="shared" ref="BE29" si="193">BE30+BE34</f>
        <v>0</v>
      </c>
      <c r="BF29" s="91">
        <f t="shared" ref="BF29" si="194">BF30+BF34</f>
        <v>0</v>
      </c>
      <c r="BG29" s="173"/>
      <c r="BH29" s="91">
        <f t="shared" ref="BH29" si="195">BH30+BH34</f>
        <v>0</v>
      </c>
      <c r="BI29" s="91">
        <f t="shared" ref="BI29" si="196">BI30+BI34</f>
        <v>0</v>
      </c>
      <c r="BJ29" s="173"/>
      <c r="BK29" s="91">
        <f t="shared" ref="BK29" si="197">BK30+BK34</f>
        <v>0</v>
      </c>
      <c r="BL29" s="91">
        <f t="shared" ref="BL29" si="198">BL30+BL34</f>
        <v>0</v>
      </c>
      <c r="BM29" s="173"/>
      <c r="BN29" s="173"/>
      <c r="BO29" s="173"/>
      <c r="BP29" s="173"/>
      <c r="BQ29" s="91">
        <f>BQ30+BQ34</f>
        <v>0</v>
      </c>
      <c r="BR29" s="91">
        <f t="shared" ref="BR29:CH29" si="199">BR30+BR34</f>
        <v>0</v>
      </c>
      <c r="BS29" s="91">
        <f t="shared" si="199"/>
        <v>0</v>
      </c>
      <c r="BT29" s="91">
        <f t="shared" si="199"/>
        <v>0</v>
      </c>
      <c r="BU29" s="91">
        <f t="shared" si="199"/>
        <v>0</v>
      </c>
      <c r="BV29" s="91">
        <f t="shared" si="199"/>
        <v>0</v>
      </c>
      <c r="BW29" s="91">
        <f t="shared" si="199"/>
        <v>0</v>
      </c>
      <c r="BX29" s="91">
        <f t="shared" si="199"/>
        <v>0</v>
      </c>
      <c r="BY29" s="91">
        <f t="shared" si="199"/>
        <v>0</v>
      </c>
      <c r="BZ29" s="91">
        <f t="shared" si="199"/>
        <v>0</v>
      </c>
      <c r="CA29" s="91">
        <f t="shared" si="199"/>
        <v>0</v>
      </c>
      <c r="CB29" s="91">
        <f t="shared" si="199"/>
        <v>0</v>
      </c>
      <c r="CC29" s="91">
        <f t="shared" si="199"/>
        <v>0</v>
      </c>
      <c r="CD29" s="91">
        <f t="shared" si="199"/>
        <v>0</v>
      </c>
      <c r="CE29" s="91">
        <f t="shared" si="199"/>
        <v>0</v>
      </c>
      <c r="CF29" s="91">
        <f t="shared" si="199"/>
        <v>0</v>
      </c>
      <c r="CG29" s="91">
        <f t="shared" si="199"/>
        <v>0</v>
      </c>
      <c r="CH29" s="91">
        <f t="shared" si="199"/>
        <v>0</v>
      </c>
      <c r="CI29" s="173"/>
      <c r="CJ29" s="173"/>
      <c r="CK29" s="173"/>
    </row>
    <row r="30" spans="1:89" s="116" customFormat="1" ht="15" customHeight="1">
      <c r="A30" s="167"/>
      <c r="B30" s="174"/>
      <c r="C30" s="151" t="s">
        <v>65</v>
      </c>
      <c r="D30" s="152" t="s">
        <v>101</v>
      </c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67"/>
      <c r="AB30" s="176">
        <f t="shared" si="15"/>
        <v>0</v>
      </c>
      <c r="AC30" s="167">
        <f t="shared" ref="AC30:AE30" si="200">SUM(AC31:AC33)</f>
        <v>0</v>
      </c>
      <c r="AD30" s="168">
        <f t="shared" si="200"/>
        <v>0</v>
      </c>
      <c r="AE30" s="168">
        <f t="shared" si="200"/>
        <v>0</v>
      </c>
      <c r="AF30" s="167">
        <f t="shared" ref="AF30" si="201">SUM(AF31:AF33)</f>
        <v>0</v>
      </c>
      <c r="AG30" s="168">
        <f t="shared" ref="AG30" si="202">SUM(AG31:AG33)</f>
        <v>0</v>
      </c>
      <c r="AH30" s="168">
        <f t="shared" ref="AH30" si="203">SUM(AH31:AH33)</f>
        <v>0</v>
      </c>
      <c r="AI30" s="167">
        <f t="shared" ref="AI30" si="204">SUM(AI31:AI33)</f>
        <v>0</v>
      </c>
      <c r="AJ30" s="168">
        <f t="shared" ref="AJ30" si="205">SUM(AJ31:AJ33)</f>
        <v>0</v>
      </c>
      <c r="AK30" s="168">
        <f t="shared" ref="AK30" si="206">SUM(AK31:AK33)</f>
        <v>0</v>
      </c>
      <c r="AL30" s="167">
        <f t="shared" ref="AL30" si="207">SUM(AL31:AL33)</f>
        <v>0</v>
      </c>
      <c r="AM30" s="168">
        <f t="shared" ref="AM30" si="208">SUM(AM31:AM33)</f>
        <v>0</v>
      </c>
      <c r="AN30" s="168">
        <f t="shared" ref="AN30" si="209">SUM(AN31:AN33)</f>
        <v>0</v>
      </c>
      <c r="AO30" s="167">
        <f t="shared" ref="AO30" si="210">SUM(AO31:AO33)</f>
        <v>0</v>
      </c>
      <c r="AP30" s="168">
        <f t="shared" ref="AP30" si="211">SUM(AP31:AP33)</f>
        <v>0</v>
      </c>
      <c r="AQ30" s="168">
        <f t="shared" ref="AQ30" si="212">SUM(AQ31:AQ33)</f>
        <v>0</v>
      </c>
      <c r="AR30" s="167">
        <f t="shared" ref="AR30" si="213">SUM(AR31:AR33)</f>
        <v>0</v>
      </c>
      <c r="AS30" s="168">
        <f t="shared" ref="AS30" si="214">SUM(AS31:AS33)</f>
        <v>0</v>
      </c>
      <c r="AT30" s="168">
        <f t="shared" ref="AT30" si="215">SUM(AT31:AT33)</f>
        <v>0</v>
      </c>
      <c r="AU30" s="167">
        <f t="shared" ref="AU30" si="216">SUM(AU31:AU33)</f>
        <v>0</v>
      </c>
      <c r="AV30" s="168">
        <f t="shared" ref="AV30" si="217">SUM(AV31:AV33)</f>
        <v>0</v>
      </c>
      <c r="AW30" s="168">
        <f t="shared" ref="AW30" si="218">SUM(AW31:AW33)</f>
        <v>0</v>
      </c>
      <c r="AX30" s="167">
        <f t="shared" ref="AX30" si="219">SUM(AX31:AX33)</f>
        <v>0</v>
      </c>
      <c r="AY30" s="168">
        <f t="shared" ref="AY30" si="220">SUM(AY31:AY33)</f>
        <v>0</v>
      </c>
      <c r="AZ30" s="168">
        <f t="shared" ref="AZ30" si="221">SUM(AZ31:AZ33)</f>
        <v>0</v>
      </c>
      <c r="BA30" s="167">
        <f t="shared" ref="BA30" si="222">SUM(BA31:BA33)</f>
        <v>0</v>
      </c>
      <c r="BB30" s="168">
        <f t="shared" ref="BB30" si="223">SUM(BB31:BB33)</f>
        <v>0</v>
      </c>
      <c r="BC30" s="168">
        <f t="shared" ref="BC30" si="224">SUM(BC31:BC33)</f>
        <v>0</v>
      </c>
      <c r="BD30" s="167">
        <f t="shared" ref="BD30" si="225">SUM(BD31:BD33)</f>
        <v>0</v>
      </c>
      <c r="BE30" s="168">
        <f t="shared" ref="BE30" si="226">SUM(BE31:BE33)</f>
        <v>0</v>
      </c>
      <c r="BF30" s="168">
        <f t="shared" ref="BF30" si="227">SUM(BF31:BF33)</f>
        <v>0</v>
      </c>
      <c r="BG30" s="167">
        <f t="shared" ref="BG30" si="228">SUM(BG31:BG33)</f>
        <v>0</v>
      </c>
      <c r="BH30" s="168">
        <f t="shared" ref="BH30" si="229">SUM(BH31:BH33)</f>
        <v>0</v>
      </c>
      <c r="BI30" s="168">
        <f t="shared" ref="BI30" si="230">SUM(BI31:BI33)</f>
        <v>0</v>
      </c>
      <c r="BJ30" s="167">
        <f t="shared" ref="BJ30" si="231">SUM(BJ31:BJ33)</f>
        <v>0</v>
      </c>
      <c r="BK30" s="168">
        <f t="shared" ref="BK30" si="232">SUM(BK31:BK33)</f>
        <v>0</v>
      </c>
      <c r="BL30" s="168">
        <f t="shared" ref="BL30" si="233">SUM(BL31:BL33)</f>
        <v>0</v>
      </c>
      <c r="BM30" s="174"/>
      <c r="BN30" s="174"/>
      <c r="BO30" s="174"/>
      <c r="BP30" s="174"/>
      <c r="BQ30" s="168">
        <f>SUM(BQ31:BQ33)</f>
        <v>0</v>
      </c>
      <c r="BR30" s="168">
        <f t="shared" ref="BR30:CH30" si="234">SUM(BR31:BR33)</f>
        <v>0</v>
      </c>
      <c r="BS30" s="168">
        <f t="shared" si="234"/>
        <v>0</v>
      </c>
      <c r="BT30" s="168">
        <f t="shared" si="234"/>
        <v>0</v>
      </c>
      <c r="BU30" s="168">
        <f t="shared" si="234"/>
        <v>0</v>
      </c>
      <c r="BV30" s="168">
        <f t="shared" si="234"/>
        <v>0</v>
      </c>
      <c r="BW30" s="168">
        <f t="shared" si="234"/>
        <v>0</v>
      </c>
      <c r="BX30" s="168">
        <f t="shared" si="234"/>
        <v>0</v>
      </c>
      <c r="BY30" s="168">
        <f t="shared" si="234"/>
        <v>0</v>
      </c>
      <c r="BZ30" s="168">
        <f t="shared" si="234"/>
        <v>0</v>
      </c>
      <c r="CA30" s="168">
        <f t="shared" si="234"/>
        <v>0</v>
      </c>
      <c r="CB30" s="168">
        <f t="shared" si="234"/>
        <v>0</v>
      </c>
      <c r="CC30" s="168">
        <f t="shared" si="234"/>
        <v>0</v>
      </c>
      <c r="CD30" s="168">
        <f t="shared" si="234"/>
        <v>0</v>
      </c>
      <c r="CE30" s="168">
        <f t="shared" si="234"/>
        <v>0</v>
      </c>
      <c r="CF30" s="168">
        <f t="shared" si="234"/>
        <v>0</v>
      </c>
      <c r="CG30" s="168">
        <f t="shared" si="234"/>
        <v>0</v>
      </c>
      <c r="CH30" s="168">
        <f t="shared" si="234"/>
        <v>0</v>
      </c>
      <c r="CI30" s="174"/>
      <c r="CJ30" s="174"/>
      <c r="CK30" s="174"/>
    </row>
    <row r="31" spans="1:89" s="116" customFormat="1" ht="15" customHeight="1">
      <c r="A31" s="117"/>
      <c r="B31" s="175"/>
      <c r="C31" s="161" t="s">
        <v>275</v>
      </c>
      <c r="D31" s="162" t="s">
        <v>276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17" t="s">
        <v>321</v>
      </c>
      <c r="AB31" s="176">
        <f t="shared" si="15"/>
        <v>0</v>
      </c>
      <c r="AC31" s="160">
        <f t="shared" ref="AC31:AD31" si="235">AC241+AC131</f>
        <v>0</v>
      </c>
      <c r="AD31" s="160">
        <f t="shared" si="235"/>
        <v>0</v>
      </c>
      <c r="AE31" s="160">
        <f t="shared" ref="AE31:AG31" si="236">AE241+AE131</f>
        <v>0</v>
      </c>
      <c r="AF31" s="160">
        <f t="shared" si="236"/>
        <v>0</v>
      </c>
      <c r="AG31" s="160">
        <f t="shared" si="236"/>
        <v>0</v>
      </c>
      <c r="AH31" s="160">
        <f t="shared" ref="AH31:AJ31" si="237">AH241+AH131</f>
        <v>0</v>
      </c>
      <c r="AI31" s="160">
        <f t="shared" si="237"/>
        <v>0</v>
      </c>
      <c r="AJ31" s="160">
        <f t="shared" si="237"/>
        <v>0</v>
      </c>
      <c r="AK31" s="160">
        <f t="shared" ref="AK31:AM31" si="238">AK241+AK131</f>
        <v>0</v>
      </c>
      <c r="AL31" s="160">
        <f t="shared" si="238"/>
        <v>0</v>
      </c>
      <c r="AM31" s="160">
        <f t="shared" si="238"/>
        <v>0</v>
      </c>
      <c r="AN31" s="160">
        <f t="shared" ref="AN31:AP31" si="239">AN241+AN131</f>
        <v>0</v>
      </c>
      <c r="AO31" s="160">
        <f t="shared" si="239"/>
        <v>0</v>
      </c>
      <c r="AP31" s="160">
        <f t="shared" si="239"/>
        <v>0</v>
      </c>
      <c r="AQ31" s="160">
        <f t="shared" ref="AQ31:AT31" si="240">AQ241+AQ131</f>
        <v>0</v>
      </c>
      <c r="AR31" s="160">
        <f t="shared" si="240"/>
        <v>0</v>
      </c>
      <c r="AS31" s="160">
        <f t="shared" si="240"/>
        <v>0</v>
      </c>
      <c r="AT31" s="160">
        <f t="shared" si="240"/>
        <v>0</v>
      </c>
      <c r="AU31" s="160">
        <f t="shared" ref="AU31:BL31" si="241">AU241+AU131</f>
        <v>0</v>
      </c>
      <c r="AV31" s="160">
        <f t="shared" si="241"/>
        <v>0</v>
      </c>
      <c r="AW31" s="160">
        <f t="shared" si="241"/>
        <v>0</v>
      </c>
      <c r="AX31" s="160">
        <f t="shared" si="241"/>
        <v>0</v>
      </c>
      <c r="AY31" s="160">
        <f t="shared" si="241"/>
        <v>0</v>
      </c>
      <c r="AZ31" s="160">
        <f t="shared" si="241"/>
        <v>0</v>
      </c>
      <c r="BA31" s="160">
        <f t="shared" si="241"/>
        <v>0</v>
      </c>
      <c r="BB31" s="160">
        <f t="shared" si="241"/>
        <v>0</v>
      </c>
      <c r="BC31" s="160">
        <f t="shared" si="241"/>
        <v>0</v>
      </c>
      <c r="BD31" s="160">
        <f t="shared" si="241"/>
        <v>0</v>
      </c>
      <c r="BE31" s="160">
        <f t="shared" si="241"/>
        <v>0</v>
      </c>
      <c r="BF31" s="160">
        <f t="shared" si="241"/>
        <v>0</v>
      </c>
      <c r="BG31" s="160">
        <f t="shared" si="241"/>
        <v>0</v>
      </c>
      <c r="BH31" s="160">
        <f t="shared" si="241"/>
        <v>0</v>
      </c>
      <c r="BI31" s="160">
        <f t="shared" si="241"/>
        <v>0</v>
      </c>
      <c r="BJ31" s="160">
        <f t="shared" si="241"/>
        <v>0</v>
      </c>
      <c r="BK31" s="160">
        <f t="shared" si="241"/>
        <v>0</v>
      </c>
      <c r="BL31" s="160">
        <f t="shared" si="241"/>
        <v>0</v>
      </c>
      <c r="BM31" s="175"/>
      <c r="BN31" s="175"/>
      <c r="BO31" s="175"/>
      <c r="BP31" s="175"/>
      <c r="BQ31" s="160">
        <f>BQ241+BQ131</f>
        <v>0</v>
      </c>
      <c r="BR31" s="160">
        <f t="shared" ref="BR31:CH31" si="242">BR241+BR131</f>
        <v>0</v>
      </c>
      <c r="BS31" s="160">
        <f t="shared" si="242"/>
        <v>0</v>
      </c>
      <c r="BT31" s="160">
        <f t="shared" si="242"/>
        <v>0</v>
      </c>
      <c r="BU31" s="160">
        <f t="shared" si="242"/>
        <v>0</v>
      </c>
      <c r="BV31" s="160">
        <f t="shared" si="242"/>
        <v>0</v>
      </c>
      <c r="BW31" s="160">
        <f t="shared" si="242"/>
        <v>0</v>
      </c>
      <c r="BX31" s="160">
        <f t="shared" si="242"/>
        <v>0</v>
      </c>
      <c r="BY31" s="160">
        <f t="shared" si="242"/>
        <v>0</v>
      </c>
      <c r="BZ31" s="160">
        <f t="shared" si="242"/>
        <v>0</v>
      </c>
      <c r="CA31" s="160">
        <f t="shared" si="242"/>
        <v>0</v>
      </c>
      <c r="CB31" s="160">
        <f t="shared" si="242"/>
        <v>0</v>
      </c>
      <c r="CC31" s="160">
        <f t="shared" si="242"/>
        <v>0</v>
      </c>
      <c r="CD31" s="160">
        <f t="shared" si="242"/>
        <v>0</v>
      </c>
      <c r="CE31" s="160">
        <f t="shared" si="242"/>
        <v>0</v>
      </c>
      <c r="CF31" s="160">
        <f t="shared" si="242"/>
        <v>0</v>
      </c>
      <c r="CG31" s="160">
        <f t="shared" si="242"/>
        <v>0</v>
      </c>
      <c r="CH31" s="160">
        <f t="shared" si="242"/>
        <v>0</v>
      </c>
      <c r="CI31" s="175"/>
      <c r="CJ31" s="175"/>
      <c r="CK31" s="175"/>
    </row>
    <row r="32" spans="1:89" s="116" customFormat="1" ht="15" customHeight="1">
      <c r="A32" s="117"/>
      <c r="B32" s="175"/>
      <c r="C32" s="161" t="s">
        <v>277</v>
      </c>
      <c r="D32" s="162" t="s">
        <v>279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17"/>
      <c r="AB32" s="176">
        <f t="shared" si="15"/>
        <v>0</v>
      </c>
      <c r="AC32" s="160">
        <f t="shared" ref="AC32:AD32" si="243">AC244+AC134</f>
        <v>0</v>
      </c>
      <c r="AD32" s="160">
        <f t="shared" si="243"/>
        <v>0</v>
      </c>
      <c r="AE32" s="160">
        <f t="shared" ref="AE32:AG32" si="244">AE244+AE134</f>
        <v>0</v>
      </c>
      <c r="AF32" s="160">
        <f t="shared" si="244"/>
        <v>0</v>
      </c>
      <c r="AG32" s="160">
        <f t="shared" si="244"/>
        <v>0</v>
      </c>
      <c r="AH32" s="160">
        <f t="shared" ref="AH32:AJ32" si="245">AH244+AH134</f>
        <v>0</v>
      </c>
      <c r="AI32" s="160">
        <f t="shared" si="245"/>
        <v>0</v>
      </c>
      <c r="AJ32" s="160">
        <f t="shared" si="245"/>
        <v>0</v>
      </c>
      <c r="AK32" s="160">
        <f t="shared" ref="AK32:AM32" si="246">AK244+AK134</f>
        <v>0</v>
      </c>
      <c r="AL32" s="160">
        <f t="shared" si="246"/>
        <v>0</v>
      </c>
      <c r="AM32" s="160">
        <f t="shared" si="246"/>
        <v>0</v>
      </c>
      <c r="AN32" s="160">
        <f t="shared" ref="AN32:AP32" si="247">AN244+AN134</f>
        <v>0</v>
      </c>
      <c r="AO32" s="160">
        <f t="shared" si="247"/>
        <v>0</v>
      </c>
      <c r="AP32" s="160">
        <f t="shared" si="247"/>
        <v>0</v>
      </c>
      <c r="AQ32" s="160">
        <f t="shared" ref="AQ32:AT32" si="248">AQ244+AQ134</f>
        <v>0</v>
      </c>
      <c r="AR32" s="160">
        <f t="shared" si="248"/>
        <v>0</v>
      </c>
      <c r="AS32" s="160">
        <f t="shared" si="248"/>
        <v>0</v>
      </c>
      <c r="AT32" s="160">
        <f t="shared" si="248"/>
        <v>0</v>
      </c>
      <c r="AU32" s="160">
        <f t="shared" ref="AU32:BL32" si="249">AU244+AU134</f>
        <v>0</v>
      </c>
      <c r="AV32" s="160">
        <f t="shared" si="249"/>
        <v>0</v>
      </c>
      <c r="AW32" s="160">
        <f t="shared" si="249"/>
        <v>0</v>
      </c>
      <c r="AX32" s="160">
        <f t="shared" si="249"/>
        <v>0</v>
      </c>
      <c r="AY32" s="160">
        <f t="shared" si="249"/>
        <v>0</v>
      </c>
      <c r="AZ32" s="160">
        <f t="shared" si="249"/>
        <v>0</v>
      </c>
      <c r="BA32" s="160">
        <f t="shared" si="249"/>
        <v>0</v>
      </c>
      <c r="BB32" s="160">
        <f t="shared" si="249"/>
        <v>0</v>
      </c>
      <c r="BC32" s="160">
        <f t="shared" si="249"/>
        <v>0</v>
      </c>
      <c r="BD32" s="160">
        <f t="shared" si="249"/>
        <v>0</v>
      </c>
      <c r="BE32" s="160">
        <f t="shared" si="249"/>
        <v>0</v>
      </c>
      <c r="BF32" s="160">
        <f t="shared" si="249"/>
        <v>0</v>
      </c>
      <c r="BG32" s="160">
        <f t="shared" si="249"/>
        <v>0</v>
      </c>
      <c r="BH32" s="160">
        <f t="shared" si="249"/>
        <v>0</v>
      </c>
      <c r="BI32" s="160">
        <f t="shared" si="249"/>
        <v>0</v>
      </c>
      <c r="BJ32" s="160">
        <f t="shared" si="249"/>
        <v>0</v>
      </c>
      <c r="BK32" s="160">
        <f t="shared" si="249"/>
        <v>0</v>
      </c>
      <c r="BL32" s="160">
        <f t="shared" si="249"/>
        <v>0</v>
      </c>
      <c r="BM32" s="175"/>
      <c r="BN32" s="175"/>
      <c r="BO32" s="175"/>
      <c r="BP32" s="175"/>
      <c r="BQ32" s="160">
        <f>BQ244+BQ134</f>
        <v>0</v>
      </c>
      <c r="BR32" s="160">
        <f t="shared" ref="BR32:CH32" si="250">BR244+BR134</f>
        <v>0</v>
      </c>
      <c r="BS32" s="160">
        <f t="shared" si="250"/>
        <v>0</v>
      </c>
      <c r="BT32" s="160">
        <f t="shared" si="250"/>
        <v>0</v>
      </c>
      <c r="BU32" s="160">
        <f t="shared" si="250"/>
        <v>0</v>
      </c>
      <c r="BV32" s="160">
        <f t="shared" si="250"/>
        <v>0</v>
      </c>
      <c r="BW32" s="160">
        <f t="shared" si="250"/>
        <v>0</v>
      </c>
      <c r="BX32" s="160">
        <f t="shared" si="250"/>
        <v>0</v>
      </c>
      <c r="BY32" s="160">
        <f t="shared" si="250"/>
        <v>0</v>
      </c>
      <c r="BZ32" s="160">
        <f t="shared" si="250"/>
        <v>0</v>
      </c>
      <c r="CA32" s="160">
        <f t="shared" si="250"/>
        <v>0</v>
      </c>
      <c r="CB32" s="160">
        <f t="shared" si="250"/>
        <v>0</v>
      </c>
      <c r="CC32" s="160">
        <f t="shared" si="250"/>
        <v>0</v>
      </c>
      <c r="CD32" s="160">
        <f t="shared" si="250"/>
        <v>0</v>
      </c>
      <c r="CE32" s="160">
        <f t="shared" si="250"/>
        <v>0</v>
      </c>
      <c r="CF32" s="160">
        <f t="shared" si="250"/>
        <v>0</v>
      </c>
      <c r="CG32" s="160">
        <f t="shared" si="250"/>
        <v>0</v>
      </c>
      <c r="CH32" s="160">
        <f t="shared" si="250"/>
        <v>0</v>
      </c>
      <c r="CI32" s="175"/>
      <c r="CJ32" s="175"/>
      <c r="CK32" s="175"/>
    </row>
    <row r="33" spans="1:89" s="116" customFormat="1" ht="15" customHeight="1">
      <c r="A33" s="117"/>
      <c r="B33" s="175"/>
      <c r="C33" s="161" t="s">
        <v>278</v>
      </c>
      <c r="D33" s="162" t="s">
        <v>280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3"/>
      <c r="AC33" s="175"/>
      <c r="AD33" s="160">
        <f t="shared" ref="AD33" si="251">AD248+AD138</f>
        <v>0</v>
      </c>
      <c r="AE33" s="160">
        <f t="shared" ref="AE33" si="252">AE248+AE138</f>
        <v>0</v>
      </c>
      <c r="AF33" s="175"/>
      <c r="AG33" s="160">
        <f t="shared" ref="AG33:AH33" si="253">AG248+AG138</f>
        <v>0</v>
      </c>
      <c r="AH33" s="160">
        <f t="shared" si="253"/>
        <v>0</v>
      </c>
      <c r="AI33" s="175"/>
      <c r="AJ33" s="160">
        <f t="shared" ref="AJ33:AK33" si="254">AJ248+AJ138</f>
        <v>0</v>
      </c>
      <c r="AK33" s="160">
        <f t="shared" si="254"/>
        <v>0</v>
      </c>
      <c r="AL33" s="175"/>
      <c r="AM33" s="160">
        <f t="shared" ref="AM33:AN33" si="255">AM248+AM138</f>
        <v>0</v>
      </c>
      <c r="AN33" s="160">
        <f t="shared" si="255"/>
        <v>0</v>
      </c>
      <c r="AO33" s="175"/>
      <c r="AP33" s="160">
        <f t="shared" ref="AP33:AQ33" si="256">AP248+AP138</f>
        <v>0</v>
      </c>
      <c r="AQ33" s="160">
        <f t="shared" si="256"/>
        <v>0</v>
      </c>
      <c r="AR33" s="175"/>
      <c r="AS33" s="160">
        <f t="shared" ref="AS33:AT33" si="257">AS248+AS138</f>
        <v>0</v>
      </c>
      <c r="AT33" s="160">
        <f t="shared" si="257"/>
        <v>0</v>
      </c>
      <c r="AU33" s="175"/>
      <c r="AV33" s="160">
        <f t="shared" ref="AV33:AW33" si="258">AV248+AV138</f>
        <v>0</v>
      </c>
      <c r="AW33" s="160">
        <f t="shared" si="258"/>
        <v>0</v>
      </c>
      <c r="AX33" s="175"/>
      <c r="AY33" s="160">
        <f t="shared" ref="AY33:AZ33" si="259">AY248+AY138</f>
        <v>0</v>
      </c>
      <c r="AZ33" s="160">
        <f t="shared" si="259"/>
        <v>0</v>
      </c>
      <c r="BA33" s="175"/>
      <c r="BB33" s="160">
        <f t="shared" ref="BB33:BC33" si="260">BB248+BB138</f>
        <v>0</v>
      </c>
      <c r="BC33" s="160">
        <f t="shared" si="260"/>
        <v>0</v>
      </c>
      <c r="BD33" s="175"/>
      <c r="BE33" s="160">
        <f t="shared" ref="BE33:BF33" si="261">BE248+BE138</f>
        <v>0</v>
      </c>
      <c r="BF33" s="160">
        <f t="shared" si="261"/>
        <v>0</v>
      </c>
      <c r="BG33" s="175"/>
      <c r="BH33" s="160">
        <f t="shared" ref="BH33:BI33" si="262">BH248+BH138</f>
        <v>0</v>
      </c>
      <c r="BI33" s="160">
        <f t="shared" si="262"/>
        <v>0</v>
      </c>
      <c r="BJ33" s="175"/>
      <c r="BK33" s="160">
        <f t="shared" ref="BK33:BL33" si="263">BK248+BK138</f>
        <v>0</v>
      </c>
      <c r="BL33" s="160">
        <f t="shared" si="263"/>
        <v>0</v>
      </c>
      <c r="BM33" s="175"/>
      <c r="BN33" s="175"/>
      <c r="BO33" s="175"/>
      <c r="BP33" s="175"/>
      <c r="BQ33" s="160">
        <f>BQ248+BQ138</f>
        <v>0</v>
      </c>
      <c r="BR33" s="160">
        <f t="shared" ref="BR33:CH33" si="264">BR248+BR138</f>
        <v>0</v>
      </c>
      <c r="BS33" s="160">
        <f t="shared" si="264"/>
        <v>0</v>
      </c>
      <c r="BT33" s="160">
        <f t="shared" si="264"/>
        <v>0</v>
      </c>
      <c r="BU33" s="160">
        <f t="shared" si="264"/>
        <v>0</v>
      </c>
      <c r="BV33" s="160">
        <f t="shared" si="264"/>
        <v>0</v>
      </c>
      <c r="BW33" s="160">
        <f t="shared" si="264"/>
        <v>0</v>
      </c>
      <c r="BX33" s="160">
        <f t="shared" si="264"/>
        <v>0</v>
      </c>
      <c r="BY33" s="160">
        <f t="shared" si="264"/>
        <v>0</v>
      </c>
      <c r="BZ33" s="160">
        <f t="shared" si="264"/>
        <v>0</v>
      </c>
      <c r="CA33" s="160">
        <f t="shared" si="264"/>
        <v>0</v>
      </c>
      <c r="CB33" s="160">
        <f t="shared" si="264"/>
        <v>0</v>
      </c>
      <c r="CC33" s="160">
        <f t="shared" si="264"/>
        <v>0</v>
      </c>
      <c r="CD33" s="160">
        <f t="shared" si="264"/>
        <v>0</v>
      </c>
      <c r="CE33" s="160">
        <f t="shared" si="264"/>
        <v>0</v>
      </c>
      <c r="CF33" s="160">
        <f t="shared" si="264"/>
        <v>0</v>
      </c>
      <c r="CG33" s="160">
        <f t="shared" si="264"/>
        <v>0</v>
      </c>
      <c r="CH33" s="160">
        <f t="shared" si="264"/>
        <v>0</v>
      </c>
      <c r="CI33" s="175"/>
      <c r="CJ33" s="175"/>
      <c r="CK33" s="175"/>
    </row>
    <row r="34" spans="1:89" s="116" customFormat="1" ht="15" customHeight="1">
      <c r="A34" s="165"/>
      <c r="B34" s="174"/>
      <c r="C34" s="153" t="s">
        <v>87</v>
      </c>
      <c r="D34" s="154" t="s">
        <v>105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65"/>
      <c r="AB34" s="176">
        <f t="shared" si="15"/>
        <v>0</v>
      </c>
      <c r="AC34" s="165">
        <f t="shared" ref="AC34:AE34" si="265">SUM(AC35:AC37)</f>
        <v>0</v>
      </c>
      <c r="AD34" s="166">
        <f t="shared" si="265"/>
        <v>0</v>
      </c>
      <c r="AE34" s="166">
        <f t="shared" si="265"/>
        <v>0</v>
      </c>
      <c r="AF34" s="165">
        <f t="shared" ref="AF34" si="266">SUM(AF35:AF37)</f>
        <v>0</v>
      </c>
      <c r="AG34" s="166">
        <f t="shared" ref="AG34" si="267">SUM(AG35:AG37)</f>
        <v>0</v>
      </c>
      <c r="AH34" s="166">
        <f t="shared" ref="AH34" si="268">SUM(AH35:AH37)</f>
        <v>0</v>
      </c>
      <c r="AI34" s="165">
        <f t="shared" ref="AI34" si="269">SUM(AI35:AI37)</f>
        <v>0</v>
      </c>
      <c r="AJ34" s="166">
        <f t="shared" ref="AJ34" si="270">SUM(AJ35:AJ37)</f>
        <v>0</v>
      </c>
      <c r="AK34" s="166">
        <f t="shared" ref="AK34" si="271">SUM(AK35:AK37)</f>
        <v>0</v>
      </c>
      <c r="AL34" s="165">
        <f t="shared" ref="AL34" si="272">SUM(AL35:AL37)</f>
        <v>0</v>
      </c>
      <c r="AM34" s="166">
        <f t="shared" ref="AM34" si="273">SUM(AM35:AM37)</f>
        <v>0</v>
      </c>
      <c r="AN34" s="166">
        <f t="shared" ref="AN34" si="274">SUM(AN35:AN37)</f>
        <v>0</v>
      </c>
      <c r="AO34" s="165">
        <f t="shared" ref="AO34" si="275">SUM(AO35:AO37)</f>
        <v>0</v>
      </c>
      <c r="AP34" s="166">
        <f t="shared" ref="AP34" si="276">SUM(AP35:AP37)</f>
        <v>0</v>
      </c>
      <c r="AQ34" s="166">
        <f t="shared" ref="AQ34" si="277">SUM(AQ35:AQ37)</f>
        <v>0</v>
      </c>
      <c r="AR34" s="165">
        <f t="shared" ref="AR34" si="278">SUM(AR35:AR37)</f>
        <v>0</v>
      </c>
      <c r="AS34" s="166">
        <f t="shared" ref="AS34" si="279">SUM(AS35:AS37)</f>
        <v>0</v>
      </c>
      <c r="AT34" s="166">
        <f t="shared" ref="AT34" si="280">SUM(AT35:AT37)</f>
        <v>0</v>
      </c>
      <c r="AU34" s="165">
        <f t="shared" ref="AU34" si="281">SUM(AU35:AU37)</f>
        <v>0</v>
      </c>
      <c r="AV34" s="166">
        <f t="shared" ref="AV34" si="282">SUM(AV35:AV37)</f>
        <v>0</v>
      </c>
      <c r="AW34" s="166">
        <f t="shared" ref="AW34" si="283">SUM(AW35:AW37)</f>
        <v>0</v>
      </c>
      <c r="AX34" s="165">
        <f t="shared" ref="AX34" si="284">SUM(AX35:AX37)</f>
        <v>0</v>
      </c>
      <c r="AY34" s="166">
        <f t="shared" ref="AY34" si="285">SUM(AY35:AY37)</f>
        <v>0</v>
      </c>
      <c r="AZ34" s="166">
        <f t="shared" ref="AZ34" si="286">SUM(AZ35:AZ37)</f>
        <v>0</v>
      </c>
      <c r="BA34" s="165">
        <f t="shared" ref="BA34" si="287">SUM(BA35:BA37)</f>
        <v>0</v>
      </c>
      <c r="BB34" s="166">
        <f t="shared" ref="BB34" si="288">SUM(BB35:BB37)</f>
        <v>0</v>
      </c>
      <c r="BC34" s="166">
        <f t="shared" ref="BC34" si="289">SUM(BC35:BC37)</f>
        <v>0</v>
      </c>
      <c r="BD34" s="165">
        <f t="shared" ref="BD34" si="290">SUM(BD35:BD37)</f>
        <v>0</v>
      </c>
      <c r="BE34" s="166">
        <f t="shared" ref="BE34" si="291">SUM(BE35:BE37)</f>
        <v>0</v>
      </c>
      <c r="BF34" s="166">
        <f t="shared" ref="BF34" si="292">SUM(BF35:BF37)</f>
        <v>0</v>
      </c>
      <c r="BG34" s="165">
        <f t="shared" ref="BG34" si="293">SUM(BG35:BG37)</f>
        <v>0</v>
      </c>
      <c r="BH34" s="166">
        <f t="shared" ref="BH34" si="294">SUM(BH35:BH37)</f>
        <v>0</v>
      </c>
      <c r="BI34" s="166">
        <f t="shared" ref="BI34" si="295">SUM(BI35:BI37)</f>
        <v>0</v>
      </c>
      <c r="BJ34" s="165">
        <f t="shared" ref="BJ34" si="296">SUM(BJ35:BJ37)</f>
        <v>0</v>
      </c>
      <c r="BK34" s="166">
        <f t="shared" ref="BK34" si="297">SUM(BK35:BK37)</f>
        <v>0</v>
      </c>
      <c r="BL34" s="166">
        <f t="shared" ref="BL34" si="298">SUM(BL35:BL37)</f>
        <v>0</v>
      </c>
      <c r="BM34" s="174"/>
      <c r="BN34" s="174"/>
      <c r="BO34" s="174"/>
      <c r="BP34" s="174"/>
      <c r="BQ34" s="166">
        <f>SUM(BQ35:BQ37)</f>
        <v>0</v>
      </c>
      <c r="BR34" s="166">
        <f t="shared" ref="BR34:CH34" si="299">SUM(BR35:BR37)</f>
        <v>0</v>
      </c>
      <c r="BS34" s="166">
        <f t="shared" si="299"/>
        <v>0</v>
      </c>
      <c r="BT34" s="166">
        <f t="shared" si="299"/>
        <v>0</v>
      </c>
      <c r="BU34" s="166">
        <f t="shared" si="299"/>
        <v>0</v>
      </c>
      <c r="BV34" s="166">
        <f t="shared" si="299"/>
        <v>0</v>
      </c>
      <c r="BW34" s="166">
        <f t="shared" si="299"/>
        <v>0</v>
      </c>
      <c r="BX34" s="166">
        <f t="shared" si="299"/>
        <v>0</v>
      </c>
      <c r="BY34" s="166">
        <f t="shared" si="299"/>
        <v>0</v>
      </c>
      <c r="BZ34" s="166">
        <f t="shared" si="299"/>
        <v>0</v>
      </c>
      <c r="CA34" s="166">
        <f t="shared" si="299"/>
        <v>0</v>
      </c>
      <c r="CB34" s="166">
        <f t="shared" si="299"/>
        <v>0</v>
      </c>
      <c r="CC34" s="166">
        <f t="shared" si="299"/>
        <v>0</v>
      </c>
      <c r="CD34" s="166">
        <f t="shared" si="299"/>
        <v>0</v>
      </c>
      <c r="CE34" s="166">
        <f t="shared" si="299"/>
        <v>0</v>
      </c>
      <c r="CF34" s="166">
        <f t="shared" si="299"/>
        <v>0</v>
      </c>
      <c r="CG34" s="166">
        <f t="shared" si="299"/>
        <v>0</v>
      </c>
      <c r="CH34" s="166">
        <f t="shared" si="299"/>
        <v>0</v>
      </c>
      <c r="CI34" s="174"/>
      <c r="CJ34" s="174"/>
      <c r="CK34" s="174"/>
    </row>
    <row r="35" spans="1:89" s="116" customFormat="1" ht="15" customHeight="1">
      <c r="A35" s="117"/>
      <c r="B35" s="175"/>
      <c r="C35" s="161" t="s">
        <v>281</v>
      </c>
      <c r="D35" s="162" t="s">
        <v>276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17"/>
      <c r="AB35" s="176">
        <f t="shared" si="15"/>
        <v>0</v>
      </c>
      <c r="AC35" s="160">
        <f t="shared" ref="AC35:AD35" si="300">AC252+AC143</f>
        <v>0</v>
      </c>
      <c r="AD35" s="160">
        <f t="shared" si="300"/>
        <v>0</v>
      </c>
      <c r="AE35" s="160">
        <f t="shared" ref="AE35:AG35" si="301">AE252+AE143</f>
        <v>0</v>
      </c>
      <c r="AF35" s="160">
        <f t="shared" si="301"/>
        <v>0</v>
      </c>
      <c r="AG35" s="160">
        <f t="shared" si="301"/>
        <v>0</v>
      </c>
      <c r="AH35" s="160">
        <f t="shared" ref="AH35:AJ35" si="302">AH252+AH143</f>
        <v>0</v>
      </c>
      <c r="AI35" s="160">
        <f t="shared" si="302"/>
        <v>0</v>
      </c>
      <c r="AJ35" s="160">
        <f t="shared" si="302"/>
        <v>0</v>
      </c>
      <c r="AK35" s="160">
        <f t="shared" ref="AK35:AM35" si="303">AK252+AK143</f>
        <v>0</v>
      </c>
      <c r="AL35" s="160">
        <f t="shared" si="303"/>
        <v>0</v>
      </c>
      <c r="AM35" s="160">
        <f t="shared" si="303"/>
        <v>0</v>
      </c>
      <c r="AN35" s="160">
        <f t="shared" ref="AN35:AP35" si="304">AN252+AN143</f>
        <v>0</v>
      </c>
      <c r="AO35" s="160">
        <f t="shared" si="304"/>
        <v>0</v>
      </c>
      <c r="AP35" s="160">
        <f t="shared" si="304"/>
        <v>0</v>
      </c>
      <c r="AQ35" s="160">
        <f t="shared" ref="AQ35:AT35" si="305">AQ252+AQ143</f>
        <v>0</v>
      </c>
      <c r="AR35" s="160">
        <f t="shared" si="305"/>
        <v>0</v>
      </c>
      <c r="AS35" s="160">
        <f t="shared" si="305"/>
        <v>0</v>
      </c>
      <c r="AT35" s="160">
        <f t="shared" si="305"/>
        <v>0</v>
      </c>
      <c r="AU35" s="160">
        <f t="shared" ref="AU35:BL35" si="306">AU252+AU143</f>
        <v>0</v>
      </c>
      <c r="AV35" s="160">
        <f t="shared" si="306"/>
        <v>0</v>
      </c>
      <c r="AW35" s="160">
        <f t="shared" si="306"/>
        <v>0</v>
      </c>
      <c r="AX35" s="160">
        <f t="shared" si="306"/>
        <v>0</v>
      </c>
      <c r="AY35" s="160">
        <f t="shared" si="306"/>
        <v>0</v>
      </c>
      <c r="AZ35" s="160">
        <f t="shared" si="306"/>
        <v>0</v>
      </c>
      <c r="BA35" s="160">
        <f t="shared" si="306"/>
        <v>0</v>
      </c>
      <c r="BB35" s="160">
        <f t="shared" si="306"/>
        <v>0</v>
      </c>
      <c r="BC35" s="160">
        <f t="shared" si="306"/>
        <v>0</v>
      </c>
      <c r="BD35" s="160">
        <f t="shared" si="306"/>
        <v>0</v>
      </c>
      <c r="BE35" s="160">
        <f t="shared" si="306"/>
        <v>0</v>
      </c>
      <c r="BF35" s="160">
        <f t="shared" si="306"/>
        <v>0</v>
      </c>
      <c r="BG35" s="160">
        <f t="shared" si="306"/>
        <v>0</v>
      </c>
      <c r="BH35" s="160">
        <f t="shared" si="306"/>
        <v>0</v>
      </c>
      <c r="BI35" s="160">
        <f t="shared" si="306"/>
        <v>0</v>
      </c>
      <c r="BJ35" s="160">
        <f t="shared" si="306"/>
        <v>0</v>
      </c>
      <c r="BK35" s="160">
        <f t="shared" si="306"/>
        <v>0</v>
      </c>
      <c r="BL35" s="160">
        <f t="shared" si="306"/>
        <v>0</v>
      </c>
      <c r="BM35" s="175"/>
      <c r="BN35" s="175"/>
      <c r="BO35" s="175"/>
      <c r="BP35" s="175"/>
      <c r="BQ35" s="160">
        <f>BQ252+BQ143</f>
        <v>0</v>
      </c>
      <c r="BR35" s="160">
        <f t="shared" ref="BR35:CH35" si="307">BR252+BR143</f>
        <v>0</v>
      </c>
      <c r="BS35" s="160">
        <f t="shared" si="307"/>
        <v>0</v>
      </c>
      <c r="BT35" s="160">
        <f t="shared" si="307"/>
        <v>0</v>
      </c>
      <c r="BU35" s="160">
        <f t="shared" si="307"/>
        <v>0</v>
      </c>
      <c r="BV35" s="160">
        <f t="shared" si="307"/>
        <v>0</v>
      </c>
      <c r="BW35" s="160">
        <f t="shared" si="307"/>
        <v>0</v>
      </c>
      <c r="BX35" s="160">
        <f t="shared" si="307"/>
        <v>0</v>
      </c>
      <c r="BY35" s="160">
        <f t="shared" si="307"/>
        <v>0</v>
      </c>
      <c r="BZ35" s="160">
        <f t="shared" si="307"/>
        <v>0</v>
      </c>
      <c r="CA35" s="160">
        <f t="shared" si="307"/>
        <v>0</v>
      </c>
      <c r="CB35" s="160">
        <f t="shared" si="307"/>
        <v>0</v>
      </c>
      <c r="CC35" s="160">
        <f t="shared" si="307"/>
        <v>0</v>
      </c>
      <c r="CD35" s="160">
        <f t="shared" si="307"/>
        <v>0</v>
      </c>
      <c r="CE35" s="160">
        <f t="shared" si="307"/>
        <v>0</v>
      </c>
      <c r="CF35" s="160">
        <f t="shared" si="307"/>
        <v>0</v>
      </c>
      <c r="CG35" s="160">
        <f t="shared" si="307"/>
        <v>0</v>
      </c>
      <c r="CH35" s="160">
        <f t="shared" si="307"/>
        <v>0</v>
      </c>
      <c r="CI35" s="175"/>
      <c r="CJ35" s="175"/>
      <c r="CK35" s="175"/>
    </row>
    <row r="36" spans="1:89" s="116" customFormat="1" ht="15" customHeight="1">
      <c r="A36" s="117"/>
      <c r="B36" s="175"/>
      <c r="C36" s="161" t="s">
        <v>282</v>
      </c>
      <c r="D36" s="162" t="s">
        <v>279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17"/>
      <c r="AB36" s="176">
        <f t="shared" si="15"/>
        <v>0</v>
      </c>
      <c r="AC36" s="160">
        <f t="shared" ref="AC36:AD36" si="308">AC255+AC146</f>
        <v>0</v>
      </c>
      <c r="AD36" s="160">
        <f t="shared" si="308"/>
        <v>0</v>
      </c>
      <c r="AE36" s="160">
        <f t="shared" ref="AE36:AG36" si="309">AE255+AE146</f>
        <v>0</v>
      </c>
      <c r="AF36" s="160">
        <f t="shared" si="309"/>
        <v>0</v>
      </c>
      <c r="AG36" s="160">
        <f t="shared" si="309"/>
        <v>0</v>
      </c>
      <c r="AH36" s="160">
        <f t="shared" ref="AH36:AJ36" si="310">AH255+AH146</f>
        <v>0</v>
      </c>
      <c r="AI36" s="160">
        <f t="shared" si="310"/>
        <v>0</v>
      </c>
      <c r="AJ36" s="160">
        <f t="shared" si="310"/>
        <v>0</v>
      </c>
      <c r="AK36" s="160">
        <f t="shared" ref="AK36:AM36" si="311">AK255+AK146</f>
        <v>0</v>
      </c>
      <c r="AL36" s="160">
        <f t="shared" si="311"/>
        <v>0</v>
      </c>
      <c r="AM36" s="160">
        <f t="shared" si="311"/>
        <v>0</v>
      </c>
      <c r="AN36" s="160">
        <f t="shared" ref="AN36:AP36" si="312">AN255+AN146</f>
        <v>0</v>
      </c>
      <c r="AO36" s="160">
        <f t="shared" si="312"/>
        <v>0</v>
      </c>
      <c r="AP36" s="160">
        <f t="shared" si="312"/>
        <v>0</v>
      </c>
      <c r="AQ36" s="160">
        <f t="shared" ref="AQ36:AT36" si="313">AQ255+AQ146</f>
        <v>0</v>
      </c>
      <c r="AR36" s="160">
        <f t="shared" si="313"/>
        <v>0</v>
      </c>
      <c r="AS36" s="160">
        <f t="shared" si="313"/>
        <v>0</v>
      </c>
      <c r="AT36" s="160">
        <f t="shared" si="313"/>
        <v>0</v>
      </c>
      <c r="AU36" s="160">
        <f t="shared" ref="AU36:BL36" si="314">AU255+AU146</f>
        <v>0</v>
      </c>
      <c r="AV36" s="160">
        <f t="shared" si="314"/>
        <v>0</v>
      </c>
      <c r="AW36" s="160">
        <f t="shared" si="314"/>
        <v>0</v>
      </c>
      <c r="AX36" s="160">
        <f t="shared" si="314"/>
        <v>0</v>
      </c>
      <c r="AY36" s="160">
        <f t="shared" si="314"/>
        <v>0</v>
      </c>
      <c r="AZ36" s="160">
        <f t="shared" si="314"/>
        <v>0</v>
      </c>
      <c r="BA36" s="160">
        <f t="shared" si="314"/>
        <v>0</v>
      </c>
      <c r="BB36" s="160">
        <f t="shared" si="314"/>
        <v>0</v>
      </c>
      <c r="BC36" s="160">
        <f t="shared" si="314"/>
        <v>0</v>
      </c>
      <c r="BD36" s="160">
        <f t="shared" si="314"/>
        <v>0</v>
      </c>
      <c r="BE36" s="160">
        <f t="shared" si="314"/>
        <v>0</v>
      </c>
      <c r="BF36" s="160">
        <f t="shared" si="314"/>
        <v>0</v>
      </c>
      <c r="BG36" s="160">
        <f t="shared" si="314"/>
        <v>0</v>
      </c>
      <c r="BH36" s="160">
        <f t="shared" si="314"/>
        <v>0</v>
      </c>
      <c r="BI36" s="160">
        <f t="shared" si="314"/>
        <v>0</v>
      </c>
      <c r="BJ36" s="160">
        <f t="shared" si="314"/>
        <v>0</v>
      </c>
      <c r="BK36" s="160">
        <f t="shared" si="314"/>
        <v>0</v>
      </c>
      <c r="BL36" s="160">
        <f t="shared" si="314"/>
        <v>0</v>
      </c>
      <c r="BM36" s="175"/>
      <c r="BN36" s="175"/>
      <c r="BO36" s="175"/>
      <c r="BP36" s="175"/>
      <c r="BQ36" s="160">
        <f>BQ255+BQ146</f>
        <v>0</v>
      </c>
      <c r="BR36" s="160">
        <f t="shared" ref="BR36:CH36" si="315">BR255+BR146</f>
        <v>0</v>
      </c>
      <c r="BS36" s="160">
        <f t="shared" si="315"/>
        <v>0</v>
      </c>
      <c r="BT36" s="160">
        <f t="shared" si="315"/>
        <v>0</v>
      </c>
      <c r="BU36" s="160">
        <f t="shared" si="315"/>
        <v>0</v>
      </c>
      <c r="BV36" s="160">
        <f t="shared" si="315"/>
        <v>0</v>
      </c>
      <c r="BW36" s="160">
        <f t="shared" si="315"/>
        <v>0</v>
      </c>
      <c r="BX36" s="160">
        <f t="shared" si="315"/>
        <v>0</v>
      </c>
      <c r="BY36" s="160">
        <f t="shared" si="315"/>
        <v>0</v>
      </c>
      <c r="BZ36" s="160">
        <f t="shared" si="315"/>
        <v>0</v>
      </c>
      <c r="CA36" s="160">
        <f t="shared" si="315"/>
        <v>0</v>
      </c>
      <c r="CB36" s="160">
        <f t="shared" si="315"/>
        <v>0</v>
      </c>
      <c r="CC36" s="160">
        <f t="shared" si="315"/>
        <v>0</v>
      </c>
      <c r="CD36" s="160">
        <f t="shared" si="315"/>
        <v>0</v>
      </c>
      <c r="CE36" s="160">
        <f t="shared" si="315"/>
        <v>0</v>
      </c>
      <c r="CF36" s="160">
        <f t="shared" si="315"/>
        <v>0</v>
      </c>
      <c r="CG36" s="160">
        <f t="shared" si="315"/>
        <v>0</v>
      </c>
      <c r="CH36" s="160">
        <f t="shared" si="315"/>
        <v>0</v>
      </c>
      <c r="CI36" s="175"/>
      <c r="CJ36" s="175"/>
      <c r="CK36" s="175"/>
    </row>
    <row r="37" spans="1:89" s="116" customFormat="1" ht="15.75" customHeight="1" thickBot="1">
      <c r="A37" s="128"/>
      <c r="B37" s="196"/>
      <c r="C37" s="194" t="s">
        <v>283</v>
      </c>
      <c r="D37" s="195" t="s">
        <v>280</v>
      </c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7"/>
      <c r="AC37" s="196"/>
      <c r="AD37" s="198">
        <f t="shared" ref="AD37" si="316">AD259+AD150</f>
        <v>0</v>
      </c>
      <c r="AE37" s="198">
        <f t="shared" ref="AE37" si="317">AE259+AE150</f>
        <v>0</v>
      </c>
      <c r="AF37" s="196"/>
      <c r="AG37" s="198">
        <f t="shared" ref="AG37:AH37" si="318">AG259+AG150</f>
        <v>0</v>
      </c>
      <c r="AH37" s="198">
        <f t="shared" si="318"/>
        <v>0</v>
      </c>
      <c r="AI37" s="196"/>
      <c r="AJ37" s="198">
        <f t="shared" ref="AJ37:AK37" si="319">AJ259+AJ150</f>
        <v>0</v>
      </c>
      <c r="AK37" s="198">
        <f t="shared" si="319"/>
        <v>0</v>
      </c>
      <c r="AL37" s="196"/>
      <c r="AM37" s="198">
        <f t="shared" ref="AM37:AN37" si="320">AM259+AM150</f>
        <v>0</v>
      </c>
      <c r="AN37" s="198">
        <f t="shared" si="320"/>
        <v>0</v>
      </c>
      <c r="AO37" s="196"/>
      <c r="AP37" s="198">
        <f t="shared" ref="AP37:AQ37" si="321">AP259+AP150</f>
        <v>0</v>
      </c>
      <c r="AQ37" s="198">
        <f t="shared" si="321"/>
        <v>0</v>
      </c>
      <c r="AR37" s="196"/>
      <c r="AS37" s="198">
        <f t="shared" ref="AS37:AT37" si="322">AS259+AS150</f>
        <v>0</v>
      </c>
      <c r="AT37" s="198">
        <f t="shared" si="322"/>
        <v>0</v>
      </c>
      <c r="AU37" s="196"/>
      <c r="AV37" s="198">
        <f t="shared" ref="AV37:AW37" si="323">AV259+AV150</f>
        <v>0</v>
      </c>
      <c r="AW37" s="198">
        <f t="shared" si="323"/>
        <v>0</v>
      </c>
      <c r="AX37" s="196"/>
      <c r="AY37" s="198">
        <f t="shared" ref="AY37:AZ37" si="324">AY259+AY150</f>
        <v>0</v>
      </c>
      <c r="AZ37" s="198">
        <f t="shared" si="324"/>
        <v>0</v>
      </c>
      <c r="BA37" s="196"/>
      <c r="BB37" s="198">
        <f t="shared" ref="BB37:BC37" si="325">BB259+BB150</f>
        <v>0</v>
      </c>
      <c r="BC37" s="198">
        <f t="shared" si="325"/>
        <v>0</v>
      </c>
      <c r="BD37" s="196"/>
      <c r="BE37" s="198">
        <f t="shared" ref="BE37:BF37" si="326">BE259+BE150</f>
        <v>0</v>
      </c>
      <c r="BF37" s="198">
        <f t="shared" si="326"/>
        <v>0</v>
      </c>
      <c r="BG37" s="196"/>
      <c r="BH37" s="198">
        <f t="shared" ref="BH37:BI37" si="327">BH259+BH150</f>
        <v>0</v>
      </c>
      <c r="BI37" s="198">
        <f t="shared" si="327"/>
        <v>0</v>
      </c>
      <c r="BJ37" s="196"/>
      <c r="BK37" s="198">
        <f t="shared" ref="BK37:BL37" si="328">BK259+BK150</f>
        <v>0</v>
      </c>
      <c r="BL37" s="198">
        <f t="shared" si="328"/>
        <v>0</v>
      </c>
      <c r="BM37" s="196"/>
      <c r="BN37" s="196"/>
      <c r="BO37" s="196"/>
      <c r="BP37" s="196"/>
      <c r="BQ37" s="198">
        <f>BQ259+BQ150</f>
        <v>0</v>
      </c>
      <c r="BR37" s="198">
        <f t="shared" ref="BR37:CH37" si="329">BR259+BR150</f>
        <v>0</v>
      </c>
      <c r="BS37" s="198">
        <f t="shared" si="329"/>
        <v>0</v>
      </c>
      <c r="BT37" s="198">
        <f t="shared" si="329"/>
        <v>0</v>
      </c>
      <c r="BU37" s="198">
        <f t="shared" si="329"/>
        <v>0</v>
      </c>
      <c r="BV37" s="198">
        <f t="shared" si="329"/>
        <v>0</v>
      </c>
      <c r="BW37" s="198">
        <f t="shared" si="329"/>
        <v>0</v>
      </c>
      <c r="BX37" s="198">
        <f t="shared" si="329"/>
        <v>0</v>
      </c>
      <c r="BY37" s="198">
        <f t="shared" si="329"/>
        <v>0</v>
      </c>
      <c r="BZ37" s="198">
        <f t="shared" si="329"/>
        <v>0</v>
      </c>
      <c r="CA37" s="198">
        <f t="shared" si="329"/>
        <v>0</v>
      </c>
      <c r="CB37" s="198">
        <f t="shared" si="329"/>
        <v>0</v>
      </c>
      <c r="CC37" s="198">
        <f t="shared" si="329"/>
        <v>0</v>
      </c>
      <c r="CD37" s="198">
        <f t="shared" si="329"/>
        <v>0</v>
      </c>
      <c r="CE37" s="198">
        <f t="shared" si="329"/>
        <v>0</v>
      </c>
      <c r="CF37" s="198">
        <f t="shared" si="329"/>
        <v>0</v>
      </c>
      <c r="CG37" s="198">
        <f t="shared" si="329"/>
        <v>0</v>
      </c>
      <c r="CH37" s="198">
        <f t="shared" si="329"/>
        <v>0</v>
      </c>
      <c r="CI37" s="196"/>
      <c r="CJ37" s="196"/>
      <c r="CK37" s="196"/>
    </row>
    <row r="38" spans="1:89" s="116" customFormat="1" ht="19.5" customHeight="1" thickBot="1">
      <c r="A38" s="190"/>
      <c r="B38" s="199"/>
      <c r="C38" s="191"/>
      <c r="D38" s="192" t="s">
        <v>13</v>
      </c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3">
        <f>AD29+AD14+AD8</f>
        <v>46402.771999999997</v>
      </c>
      <c r="AE38" s="193">
        <f>AE29+AE14+AE8</f>
        <v>435.58982699999996</v>
      </c>
      <c r="AF38" s="199"/>
      <c r="AG38" s="193">
        <f>AG29+AG14+AG8</f>
        <v>32265.521741098884</v>
      </c>
      <c r="AH38" s="193">
        <f>AH29+AH14+AH8</f>
        <v>296.11194530369181</v>
      </c>
      <c r="AI38" s="199"/>
      <c r="AJ38" s="193">
        <f>AJ29+AJ14+AJ8</f>
        <v>37029.975059449374</v>
      </c>
      <c r="AK38" s="193">
        <f>AK29+AK14+AK8</f>
        <v>367.31628273224652</v>
      </c>
      <c r="AL38" s="199"/>
      <c r="AM38" s="193">
        <f>AM29+AM14+AM8</f>
        <v>3325.5395456919996</v>
      </c>
      <c r="AN38" s="193">
        <f>AN29+AN14+AN8</f>
        <v>37.893468512013939</v>
      </c>
      <c r="AO38" s="199"/>
      <c r="AP38" s="193">
        <f>AP29+AP14+AP8</f>
        <v>4297.0916934920006</v>
      </c>
      <c r="AQ38" s="193">
        <f>AQ29+AQ14+AQ8</f>
        <v>46.552040062152756</v>
      </c>
      <c r="AR38" s="199"/>
      <c r="AS38" s="193">
        <f>AS29+AS14+AS8</f>
        <v>3929.9190584940006</v>
      </c>
      <c r="AT38" s="193">
        <f>AT29+AT14+AT8</f>
        <v>44.066106457794312</v>
      </c>
      <c r="AU38" s="199"/>
      <c r="AV38" s="193">
        <f>AV29+AV14+AV8</f>
        <v>4867.2733968299999</v>
      </c>
      <c r="AW38" s="193">
        <f>AW29+AW14+AW8</f>
        <v>52.050428707459339</v>
      </c>
      <c r="AX38" s="199"/>
      <c r="AY38" s="193">
        <f>AY29+AY14+AY8</f>
        <v>16419.823694507999</v>
      </c>
      <c r="AZ38" s="193">
        <f>AZ29+AZ14+AZ8</f>
        <v>180.56204373942032</v>
      </c>
      <c r="BA38" s="199"/>
      <c r="BB38" s="193">
        <f>BB29+BB14+BB8</f>
        <v>13811.882491108001</v>
      </c>
      <c r="BC38" s="193">
        <f>BC29+BC14+BC8</f>
        <v>162.29296775762916</v>
      </c>
      <c r="BD38" s="199"/>
      <c r="BE38" s="193">
        <f>BE29+BE14+BE8</f>
        <v>12519.242012107999</v>
      </c>
      <c r="BF38" s="193">
        <f>BF29+BF14+BF8</f>
        <v>154.68332118124343</v>
      </c>
      <c r="BG38" s="199"/>
      <c r="BH38" s="193">
        <f>BH29+BH14+BH8</f>
        <v>11346.615687108002</v>
      </c>
      <c r="BI38" s="193">
        <f>BI29+BI14+BI8</f>
        <v>147.36606278584506</v>
      </c>
      <c r="BJ38" s="199"/>
      <c r="BK38" s="193">
        <f>BK29+BK14+BK8</f>
        <v>10711.953672108</v>
      </c>
      <c r="BL38" s="193">
        <f>BL29+BL14+BL8</f>
        <v>145.33239140088577</v>
      </c>
      <c r="BM38" s="199"/>
      <c r="BN38" s="199"/>
      <c r="BO38" s="199"/>
      <c r="BP38" s="199"/>
      <c r="BQ38" s="193">
        <f>BQ29+BQ14+BQ8</f>
        <v>2957.8695845186562</v>
      </c>
      <c r="BR38" s="193">
        <f>BR29+BR14+BR8</f>
        <v>501</v>
      </c>
      <c r="BS38" s="193">
        <f>BS29+BS14+BS8</f>
        <v>581.44000000000074</v>
      </c>
      <c r="BT38" s="193">
        <f t="shared" ref="BT38:CD38" si="330">BT29+BT14+BT8</f>
        <v>597.02528910806745</v>
      </c>
      <c r="BU38" s="193">
        <f t="shared" si="330"/>
        <v>566.55923398640971</v>
      </c>
      <c r="BV38" s="193">
        <f t="shared" si="330"/>
        <v>613.10884571354654</v>
      </c>
      <c r="BW38" s="193">
        <f t="shared" si="330"/>
        <v>599.73621571063188</v>
      </c>
      <c r="BX38" s="193">
        <f>BX29+BX14+BX8</f>
        <v>611.9444239825242</v>
      </c>
      <c r="BY38" s="193">
        <f>BY29+BY14+BY8</f>
        <v>655.99042474977693</v>
      </c>
      <c r="BZ38" s="193">
        <f t="shared" si="330"/>
        <v>323.52103536399926</v>
      </c>
      <c r="CA38" s="193">
        <f t="shared" si="330"/>
        <v>433</v>
      </c>
      <c r="CB38" s="193">
        <f t="shared" si="330"/>
        <v>457.24539443566675</v>
      </c>
      <c r="CC38" s="193">
        <f t="shared" si="330"/>
        <v>519.88689397908342</v>
      </c>
      <c r="CD38" s="193">
        <f t="shared" si="330"/>
        <v>0</v>
      </c>
      <c r="CE38" s="193">
        <f>CE29+CE14+CE8</f>
        <v>0</v>
      </c>
      <c r="CF38" s="193">
        <f t="shared" ref="CF38:CH38" si="331">CF29+CF14+CF8</f>
        <v>0</v>
      </c>
      <c r="CG38" s="193">
        <f t="shared" si="331"/>
        <v>0</v>
      </c>
      <c r="CH38" s="193">
        <f t="shared" si="331"/>
        <v>0</v>
      </c>
      <c r="CI38" s="199"/>
      <c r="CJ38" s="199"/>
      <c r="CK38" s="200"/>
    </row>
    <row r="39" spans="1:89" s="116" customFormat="1" ht="15" customHeight="1">
      <c r="A39" s="853" t="s">
        <v>319</v>
      </c>
      <c r="B39" s="854"/>
      <c r="C39" s="854"/>
      <c r="D39" s="854"/>
      <c r="E39" s="854"/>
      <c r="F39" s="854"/>
      <c r="G39" s="854"/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4"/>
      <c r="V39" s="854"/>
      <c r="W39" s="854"/>
      <c r="X39" s="854"/>
      <c r="Y39" s="854"/>
      <c r="Z39" s="854"/>
      <c r="AA39" s="854"/>
      <c r="AB39" s="854"/>
      <c r="AC39" s="854"/>
      <c r="AD39" s="854"/>
      <c r="AE39" s="854"/>
      <c r="AF39" s="854"/>
      <c r="AG39" s="854"/>
      <c r="AH39" s="854"/>
      <c r="AI39" s="854"/>
      <c r="AJ39" s="854"/>
      <c r="AK39" s="854"/>
      <c r="AL39" s="854"/>
      <c r="AM39" s="854"/>
      <c r="AN39" s="854"/>
      <c r="AO39" s="854"/>
      <c r="AP39" s="854"/>
      <c r="AQ39" s="854"/>
      <c r="AR39" s="854"/>
      <c r="AS39" s="854"/>
      <c r="AT39" s="854"/>
      <c r="AU39" s="854"/>
      <c r="AV39" s="854"/>
      <c r="AW39" s="854"/>
      <c r="AX39" s="854"/>
      <c r="AY39" s="854"/>
      <c r="AZ39" s="854"/>
      <c r="BA39" s="854"/>
      <c r="BB39" s="854"/>
      <c r="BC39" s="854"/>
      <c r="BD39" s="854"/>
      <c r="BE39" s="854"/>
      <c r="BF39" s="854"/>
      <c r="BG39" s="854"/>
      <c r="BH39" s="854"/>
      <c r="BI39" s="854"/>
      <c r="BJ39" s="854"/>
      <c r="BK39" s="854"/>
      <c r="BL39" s="854"/>
      <c r="BM39" s="854"/>
      <c r="BN39" s="854"/>
      <c r="BO39" s="854"/>
      <c r="BP39" s="854"/>
      <c r="BQ39" s="854"/>
      <c r="BR39" s="854"/>
      <c r="BS39" s="854"/>
      <c r="BT39" s="854"/>
      <c r="BU39" s="854"/>
      <c r="BV39" s="854"/>
      <c r="BW39" s="854"/>
      <c r="BX39" s="854"/>
      <c r="BY39" s="854"/>
      <c r="BZ39" s="854"/>
      <c r="CA39" s="854"/>
      <c r="CB39" s="854"/>
      <c r="CC39" s="854"/>
      <c r="CD39" s="854"/>
      <c r="CE39" s="854"/>
      <c r="CF39" s="854"/>
      <c r="CG39" s="854"/>
      <c r="CH39" s="854"/>
      <c r="CI39" s="854"/>
      <c r="CJ39" s="854"/>
      <c r="CK39" s="855"/>
    </row>
    <row r="40" spans="1:89" s="116" customFormat="1" ht="31.5" customHeight="1" outlineLevel="1">
      <c r="A40" s="75"/>
      <c r="B40" s="75"/>
      <c r="C40" s="94">
        <v>1</v>
      </c>
      <c r="D40" s="129" t="s">
        <v>289</v>
      </c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63">
        <f>AB49+AB54+AB60+AB65</f>
        <v>194.97427803691778</v>
      </c>
      <c r="AC40" s="163">
        <f t="shared" ref="AC40:AE40" si="332">AC49+AC54+AC60+AC65</f>
        <v>83.443534253407805</v>
      </c>
      <c r="AD40" s="163">
        <f t="shared" si="332"/>
        <v>28746.297550298987</v>
      </c>
      <c r="AE40" s="163">
        <f t="shared" si="332"/>
        <v>280.26034993265148</v>
      </c>
      <c r="AF40" s="163">
        <f t="shared" ref="AF40:AH40" si="333">AF49+AF54+AF60+AF65</f>
        <v>51.325447050000356</v>
      </c>
      <c r="AG40" s="163">
        <f t="shared" si="333"/>
        <v>17681.616508725125</v>
      </c>
      <c r="AH40" s="163">
        <f t="shared" si="333"/>
        <v>145.87436484812551</v>
      </c>
      <c r="AI40" s="163">
        <f t="shared" ref="AI40:AK40" si="334">AI49</f>
        <v>72.649424486917439</v>
      </c>
      <c r="AJ40" s="163">
        <f t="shared" si="334"/>
        <v>25027.726735743057</v>
      </c>
      <c r="AK40" s="163">
        <f t="shared" si="334"/>
        <v>232.57214030315345</v>
      </c>
      <c r="AL40" s="163">
        <f t="shared" ref="AL40:AW40" si="335">AL49+AL54+AL60+AL65</f>
        <v>6.2610985000000001</v>
      </c>
      <c r="AM40" s="163">
        <f t="shared" si="335"/>
        <v>2156.9484332499997</v>
      </c>
      <c r="AN40" s="163">
        <f t="shared" si="335"/>
        <v>23.981897894577724</v>
      </c>
      <c r="AO40" s="163">
        <f t="shared" si="335"/>
        <v>6.8048815000000005</v>
      </c>
      <c r="AP40" s="163">
        <f t="shared" si="335"/>
        <v>2344.2816767500003</v>
      </c>
      <c r="AQ40" s="163">
        <f t="shared" si="335"/>
        <v>24.791310558081619</v>
      </c>
      <c r="AR40" s="163">
        <f t="shared" si="335"/>
        <v>6.7767140000000001</v>
      </c>
      <c r="AS40" s="163">
        <f t="shared" si="335"/>
        <v>2334.5779730000004</v>
      </c>
      <c r="AT40" s="163">
        <f t="shared" si="335"/>
        <v>25.206811082445782</v>
      </c>
      <c r="AU40" s="163">
        <f t="shared" si="335"/>
        <v>8.9676035000000009</v>
      </c>
      <c r="AV40" s="163">
        <f t="shared" si="335"/>
        <v>3089.33940575</v>
      </c>
      <c r="AW40" s="163">
        <f t="shared" si="335"/>
        <v>32.581890898523902</v>
      </c>
      <c r="AX40" s="163">
        <f>AX49</f>
        <v>28.810297499999997</v>
      </c>
      <c r="AY40" s="163">
        <f>AY49</f>
        <v>9925.147488749999</v>
      </c>
      <c r="AZ40" s="163">
        <f>AZ49</f>
        <v>106.56191043362902</v>
      </c>
      <c r="BA40" s="163">
        <f t="shared" ref="BA40:BL40" si="336">BA49</f>
        <v>22.505977999999999</v>
      </c>
      <c r="BB40" s="163">
        <f t="shared" si="336"/>
        <v>7753.3094209999999</v>
      </c>
      <c r="BC40" s="163">
        <f t="shared" si="336"/>
        <v>89.505318949742104</v>
      </c>
      <c r="BD40" s="163">
        <f t="shared" si="336"/>
        <v>19.683130999999999</v>
      </c>
      <c r="BE40" s="163">
        <f t="shared" si="336"/>
        <v>6780.8386295</v>
      </c>
      <c r="BF40" s="163">
        <f t="shared" si="336"/>
        <v>82.620910369921262</v>
      </c>
      <c r="BG40" s="163">
        <f t="shared" si="336"/>
        <v>17.153779</v>
      </c>
      <c r="BH40" s="163">
        <f t="shared" si="336"/>
        <v>5909.4768655000007</v>
      </c>
      <c r="BI40" s="163">
        <f t="shared" si="336"/>
        <v>75.996770833071395</v>
      </c>
      <c r="BJ40" s="163">
        <f t="shared" si="336"/>
        <v>16.134716000000001</v>
      </c>
      <c r="BK40" s="163">
        <f t="shared" si="336"/>
        <v>5558.409662</v>
      </c>
      <c r="BL40" s="163">
        <f t="shared" si="336"/>
        <v>74.604284612650375</v>
      </c>
      <c r="BM40" s="189"/>
      <c r="BN40" s="189"/>
      <c r="BO40" s="189"/>
      <c r="BP40" s="189"/>
      <c r="BQ40" s="621">
        <f>BQ49+BQ54+BQ60+BQ65</f>
        <v>1671.7760415076391</v>
      </c>
      <c r="BR40" s="163">
        <f>BR49+BR54+BR60+BR65</f>
        <v>317.47199999999998</v>
      </c>
      <c r="BS40" s="163">
        <f>BS49+BS54+BS60+BS65</f>
        <v>368.65000000000043</v>
      </c>
      <c r="BT40" s="163">
        <f t="shared" ref="BT40:CD40" si="337">BT49+BT54+BT60+BT65</f>
        <v>340.99456121003863</v>
      </c>
      <c r="BU40" s="163">
        <f>BU49+BU54+BU60+BU65</f>
        <v>316.52009730121677</v>
      </c>
      <c r="BV40" s="163">
        <f t="shared" si="337"/>
        <v>327.2181984393228</v>
      </c>
      <c r="BW40" s="163">
        <f t="shared" si="337"/>
        <v>318.39318455706064</v>
      </c>
      <c r="BX40" s="163">
        <f>BX49+BX54+BX60+BX65</f>
        <v>310.28390962503522</v>
      </c>
      <c r="BY40" s="163">
        <f>BY49+BY54+BY60+BY65</f>
        <v>343.71058758542858</v>
      </c>
      <c r="BZ40" s="163">
        <f t="shared" si="337"/>
        <v>246.44025760666591</v>
      </c>
      <c r="CA40" s="163">
        <v>249.47200000000001</v>
      </c>
      <c r="CB40" s="163">
        <f t="shared" si="337"/>
        <v>278.12086317808343</v>
      </c>
      <c r="CC40" s="163">
        <f t="shared" si="337"/>
        <v>275.89126818833341</v>
      </c>
      <c r="CD40" s="163">
        <f t="shared" si="337"/>
        <v>0</v>
      </c>
      <c r="CE40" s="163">
        <f>CE49+CE54+CE60+CE65</f>
        <v>0</v>
      </c>
      <c r="CF40" s="163">
        <f t="shared" ref="CF40:CH40" si="338">CF49+CF54+CF60+CF65</f>
        <v>0</v>
      </c>
      <c r="CG40" s="163">
        <f t="shared" si="338"/>
        <v>0</v>
      </c>
      <c r="CH40" s="163">
        <f t="shared" si="338"/>
        <v>0</v>
      </c>
      <c r="CI40" s="189"/>
      <c r="CJ40" s="189"/>
      <c r="CK40" s="189"/>
    </row>
    <row r="41" spans="1:89" s="116" customFormat="1" ht="15" customHeight="1" outlineLevel="1">
      <c r="A41" s="117"/>
      <c r="B41" s="117"/>
      <c r="C41" s="95" t="s">
        <v>44</v>
      </c>
      <c r="D41" s="122" t="s">
        <v>101</v>
      </c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23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576"/>
      <c r="BR41" s="246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246"/>
      <c r="CG41" s="582"/>
      <c r="CH41" s="582"/>
      <c r="CI41" s="112"/>
      <c r="CJ41" s="112"/>
      <c r="CK41" s="112"/>
    </row>
    <row r="42" spans="1:89" s="220" customFormat="1" ht="25.5" customHeight="1" outlineLevel="1">
      <c r="A42" s="463"/>
      <c r="B42" s="463"/>
      <c r="C42" s="218" t="s">
        <v>203</v>
      </c>
      <c r="D42" s="464" t="s">
        <v>418</v>
      </c>
      <c r="E42" s="222"/>
      <c r="F42" s="222" t="s">
        <v>14</v>
      </c>
      <c r="G42" s="599">
        <f>J42+O42+P42+Q42+I42</f>
        <v>1839</v>
      </c>
      <c r="H42" s="221">
        <f>H43+H44+H45</f>
        <v>327</v>
      </c>
      <c r="I42" s="224">
        <f>I43+I44+I45</f>
        <v>355</v>
      </c>
      <c r="J42" s="221">
        <f>J43+J44+J45</f>
        <v>365</v>
      </c>
      <c r="K42" s="224">
        <f t="shared" ref="K42:S42" si="339">K43+K44+K45</f>
        <v>74</v>
      </c>
      <c r="L42" s="224">
        <f t="shared" si="339"/>
        <v>101</v>
      </c>
      <c r="M42" s="224">
        <f t="shared" si="339"/>
        <v>130</v>
      </c>
      <c r="N42" s="224">
        <f t="shared" si="339"/>
        <v>60</v>
      </c>
      <c r="O42" s="224">
        <f t="shared" si="339"/>
        <v>365</v>
      </c>
      <c r="P42" s="224">
        <f t="shared" si="339"/>
        <v>377</v>
      </c>
      <c r="Q42" s="224">
        <f t="shared" si="339"/>
        <v>377</v>
      </c>
      <c r="R42" s="224">
        <f t="shared" si="339"/>
        <v>377</v>
      </c>
      <c r="S42" s="224">
        <f t="shared" si="339"/>
        <v>377</v>
      </c>
      <c r="T42" s="221">
        <f>SUM(U42:Z42)</f>
        <v>1215</v>
      </c>
      <c r="U42" s="221">
        <f>U43+U44+U45</f>
        <v>355</v>
      </c>
      <c r="V42" s="221">
        <f t="shared" ref="V42:Z42" si="340">V43+V44+V45</f>
        <v>223</v>
      </c>
      <c r="W42" s="221">
        <f t="shared" si="340"/>
        <v>637</v>
      </c>
      <c r="X42" s="221">
        <f t="shared" si="340"/>
        <v>0</v>
      </c>
      <c r="Y42" s="221">
        <f t="shared" si="340"/>
        <v>0</v>
      </c>
      <c r="Z42" s="221">
        <f t="shared" si="340"/>
        <v>0</v>
      </c>
      <c r="AA42" s="229" t="s">
        <v>316</v>
      </c>
      <c r="AB42" s="575">
        <f t="shared" ref="AB42:AB48" si="341">AI42+AX42+BA42+BD42+AF42</f>
        <v>2.0630528661836887</v>
      </c>
      <c r="AC42" s="222">
        <f t="shared" ref="AC42:AE42" si="342">AC43+AC44+AC45</f>
        <v>1.4869999999999999</v>
      </c>
      <c r="AD42" s="222">
        <f t="shared" si="342"/>
        <v>512.27150000000006</v>
      </c>
      <c r="AE42" s="222">
        <f t="shared" si="342"/>
        <v>3.9146897999999997</v>
      </c>
      <c r="AF42" s="222">
        <f t="shared" ref="AF42:AH42" si="343">AF43+AF44+AF45</f>
        <v>0.18301963126625601</v>
      </c>
      <c r="AG42" s="222">
        <f t="shared" si="343"/>
        <v>63.050262971225195</v>
      </c>
      <c r="AH42" s="222">
        <f t="shared" si="343"/>
        <v>0.56175130522708283</v>
      </c>
      <c r="AI42" s="222">
        <f>AI43+AI44+AI45</f>
        <v>1.3806857349174324</v>
      </c>
      <c r="AJ42" s="222">
        <f t="shared" ref="AJ42:BY42" si="344">AJ43+AJ44+AJ45</f>
        <v>475.64623567905551</v>
      </c>
      <c r="AK42" s="222">
        <f t="shared" si="344"/>
        <v>3.8579594148627905</v>
      </c>
      <c r="AL42" s="222">
        <f t="shared" si="344"/>
        <v>1.10615E-2</v>
      </c>
      <c r="AM42" s="222">
        <f t="shared" si="344"/>
        <v>3.8106867499999995</v>
      </c>
      <c r="AN42" s="222">
        <f t="shared" si="344"/>
        <v>3.6104298678401169E-2</v>
      </c>
      <c r="AO42" s="222">
        <f t="shared" si="344"/>
        <v>3.12635E-2</v>
      </c>
      <c r="AP42" s="223">
        <f t="shared" si="344"/>
        <v>10.77027575</v>
      </c>
      <c r="AQ42" s="223">
        <f t="shared" si="344"/>
        <v>9.5930529978319051E-2</v>
      </c>
      <c r="AR42" s="223">
        <f t="shared" si="344"/>
        <v>5.6004999999999999E-2</v>
      </c>
      <c r="AS42" s="223">
        <f t="shared" si="344"/>
        <v>19.293722499999998</v>
      </c>
      <c r="AT42" s="223">
        <f t="shared" si="344"/>
        <v>0.18230821949794296</v>
      </c>
      <c r="AU42" s="223">
        <f t="shared" si="344"/>
        <v>6.3973499999999989E-2</v>
      </c>
      <c r="AV42" s="223">
        <f t="shared" si="344"/>
        <v>22.038870749999997</v>
      </c>
      <c r="AW42" s="223">
        <f t="shared" si="344"/>
        <v>0.21065151486028746</v>
      </c>
      <c r="AX42" s="223">
        <f t="shared" si="344"/>
        <v>0.16230349999999999</v>
      </c>
      <c r="AY42" s="223">
        <f t="shared" si="344"/>
        <v>55.913555749999993</v>
      </c>
      <c r="AZ42" s="223">
        <f t="shared" si="344"/>
        <v>0.52499456301495062</v>
      </c>
      <c r="BA42" s="223">
        <f t="shared" si="344"/>
        <v>0.16852200000000001</v>
      </c>
      <c r="BB42" s="223">
        <f t="shared" si="344"/>
        <v>58.055828999999996</v>
      </c>
      <c r="BC42" s="223">
        <f t="shared" si="344"/>
        <v>0.5755144265398332</v>
      </c>
      <c r="BD42" s="223">
        <f t="shared" si="344"/>
        <v>0.16852200000000001</v>
      </c>
      <c r="BE42" s="223">
        <f t="shared" si="344"/>
        <v>58.055828999999996</v>
      </c>
      <c r="BF42" s="223">
        <f t="shared" si="344"/>
        <v>0.60479343881998504</v>
      </c>
      <c r="BG42" s="223">
        <f t="shared" si="344"/>
        <v>0.16852200000000001</v>
      </c>
      <c r="BH42" s="223">
        <f t="shared" si="344"/>
        <v>58.055828999999996</v>
      </c>
      <c r="BI42" s="223">
        <f t="shared" si="344"/>
        <v>0.6355689264597516</v>
      </c>
      <c r="BJ42" s="223">
        <f t="shared" si="344"/>
        <v>0.16852200000000001</v>
      </c>
      <c r="BK42" s="223">
        <f t="shared" si="344"/>
        <v>58.055828999999996</v>
      </c>
      <c r="BL42" s="223">
        <f t="shared" si="344"/>
        <v>0.6679200948000602</v>
      </c>
      <c r="BM42" s="223">
        <f t="shared" si="344"/>
        <v>0</v>
      </c>
      <c r="BN42" s="223">
        <f t="shared" si="344"/>
        <v>0</v>
      </c>
      <c r="BO42" s="223">
        <f t="shared" si="344"/>
        <v>0</v>
      </c>
      <c r="BP42" s="223">
        <f t="shared" si="344"/>
        <v>0</v>
      </c>
      <c r="BQ42" s="599">
        <f t="shared" si="344"/>
        <v>0</v>
      </c>
      <c r="BR42" s="403">
        <f t="shared" si="344"/>
        <v>0</v>
      </c>
      <c r="BS42" s="403">
        <f t="shared" si="344"/>
        <v>0</v>
      </c>
      <c r="BT42" s="403">
        <f>BT43+BT44+BT45</f>
        <v>0</v>
      </c>
      <c r="BU42" s="403">
        <f t="shared" si="344"/>
        <v>0</v>
      </c>
      <c r="BV42" s="403">
        <f t="shared" si="344"/>
        <v>0</v>
      </c>
      <c r="BW42" s="403">
        <f t="shared" si="344"/>
        <v>0</v>
      </c>
      <c r="BX42" s="403">
        <f t="shared" si="344"/>
        <v>0</v>
      </c>
      <c r="BY42" s="403">
        <f t="shared" si="344"/>
        <v>0</v>
      </c>
      <c r="BZ42" s="645"/>
      <c r="CA42" s="645"/>
      <c r="CB42" s="645"/>
      <c r="CC42" s="645"/>
      <c r="CD42" s="645"/>
      <c r="CE42" s="645"/>
      <c r="CF42" s="645"/>
      <c r="CG42" s="646"/>
      <c r="CH42" s="646"/>
      <c r="CI42" s="645"/>
      <c r="CJ42" s="645"/>
      <c r="CK42" s="645"/>
    </row>
    <row r="43" spans="1:89" s="116" customFormat="1" ht="32.25" customHeight="1" outlineLevel="1">
      <c r="A43" s="117"/>
      <c r="B43" s="117"/>
      <c r="C43" s="218" t="s">
        <v>419</v>
      </c>
      <c r="D43" s="219" t="s">
        <v>422</v>
      </c>
      <c r="E43" s="217" t="s">
        <v>74</v>
      </c>
      <c r="F43" s="217" t="s">
        <v>14</v>
      </c>
      <c r="G43" s="599">
        <f t="shared" ref="G43:G48" si="345">J43+O43+P43+Q43+I43</f>
        <v>0</v>
      </c>
      <c r="H43" s="121"/>
      <c r="I43" s="571"/>
      <c r="J43" s="121">
        <v>0</v>
      </c>
      <c r="K43" s="224"/>
      <c r="L43" s="224"/>
      <c r="M43" s="224"/>
      <c r="N43" s="224"/>
      <c r="O43" s="440"/>
      <c r="P43" s="224"/>
      <c r="Q43" s="224"/>
      <c r="R43" s="224"/>
      <c r="S43" s="224"/>
      <c r="T43" s="221">
        <f t="shared" ref="T43:T48" si="346">SUM(U43:Z43)</f>
        <v>0</v>
      </c>
      <c r="U43" s="121"/>
      <c r="V43" s="221"/>
      <c r="W43" s="221">
        <v>0</v>
      </c>
      <c r="X43" s="221"/>
      <c r="Y43" s="221"/>
      <c r="Z43" s="221"/>
      <c r="AA43" s="229" t="s">
        <v>316</v>
      </c>
      <c r="AB43" s="575">
        <f t="shared" si="341"/>
        <v>0</v>
      </c>
      <c r="AC43" s="222"/>
      <c r="AD43" s="222">
        <f t="shared" ref="AD43:AD48" si="347">AC43*344.5</f>
        <v>0</v>
      </c>
      <c r="AE43" s="222"/>
      <c r="AF43" s="222"/>
      <c r="AG43" s="222">
        <f t="shared" ref="AG43:AG48" si="348">AF43*344.5</f>
        <v>0</v>
      </c>
      <c r="AH43" s="222"/>
      <c r="AI43" s="222"/>
      <c r="AJ43" s="254">
        <f t="shared" ref="AJ43:AJ48" si="349">AI43*344.5</f>
        <v>0</v>
      </c>
      <c r="AK43" s="222"/>
      <c r="AL43" s="222"/>
      <c r="AM43" s="222">
        <f>AL43*3445</f>
        <v>0</v>
      </c>
      <c r="AN43" s="222"/>
      <c r="AO43" s="222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>
        <f t="shared" ref="AY43:AY47" si="350">AX43*344.5</f>
        <v>0</v>
      </c>
      <c r="AZ43" s="223"/>
      <c r="BA43" s="223"/>
      <c r="BB43" s="223">
        <f t="shared" ref="BB43:BB48" si="351">BA43*344.5</f>
        <v>0</v>
      </c>
      <c r="BC43" s="223"/>
      <c r="BD43" s="223"/>
      <c r="BE43" s="223">
        <f t="shared" ref="BE43:BE48" si="352">BD43*344.5</f>
        <v>0</v>
      </c>
      <c r="BF43" s="223"/>
      <c r="BG43" s="223"/>
      <c r="BH43" s="223">
        <f t="shared" ref="BH43:BH48" si="353">BG43*344.5</f>
        <v>0</v>
      </c>
      <c r="BI43" s="223"/>
      <c r="BJ43" s="223"/>
      <c r="BK43" s="223"/>
      <c r="BL43" s="223"/>
      <c r="BM43" s="121"/>
      <c r="BN43" s="121"/>
      <c r="BO43" s="121"/>
      <c r="BP43" s="121"/>
      <c r="BQ43" s="599">
        <f>SUM(BS43:BW43)</f>
        <v>0</v>
      </c>
      <c r="BR43" s="647"/>
      <c r="BS43" s="403">
        <v>0</v>
      </c>
      <c r="BT43" s="403">
        <v>0</v>
      </c>
      <c r="BU43" s="403">
        <v>0</v>
      </c>
      <c r="BV43" s="403">
        <v>0</v>
      </c>
      <c r="BW43" s="403">
        <v>0</v>
      </c>
      <c r="BX43" s="403">
        <v>0</v>
      </c>
      <c r="BY43" s="403">
        <v>0</v>
      </c>
      <c r="BZ43" s="599">
        <f>SUM(CA43:CD43)</f>
        <v>0</v>
      </c>
      <c r="CA43" s="403">
        <v>0</v>
      </c>
      <c r="CB43" s="403">
        <v>0</v>
      </c>
      <c r="CC43" s="403">
        <v>0</v>
      </c>
      <c r="CD43" s="403">
        <v>0</v>
      </c>
      <c r="CE43" s="403">
        <v>0</v>
      </c>
      <c r="CF43" s="641"/>
      <c r="CG43" s="648"/>
      <c r="CH43" s="648"/>
      <c r="CI43" s="235"/>
      <c r="CJ43" s="235"/>
      <c r="CK43" s="649"/>
    </row>
    <row r="44" spans="1:89" s="116" customFormat="1" ht="30" customHeight="1" outlineLevel="1">
      <c r="A44" s="87"/>
      <c r="B44" s="87"/>
      <c r="C44" s="218" t="s">
        <v>420</v>
      </c>
      <c r="D44" s="219" t="s">
        <v>423</v>
      </c>
      <c r="E44" s="222" t="s">
        <v>345</v>
      </c>
      <c r="F44" s="222" t="s">
        <v>14</v>
      </c>
      <c r="G44" s="599">
        <f t="shared" si="345"/>
        <v>507</v>
      </c>
      <c r="H44" s="571">
        <v>315</v>
      </c>
      <c r="I44" s="571">
        <v>315</v>
      </c>
      <c r="J44" s="571"/>
      <c r="K44" s="435">
        <v>22</v>
      </c>
      <c r="L44" s="435">
        <v>6</v>
      </c>
      <c r="M44" s="435">
        <v>14</v>
      </c>
      <c r="N44" s="435">
        <v>22</v>
      </c>
      <c r="O44" s="435">
        <f t="shared" ref="O44:O48" si="354">N44+M44+L44+K44</f>
        <v>64</v>
      </c>
      <c r="P44" s="435">
        <f>O44</f>
        <v>64</v>
      </c>
      <c r="Q44" s="435">
        <f>P44</f>
        <v>64</v>
      </c>
      <c r="R44" s="435">
        <f>Q44</f>
        <v>64</v>
      </c>
      <c r="S44" s="435">
        <f>R44</f>
        <v>64</v>
      </c>
      <c r="T44" s="221">
        <f t="shared" si="346"/>
        <v>551</v>
      </c>
      <c r="U44" s="571">
        <v>315</v>
      </c>
      <c r="V44" s="571">
        <v>49</v>
      </c>
      <c r="W44" s="222">
        <v>187</v>
      </c>
      <c r="X44" s="222"/>
      <c r="Y44" s="222"/>
      <c r="Z44" s="222"/>
      <c r="AA44" s="229" t="s">
        <v>316</v>
      </c>
      <c r="AB44" s="575">
        <f t="shared" si="341"/>
        <v>1.0333268667661661</v>
      </c>
      <c r="AC44" s="222">
        <v>1.327</v>
      </c>
      <c r="AD44" s="222">
        <f t="shared" si="347"/>
        <v>457.1515</v>
      </c>
      <c r="AE44" s="222">
        <v>3.4833749999999997</v>
      </c>
      <c r="AF44" s="295">
        <v>3.5119631266255995E-2</v>
      </c>
      <c r="AG44" s="222">
        <f t="shared" si="348"/>
        <v>12.09871297122519</v>
      </c>
      <c r="AH44" s="222">
        <v>0.10779444022708284</v>
      </c>
      <c r="AI44" s="222">
        <v>0.99776073549991007</v>
      </c>
      <c r="AJ44" s="254">
        <f t="shared" si="349"/>
        <v>343.72857337971902</v>
      </c>
      <c r="AK44" s="222">
        <v>2.7755739876870233</v>
      </c>
      <c r="AL44" s="295">
        <v>9.5000000000000005E-6</v>
      </c>
      <c r="AM44" s="659">
        <f>AL44*344.5</f>
        <v>3.2727500000000001E-3</v>
      </c>
      <c r="AN44" s="295">
        <f>AL44*Тарифы!$E$4</f>
        <v>3.1007624413037216E-5</v>
      </c>
      <c r="AO44" s="87">
        <v>2.4499999999999999E-5</v>
      </c>
      <c r="AP44" s="223">
        <f>AO44*344.5</f>
        <v>8.4402499999999998E-3</v>
      </c>
      <c r="AQ44" s="350">
        <f>AO44*Тарифы!$F$4</f>
        <v>7.5177059013508288E-5</v>
      </c>
      <c r="AR44" s="223">
        <v>1.15E-4</v>
      </c>
      <c r="AS44" s="223">
        <f>AR44*344.5</f>
        <v>3.96175E-2</v>
      </c>
      <c r="AT44" s="230">
        <f>AR44*Тарифы!$G$4</f>
        <v>3.7434952668982126E-4</v>
      </c>
      <c r="AU44" s="223">
        <v>9.5000000000000005E-6</v>
      </c>
      <c r="AV44" s="223">
        <f t="shared" ref="AV44:AV48" si="355">AU44*344.5</f>
        <v>3.2727500000000001E-3</v>
      </c>
      <c r="AW44" s="223">
        <f>AU44*Тарифы!$H$4</f>
        <v>3.1281536748383798E-5</v>
      </c>
      <c r="AX44" s="585">
        <f>AL44+AO44+AR44+AU44</f>
        <v>1.585E-4</v>
      </c>
      <c r="AY44" s="223">
        <f t="shared" si="350"/>
        <v>5.4603249999999999E-2</v>
      </c>
      <c r="AZ44" s="223">
        <f>AN44+AQ44+AT44+AW44</f>
        <v>5.1181574686475059E-4</v>
      </c>
      <c r="BA44" s="643">
        <f>BA623+BA980+BA1218+BA1575</f>
        <v>1.44E-4</v>
      </c>
      <c r="BB44" s="223">
        <f t="shared" si="351"/>
        <v>4.9607999999999999E-2</v>
      </c>
      <c r="BC44" s="223">
        <f>BA44*Тарифы!$I$4</f>
        <v>4.9177007999985742E-4</v>
      </c>
      <c r="BD44" s="643">
        <f>BD623+BD980+BD1218+BD1575</f>
        <v>1.44E-4</v>
      </c>
      <c r="BE44" s="223">
        <f t="shared" si="352"/>
        <v>4.9607999999999999E-2</v>
      </c>
      <c r="BF44" s="223">
        <f>BD44*Тарифы!$J$4</f>
        <v>5.1678863999998726E-4</v>
      </c>
      <c r="BG44" s="643">
        <f>BG623+BG980+BG1218+BG1575</f>
        <v>1.44E-4</v>
      </c>
      <c r="BH44" s="223">
        <f t="shared" si="353"/>
        <v>4.9607999999999999E-2</v>
      </c>
      <c r="BI44" s="223">
        <f>BG44*Тарифы!$K$4</f>
        <v>5.4308591999978784E-4</v>
      </c>
      <c r="BJ44" s="643">
        <f>BJ623+BJ980+BJ1218+BJ1575</f>
        <v>1.44E-4</v>
      </c>
      <c r="BK44" s="223">
        <f t="shared" ref="BK44:BK48" si="356">BJ44*344.5</f>
        <v>4.9607999999999999E-2</v>
      </c>
      <c r="BL44" s="223">
        <f>BJ44*Тарифы!$L$4</f>
        <v>5.7072960000005145E-4</v>
      </c>
      <c r="BM44" s="223"/>
      <c r="BN44" s="223"/>
      <c r="BO44" s="223"/>
      <c r="BP44" s="223"/>
      <c r="BQ44" s="599">
        <f t="shared" ref="BQ44:BQ48" si="357">SUM(BS44:BW44)</f>
        <v>0</v>
      </c>
      <c r="BR44" s="647"/>
      <c r="BS44" s="403">
        <v>0</v>
      </c>
      <c r="BT44" s="403">
        <v>0</v>
      </c>
      <c r="BU44" s="403">
        <v>0</v>
      </c>
      <c r="BV44" s="403">
        <v>0</v>
      </c>
      <c r="BW44" s="403">
        <v>0</v>
      </c>
      <c r="BX44" s="403">
        <v>0</v>
      </c>
      <c r="BY44" s="403">
        <v>0</v>
      </c>
      <c r="BZ44" s="599">
        <f>SUM(CA44:CD44)</f>
        <v>0</v>
      </c>
      <c r="CA44" s="403">
        <v>0</v>
      </c>
      <c r="CB44" s="403">
        <v>0</v>
      </c>
      <c r="CC44" s="403">
        <v>0</v>
      </c>
      <c r="CD44" s="403">
        <v>0</v>
      </c>
      <c r="CE44" s="403">
        <v>0</v>
      </c>
      <c r="CF44" s="641"/>
      <c r="CG44" s="648"/>
      <c r="CH44" s="648"/>
      <c r="CI44" s="650"/>
      <c r="CJ44" s="650"/>
      <c r="CK44" s="403"/>
    </row>
    <row r="45" spans="1:89" s="315" customFormat="1" ht="33" customHeight="1" outlineLevel="1">
      <c r="A45" s="254"/>
      <c r="B45" s="254"/>
      <c r="C45" s="312" t="s">
        <v>421</v>
      </c>
      <c r="D45" s="313" t="s">
        <v>424</v>
      </c>
      <c r="E45" s="254" t="s">
        <v>75</v>
      </c>
      <c r="F45" s="254" t="s">
        <v>14</v>
      </c>
      <c r="G45" s="599">
        <f t="shared" si="345"/>
        <v>1332</v>
      </c>
      <c r="H45" s="571">
        <v>12</v>
      </c>
      <c r="I45" s="571">
        <v>40</v>
      </c>
      <c r="J45" s="571">
        <v>365</v>
      </c>
      <c r="K45" s="438">
        <v>52</v>
      </c>
      <c r="L45" s="435">
        <v>95</v>
      </c>
      <c r="M45" s="435">
        <v>116</v>
      </c>
      <c r="N45" s="435">
        <v>38</v>
      </c>
      <c r="O45" s="435">
        <f t="shared" si="354"/>
        <v>301</v>
      </c>
      <c r="P45" s="435">
        <v>313</v>
      </c>
      <c r="Q45" s="435">
        <v>313</v>
      </c>
      <c r="R45" s="435">
        <v>313</v>
      </c>
      <c r="S45" s="435">
        <v>313</v>
      </c>
      <c r="T45" s="221">
        <f t="shared" si="346"/>
        <v>664</v>
      </c>
      <c r="U45" s="571">
        <v>40</v>
      </c>
      <c r="V45" s="571">
        <v>174</v>
      </c>
      <c r="W45" s="254">
        <v>450</v>
      </c>
      <c r="X45" s="254"/>
      <c r="Y45" s="254"/>
      <c r="Z45" s="254"/>
      <c r="AA45" s="296" t="s">
        <v>316</v>
      </c>
      <c r="AB45" s="575">
        <f t="shared" si="341"/>
        <v>1.0297259994175223</v>
      </c>
      <c r="AC45" s="386">
        <v>0.16</v>
      </c>
      <c r="AD45" s="386">
        <f t="shared" si="347"/>
        <v>55.120000000000005</v>
      </c>
      <c r="AE45" s="386">
        <v>0.4313148</v>
      </c>
      <c r="AF45" s="386">
        <v>0.1479</v>
      </c>
      <c r="AG45" s="254">
        <f t="shared" si="348"/>
        <v>50.951550000000005</v>
      </c>
      <c r="AH45" s="254">
        <v>0.45395686499999999</v>
      </c>
      <c r="AI45" s="254">
        <v>0.38292499941752234</v>
      </c>
      <c r="AJ45" s="254">
        <f t="shared" si="349"/>
        <v>131.91766229933646</v>
      </c>
      <c r="AK45" s="254">
        <v>1.0823854271757671</v>
      </c>
      <c r="AL45" s="350">
        <v>1.1051999999999999E-2</v>
      </c>
      <c r="AM45" s="223">
        <f>AL45*344.5</f>
        <v>3.8074139999999996</v>
      </c>
      <c r="AN45" s="223">
        <f>AL45*Тарифы!$E$4</f>
        <v>3.6073291053988134E-2</v>
      </c>
      <c r="AO45" s="585">
        <v>3.1239000000000003E-2</v>
      </c>
      <c r="AP45" s="223">
        <f>AO45*344.5</f>
        <v>10.7618355</v>
      </c>
      <c r="AQ45" s="350">
        <f>AO45*Тарифы!$F$4</f>
        <v>9.5855352919305539E-2</v>
      </c>
      <c r="AR45" s="586">
        <v>5.5890000000000002E-2</v>
      </c>
      <c r="AS45" s="223">
        <f>AR45*344.5</f>
        <v>19.254104999999999</v>
      </c>
      <c r="AT45" s="223">
        <f>AR45*Тарифы!$G$4</f>
        <v>0.18193386997125313</v>
      </c>
      <c r="AU45" s="223">
        <v>6.3963999999999993E-2</v>
      </c>
      <c r="AV45" s="223">
        <f t="shared" si="355"/>
        <v>22.035597999999997</v>
      </c>
      <c r="AW45" s="223">
        <f>AU45*Тарифы!$H$4</f>
        <v>0.21062023332353907</v>
      </c>
      <c r="AX45" s="396">
        <f>AL45+AO45+AR45+AU45</f>
        <v>0.16214499999999998</v>
      </c>
      <c r="AY45" s="223">
        <f t="shared" si="350"/>
        <v>55.858952499999994</v>
      </c>
      <c r="AZ45" s="223">
        <f>AN45+AQ45+AT45+AW45</f>
        <v>0.52448274726808586</v>
      </c>
      <c r="BA45" s="352">
        <v>0.168378</v>
      </c>
      <c r="BB45" s="223">
        <f t="shared" si="351"/>
        <v>58.006220999999996</v>
      </c>
      <c r="BC45" s="223">
        <f>BA45*Тарифы!$I$4</f>
        <v>0.5750226564598333</v>
      </c>
      <c r="BD45" s="352">
        <v>0.168378</v>
      </c>
      <c r="BE45" s="223">
        <f t="shared" si="352"/>
        <v>58.006220999999996</v>
      </c>
      <c r="BF45" s="223">
        <f>BD45*Тарифы!$J$4</f>
        <v>0.60427665017998511</v>
      </c>
      <c r="BG45" s="352">
        <v>0.168378</v>
      </c>
      <c r="BH45" s="223">
        <f t="shared" si="353"/>
        <v>58.006220999999996</v>
      </c>
      <c r="BI45" s="223">
        <f>BG45*Тарифы!$K$4</f>
        <v>0.63502584053975186</v>
      </c>
      <c r="BJ45" s="223">
        <v>0.168378</v>
      </c>
      <c r="BK45" s="223">
        <f t="shared" si="356"/>
        <v>58.006220999999996</v>
      </c>
      <c r="BL45" s="223">
        <f>BJ45*Тарифы!$L$4</f>
        <v>0.66734936520006016</v>
      </c>
      <c r="BM45" s="223"/>
      <c r="BN45" s="223"/>
      <c r="BO45" s="223"/>
      <c r="BP45" s="223"/>
      <c r="BQ45" s="599">
        <f t="shared" si="357"/>
        <v>0</v>
      </c>
      <c r="BR45" s="647"/>
      <c r="BS45" s="651">
        <v>0</v>
      </c>
      <c r="BT45" s="651">
        <v>0</v>
      </c>
      <c r="BU45" s="651">
        <v>0</v>
      </c>
      <c r="BV45" s="651">
        <v>0</v>
      </c>
      <c r="BW45" s="651">
        <v>0</v>
      </c>
      <c r="BX45" s="651">
        <v>0</v>
      </c>
      <c r="BY45" s="651">
        <v>0</v>
      </c>
      <c r="BZ45" s="652">
        <f>SUM(CA45:CD45)</f>
        <v>0</v>
      </c>
      <c r="CA45" s="651">
        <v>0</v>
      </c>
      <c r="CB45" s="651">
        <v>0</v>
      </c>
      <c r="CC45" s="651">
        <v>0</v>
      </c>
      <c r="CD45" s="651">
        <v>0</v>
      </c>
      <c r="CE45" s="651">
        <v>0</v>
      </c>
      <c r="CF45" s="653"/>
      <c r="CG45" s="654"/>
      <c r="CH45" s="654"/>
      <c r="CI45" s="655"/>
      <c r="CJ45" s="655"/>
      <c r="CK45" s="651"/>
    </row>
    <row r="46" spans="1:89" s="315" customFormat="1" ht="29.25" customHeight="1" outlineLevel="1">
      <c r="A46" s="254"/>
      <c r="B46" s="254"/>
      <c r="C46" s="466" t="s">
        <v>205</v>
      </c>
      <c r="D46" s="467" t="s">
        <v>425</v>
      </c>
      <c r="E46" s="254" t="s">
        <v>75</v>
      </c>
      <c r="F46" s="254" t="s">
        <v>14</v>
      </c>
      <c r="G46" s="599">
        <f t="shared" si="345"/>
        <v>5383</v>
      </c>
      <c r="H46" s="121">
        <v>18000</v>
      </c>
      <c r="I46" s="571">
        <f>V46</f>
        <v>967</v>
      </c>
      <c r="J46" s="121">
        <v>1749</v>
      </c>
      <c r="K46" s="438">
        <v>178</v>
      </c>
      <c r="L46" s="435">
        <v>253</v>
      </c>
      <c r="M46" s="435">
        <v>219</v>
      </c>
      <c r="N46" s="435">
        <v>285</v>
      </c>
      <c r="O46" s="435">
        <f t="shared" si="354"/>
        <v>935</v>
      </c>
      <c r="P46" s="435">
        <v>888</v>
      </c>
      <c r="Q46" s="435">
        <v>844</v>
      </c>
      <c r="R46" s="435">
        <v>802</v>
      </c>
      <c r="S46" s="435">
        <v>762</v>
      </c>
      <c r="T46" s="221">
        <f t="shared" si="346"/>
        <v>18389</v>
      </c>
      <c r="U46" s="121">
        <v>16597</v>
      </c>
      <c r="V46" s="625">
        <f>967-952+952</f>
        <v>967</v>
      </c>
      <c r="W46" s="254">
        <v>825</v>
      </c>
      <c r="X46" s="254"/>
      <c r="Y46" s="254"/>
      <c r="Z46" s="254"/>
      <c r="AA46" s="222" t="s">
        <v>316</v>
      </c>
      <c r="AB46" s="575">
        <f t="shared" si="341"/>
        <v>70.053710509999988</v>
      </c>
      <c r="AC46" s="254">
        <v>3.5339999999999998</v>
      </c>
      <c r="AD46" s="254">
        <f t="shared" si="347"/>
        <v>1217.463</v>
      </c>
      <c r="AE46" s="254">
        <v>14.347</v>
      </c>
      <c r="AF46" s="386">
        <v>5.4005840899999997</v>
      </c>
      <c r="AG46" s="254">
        <f t="shared" si="348"/>
        <v>1860.5012190049999</v>
      </c>
      <c r="AH46" s="254">
        <v>17.840161003593401</v>
      </c>
      <c r="AI46" s="254">
        <v>23.934779420000002</v>
      </c>
      <c r="AJ46" s="254">
        <f t="shared" si="349"/>
        <v>8245.5315101900014</v>
      </c>
      <c r="AK46" s="254">
        <v>72.606743153327699</v>
      </c>
      <c r="AL46" s="223">
        <v>4.2220909999999998</v>
      </c>
      <c r="AM46" s="223">
        <f>AL46*344.5</f>
        <v>1454.5103494999998</v>
      </c>
      <c r="AN46" s="223">
        <f>AL46*Тарифы!$E$4</f>
        <v>13.780738101648916</v>
      </c>
      <c r="AO46" s="223">
        <v>3.7089490000000001</v>
      </c>
      <c r="AP46" s="223">
        <f>AO46*344.5</f>
        <v>1277.7329305000001</v>
      </c>
      <c r="AQ46" s="223">
        <f>AO46*Тарифы!$F$4</f>
        <v>11.380729708207859</v>
      </c>
      <c r="AR46" s="223">
        <v>3.3952970000000002</v>
      </c>
      <c r="AS46" s="223">
        <f>AR46*344.5</f>
        <v>1169.6798165</v>
      </c>
      <c r="AT46" s="223">
        <f>AR46*Тарифы!$G$4</f>
        <v>11.052415868881479</v>
      </c>
      <c r="AU46" s="350">
        <v>5.0384989999999998</v>
      </c>
      <c r="AV46" s="223">
        <f t="shared" si="355"/>
        <v>1735.7629055</v>
      </c>
      <c r="AW46" s="223">
        <f>AU46*Тарифы!$H$4</f>
        <v>16.590735960546844</v>
      </c>
      <c r="AX46" s="223">
        <f>AL46+AO46+AR46+AU46</f>
        <v>16.364835999999997</v>
      </c>
      <c r="AY46" s="223">
        <f t="shared" si="350"/>
        <v>5637.6860019999986</v>
      </c>
      <c r="AZ46" s="396">
        <f>AN46+AQ46+AT46+AW46</f>
        <v>52.8046196392851</v>
      </c>
      <c r="BA46" s="223">
        <v>13.256387</v>
      </c>
      <c r="BB46" s="223">
        <f t="shared" si="351"/>
        <v>4566.8253215000004</v>
      </c>
      <c r="BC46" s="223">
        <f>BA46*Тарифы!$I$4</f>
        <v>45.271489552076872</v>
      </c>
      <c r="BD46" s="223">
        <v>11.097123999999999</v>
      </c>
      <c r="BE46" s="223">
        <f>BD46*344.5</f>
        <v>3822.9592179999995</v>
      </c>
      <c r="BF46" s="223">
        <f>BD46*Тарифы!$J$4</f>
        <v>39.82546958243902</v>
      </c>
      <c r="BG46" s="223">
        <v>9.1772679999999998</v>
      </c>
      <c r="BH46" s="223">
        <f t="shared" si="353"/>
        <v>3161.5688259999997</v>
      </c>
      <c r="BI46" s="223">
        <f>BG46*Тарифы!$K$4</f>
        <v>34.611423853226476</v>
      </c>
      <c r="BJ46" s="223">
        <v>8.7184050000000006</v>
      </c>
      <c r="BK46" s="223">
        <f t="shared" si="356"/>
        <v>3003.4905225000002</v>
      </c>
      <c r="BL46" s="223">
        <f>BJ46*Тарифы!$L$4</f>
        <v>34.554526377003114</v>
      </c>
      <c r="BM46" s="223"/>
      <c r="BN46" s="223"/>
      <c r="BO46" s="223"/>
      <c r="BP46" s="223"/>
      <c r="BQ46" s="599">
        <f t="shared" si="357"/>
        <v>31.689094751179301</v>
      </c>
      <c r="BR46" s="647"/>
      <c r="BS46" s="651">
        <v>1.43801705</v>
      </c>
      <c r="BT46" s="651">
        <v>7.9632374093979497</v>
      </c>
      <c r="BU46" s="651">
        <v>7.813440291781351</v>
      </c>
      <c r="BV46" s="651">
        <v>7.4227689999999997</v>
      </c>
      <c r="BW46" s="651">
        <v>7.0516310000000004</v>
      </c>
      <c r="BX46" s="651">
        <v>6.6990500000000006</v>
      </c>
      <c r="BY46" s="651">
        <v>6.3640980000000003</v>
      </c>
      <c r="BZ46" s="652">
        <f>SUM(CA46:CD46)</f>
        <v>81.636159725499098</v>
      </c>
      <c r="CA46" s="656">
        <f>CA40-CA47-CA48</f>
        <v>76.599544645499094</v>
      </c>
      <c r="CB46" s="651">
        <v>1.43801705</v>
      </c>
      <c r="CC46" s="651">
        <v>3.5985980300000002</v>
      </c>
      <c r="CD46" s="651"/>
      <c r="CE46" s="651"/>
      <c r="CF46" s="651"/>
      <c r="CG46" s="651"/>
      <c r="CH46" s="651"/>
      <c r="CI46" s="655"/>
      <c r="CJ46" s="655"/>
      <c r="CK46" s="651"/>
    </row>
    <row r="47" spans="1:89" s="315" customFormat="1" ht="30.75" customHeight="1" outlineLevel="1">
      <c r="A47" s="254"/>
      <c r="B47" s="254"/>
      <c r="C47" s="468" t="s">
        <v>207</v>
      </c>
      <c r="D47" s="467" t="s">
        <v>371</v>
      </c>
      <c r="E47" s="254" t="s">
        <v>75</v>
      </c>
      <c r="F47" s="254" t="s">
        <v>14</v>
      </c>
      <c r="G47" s="599">
        <f t="shared" si="345"/>
        <v>717</v>
      </c>
      <c r="H47" s="223"/>
      <c r="I47" s="571"/>
      <c r="J47" s="223">
        <v>0</v>
      </c>
      <c r="K47" s="435">
        <v>59</v>
      </c>
      <c r="L47" s="435">
        <v>58</v>
      </c>
      <c r="M47" s="435">
        <v>58</v>
      </c>
      <c r="N47" s="435">
        <v>56</v>
      </c>
      <c r="O47" s="435">
        <f t="shared" si="354"/>
        <v>231</v>
      </c>
      <c r="P47" s="435">
        <v>239</v>
      </c>
      <c r="Q47" s="436">
        <v>247</v>
      </c>
      <c r="R47" s="435">
        <v>255</v>
      </c>
      <c r="S47" s="435">
        <v>263</v>
      </c>
      <c r="T47" s="221">
        <f t="shared" si="346"/>
        <v>2881</v>
      </c>
      <c r="U47" s="223"/>
      <c r="V47" s="625">
        <v>1657</v>
      </c>
      <c r="W47" s="254">
        <v>1224</v>
      </c>
      <c r="X47" s="254"/>
      <c r="Y47" s="254"/>
      <c r="Z47" s="254"/>
      <c r="AA47" s="222" t="s">
        <v>316</v>
      </c>
      <c r="AB47" s="575">
        <f t="shared" si="341"/>
        <v>90.440684709999999</v>
      </c>
      <c r="AC47" s="254">
        <v>49.28</v>
      </c>
      <c r="AD47" s="254">
        <f t="shared" si="347"/>
        <v>16976.96</v>
      </c>
      <c r="AE47" s="254">
        <v>181.46199999999996</v>
      </c>
      <c r="AF47" s="254">
        <v>43.602597279999998</v>
      </c>
      <c r="AG47" s="254">
        <f t="shared" si="348"/>
        <v>15021.09476296</v>
      </c>
      <c r="AH47" s="254">
        <v>120.90635767962301</v>
      </c>
      <c r="AI47" s="254">
        <v>34.245310430000004</v>
      </c>
      <c r="AJ47" s="254">
        <f t="shared" si="349"/>
        <v>11797.509443135001</v>
      </c>
      <c r="AK47" s="254">
        <v>119.36607702256919</v>
      </c>
      <c r="AL47" s="254">
        <v>1.2143030000000001</v>
      </c>
      <c r="AM47" s="254">
        <f>AL47*344.5</f>
        <v>418.32738350000005</v>
      </c>
      <c r="AN47" s="254">
        <f>(AL47*Тарифы!$E$4)+(AL47*Тарифы!$E$8)</f>
        <v>7.509356910008635</v>
      </c>
      <c r="AO47" s="254">
        <v>1.343825</v>
      </c>
      <c r="AP47" s="223">
        <f>AO47*344.5</f>
        <v>462.94771250000002</v>
      </c>
      <c r="AQ47" s="223">
        <f>(AO47*Тарифы!$F$4)+(AO47*Тарифы!$F$8)</f>
        <v>8.034324159036597</v>
      </c>
      <c r="AR47" s="223">
        <v>1.048249</v>
      </c>
      <c r="AS47" s="223">
        <f>AR47*344.5</f>
        <v>361.1217805</v>
      </c>
      <c r="AT47" s="223">
        <f>(AR47*Тарифы!$G$4)+(AR47*Тарифы!$G$8)</f>
        <v>6.5594357658439808</v>
      </c>
      <c r="AU47" s="350">
        <v>1.040402</v>
      </c>
      <c r="AV47" s="223">
        <f t="shared" si="355"/>
        <v>358.41848900000002</v>
      </c>
      <c r="AW47" s="223">
        <f>(AU47*Тарифы!$H$4)+(AU47*Тарифы!$H$8)</f>
        <v>6.4792545791456746</v>
      </c>
      <c r="AX47" s="223">
        <f>AL47+AO47+AR47+AU47</f>
        <v>4.6467790000000004</v>
      </c>
      <c r="AY47" s="223">
        <f t="shared" si="350"/>
        <v>1600.8153655000001</v>
      </c>
      <c r="AZ47" s="223">
        <f>AN47+AQ47+AT47+AW47</f>
        <v>28.582371414034888</v>
      </c>
      <c r="BA47" s="223">
        <v>4.1821039999999998</v>
      </c>
      <c r="BB47" s="223">
        <f t="shared" si="351"/>
        <v>1440.7348279999999</v>
      </c>
      <c r="BC47" s="223">
        <f>(BA47*Тарифы!$I$4)+(BA47*Тарифы!$I$8)</f>
        <v>26.928006568580258</v>
      </c>
      <c r="BD47" s="223">
        <v>3.7638940000000001</v>
      </c>
      <c r="BE47" s="223">
        <f t="shared" si="352"/>
        <v>1296.6614830000001</v>
      </c>
      <c r="BF47" s="223">
        <f>(BD47*Тарифы!$J$4)+(BD47*Тарифы!$J$8)</f>
        <v>25.489793431952666</v>
      </c>
      <c r="BG47" s="223">
        <v>3.3875039999999998</v>
      </c>
      <c r="BH47" s="223">
        <f t="shared" si="353"/>
        <v>1166.995128</v>
      </c>
      <c r="BI47" s="223">
        <f>(BG47*Тарифы!$K$4)+(BG47*Тарифы!$K$8)</f>
        <v>24.078228309841684</v>
      </c>
      <c r="BJ47" s="223">
        <v>3.0487540000000002</v>
      </c>
      <c r="BK47" s="223">
        <f t="shared" si="356"/>
        <v>1050.2957530000001</v>
      </c>
      <c r="BL47" s="223">
        <f>(BJ47*Тарифы!$L$4)+(BJ47*Тарифы!$L$8)</f>
        <v>22.739382821845702</v>
      </c>
      <c r="BM47" s="223"/>
      <c r="BN47" s="223"/>
      <c r="BO47" s="223"/>
      <c r="BP47" s="223"/>
      <c r="BQ47" s="599">
        <f t="shared" si="357"/>
        <v>348.10718183899678</v>
      </c>
      <c r="BR47" s="656">
        <f>498-BR153-BR48-BR46</f>
        <v>71.942762259999967</v>
      </c>
      <c r="BS47" s="651">
        <v>54.064114868083401</v>
      </c>
      <c r="BT47" s="651">
        <v>94.986665210038694</v>
      </c>
      <c r="BU47" s="651">
        <v>67.52064036626237</v>
      </c>
      <c r="BV47" s="651">
        <v>69.994818638437252</v>
      </c>
      <c r="BW47" s="651">
        <v>61.540942756175085</v>
      </c>
      <c r="BX47" s="651">
        <v>58.581214199830605</v>
      </c>
      <c r="BY47" s="651">
        <v>55.837484695180578</v>
      </c>
      <c r="BZ47" s="652">
        <f>SUM(CA47:CD47)</f>
        <v>164.8040978811668</v>
      </c>
      <c r="CA47" s="656">
        <f>57029347.53475/1000000</f>
        <v>57.029347534750002</v>
      </c>
      <c r="CB47" s="651">
        <v>54.064114868083401</v>
      </c>
      <c r="CC47" s="651">
        <v>53.710635478333401</v>
      </c>
      <c r="CD47" s="651"/>
      <c r="CE47" s="651"/>
      <c r="CF47" s="651"/>
      <c r="CG47" s="651"/>
      <c r="CH47" s="651"/>
      <c r="CI47" s="655"/>
      <c r="CJ47" s="655"/>
      <c r="CK47" s="651"/>
    </row>
    <row r="48" spans="1:89" s="315" customFormat="1" ht="32.25" customHeight="1" outlineLevel="1">
      <c r="A48" s="267"/>
      <c r="B48" s="267"/>
      <c r="C48" s="466" t="s">
        <v>209</v>
      </c>
      <c r="D48" s="469" t="s">
        <v>366</v>
      </c>
      <c r="E48" s="267" t="s">
        <v>75</v>
      </c>
      <c r="F48" s="254" t="s">
        <v>14</v>
      </c>
      <c r="G48" s="599">
        <f t="shared" si="345"/>
        <v>33305</v>
      </c>
      <c r="H48" s="221">
        <v>7112</v>
      </c>
      <c r="I48" s="571">
        <v>4419</v>
      </c>
      <c r="J48" s="221">
        <v>6095</v>
      </c>
      <c r="K48" s="435">
        <v>1835</v>
      </c>
      <c r="L48" s="435">
        <v>1846</v>
      </c>
      <c r="M48" s="435">
        <v>1846</v>
      </c>
      <c r="N48" s="435">
        <v>1846</v>
      </c>
      <c r="O48" s="435">
        <f t="shared" si="354"/>
        <v>7373</v>
      </c>
      <c r="P48" s="435">
        <v>7595</v>
      </c>
      <c r="Q48" s="435">
        <v>7823</v>
      </c>
      <c r="R48" s="435">
        <v>8057</v>
      </c>
      <c r="S48" s="435">
        <v>8298</v>
      </c>
      <c r="T48" s="221">
        <f t="shared" si="346"/>
        <v>20831</v>
      </c>
      <c r="U48" s="221">
        <v>8556</v>
      </c>
      <c r="V48" s="440">
        <v>4419</v>
      </c>
      <c r="W48" s="267">
        <v>7856</v>
      </c>
      <c r="X48" s="267"/>
      <c r="Y48" s="267"/>
      <c r="Z48" s="267"/>
      <c r="AA48" s="222" t="s">
        <v>316</v>
      </c>
      <c r="AB48" s="575">
        <f t="shared" si="341"/>
        <v>32.416829950734105</v>
      </c>
      <c r="AC48" s="267">
        <v>29.142534253407803</v>
      </c>
      <c r="AD48" s="267">
        <f t="shared" si="347"/>
        <v>10039.603050298989</v>
      </c>
      <c r="AE48" s="267">
        <v>80.536660132651519</v>
      </c>
      <c r="AF48" s="267">
        <v>2.1392460487341034</v>
      </c>
      <c r="AG48" s="267">
        <f t="shared" si="348"/>
        <v>736.97026378889859</v>
      </c>
      <c r="AH48" s="267">
        <v>6.5660948596820203</v>
      </c>
      <c r="AI48" s="254">
        <v>13.088648901999999</v>
      </c>
      <c r="AJ48" s="254">
        <f t="shared" si="349"/>
        <v>4509.0395467389999</v>
      </c>
      <c r="AK48" s="254">
        <v>36.741360712393771</v>
      </c>
      <c r="AL48" s="267">
        <v>0.81364300000000001</v>
      </c>
      <c r="AM48" s="254">
        <f>AL48*344.5</f>
        <v>280.30001349999998</v>
      </c>
      <c r="AN48" s="267">
        <f>AL48*Тарифы!$E$4</f>
        <v>2.6556985842417729</v>
      </c>
      <c r="AO48" s="316">
        <v>1.720844</v>
      </c>
      <c r="AP48" s="223">
        <f>AO48*344.5</f>
        <v>592.83075800000006</v>
      </c>
      <c r="AQ48" s="230">
        <f>AO48*Тарифы!$F$4</f>
        <v>5.2803261608588432</v>
      </c>
      <c r="AR48" s="644">
        <v>2.2771630000000003</v>
      </c>
      <c r="AS48" s="223">
        <f>AR48*344.5</f>
        <v>784.48265350000008</v>
      </c>
      <c r="AT48" s="230">
        <f>AR48*Тарифы!$G$4</f>
        <v>7.4126512282223782</v>
      </c>
      <c r="AU48" s="381">
        <v>2.824729</v>
      </c>
      <c r="AV48" s="223">
        <f t="shared" si="355"/>
        <v>973.11914050000007</v>
      </c>
      <c r="AW48" s="230">
        <f>AU48*Тарифы!$H$4</f>
        <v>9.3012488439710967</v>
      </c>
      <c r="AX48" s="223">
        <f>AL48+AO48+AR48+AU48</f>
        <v>7.6363789999999998</v>
      </c>
      <c r="AY48" s="223">
        <f>AX48*344.5</f>
        <v>2630.7325655</v>
      </c>
      <c r="AZ48" s="223">
        <f>AN48+AQ48+AT48+AW48</f>
        <v>24.649924817294092</v>
      </c>
      <c r="BA48" s="230">
        <v>4.8989650000000005</v>
      </c>
      <c r="BB48" s="223">
        <f t="shared" si="351"/>
        <v>1687.6934425000002</v>
      </c>
      <c r="BC48" s="230">
        <f>BA48*Тарифы!$I$4</f>
        <v>16.730308402545152</v>
      </c>
      <c r="BD48" s="230">
        <v>4.6535909999999996</v>
      </c>
      <c r="BE48" s="223">
        <f t="shared" si="352"/>
        <v>1603.1620994999998</v>
      </c>
      <c r="BF48" s="230">
        <f>BD48*Тарифы!$J$4</f>
        <v>16.700853916709587</v>
      </c>
      <c r="BG48" s="230">
        <v>4.4204850000000002</v>
      </c>
      <c r="BH48" s="223">
        <f t="shared" si="353"/>
        <v>1522.8570825000002</v>
      </c>
      <c r="BI48" s="230">
        <f>BG48*Тарифы!$K$4</f>
        <v>16.671549743543487</v>
      </c>
      <c r="BJ48" s="230">
        <v>4.1990350000000003</v>
      </c>
      <c r="BK48" s="223">
        <f t="shared" si="356"/>
        <v>1446.5675575</v>
      </c>
      <c r="BL48" s="230">
        <f>BJ48*Тарифы!$L$4</f>
        <v>16.642455319001499</v>
      </c>
      <c r="BM48" s="230"/>
      <c r="BN48" s="230"/>
      <c r="BO48" s="230"/>
      <c r="BP48" s="230"/>
      <c r="BQ48" s="599">
        <f t="shared" si="357"/>
        <v>1291.9797649174632</v>
      </c>
      <c r="BR48" s="657">
        <f>245529237.74/1000000</f>
        <v>245.52923774000001</v>
      </c>
      <c r="BS48" s="653">
        <f>313147.868081917/1000</f>
        <v>313.14786808191701</v>
      </c>
      <c r="BT48" s="653">
        <v>238.04465859060198</v>
      </c>
      <c r="BU48" s="653">
        <v>241.18601664317308</v>
      </c>
      <c r="BV48" s="653">
        <v>249.80061080088555</v>
      </c>
      <c r="BW48" s="653">
        <v>249.80061080088555</v>
      </c>
      <c r="BX48" s="653">
        <v>245.00364542520458</v>
      </c>
      <c r="BY48" s="653">
        <v>281.50900489024804</v>
      </c>
      <c r="BZ48" s="647"/>
      <c r="CA48" s="657">
        <v>115.84310781975091</v>
      </c>
      <c r="CB48" s="653">
        <v>222.61873126</v>
      </c>
      <c r="CC48" s="653">
        <v>218.58203468000002</v>
      </c>
      <c r="CD48" s="653"/>
      <c r="CE48" s="653"/>
      <c r="CF48" s="653"/>
      <c r="CG48" s="653"/>
      <c r="CH48" s="653"/>
      <c r="CI48" s="658"/>
      <c r="CJ48" s="658"/>
      <c r="CK48" s="653"/>
    </row>
    <row r="49" spans="1:89" s="116" customFormat="1" ht="15" customHeight="1" outlineLevel="1">
      <c r="A49" s="117"/>
      <c r="B49" s="117"/>
      <c r="C49" s="97"/>
      <c r="D49" s="124" t="s">
        <v>13</v>
      </c>
      <c r="E49" s="112"/>
      <c r="F49" s="112"/>
      <c r="G49" s="112"/>
      <c r="H49" s="112"/>
      <c r="I49" s="224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24"/>
      <c r="AB49" s="575">
        <f t="shared" ref="AB49:BP49" si="358">SUM(AB43:AB48)</f>
        <v>194.97427803691778</v>
      </c>
      <c r="AC49" s="225">
        <f t="shared" ref="AC49:AE49" si="359">SUM(AC43:AC48)</f>
        <v>83.443534253407805</v>
      </c>
      <c r="AD49" s="225">
        <f t="shared" si="359"/>
        <v>28746.297550298987</v>
      </c>
      <c r="AE49" s="225">
        <f t="shared" si="359"/>
        <v>280.26034993265148</v>
      </c>
      <c r="AF49" s="225">
        <f t="shared" si="358"/>
        <v>51.325447050000356</v>
      </c>
      <c r="AG49" s="225">
        <f t="shared" si="358"/>
        <v>17681.616508725125</v>
      </c>
      <c r="AH49" s="225">
        <f t="shared" si="358"/>
        <v>145.87436484812551</v>
      </c>
      <c r="AI49" s="225">
        <f t="shared" si="358"/>
        <v>72.649424486917439</v>
      </c>
      <c r="AJ49" s="225">
        <f t="shared" si="358"/>
        <v>25027.726735743057</v>
      </c>
      <c r="AK49" s="225">
        <f t="shared" si="358"/>
        <v>232.57214030315345</v>
      </c>
      <c r="AL49" s="225">
        <f t="shared" si="358"/>
        <v>6.2610985000000001</v>
      </c>
      <c r="AM49" s="225">
        <f t="shared" si="358"/>
        <v>2156.9484332499997</v>
      </c>
      <c r="AN49" s="225">
        <f t="shared" si="358"/>
        <v>23.981897894577724</v>
      </c>
      <c r="AO49" s="225">
        <f t="shared" si="358"/>
        <v>6.8048815000000005</v>
      </c>
      <c r="AP49" s="225">
        <f t="shared" si="358"/>
        <v>2344.2816767500003</v>
      </c>
      <c r="AQ49" s="225">
        <f t="shared" si="358"/>
        <v>24.791310558081619</v>
      </c>
      <c r="AR49" s="225">
        <f t="shared" si="358"/>
        <v>6.7767140000000001</v>
      </c>
      <c r="AS49" s="225">
        <f t="shared" si="358"/>
        <v>2334.5779730000004</v>
      </c>
      <c r="AT49" s="225">
        <f t="shared" si="358"/>
        <v>25.206811082445782</v>
      </c>
      <c r="AU49" s="225">
        <f t="shared" si="358"/>
        <v>8.9676035000000009</v>
      </c>
      <c r="AV49" s="225">
        <f t="shared" si="358"/>
        <v>3089.33940575</v>
      </c>
      <c r="AW49" s="225">
        <f t="shared" si="358"/>
        <v>32.581890898523902</v>
      </c>
      <c r="AX49" s="225">
        <f t="shared" si="358"/>
        <v>28.810297499999997</v>
      </c>
      <c r="AY49" s="225">
        <f t="shared" si="358"/>
        <v>9925.147488749999</v>
      </c>
      <c r="AZ49" s="225">
        <f t="shared" si="358"/>
        <v>106.56191043362902</v>
      </c>
      <c r="BA49" s="225">
        <f t="shared" si="358"/>
        <v>22.505977999999999</v>
      </c>
      <c r="BB49" s="225">
        <f t="shared" si="358"/>
        <v>7753.3094209999999</v>
      </c>
      <c r="BC49" s="225">
        <f t="shared" si="358"/>
        <v>89.505318949742104</v>
      </c>
      <c r="BD49" s="225">
        <f t="shared" si="358"/>
        <v>19.683130999999999</v>
      </c>
      <c r="BE49" s="225">
        <f t="shared" si="358"/>
        <v>6780.8386295</v>
      </c>
      <c r="BF49" s="225">
        <f t="shared" si="358"/>
        <v>82.620910369921262</v>
      </c>
      <c r="BG49" s="225">
        <f t="shared" si="358"/>
        <v>17.153779</v>
      </c>
      <c r="BH49" s="225">
        <f t="shared" si="358"/>
        <v>5909.4768655000007</v>
      </c>
      <c r="BI49" s="225">
        <f t="shared" si="358"/>
        <v>75.996770833071395</v>
      </c>
      <c r="BJ49" s="225">
        <f t="shared" si="358"/>
        <v>16.134716000000001</v>
      </c>
      <c r="BK49" s="225">
        <f t="shared" si="358"/>
        <v>5558.409662</v>
      </c>
      <c r="BL49" s="225">
        <f t="shared" si="358"/>
        <v>74.604284612650375</v>
      </c>
      <c r="BM49" s="225">
        <f t="shared" si="358"/>
        <v>0</v>
      </c>
      <c r="BN49" s="225">
        <f t="shared" si="358"/>
        <v>0</v>
      </c>
      <c r="BO49" s="225">
        <f t="shared" si="358"/>
        <v>0</v>
      </c>
      <c r="BP49" s="225">
        <f t="shared" si="358"/>
        <v>0</v>
      </c>
      <c r="BQ49" s="599">
        <f>SUM(BS49:BW49)</f>
        <v>1671.7760415076391</v>
      </c>
      <c r="BR49" s="225">
        <f t="shared" ref="BR49:CH49" si="360">SUM(BR43:BR48)</f>
        <v>317.47199999999998</v>
      </c>
      <c r="BS49" s="225">
        <f t="shared" si="360"/>
        <v>368.65000000000043</v>
      </c>
      <c r="BT49" s="225">
        <f t="shared" si="360"/>
        <v>340.99456121003863</v>
      </c>
      <c r="BU49" s="225">
        <f>SUM(BU43:BU48)</f>
        <v>316.52009730121677</v>
      </c>
      <c r="BV49" s="225">
        <f t="shared" si="360"/>
        <v>327.2181984393228</v>
      </c>
      <c r="BW49" s="225">
        <f t="shared" si="360"/>
        <v>318.39318455706064</v>
      </c>
      <c r="BX49" s="225">
        <f t="shared" si="360"/>
        <v>310.28390962503522</v>
      </c>
      <c r="BY49" s="225">
        <f t="shared" si="360"/>
        <v>343.71058758542858</v>
      </c>
      <c r="BZ49" s="225">
        <f t="shared" si="360"/>
        <v>246.44025760666591</v>
      </c>
      <c r="CA49" s="225">
        <f>CA40</f>
        <v>249.47200000000001</v>
      </c>
      <c r="CB49" s="225">
        <f t="shared" si="360"/>
        <v>278.12086317808343</v>
      </c>
      <c r="CC49" s="225">
        <f t="shared" si="360"/>
        <v>275.89126818833341</v>
      </c>
      <c r="CD49" s="225">
        <f t="shared" si="360"/>
        <v>0</v>
      </c>
      <c r="CE49" s="225">
        <f t="shared" si="360"/>
        <v>0</v>
      </c>
      <c r="CF49" s="225">
        <f t="shared" si="360"/>
        <v>0</v>
      </c>
      <c r="CG49" s="225">
        <f t="shared" si="360"/>
        <v>0</v>
      </c>
      <c r="CH49" s="225">
        <f t="shared" si="360"/>
        <v>0</v>
      </c>
      <c r="CI49" s="112"/>
      <c r="CJ49" s="112"/>
      <c r="CK49" s="112"/>
    </row>
    <row r="50" spans="1:89" s="116" customFormat="1" ht="15" hidden="1" customHeight="1" outlineLevel="1">
      <c r="A50" s="117"/>
      <c r="B50" s="117"/>
      <c r="C50" s="95" t="s">
        <v>45</v>
      </c>
      <c r="D50" s="122" t="s">
        <v>105</v>
      </c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23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576"/>
      <c r="BR50" s="246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246"/>
      <c r="CG50" s="582"/>
      <c r="CH50" s="582"/>
      <c r="CI50" s="112"/>
      <c r="CJ50" s="112"/>
      <c r="CK50" s="112"/>
    </row>
    <row r="51" spans="1:89" s="116" customFormat="1" ht="15" hidden="1" customHeight="1" outlineLevel="1">
      <c r="A51" s="117"/>
      <c r="B51" s="117"/>
      <c r="C51" s="95"/>
      <c r="D51" s="122"/>
      <c r="E51" s="123"/>
      <c r="F51" s="123"/>
      <c r="G51" s="111">
        <f>J51+O51+P51+Q51+R51</f>
        <v>0</v>
      </c>
      <c r="H51" s="225">
        <f t="shared" ref="H51:J53" si="361">SUM(I51:L51)</f>
        <v>0</v>
      </c>
      <c r="I51" s="225">
        <f t="shared" si="361"/>
        <v>0</v>
      </c>
      <c r="J51" s="111">
        <f t="shared" si="361"/>
        <v>0</v>
      </c>
      <c r="K51" s="123"/>
      <c r="L51" s="123"/>
      <c r="M51" s="123"/>
      <c r="N51" s="123"/>
      <c r="O51" s="123"/>
      <c r="P51" s="123"/>
      <c r="Q51" s="123"/>
      <c r="R51" s="123"/>
      <c r="S51" s="221"/>
      <c r="T51" s="123"/>
      <c r="U51" s="123"/>
      <c r="V51" s="123"/>
      <c r="W51" s="123"/>
      <c r="X51" s="123"/>
      <c r="Y51" s="123"/>
      <c r="Z51" s="221"/>
      <c r="AA51" s="123"/>
      <c r="AB51" s="111">
        <f>AI51+AX51+BA51+BD51+BG51</f>
        <v>0</v>
      </c>
      <c r="AC51" s="221"/>
      <c r="AD51" s="221"/>
      <c r="AE51" s="221"/>
      <c r="AF51" s="221"/>
      <c r="AG51" s="221"/>
      <c r="AH51" s="221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221"/>
      <c r="BK51" s="221"/>
      <c r="BL51" s="221"/>
      <c r="BM51" s="124"/>
      <c r="BN51" s="124"/>
      <c r="BO51" s="124"/>
      <c r="BP51" s="124"/>
      <c r="BQ51" s="575">
        <f>SUM(BS51:BW51)</f>
        <v>0</v>
      </c>
      <c r="BR51" s="247"/>
      <c r="BS51" s="123"/>
      <c r="BT51" s="123"/>
      <c r="BU51" s="123"/>
      <c r="BV51" s="123"/>
      <c r="BW51" s="123"/>
      <c r="BX51" s="221"/>
      <c r="BY51" s="221"/>
      <c r="BZ51" s="111">
        <f>SUM(CA51:CD51)</f>
        <v>0</v>
      </c>
      <c r="CA51" s="123"/>
      <c r="CB51" s="123"/>
      <c r="CC51" s="123"/>
      <c r="CD51" s="123"/>
      <c r="CE51" s="221"/>
      <c r="CF51" s="229"/>
      <c r="CG51" s="578"/>
      <c r="CH51" s="578"/>
      <c r="CI51" s="123"/>
      <c r="CJ51" s="123"/>
      <c r="CK51" s="117"/>
    </row>
    <row r="52" spans="1:89" s="116" customFormat="1" ht="15" hidden="1" customHeight="1" outlineLevel="1">
      <c r="A52" s="117"/>
      <c r="B52" s="117"/>
      <c r="C52" s="95"/>
      <c r="D52" s="122"/>
      <c r="E52" s="123"/>
      <c r="F52" s="123"/>
      <c r="G52" s="111">
        <f>J52+O52+P52+Q52+R52</f>
        <v>0</v>
      </c>
      <c r="H52" s="225">
        <f t="shared" si="361"/>
        <v>0</v>
      </c>
      <c r="I52" s="225">
        <f t="shared" si="361"/>
        <v>0</v>
      </c>
      <c r="J52" s="111">
        <f t="shared" si="361"/>
        <v>0</v>
      </c>
      <c r="K52" s="90"/>
      <c r="L52" s="90"/>
      <c r="M52" s="90"/>
      <c r="N52" s="90"/>
      <c r="O52" s="90"/>
      <c r="P52" s="90"/>
      <c r="Q52" s="90"/>
      <c r="R52" s="90"/>
      <c r="S52" s="224"/>
      <c r="T52" s="87"/>
      <c r="U52" s="87"/>
      <c r="V52" s="87"/>
      <c r="W52" s="87"/>
      <c r="X52" s="87"/>
      <c r="Y52" s="87"/>
      <c r="Z52" s="222"/>
      <c r="AA52" s="123"/>
      <c r="AB52" s="111">
        <f>AI52+AX52+BA52+BD52+BG52</f>
        <v>0</v>
      </c>
      <c r="AC52" s="222"/>
      <c r="AD52" s="221"/>
      <c r="AE52" s="221"/>
      <c r="AF52" s="222"/>
      <c r="AG52" s="221"/>
      <c r="AH52" s="221"/>
      <c r="AI52" s="87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221"/>
      <c r="BK52" s="221"/>
      <c r="BL52" s="221"/>
      <c r="BM52" s="124"/>
      <c r="BN52" s="124"/>
      <c r="BO52" s="124"/>
      <c r="BP52" s="124"/>
      <c r="BQ52" s="575">
        <f>SUM(BS52:BW52)</f>
        <v>0</v>
      </c>
      <c r="BR52" s="247"/>
      <c r="BS52" s="123"/>
      <c r="BT52" s="123"/>
      <c r="BU52" s="123"/>
      <c r="BV52" s="123"/>
      <c r="BW52" s="123"/>
      <c r="BX52" s="221"/>
      <c r="BY52" s="221"/>
      <c r="BZ52" s="111">
        <f>SUM(CA52:CD52)</f>
        <v>0</v>
      </c>
      <c r="CA52" s="123"/>
      <c r="CB52" s="123"/>
      <c r="CC52" s="123"/>
      <c r="CD52" s="123"/>
      <c r="CE52" s="221"/>
      <c r="CF52" s="229"/>
      <c r="CG52" s="578"/>
      <c r="CH52" s="578"/>
      <c r="CI52" s="123"/>
      <c r="CJ52" s="123"/>
      <c r="CK52" s="117"/>
    </row>
    <row r="53" spans="1:89" s="116" customFormat="1" ht="15" hidden="1" customHeight="1" outlineLevel="1">
      <c r="A53" s="117"/>
      <c r="B53" s="117"/>
      <c r="C53" s="95" t="s">
        <v>104</v>
      </c>
      <c r="D53" s="122"/>
      <c r="E53" s="123"/>
      <c r="F53" s="123"/>
      <c r="G53" s="111">
        <f>J53+O53+P53+Q53+R53</f>
        <v>0</v>
      </c>
      <c r="H53" s="225">
        <f t="shared" si="361"/>
        <v>0</v>
      </c>
      <c r="I53" s="225">
        <f t="shared" si="361"/>
        <v>0</v>
      </c>
      <c r="J53" s="111">
        <f t="shared" si="361"/>
        <v>0</v>
      </c>
      <c r="K53" s="90"/>
      <c r="L53" s="90"/>
      <c r="M53" s="90"/>
      <c r="N53" s="90"/>
      <c r="O53" s="90"/>
      <c r="P53" s="90"/>
      <c r="Q53" s="90"/>
      <c r="R53" s="90"/>
      <c r="S53" s="224"/>
      <c r="T53" s="87"/>
      <c r="U53" s="87"/>
      <c r="V53" s="87"/>
      <c r="W53" s="87"/>
      <c r="X53" s="87"/>
      <c r="Y53" s="87"/>
      <c r="Z53" s="222"/>
      <c r="AA53" s="123"/>
      <c r="AB53" s="111">
        <f>AI53+AX53+BA53+BD53+BG53</f>
        <v>0</v>
      </c>
      <c r="AC53" s="222"/>
      <c r="AD53" s="221"/>
      <c r="AE53" s="221"/>
      <c r="AF53" s="222"/>
      <c r="AG53" s="221"/>
      <c r="AH53" s="221"/>
      <c r="AI53" s="87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221"/>
      <c r="BK53" s="221"/>
      <c r="BL53" s="221"/>
      <c r="BM53" s="124"/>
      <c r="BN53" s="124"/>
      <c r="BO53" s="124"/>
      <c r="BP53" s="124"/>
      <c r="BQ53" s="575">
        <f>SUM(BS53:BW53)</f>
        <v>0</v>
      </c>
      <c r="BR53" s="247"/>
      <c r="BS53" s="123"/>
      <c r="BT53" s="123"/>
      <c r="BU53" s="123"/>
      <c r="BV53" s="123"/>
      <c r="BW53" s="123"/>
      <c r="BX53" s="221"/>
      <c r="BY53" s="221"/>
      <c r="BZ53" s="111">
        <f>SUM(CA53:CD53)</f>
        <v>0</v>
      </c>
      <c r="CA53" s="123"/>
      <c r="CB53" s="123"/>
      <c r="CC53" s="123"/>
      <c r="CD53" s="123"/>
      <c r="CE53" s="221"/>
      <c r="CF53" s="229"/>
      <c r="CG53" s="578"/>
      <c r="CH53" s="578"/>
      <c r="CI53" s="123"/>
      <c r="CJ53" s="123"/>
      <c r="CK53" s="117"/>
    </row>
    <row r="54" spans="1:89" s="116" customFormat="1" ht="15" hidden="1" customHeight="1" outlineLevel="1">
      <c r="A54" s="117"/>
      <c r="B54" s="117"/>
      <c r="C54" s="97"/>
      <c r="D54" s="124" t="s">
        <v>13</v>
      </c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24"/>
      <c r="AB54" s="111">
        <f t="shared" ref="AB54:BL54" si="362">SUM(AB51:AB53)</f>
        <v>0</v>
      </c>
      <c r="AC54" s="225">
        <f t="shared" ref="AC54:AE54" si="363">SUM(AC51:AC53)</f>
        <v>0</v>
      </c>
      <c r="AD54" s="225">
        <f t="shared" si="363"/>
        <v>0</v>
      </c>
      <c r="AE54" s="225">
        <f t="shared" si="363"/>
        <v>0</v>
      </c>
      <c r="AF54" s="225">
        <f t="shared" si="362"/>
        <v>0</v>
      </c>
      <c r="AG54" s="225">
        <f t="shared" si="362"/>
        <v>0</v>
      </c>
      <c r="AH54" s="225">
        <f t="shared" si="362"/>
        <v>0</v>
      </c>
      <c r="AI54" s="111">
        <f t="shared" si="362"/>
        <v>0</v>
      </c>
      <c r="AJ54" s="111">
        <f t="shared" si="362"/>
        <v>0</v>
      </c>
      <c r="AK54" s="111">
        <f t="shared" si="362"/>
        <v>0</v>
      </c>
      <c r="AL54" s="111">
        <f t="shared" si="362"/>
        <v>0</v>
      </c>
      <c r="AM54" s="111">
        <f t="shared" si="362"/>
        <v>0</v>
      </c>
      <c r="AN54" s="111">
        <f t="shared" si="362"/>
        <v>0</v>
      </c>
      <c r="AO54" s="111">
        <f t="shared" si="362"/>
        <v>0</v>
      </c>
      <c r="AP54" s="111">
        <f t="shared" si="362"/>
        <v>0</v>
      </c>
      <c r="AQ54" s="111">
        <f t="shared" si="362"/>
        <v>0</v>
      </c>
      <c r="AR54" s="111">
        <f t="shared" si="362"/>
        <v>0</v>
      </c>
      <c r="AS54" s="111">
        <f t="shared" si="362"/>
        <v>0</v>
      </c>
      <c r="AT54" s="111">
        <f t="shared" si="362"/>
        <v>0</v>
      </c>
      <c r="AU54" s="111">
        <f t="shared" si="362"/>
        <v>0</v>
      </c>
      <c r="AV54" s="111">
        <f t="shared" si="362"/>
        <v>0</v>
      </c>
      <c r="AW54" s="111">
        <f t="shared" si="362"/>
        <v>0</v>
      </c>
      <c r="AX54" s="111">
        <f t="shared" si="362"/>
        <v>0</v>
      </c>
      <c r="AY54" s="111">
        <f t="shared" si="362"/>
        <v>0</v>
      </c>
      <c r="AZ54" s="111">
        <f t="shared" si="362"/>
        <v>0</v>
      </c>
      <c r="BA54" s="111">
        <f t="shared" si="362"/>
        <v>0</v>
      </c>
      <c r="BB54" s="111">
        <f t="shared" si="362"/>
        <v>0</v>
      </c>
      <c r="BC54" s="111">
        <f t="shared" si="362"/>
        <v>0</v>
      </c>
      <c r="BD54" s="111">
        <f t="shared" si="362"/>
        <v>0</v>
      </c>
      <c r="BE54" s="111">
        <f t="shared" si="362"/>
        <v>0</v>
      </c>
      <c r="BF54" s="111">
        <f t="shared" si="362"/>
        <v>0</v>
      </c>
      <c r="BG54" s="111">
        <f t="shared" si="362"/>
        <v>0</v>
      </c>
      <c r="BH54" s="111">
        <f t="shared" si="362"/>
        <v>0</v>
      </c>
      <c r="BI54" s="111">
        <f t="shared" si="362"/>
        <v>0</v>
      </c>
      <c r="BJ54" s="225">
        <f t="shared" si="362"/>
        <v>0</v>
      </c>
      <c r="BK54" s="225">
        <f t="shared" si="362"/>
        <v>0</v>
      </c>
      <c r="BL54" s="225">
        <f t="shared" si="362"/>
        <v>0</v>
      </c>
      <c r="BM54" s="112"/>
      <c r="BN54" s="112"/>
      <c r="BO54" s="112"/>
      <c r="BP54" s="112"/>
      <c r="BQ54" s="575">
        <f t="shared" ref="BQ54:CD54" si="364">SUM(BQ51:BQ53)</f>
        <v>0</v>
      </c>
      <c r="BR54" s="247"/>
      <c r="BS54" s="111">
        <f t="shared" si="364"/>
        <v>0</v>
      </c>
      <c r="BT54" s="111">
        <f t="shared" si="364"/>
        <v>0</v>
      </c>
      <c r="BU54" s="111">
        <f t="shared" si="364"/>
        <v>0</v>
      </c>
      <c r="BV54" s="111">
        <f t="shared" si="364"/>
        <v>0</v>
      </c>
      <c r="BW54" s="111">
        <f t="shared" si="364"/>
        <v>0</v>
      </c>
      <c r="BX54" s="225">
        <f>SUM(BX51:BX53)</f>
        <v>0</v>
      </c>
      <c r="BY54" s="225">
        <f>SUM(BY51:BY53)</f>
        <v>0</v>
      </c>
      <c r="BZ54" s="111">
        <f t="shared" si="364"/>
        <v>0</v>
      </c>
      <c r="CA54" s="111">
        <f t="shared" si="364"/>
        <v>0</v>
      </c>
      <c r="CB54" s="111">
        <f t="shared" si="364"/>
        <v>0</v>
      </c>
      <c r="CC54" s="111">
        <f t="shared" si="364"/>
        <v>0</v>
      </c>
      <c r="CD54" s="111">
        <f t="shared" si="364"/>
        <v>0</v>
      </c>
      <c r="CE54" s="225">
        <f>SUM(CE51:CE53)</f>
        <v>0</v>
      </c>
      <c r="CF54" s="247"/>
      <c r="CG54" s="570"/>
      <c r="CH54" s="570"/>
      <c r="CI54" s="112"/>
      <c r="CJ54" s="112"/>
      <c r="CK54" s="112"/>
    </row>
    <row r="55" spans="1:89" s="116" customFormat="1" ht="45" hidden="1" customHeight="1" outlineLevel="1">
      <c r="A55" s="117"/>
      <c r="B55" s="117"/>
      <c r="C55" s="98" t="s">
        <v>46</v>
      </c>
      <c r="D55" s="38" t="s">
        <v>290</v>
      </c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256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576"/>
      <c r="BR55" s="246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246"/>
      <c r="CG55" s="582"/>
      <c r="CH55" s="582"/>
      <c r="CI55" s="112"/>
      <c r="CJ55" s="112"/>
      <c r="CK55" s="112"/>
    </row>
    <row r="56" spans="1:89" s="116" customFormat="1" ht="15" hidden="1" customHeight="1" outlineLevel="1">
      <c r="A56" s="117"/>
      <c r="B56" s="117"/>
      <c r="C56" s="95" t="s">
        <v>124</v>
      </c>
      <c r="D56" s="122" t="s">
        <v>101</v>
      </c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24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576"/>
      <c r="BR56" s="246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246"/>
      <c r="CG56" s="582"/>
      <c r="CH56" s="582"/>
      <c r="CI56" s="112"/>
      <c r="CJ56" s="112"/>
      <c r="CK56" s="112"/>
    </row>
    <row r="57" spans="1:89" s="116" customFormat="1" ht="15" hidden="1" customHeight="1" outlineLevel="1">
      <c r="A57" s="117"/>
      <c r="B57" s="117"/>
      <c r="C57" s="99"/>
      <c r="D57" s="117"/>
      <c r="E57" s="124"/>
      <c r="F57" s="124"/>
      <c r="G57" s="111">
        <f>J57+O57+P57+Q57+R57</f>
        <v>0</v>
      </c>
      <c r="H57" s="225">
        <f t="shared" ref="H57:J59" si="365">SUM(I57:L57)</f>
        <v>0</v>
      </c>
      <c r="I57" s="225">
        <f t="shared" si="365"/>
        <v>0</v>
      </c>
      <c r="J57" s="111">
        <f t="shared" si="365"/>
        <v>0</v>
      </c>
      <c r="K57" s="123"/>
      <c r="L57" s="123"/>
      <c r="M57" s="123"/>
      <c r="N57" s="123"/>
      <c r="O57" s="123"/>
      <c r="P57" s="123"/>
      <c r="Q57" s="123"/>
      <c r="R57" s="123"/>
      <c r="S57" s="221"/>
      <c r="T57" s="123"/>
      <c r="U57" s="123"/>
      <c r="V57" s="123"/>
      <c r="W57" s="123"/>
      <c r="X57" s="123"/>
      <c r="Y57" s="123"/>
      <c r="Z57" s="221"/>
      <c r="AA57" s="124"/>
      <c r="AB57" s="111">
        <f>AI57+AX57+BA57+BD57+BG57</f>
        <v>0</v>
      </c>
      <c r="AC57" s="221"/>
      <c r="AD57" s="221"/>
      <c r="AE57" s="221"/>
      <c r="AF57" s="221"/>
      <c r="AG57" s="221"/>
      <c r="AH57" s="221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221"/>
      <c r="BK57" s="221"/>
      <c r="BL57" s="221"/>
      <c r="BM57" s="124"/>
      <c r="BN57" s="124"/>
      <c r="BO57" s="124"/>
      <c r="BP57" s="124"/>
      <c r="BQ57" s="575">
        <f>SUM(BS57:BW57)</f>
        <v>0</v>
      </c>
      <c r="BR57" s="247"/>
      <c r="BS57" s="123"/>
      <c r="BT57" s="123"/>
      <c r="BU57" s="123"/>
      <c r="BV57" s="123"/>
      <c r="BW57" s="123"/>
      <c r="BX57" s="221"/>
      <c r="BY57" s="221"/>
      <c r="BZ57" s="111">
        <f>SUM(CA57:CD57)</f>
        <v>0</v>
      </c>
      <c r="CA57" s="123"/>
      <c r="CB57" s="123"/>
      <c r="CC57" s="123"/>
      <c r="CD57" s="123"/>
      <c r="CE57" s="221"/>
      <c r="CF57" s="229"/>
      <c r="CG57" s="578"/>
      <c r="CH57" s="578"/>
      <c r="CI57" s="124"/>
      <c r="CJ57" s="124"/>
      <c r="CK57" s="117"/>
    </row>
    <row r="58" spans="1:89" s="116" customFormat="1" ht="15" hidden="1" customHeight="1" outlineLevel="1">
      <c r="A58" s="117"/>
      <c r="B58" s="117"/>
      <c r="C58" s="99"/>
      <c r="D58" s="117"/>
      <c r="E58" s="124"/>
      <c r="F58" s="124"/>
      <c r="G58" s="111">
        <f>J58+O58+P58+Q58+R58</f>
        <v>0</v>
      </c>
      <c r="H58" s="225">
        <f t="shared" si="365"/>
        <v>0</v>
      </c>
      <c r="I58" s="225">
        <f t="shared" si="365"/>
        <v>0</v>
      </c>
      <c r="J58" s="111">
        <f t="shared" si="365"/>
        <v>0</v>
      </c>
      <c r="K58" s="90"/>
      <c r="L58" s="90"/>
      <c r="M58" s="90"/>
      <c r="N58" s="90"/>
      <c r="O58" s="90"/>
      <c r="P58" s="90"/>
      <c r="Q58" s="90"/>
      <c r="R58" s="90"/>
      <c r="S58" s="224"/>
      <c r="T58" s="87"/>
      <c r="U58" s="87"/>
      <c r="V58" s="87"/>
      <c r="W58" s="87"/>
      <c r="X58" s="87"/>
      <c r="Y58" s="87"/>
      <c r="Z58" s="222"/>
      <c r="AA58" s="124"/>
      <c r="AB58" s="111">
        <f>AI58+AX58+BA58+BD58+BG58</f>
        <v>0</v>
      </c>
      <c r="AC58" s="222"/>
      <c r="AD58" s="221"/>
      <c r="AE58" s="221"/>
      <c r="AF58" s="222"/>
      <c r="AG58" s="221"/>
      <c r="AH58" s="221"/>
      <c r="AI58" s="87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221"/>
      <c r="BK58" s="221"/>
      <c r="BL58" s="221"/>
      <c r="BM58" s="124"/>
      <c r="BN58" s="124"/>
      <c r="BO58" s="124"/>
      <c r="BP58" s="124"/>
      <c r="BQ58" s="575">
        <f>SUM(BS58:BW58)</f>
        <v>0</v>
      </c>
      <c r="BR58" s="247"/>
      <c r="BS58" s="87"/>
      <c r="BT58" s="87"/>
      <c r="BU58" s="87"/>
      <c r="BV58" s="87"/>
      <c r="BW58" s="87"/>
      <c r="BX58" s="222"/>
      <c r="BY58" s="222"/>
      <c r="BZ58" s="111">
        <f>SUM(CA58:CD58)</f>
        <v>0</v>
      </c>
      <c r="CA58" s="87"/>
      <c r="CB58" s="87"/>
      <c r="CC58" s="87"/>
      <c r="CD58" s="87"/>
      <c r="CE58" s="222"/>
      <c r="CF58" s="226"/>
      <c r="CG58" s="568"/>
      <c r="CH58" s="568"/>
      <c r="CI58" s="124"/>
      <c r="CJ58" s="124"/>
      <c r="CK58" s="117"/>
    </row>
    <row r="59" spans="1:89" s="116" customFormat="1" ht="15" hidden="1" customHeight="1" outlineLevel="1">
      <c r="A59" s="117"/>
      <c r="B59" s="117"/>
      <c r="C59" s="99" t="s">
        <v>104</v>
      </c>
      <c r="D59" s="117"/>
      <c r="E59" s="124"/>
      <c r="F59" s="124"/>
      <c r="G59" s="111">
        <f>J59+O59+P59+Q59+R59</f>
        <v>0</v>
      </c>
      <c r="H59" s="225">
        <f t="shared" si="365"/>
        <v>0</v>
      </c>
      <c r="I59" s="225">
        <f t="shared" si="365"/>
        <v>0</v>
      </c>
      <c r="J59" s="111">
        <f t="shared" si="365"/>
        <v>0</v>
      </c>
      <c r="K59" s="90"/>
      <c r="L59" s="90"/>
      <c r="M59" s="90"/>
      <c r="N59" s="90"/>
      <c r="O59" s="90"/>
      <c r="P59" s="90"/>
      <c r="Q59" s="90"/>
      <c r="R59" s="90"/>
      <c r="S59" s="224"/>
      <c r="T59" s="87"/>
      <c r="U59" s="87"/>
      <c r="V59" s="87"/>
      <c r="W59" s="87"/>
      <c r="X59" s="87"/>
      <c r="Y59" s="87"/>
      <c r="Z59" s="222"/>
      <c r="AA59" s="124"/>
      <c r="AB59" s="111">
        <f>AI59+AX59+BA59+BD59+BG59</f>
        <v>0</v>
      </c>
      <c r="AC59" s="222"/>
      <c r="AD59" s="221"/>
      <c r="AE59" s="221"/>
      <c r="AF59" s="222"/>
      <c r="AG59" s="221"/>
      <c r="AH59" s="221"/>
      <c r="AI59" s="87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221"/>
      <c r="BK59" s="221"/>
      <c r="BL59" s="221"/>
      <c r="BM59" s="124"/>
      <c r="BN59" s="124"/>
      <c r="BO59" s="124"/>
      <c r="BP59" s="124"/>
      <c r="BQ59" s="575">
        <f>SUM(BS59:BW59)</f>
        <v>0</v>
      </c>
      <c r="BR59" s="247"/>
      <c r="BS59" s="87"/>
      <c r="BT59" s="87"/>
      <c r="BU59" s="87"/>
      <c r="BV59" s="87"/>
      <c r="BW59" s="87"/>
      <c r="BX59" s="222"/>
      <c r="BY59" s="222"/>
      <c r="BZ59" s="111">
        <f>SUM(CA59:CD59)</f>
        <v>0</v>
      </c>
      <c r="CA59" s="87"/>
      <c r="CB59" s="87"/>
      <c r="CC59" s="87"/>
      <c r="CD59" s="87"/>
      <c r="CE59" s="222"/>
      <c r="CF59" s="226"/>
      <c r="CG59" s="568"/>
      <c r="CH59" s="568"/>
      <c r="CI59" s="124"/>
      <c r="CJ59" s="124"/>
      <c r="CK59" s="117"/>
    </row>
    <row r="60" spans="1:89" s="116" customFormat="1" ht="15" hidden="1" customHeight="1" outlineLevel="1">
      <c r="A60" s="117"/>
      <c r="B60" s="117"/>
      <c r="C60" s="97"/>
      <c r="D60" s="124" t="s">
        <v>13</v>
      </c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24"/>
      <c r="AB60" s="111">
        <f t="shared" ref="AB60:BL60" si="366">SUM(AB57:AB59)</f>
        <v>0</v>
      </c>
      <c r="AC60" s="225">
        <f t="shared" ref="AC60:AE60" si="367">SUM(AC57:AC59)</f>
        <v>0</v>
      </c>
      <c r="AD60" s="225">
        <f t="shared" si="367"/>
        <v>0</v>
      </c>
      <c r="AE60" s="225">
        <f t="shared" si="367"/>
        <v>0</v>
      </c>
      <c r="AF60" s="225">
        <f t="shared" si="366"/>
        <v>0</v>
      </c>
      <c r="AG60" s="225">
        <f t="shared" si="366"/>
        <v>0</v>
      </c>
      <c r="AH60" s="225">
        <f t="shared" si="366"/>
        <v>0</v>
      </c>
      <c r="AI60" s="111">
        <f t="shared" si="366"/>
        <v>0</v>
      </c>
      <c r="AJ60" s="111">
        <f t="shared" si="366"/>
        <v>0</v>
      </c>
      <c r="AK60" s="111">
        <f t="shared" si="366"/>
        <v>0</v>
      </c>
      <c r="AL60" s="111">
        <f t="shared" si="366"/>
        <v>0</v>
      </c>
      <c r="AM60" s="111">
        <f t="shared" si="366"/>
        <v>0</v>
      </c>
      <c r="AN60" s="111">
        <f t="shared" si="366"/>
        <v>0</v>
      </c>
      <c r="AO60" s="111">
        <f t="shared" si="366"/>
        <v>0</v>
      </c>
      <c r="AP60" s="111">
        <f t="shared" si="366"/>
        <v>0</v>
      </c>
      <c r="AQ60" s="111">
        <f t="shared" si="366"/>
        <v>0</v>
      </c>
      <c r="AR60" s="111">
        <f t="shared" si="366"/>
        <v>0</v>
      </c>
      <c r="AS60" s="111">
        <f t="shared" si="366"/>
        <v>0</v>
      </c>
      <c r="AT60" s="111">
        <f t="shared" si="366"/>
        <v>0</v>
      </c>
      <c r="AU60" s="111">
        <f t="shared" si="366"/>
        <v>0</v>
      </c>
      <c r="AV60" s="111">
        <f t="shared" si="366"/>
        <v>0</v>
      </c>
      <c r="AW60" s="111">
        <f t="shared" si="366"/>
        <v>0</v>
      </c>
      <c r="AX60" s="111">
        <f t="shared" si="366"/>
        <v>0</v>
      </c>
      <c r="AY60" s="111">
        <f t="shared" si="366"/>
        <v>0</v>
      </c>
      <c r="AZ60" s="111">
        <f t="shared" si="366"/>
        <v>0</v>
      </c>
      <c r="BA60" s="111">
        <f t="shared" si="366"/>
        <v>0</v>
      </c>
      <c r="BB60" s="111">
        <f t="shared" si="366"/>
        <v>0</v>
      </c>
      <c r="BC60" s="111">
        <f t="shared" si="366"/>
        <v>0</v>
      </c>
      <c r="BD60" s="111">
        <f t="shared" si="366"/>
        <v>0</v>
      </c>
      <c r="BE60" s="111">
        <f t="shared" si="366"/>
        <v>0</v>
      </c>
      <c r="BF60" s="111">
        <f t="shared" si="366"/>
        <v>0</v>
      </c>
      <c r="BG60" s="111">
        <f t="shared" si="366"/>
        <v>0</v>
      </c>
      <c r="BH60" s="111">
        <f t="shared" si="366"/>
        <v>0</v>
      </c>
      <c r="BI60" s="111">
        <f t="shared" si="366"/>
        <v>0</v>
      </c>
      <c r="BJ60" s="225">
        <f t="shared" si="366"/>
        <v>0</v>
      </c>
      <c r="BK60" s="225">
        <f t="shared" si="366"/>
        <v>0</v>
      </c>
      <c r="BL60" s="225">
        <f t="shared" si="366"/>
        <v>0</v>
      </c>
      <c r="BM60" s="112"/>
      <c r="BN60" s="112"/>
      <c r="BO60" s="112"/>
      <c r="BP60" s="112"/>
      <c r="BQ60" s="575">
        <f t="shared" ref="BQ60:CD60" si="368">SUM(BQ57:BQ59)</f>
        <v>0</v>
      </c>
      <c r="BR60" s="247"/>
      <c r="BS60" s="111">
        <f t="shared" si="368"/>
        <v>0</v>
      </c>
      <c r="BT60" s="111">
        <f t="shared" si="368"/>
        <v>0</v>
      </c>
      <c r="BU60" s="111">
        <f t="shared" si="368"/>
        <v>0</v>
      </c>
      <c r="BV60" s="111">
        <f t="shared" si="368"/>
        <v>0</v>
      </c>
      <c r="BW60" s="111">
        <f t="shared" si="368"/>
        <v>0</v>
      </c>
      <c r="BX60" s="225">
        <f>SUM(BX57:BX59)</f>
        <v>0</v>
      </c>
      <c r="BY60" s="225">
        <f>SUM(BY57:BY59)</f>
        <v>0</v>
      </c>
      <c r="BZ60" s="111">
        <f t="shared" si="368"/>
        <v>0</v>
      </c>
      <c r="CA60" s="111">
        <f t="shared" si="368"/>
        <v>0</v>
      </c>
      <c r="CB60" s="111">
        <f t="shared" si="368"/>
        <v>0</v>
      </c>
      <c r="CC60" s="111">
        <f t="shared" si="368"/>
        <v>0</v>
      </c>
      <c r="CD60" s="111">
        <f t="shared" si="368"/>
        <v>0</v>
      </c>
      <c r="CE60" s="225">
        <f>SUM(CE57:CE59)</f>
        <v>0</v>
      </c>
      <c r="CF60" s="247"/>
      <c r="CG60" s="570"/>
      <c r="CH60" s="570"/>
      <c r="CI60" s="112"/>
      <c r="CJ60" s="112"/>
      <c r="CK60" s="112"/>
    </row>
    <row r="61" spans="1:89" s="116" customFormat="1" ht="15" hidden="1" customHeight="1" outlineLevel="1">
      <c r="A61" s="117"/>
      <c r="B61" s="117"/>
      <c r="C61" s="95" t="s">
        <v>125</v>
      </c>
      <c r="D61" s="122" t="s">
        <v>105</v>
      </c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24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576"/>
      <c r="BR61" s="246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246"/>
      <c r="CG61" s="582"/>
      <c r="CH61" s="582"/>
      <c r="CI61" s="112"/>
      <c r="CJ61" s="112"/>
      <c r="CK61" s="112"/>
    </row>
    <row r="62" spans="1:89" s="116" customFormat="1" ht="15" hidden="1" customHeight="1" outlineLevel="1">
      <c r="A62" s="117"/>
      <c r="B62" s="117"/>
      <c r="C62" s="100"/>
      <c r="D62" s="117"/>
      <c r="E62" s="124"/>
      <c r="F62" s="124"/>
      <c r="G62" s="111">
        <f>J62+O62+P62+Q62+R62</f>
        <v>0</v>
      </c>
      <c r="H62" s="225">
        <f t="shared" ref="H62:J64" si="369">SUM(I62:L62)</f>
        <v>0</v>
      </c>
      <c r="I62" s="225">
        <f t="shared" si="369"/>
        <v>0</v>
      </c>
      <c r="J62" s="111">
        <f t="shared" si="369"/>
        <v>0</v>
      </c>
      <c r="K62" s="123"/>
      <c r="L62" s="123"/>
      <c r="M62" s="123"/>
      <c r="N62" s="123"/>
      <c r="O62" s="123"/>
      <c r="P62" s="123"/>
      <c r="Q62" s="123"/>
      <c r="R62" s="123"/>
      <c r="S62" s="221"/>
      <c r="T62" s="123"/>
      <c r="U62" s="123"/>
      <c r="V62" s="123"/>
      <c r="W62" s="123"/>
      <c r="X62" s="123"/>
      <c r="Y62" s="123"/>
      <c r="Z62" s="221"/>
      <c r="AA62" s="124"/>
      <c r="AB62" s="111">
        <f>AI62+AX62+BA62+BD62+BG62</f>
        <v>0</v>
      </c>
      <c r="AC62" s="221"/>
      <c r="AD62" s="221"/>
      <c r="AE62" s="221"/>
      <c r="AF62" s="221"/>
      <c r="AG62" s="221"/>
      <c r="AH62" s="221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221"/>
      <c r="BK62" s="221"/>
      <c r="BL62" s="221"/>
      <c r="BM62" s="124"/>
      <c r="BN62" s="124"/>
      <c r="BO62" s="124"/>
      <c r="BP62" s="124"/>
      <c r="BQ62" s="575">
        <f>SUM(BS62:BW62)</f>
        <v>0</v>
      </c>
      <c r="BR62" s="247"/>
      <c r="BS62" s="123"/>
      <c r="BT62" s="123"/>
      <c r="BU62" s="123"/>
      <c r="BV62" s="123"/>
      <c r="BW62" s="123"/>
      <c r="BX62" s="221"/>
      <c r="BY62" s="221"/>
      <c r="BZ62" s="111">
        <f>SUM(CA62:CD62)</f>
        <v>0</v>
      </c>
      <c r="CA62" s="123"/>
      <c r="CB62" s="123"/>
      <c r="CC62" s="123"/>
      <c r="CD62" s="123"/>
      <c r="CE62" s="221"/>
      <c r="CF62" s="229"/>
      <c r="CG62" s="578"/>
      <c r="CH62" s="578"/>
      <c r="CI62" s="124"/>
      <c r="CJ62" s="124"/>
      <c r="CK62" s="117"/>
    </row>
    <row r="63" spans="1:89" s="116" customFormat="1" ht="15" hidden="1" customHeight="1" outlineLevel="1">
      <c r="A63" s="117"/>
      <c r="B63" s="117"/>
      <c r="C63" s="100"/>
      <c r="D63" s="117"/>
      <c r="E63" s="124"/>
      <c r="F63" s="124"/>
      <c r="G63" s="111">
        <f>J63+O63+P63+Q63+R63</f>
        <v>0</v>
      </c>
      <c r="H63" s="225">
        <f t="shared" si="369"/>
        <v>0</v>
      </c>
      <c r="I63" s="225">
        <f t="shared" si="369"/>
        <v>0</v>
      </c>
      <c r="J63" s="111">
        <f t="shared" si="369"/>
        <v>0</v>
      </c>
      <c r="K63" s="90"/>
      <c r="L63" s="90"/>
      <c r="M63" s="90"/>
      <c r="N63" s="90"/>
      <c r="O63" s="90"/>
      <c r="P63" s="90"/>
      <c r="Q63" s="90"/>
      <c r="R63" s="90"/>
      <c r="S63" s="224"/>
      <c r="T63" s="87"/>
      <c r="U63" s="87"/>
      <c r="V63" s="87"/>
      <c r="W63" s="87"/>
      <c r="X63" s="87"/>
      <c r="Y63" s="87"/>
      <c r="Z63" s="222"/>
      <c r="AA63" s="124"/>
      <c r="AB63" s="111">
        <f>AI63+AX63+BA63+BD63+BG63</f>
        <v>0</v>
      </c>
      <c r="AC63" s="222"/>
      <c r="AD63" s="221"/>
      <c r="AE63" s="221"/>
      <c r="AF63" s="222"/>
      <c r="AG63" s="221"/>
      <c r="AH63" s="221"/>
      <c r="AI63" s="87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221"/>
      <c r="BK63" s="221"/>
      <c r="BL63" s="221"/>
      <c r="BM63" s="124"/>
      <c r="BN63" s="124"/>
      <c r="BO63" s="124"/>
      <c r="BP63" s="124"/>
      <c r="BQ63" s="575">
        <f>SUM(BS63:BW63)</f>
        <v>0</v>
      </c>
      <c r="BR63" s="247"/>
      <c r="BS63" s="123"/>
      <c r="BT63" s="123"/>
      <c r="BU63" s="123"/>
      <c r="BV63" s="123"/>
      <c r="BW63" s="123"/>
      <c r="BX63" s="221"/>
      <c r="BY63" s="221"/>
      <c r="BZ63" s="111">
        <f>SUM(CA63:CD63)</f>
        <v>0</v>
      </c>
      <c r="CA63" s="123"/>
      <c r="CB63" s="123"/>
      <c r="CC63" s="123"/>
      <c r="CD63" s="123"/>
      <c r="CE63" s="221"/>
      <c r="CF63" s="229"/>
      <c r="CG63" s="578"/>
      <c r="CH63" s="578"/>
      <c r="CI63" s="124"/>
      <c r="CJ63" s="124"/>
      <c r="CK63" s="117"/>
    </row>
    <row r="64" spans="1:89" s="116" customFormat="1" ht="15" hidden="1" customHeight="1" outlineLevel="1">
      <c r="A64" s="117"/>
      <c r="B64" s="117"/>
      <c r="C64" s="100" t="s">
        <v>104</v>
      </c>
      <c r="D64" s="117"/>
      <c r="E64" s="124"/>
      <c r="F64" s="124"/>
      <c r="G64" s="111">
        <f>J64+O64+P64+Q64+R64</f>
        <v>0</v>
      </c>
      <c r="H64" s="225">
        <f t="shared" si="369"/>
        <v>0</v>
      </c>
      <c r="I64" s="225">
        <f t="shared" si="369"/>
        <v>0</v>
      </c>
      <c r="J64" s="111">
        <f t="shared" si="369"/>
        <v>0</v>
      </c>
      <c r="K64" s="90"/>
      <c r="L64" s="90"/>
      <c r="M64" s="90"/>
      <c r="N64" s="90"/>
      <c r="O64" s="90"/>
      <c r="P64" s="90"/>
      <c r="Q64" s="90"/>
      <c r="R64" s="90"/>
      <c r="S64" s="224"/>
      <c r="T64" s="87"/>
      <c r="U64" s="87"/>
      <c r="V64" s="87"/>
      <c r="W64" s="87"/>
      <c r="X64" s="87"/>
      <c r="Y64" s="87"/>
      <c r="Z64" s="222"/>
      <c r="AA64" s="124"/>
      <c r="AB64" s="111">
        <f>AI64+AX64+BA64+BD64+BG64</f>
        <v>0</v>
      </c>
      <c r="AC64" s="222"/>
      <c r="AD64" s="221"/>
      <c r="AE64" s="221"/>
      <c r="AF64" s="222"/>
      <c r="AG64" s="221"/>
      <c r="AH64" s="221"/>
      <c r="AI64" s="87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221"/>
      <c r="BK64" s="221"/>
      <c r="BL64" s="221"/>
      <c r="BM64" s="124"/>
      <c r="BN64" s="124"/>
      <c r="BO64" s="124"/>
      <c r="BP64" s="124"/>
      <c r="BQ64" s="575">
        <f>SUM(BS64:BW64)</f>
        <v>0</v>
      </c>
      <c r="BR64" s="247"/>
      <c r="BS64" s="123"/>
      <c r="BT64" s="123"/>
      <c r="BU64" s="123"/>
      <c r="BV64" s="123"/>
      <c r="BW64" s="123"/>
      <c r="BX64" s="221"/>
      <c r="BY64" s="221"/>
      <c r="BZ64" s="111">
        <f>SUM(CA64:CD64)</f>
        <v>0</v>
      </c>
      <c r="CA64" s="123"/>
      <c r="CB64" s="123"/>
      <c r="CC64" s="123"/>
      <c r="CD64" s="123"/>
      <c r="CE64" s="221"/>
      <c r="CF64" s="229"/>
      <c r="CG64" s="578"/>
      <c r="CH64" s="578"/>
      <c r="CI64" s="124"/>
      <c r="CJ64" s="124"/>
      <c r="CK64" s="117"/>
    </row>
    <row r="65" spans="1:89" s="116" customFormat="1" ht="15" hidden="1" customHeight="1" outlineLevel="1">
      <c r="A65" s="117"/>
      <c r="B65" s="117"/>
      <c r="C65" s="97"/>
      <c r="D65" s="124" t="s">
        <v>13</v>
      </c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24"/>
      <c r="AB65" s="111">
        <f t="shared" ref="AB65:BL65" si="370">SUM(AB62:AB64)</f>
        <v>0</v>
      </c>
      <c r="AC65" s="225">
        <f t="shared" ref="AC65:AE65" si="371">SUM(AC62:AC64)</f>
        <v>0</v>
      </c>
      <c r="AD65" s="225">
        <f t="shared" si="371"/>
        <v>0</v>
      </c>
      <c r="AE65" s="225">
        <f t="shared" si="371"/>
        <v>0</v>
      </c>
      <c r="AF65" s="225">
        <f t="shared" si="370"/>
        <v>0</v>
      </c>
      <c r="AG65" s="225">
        <f t="shared" si="370"/>
        <v>0</v>
      </c>
      <c r="AH65" s="225">
        <f t="shared" si="370"/>
        <v>0</v>
      </c>
      <c r="AI65" s="111">
        <f t="shared" si="370"/>
        <v>0</v>
      </c>
      <c r="AJ65" s="111">
        <f t="shared" si="370"/>
        <v>0</v>
      </c>
      <c r="AK65" s="111">
        <f t="shared" si="370"/>
        <v>0</v>
      </c>
      <c r="AL65" s="111">
        <f t="shared" si="370"/>
        <v>0</v>
      </c>
      <c r="AM65" s="111">
        <f t="shared" si="370"/>
        <v>0</v>
      </c>
      <c r="AN65" s="111">
        <f t="shared" si="370"/>
        <v>0</v>
      </c>
      <c r="AO65" s="111">
        <f t="shared" si="370"/>
        <v>0</v>
      </c>
      <c r="AP65" s="111">
        <f t="shared" si="370"/>
        <v>0</v>
      </c>
      <c r="AQ65" s="111">
        <f t="shared" si="370"/>
        <v>0</v>
      </c>
      <c r="AR65" s="111">
        <f t="shared" si="370"/>
        <v>0</v>
      </c>
      <c r="AS65" s="111">
        <f t="shared" si="370"/>
        <v>0</v>
      </c>
      <c r="AT65" s="111">
        <f t="shared" si="370"/>
        <v>0</v>
      </c>
      <c r="AU65" s="111">
        <f t="shared" si="370"/>
        <v>0</v>
      </c>
      <c r="AV65" s="111">
        <f t="shared" si="370"/>
        <v>0</v>
      </c>
      <c r="AW65" s="111">
        <f t="shared" si="370"/>
        <v>0</v>
      </c>
      <c r="AX65" s="111">
        <f t="shared" si="370"/>
        <v>0</v>
      </c>
      <c r="AY65" s="111">
        <f t="shared" si="370"/>
        <v>0</v>
      </c>
      <c r="AZ65" s="111">
        <f t="shared" si="370"/>
        <v>0</v>
      </c>
      <c r="BA65" s="111">
        <f t="shared" si="370"/>
        <v>0</v>
      </c>
      <c r="BB65" s="111">
        <f t="shared" si="370"/>
        <v>0</v>
      </c>
      <c r="BC65" s="111">
        <f t="shared" si="370"/>
        <v>0</v>
      </c>
      <c r="BD65" s="111">
        <f t="shared" si="370"/>
        <v>0</v>
      </c>
      <c r="BE65" s="111">
        <f t="shared" si="370"/>
        <v>0</v>
      </c>
      <c r="BF65" s="111">
        <f t="shared" si="370"/>
        <v>0</v>
      </c>
      <c r="BG65" s="111">
        <f t="shared" si="370"/>
        <v>0</v>
      </c>
      <c r="BH65" s="111">
        <f t="shared" si="370"/>
        <v>0</v>
      </c>
      <c r="BI65" s="111">
        <f t="shared" si="370"/>
        <v>0</v>
      </c>
      <c r="BJ65" s="225">
        <f t="shared" si="370"/>
        <v>0</v>
      </c>
      <c r="BK65" s="225">
        <f t="shared" si="370"/>
        <v>0</v>
      </c>
      <c r="BL65" s="225">
        <f t="shared" si="370"/>
        <v>0</v>
      </c>
      <c r="BM65" s="112"/>
      <c r="BN65" s="112"/>
      <c r="BO65" s="112"/>
      <c r="BP65" s="112"/>
      <c r="BQ65" s="575">
        <f t="shared" ref="BQ65:CD65" si="372">SUM(BQ62:BQ64)</f>
        <v>0</v>
      </c>
      <c r="BR65" s="247"/>
      <c r="BS65" s="111">
        <f t="shared" si="372"/>
        <v>0</v>
      </c>
      <c r="BT65" s="111">
        <f t="shared" si="372"/>
        <v>0</v>
      </c>
      <c r="BU65" s="111">
        <f t="shared" si="372"/>
        <v>0</v>
      </c>
      <c r="BV65" s="111">
        <f t="shared" si="372"/>
        <v>0</v>
      </c>
      <c r="BW65" s="111">
        <f t="shared" si="372"/>
        <v>0</v>
      </c>
      <c r="BX65" s="225">
        <f>SUM(BX62:BX64)</f>
        <v>0</v>
      </c>
      <c r="BY65" s="225">
        <f>SUM(BY62:BY64)</f>
        <v>0</v>
      </c>
      <c r="BZ65" s="111">
        <f t="shared" si="372"/>
        <v>0</v>
      </c>
      <c r="CA65" s="111">
        <f t="shared" si="372"/>
        <v>0</v>
      </c>
      <c r="CB65" s="111">
        <f t="shared" si="372"/>
        <v>0</v>
      </c>
      <c r="CC65" s="111">
        <f t="shared" si="372"/>
        <v>0</v>
      </c>
      <c r="CD65" s="111">
        <f t="shared" si="372"/>
        <v>0</v>
      </c>
      <c r="CE65" s="225">
        <f>SUM(CE62:CE64)</f>
        <v>0</v>
      </c>
      <c r="CF65" s="247"/>
      <c r="CG65" s="570"/>
      <c r="CH65" s="570"/>
      <c r="CI65" s="112"/>
      <c r="CJ65" s="112"/>
      <c r="CK65" s="112"/>
    </row>
    <row r="66" spans="1:89" s="116" customFormat="1" ht="78.75" customHeight="1" outlineLevel="1">
      <c r="A66" s="119"/>
      <c r="B66" s="119"/>
      <c r="C66" s="101">
        <v>2</v>
      </c>
      <c r="D66" s="25" t="s">
        <v>291</v>
      </c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64">
        <f>AD72+AD77+AD82+AD87+AD92+AD97+AD102+AD107+AD112+AD117+AD122+AD127</f>
        <v>155.88625000000002</v>
      </c>
      <c r="AE66" s="164">
        <f>AE72+AE77+AE82+AE87+AE92+AE97+AE102+AE107+AE112+AE117+AE122+AE127</f>
        <v>2.4672411250000001</v>
      </c>
      <c r="AF66" s="173"/>
      <c r="AG66" s="164">
        <f>AG72+AG77+AG82+AG87+AG92+AG97+AG102+AG107+AG112+AG117+AG122+AG127</f>
        <v>148.66165781999999</v>
      </c>
      <c r="AH66" s="164">
        <f>AH72+AH77+AH82+AH87+AH92+AH97+AH102+AH107+AH112+AH117+AH122+AH127</f>
        <v>2.7765879481787095</v>
      </c>
      <c r="AI66" s="173"/>
      <c r="AJ66" s="164">
        <f>AJ72+AJ77+AJ82+AJ87+AJ92+AJ97+AJ102+AJ107+AJ112+AJ117+AJ122+AJ127</f>
        <v>165.55443717800003</v>
      </c>
      <c r="AK66" s="164">
        <f>AK72+AK77+AK82+AK87+AK92+AK97+AK102+AK107+AK112+AK117+AK122+AK127</f>
        <v>3.3480659387223346</v>
      </c>
      <c r="AL66" s="173"/>
      <c r="AM66" s="164">
        <f>AM72+AM77+AM82+AM87+AM92+AM97+AM102+AM107+AM112+AM117+AM122+AM127</f>
        <v>13.970235656</v>
      </c>
      <c r="AN66" s="164">
        <f>AN72+AN77+AN82+AN87+AN92+AN97+AN102+AN107+AN112+AN117+AN122+AN127</f>
        <v>0.24315103916800002</v>
      </c>
      <c r="AO66" s="173"/>
      <c r="AP66" s="164">
        <f>AP72+AP77+AP82+AP87+AP92+AP97+AP102+AP107+AP112+AP117+AP122+AP127</f>
        <v>55.376861955999999</v>
      </c>
      <c r="AQ66" s="164">
        <f>AQ72+AQ77+AQ82+AQ87+AQ92+AQ97+AQ102+AQ107+AQ112+AQ117+AQ122+AQ127</f>
        <v>0.96383066556800001</v>
      </c>
      <c r="AR66" s="173"/>
      <c r="AS66" s="164">
        <f>AS72+AS77+AS82+AS87+AS92+AS97+AS102+AS107+AS112+AS117+AS122+AS127</f>
        <v>69.599137945999999</v>
      </c>
      <c r="AT66" s="164">
        <f>AT72+AT77+AT82+AT87+AT92+AT97+AT102+AT107+AT112+AT117+AT122+AT127</f>
        <v>1.211368450288</v>
      </c>
      <c r="AU66" s="173"/>
      <c r="AV66" s="164">
        <f>AV72+AV77+AV82+AV87+AV92+AV97+AV102+AV107+AV112+AV117+AV122+AV127</f>
        <v>21.567451437999999</v>
      </c>
      <c r="AW66" s="164">
        <f>AW72+AW77+AW82+AW87+AW92+AW97+AW102+AW107+AW112+AW117+AW122+AW127</f>
        <v>0.375380083664</v>
      </c>
      <c r="AX66" s="173"/>
      <c r="AY66" s="164">
        <f>AY72+AY77+AY82+AY87+AY92+AY97+AY102+AY107+AY112+AY117+AY122+AY127</f>
        <v>160.51368699599999</v>
      </c>
      <c r="AZ66" s="164">
        <f>AZ72+AZ77+AZ82+AZ87+AZ92+AZ97+AZ102+AZ107+AZ112+AZ117+AZ122+AZ127</f>
        <v>2.7937302386879996</v>
      </c>
      <c r="BA66" s="173"/>
      <c r="BB66" s="164">
        <f>BB72+BB77+BB82+BB87+BB92+BB97+BB102+BB107+BB112+BB117+BB122+BB127</f>
        <v>160.51368699599999</v>
      </c>
      <c r="BC66" s="164">
        <f>BC72+BC77+BC82+BC87+BC92+BC97+BC102+BC107+BC112+BC117+BC122+BC127</f>
        <v>2.7937302386879996</v>
      </c>
      <c r="BD66" s="173"/>
      <c r="BE66" s="164">
        <f>BE72+BE77+BE82+BE87+BE92+BE97+BE102+BE107+BE112+BE117+BE122+BE127</f>
        <v>160.51368699599999</v>
      </c>
      <c r="BF66" s="164">
        <f>BF72+BF77+BF82+BF87+BF92+BF97+BF102+BF107+BF112+BF117+BF122+BF127</f>
        <v>2.7937302386879996</v>
      </c>
      <c r="BG66" s="173"/>
      <c r="BH66" s="164">
        <f>BH72+BH77+BH82+BH87+BH92+BH97+BH102+BH107+BH112+BH117+BH122+BH127</f>
        <v>160.51368699599999</v>
      </c>
      <c r="BI66" s="164">
        <f>BI72+BI77+BI82+BI87+BI92+BI97+BI102+BI107+BI112+BI117+BI122+BI127</f>
        <v>2.7937302386879996</v>
      </c>
      <c r="BJ66" s="173"/>
      <c r="BK66" s="164">
        <f>BK72+BK77+BK82+BK87+BK92+BK97+BK102+BK107+BK112+BK117+BK122+BK127</f>
        <v>160.51368699599999</v>
      </c>
      <c r="BL66" s="164">
        <f>BL72+BL77+BL82+BL87+BL92+BL97+BL102+BL107+BL112+BL117+BL122+BL127</f>
        <v>2.7937302386879996</v>
      </c>
      <c r="BM66" s="173"/>
      <c r="BN66" s="173"/>
      <c r="BO66" s="173"/>
      <c r="BP66" s="173"/>
      <c r="BQ66" s="620">
        <f t="shared" ref="BQ66:CH66" si="373">BQ72+BQ77+BQ82+BQ87+BQ92+BQ97+BQ102+BQ107+BQ112+BQ117+BQ122+BQ127</f>
        <v>13.447343030468579</v>
      </c>
      <c r="BR66" s="164">
        <f t="shared" si="373"/>
        <v>1.762</v>
      </c>
      <c r="BS66" s="164">
        <f t="shared" si="373"/>
        <v>1.17</v>
      </c>
      <c r="BT66" s="164">
        <f t="shared" si="373"/>
        <v>0.71703504546858521</v>
      </c>
      <c r="BU66" s="164">
        <f t="shared" si="373"/>
        <v>3.8534359949999981</v>
      </c>
      <c r="BV66" s="164">
        <f t="shared" si="373"/>
        <v>3.8534359949999981</v>
      </c>
      <c r="BW66" s="164">
        <f t="shared" si="373"/>
        <v>3.8534359949999981</v>
      </c>
      <c r="BX66" s="164">
        <f t="shared" si="373"/>
        <v>3.8534359949999977</v>
      </c>
      <c r="BY66" s="164">
        <f t="shared" si="373"/>
        <v>3.8534359949999977</v>
      </c>
      <c r="BZ66" s="164">
        <f t="shared" si="373"/>
        <v>8.1883385549999996</v>
      </c>
      <c r="CA66" s="164">
        <f t="shared" si="373"/>
        <v>1.762</v>
      </c>
      <c r="CB66" s="164">
        <f t="shared" si="373"/>
        <v>3.8534359949999999</v>
      </c>
      <c r="CC66" s="164">
        <f t="shared" si="373"/>
        <v>2.5729025600000002</v>
      </c>
      <c r="CD66" s="164">
        <f t="shared" si="373"/>
        <v>0</v>
      </c>
      <c r="CE66" s="164">
        <f t="shared" si="373"/>
        <v>0</v>
      </c>
      <c r="CF66" s="164">
        <f t="shared" si="373"/>
        <v>0</v>
      </c>
      <c r="CG66" s="164">
        <f t="shared" si="373"/>
        <v>0</v>
      </c>
      <c r="CH66" s="164">
        <f t="shared" si="373"/>
        <v>0</v>
      </c>
      <c r="CI66" s="173"/>
      <c r="CJ66" s="173"/>
      <c r="CK66" s="173"/>
    </row>
    <row r="67" spans="1:89" s="116" customFormat="1" ht="15" hidden="1" customHeight="1" outlineLevel="1">
      <c r="A67" s="117"/>
      <c r="B67" s="117"/>
      <c r="C67" s="95" t="s">
        <v>51</v>
      </c>
      <c r="D67" s="122" t="s">
        <v>101</v>
      </c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23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576"/>
      <c r="BR67" s="246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246"/>
      <c r="CG67" s="582"/>
      <c r="CH67" s="582"/>
      <c r="CI67" s="112"/>
      <c r="CJ67" s="112"/>
      <c r="CK67" s="112"/>
    </row>
    <row r="68" spans="1:89" s="116" customFormat="1" ht="15" hidden="1" customHeight="1" outlineLevel="1">
      <c r="A68" s="117"/>
      <c r="B68" s="117"/>
      <c r="C68" s="102" t="s">
        <v>126</v>
      </c>
      <c r="D68" s="36" t="s">
        <v>106</v>
      </c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7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576"/>
      <c r="BR68" s="246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246"/>
      <c r="CG68" s="582"/>
      <c r="CH68" s="582"/>
      <c r="CI68" s="112"/>
      <c r="CJ68" s="112"/>
      <c r="CK68" s="112"/>
    </row>
    <row r="69" spans="1:89" s="116" customFormat="1" ht="15" hidden="1" customHeight="1" outlineLevel="1">
      <c r="A69" s="117"/>
      <c r="B69" s="117"/>
      <c r="C69" s="103"/>
      <c r="D69" s="131"/>
      <c r="E69" s="117"/>
      <c r="F69" s="117"/>
      <c r="G69" s="111">
        <f>J69+O69+P69+Q69+R69</f>
        <v>0</v>
      </c>
      <c r="H69" s="225">
        <f t="shared" ref="H69:J71" si="374">SUM(I69:L69)</f>
        <v>0</v>
      </c>
      <c r="I69" s="225">
        <f t="shared" si="374"/>
        <v>0</v>
      </c>
      <c r="J69" s="111">
        <f t="shared" si="374"/>
        <v>0</v>
      </c>
      <c r="K69" s="123"/>
      <c r="L69" s="123"/>
      <c r="M69" s="123"/>
      <c r="N69" s="123"/>
      <c r="O69" s="123"/>
      <c r="P69" s="123"/>
      <c r="Q69" s="123"/>
      <c r="R69" s="123"/>
      <c r="S69" s="221"/>
      <c r="T69" s="123"/>
      <c r="U69" s="123"/>
      <c r="V69" s="123"/>
      <c r="W69" s="123"/>
      <c r="X69" s="123"/>
      <c r="Y69" s="123"/>
      <c r="Z69" s="221"/>
      <c r="AA69" s="123"/>
      <c r="AB69" s="111">
        <f>AI69+AX69+BA69+BD69+BG69</f>
        <v>0</v>
      </c>
      <c r="AC69" s="221"/>
      <c r="AD69" s="221"/>
      <c r="AE69" s="221"/>
      <c r="AF69" s="221"/>
      <c r="AG69" s="221"/>
      <c r="AH69" s="221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221"/>
      <c r="BK69" s="221"/>
      <c r="BL69" s="221"/>
      <c r="BM69" s="123"/>
      <c r="BN69" s="123"/>
      <c r="BO69" s="123"/>
      <c r="BP69" s="123"/>
      <c r="BQ69" s="575">
        <f>SUM(BS69:BW69)</f>
        <v>0</v>
      </c>
      <c r="BR69" s="247"/>
      <c r="BS69" s="123"/>
      <c r="BT69" s="123"/>
      <c r="BU69" s="123"/>
      <c r="BV69" s="123"/>
      <c r="BW69" s="123"/>
      <c r="BX69" s="221"/>
      <c r="BY69" s="221"/>
      <c r="BZ69" s="111">
        <f>SUM(CA69:CD69)</f>
        <v>0</v>
      </c>
      <c r="CA69" s="123"/>
      <c r="CB69" s="123"/>
      <c r="CC69" s="123"/>
      <c r="CD69" s="123"/>
      <c r="CE69" s="221"/>
      <c r="CF69" s="229"/>
      <c r="CG69" s="578"/>
      <c r="CH69" s="578"/>
      <c r="CI69" s="117"/>
      <c r="CJ69" s="117"/>
      <c r="CK69" s="117"/>
    </row>
    <row r="70" spans="1:89" s="116" customFormat="1" ht="15" hidden="1" customHeight="1" outlineLevel="1">
      <c r="A70" s="117"/>
      <c r="B70" s="117"/>
      <c r="C70" s="103"/>
      <c r="D70" s="131"/>
      <c r="E70" s="117"/>
      <c r="F70" s="117"/>
      <c r="G70" s="111">
        <f>J70+O70+P70+Q70+R70</f>
        <v>0</v>
      </c>
      <c r="H70" s="225">
        <f t="shared" si="374"/>
        <v>0</v>
      </c>
      <c r="I70" s="225">
        <f t="shared" si="374"/>
        <v>0</v>
      </c>
      <c r="J70" s="111">
        <f t="shared" si="374"/>
        <v>0</v>
      </c>
      <c r="K70" s="90"/>
      <c r="L70" s="90"/>
      <c r="M70" s="90"/>
      <c r="N70" s="90"/>
      <c r="O70" s="90"/>
      <c r="P70" s="90"/>
      <c r="Q70" s="90"/>
      <c r="R70" s="90"/>
      <c r="S70" s="224"/>
      <c r="T70" s="87"/>
      <c r="U70" s="87"/>
      <c r="V70" s="87"/>
      <c r="W70" s="87"/>
      <c r="X70" s="87"/>
      <c r="Y70" s="87"/>
      <c r="Z70" s="222"/>
      <c r="AA70" s="87"/>
      <c r="AB70" s="111">
        <f>AI70+AX70+BA70+BD70+BG70</f>
        <v>0</v>
      </c>
      <c r="AC70" s="222"/>
      <c r="AD70" s="222"/>
      <c r="AE70" s="222"/>
      <c r="AF70" s="222"/>
      <c r="AG70" s="222"/>
      <c r="AH70" s="222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222"/>
      <c r="BK70" s="222"/>
      <c r="BL70" s="222"/>
      <c r="BM70" s="87"/>
      <c r="BN70" s="87"/>
      <c r="BO70" s="87"/>
      <c r="BP70" s="87"/>
      <c r="BQ70" s="575">
        <f>SUM(BS70:BW70)</f>
        <v>0</v>
      </c>
      <c r="BR70" s="247"/>
      <c r="BS70" s="87"/>
      <c r="BT70" s="87"/>
      <c r="BU70" s="87"/>
      <c r="BV70" s="87"/>
      <c r="BW70" s="87"/>
      <c r="BX70" s="222"/>
      <c r="BY70" s="222"/>
      <c r="BZ70" s="111">
        <f>SUM(CA70:CD70)</f>
        <v>0</v>
      </c>
      <c r="CA70" s="87"/>
      <c r="CB70" s="87"/>
      <c r="CC70" s="87"/>
      <c r="CD70" s="87"/>
      <c r="CE70" s="222"/>
      <c r="CF70" s="226"/>
      <c r="CG70" s="568"/>
      <c r="CH70" s="568"/>
      <c r="CI70" s="117"/>
      <c r="CJ70" s="117"/>
      <c r="CK70" s="117"/>
    </row>
    <row r="71" spans="1:89" s="116" customFormat="1" ht="15" hidden="1" customHeight="1" outlineLevel="1">
      <c r="A71" s="117"/>
      <c r="B71" s="117"/>
      <c r="C71" s="103"/>
      <c r="D71" s="131"/>
      <c r="E71" s="117"/>
      <c r="F71" s="117"/>
      <c r="G71" s="111">
        <f>J71+O71+P71+Q71+R71</f>
        <v>0</v>
      </c>
      <c r="H71" s="225">
        <f t="shared" si="374"/>
        <v>0</v>
      </c>
      <c r="I71" s="225">
        <f t="shared" si="374"/>
        <v>0</v>
      </c>
      <c r="J71" s="111">
        <f t="shared" si="374"/>
        <v>0</v>
      </c>
      <c r="K71" s="90"/>
      <c r="L71" s="90"/>
      <c r="M71" s="90"/>
      <c r="N71" s="90"/>
      <c r="O71" s="90"/>
      <c r="P71" s="90"/>
      <c r="Q71" s="90"/>
      <c r="R71" s="90"/>
      <c r="S71" s="224"/>
      <c r="T71" s="87"/>
      <c r="U71" s="87"/>
      <c r="V71" s="87"/>
      <c r="W71" s="87"/>
      <c r="X71" s="87"/>
      <c r="Y71" s="87"/>
      <c r="Z71" s="222"/>
      <c r="AA71" s="87"/>
      <c r="AB71" s="111">
        <f>AI71+AX71+BA71+BD71+BG71</f>
        <v>0</v>
      </c>
      <c r="AC71" s="222"/>
      <c r="AD71" s="222"/>
      <c r="AE71" s="222"/>
      <c r="AF71" s="222"/>
      <c r="AG71" s="222"/>
      <c r="AH71" s="222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222"/>
      <c r="BK71" s="222"/>
      <c r="BL71" s="222"/>
      <c r="BM71" s="87"/>
      <c r="BN71" s="87"/>
      <c r="BO71" s="87"/>
      <c r="BP71" s="87"/>
      <c r="BQ71" s="575">
        <f>SUM(BS71:BW71)</f>
        <v>0</v>
      </c>
      <c r="BR71" s="247"/>
      <c r="BS71" s="87"/>
      <c r="BT71" s="87"/>
      <c r="BU71" s="87"/>
      <c r="BV71" s="87"/>
      <c r="BW71" s="87"/>
      <c r="BX71" s="222"/>
      <c r="BY71" s="222"/>
      <c r="BZ71" s="111">
        <f>SUM(CA71:CD71)</f>
        <v>0</v>
      </c>
      <c r="CA71" s="87"/>
      <c r="CB71" s="87"/>
      <c r="CC71" s="87"/>
      <c r="CD71" s="87"/>
      <c r="CE71" s="222"/>
      <c r="CF71" s="226"/>
      <c r="CG71" s="568"/>
      <c r="CH71" s="568"/>
      <c r="CI71" s="117"/>
      <c r="CJ71" s="117"/>
      <c r="CK71" s="117"/>
    </row>
    <row r="72" spans="1:89" s="116" customFormat="1" ht="15" hidden="1" customHeight="1" outlineLevel="1">
      <c r="A72" s="117"/>
      <c r="B72" s="117"/>
      <c r="C72" s="103"/>
      <c r="D72" s="37" t="s">
        <v>107</v>
      </c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24"/>
      <c r="AB72" s="111">
        <f t="shared" ref="AB72:BL72" si="375">SUM(AB69:AB71)</f>
        <v>0</v>
      </c>
      <c r="AC72" s="225">
        <f t="shared" ref="AC72:AE72" si="376">SUM(AC69:AC71)</f>
        <v>0</v>
      </c>
      <c r="AD72" s="225">
        <f t="shared" si="376"/>
        <v>0</v>
      </c>
      <c r="AE72" s="225">
        <f t="shared" si="376"/>
        <v>0</v>
      </c>
      <c r="AF72" s="225">
        <f t="shared" si="375"/>
        <v>0</v>
      </c>
      <c r="AG72" s="225">
        <f t="shared" si="375"/>
        <v>0</v>
      </c>
      <c r="AH72" s="225">
        <f t="shared" si="375"/>
        <v>0</v>
      </c>
      <c r="AI72" s="111">
        <f t="shared" si="375"/>
        <v>0</v>
      </c>
      <c r="AJ72" s="111">
        <f t="shared" si="375"/>
        <v>0</v>
      </c>
      <c r="AK72" s="111">
        <f t="shared" si="375"/>
        <v>0</v>
      </c>
      <c r="AL72" s="111">
        <f t="shared" si="375"/>
        <v>0</v>
      </c>
      <c r="AM72" s="111">
        <f t="shared" si="375"/>
        <v>0</v>
      </c>
      <c r="AN72" s="111">
        <f t="shared" si="375"/>
        <v>0</v>
      </c>
      <c r="AO72" s="111">
        <f t="shared" si="375"/>
        <v>0</v>
      </c>
      <c r="AP72" s="111">
        <f t="shared" si="375"/>
        <v>0</v>
      </c>
      <c r="AQ72" s="111">
        <f t="shared" si="375"/>
        <v>0</v>
      </c>
      <c r="AR72" s="111">
        <f t="shared" si="375"/>
        <v>0</v>
      </c>
      <c r="AS72" s="111">
        <f t="shared" si="375"/>
        <v>0</v>
      </c>
      <c r="AT72" s="111">
        <f t="shared" si="375"/>
        <v>0</v>
      </c>
      <c r="AU72" s="111">
        <f t="shared" si="375"/>
        <v>0</v>
      </c>
      <c r="AV72" s="111">
        <f t="shared" si="375"/>
        <v>0</v>
      </c>
      <c r="AW72" s="111">
        <f t="shared" si="375"/>
        <v>0</v>
      </c>
      <c r="AX72" s="111">
        <f t="shared" si="375"/>
        <v>0</v>
      </c>
      <c r="AY72" s="111">
        <f t="shared" si="375"/>
        <v>0</v>
      </c>
      <c r="AZ72" s="111">
        <f t="shared" si="375"/>
        <v>0</v>
      </c>
      <c r="BA72" s="111">
        <f t="shared" si="375"/>
        <v>0</v>
      </c>
      <c r="BB72" s="111">
        <f t="shared" si="375"/>
        <v>0</v>
      </c>
      <c r="BC72" s="111">
        <f t="shared" si="375"/>
        <v>0</v>
      </c>
      <c r="BD72" s="111">
        <f t="shared" si="375"/>
        <v>0</v>
      </c>
      <c r="BE72" s="111">
        <f t="shared" si="375"/>
        <v>0</v>
      </c>
      <c r="BF72" s="111">
        <f t="shared" si="375"/>
        <v>0</v>
      </c>
      <c r="BG72" s="111">
        <f t="shared" si="375"/>
        <v>0</v>
      </c>
      <c r="BH72" s="111">
        <f t="shared" si="375"/>
        <v>0</v>
      </c>
      <c r="BI72" s="111">
        <f t="shared" si="375"/>
        <v>0</v>
      </c>
      <c r="BJ72" s="225">
        <f t="shared" si="375"/>
        <v>0</v>
      </c>
      <c r="BK72" s="225">
        <f t="shared" si="375"/>
        <v>0</v>
      </c>
      <c r="BL72" s="225">
        <f t="shared" si="375"/>
        <v>0</v>
      </c>
      <c r="BM72" s="112"/>
      <c r="BN72" s="112"/>
      <c r="BO72" s="112"/>
      <c r="BP72" s="112"/>
      <c r="BQ72" s="575">
        <f t="shared" ref="BQ72:CD72" si="377">SUM(BQ69:BQ71)</f>
        <v>0</v>
      </c>
      <c r="BR72" s="247"/>
      <c r="BS72" s="111">
        <f t="shared" si="377"/>
        <v>0</v>
      </c>
      <c r="BT72" s="111">
        <f t="shared" si="377"/>
        <v>0</v>
      </c>
      <c r="BU72" s="111">
        <f t="shared" si="377"/>
        <v>0</v>
      </c>
      <c r="BV72" s="111">
        <f t="shared" si="377"/>
        <v>0</v>
      </c>
      <c r="BW72" s="111">
        <f t="shared" si="377"/>
        <v>0</v>
      </c>
      <c r="BX72" s="225">
        <f>SUM(BX69:BX71)</f>
        <v>0</v>
      </c>
      <c r="BY72" s="225">
        <f>SUM(BY69:BY71)</f>
        <v>0</v>
      </c>
      <c r="BZ72" s="111">
        <f t="shared" si="377"/>
        <v>0</v>
      </c>
      <c r="CA72" s="111">
        <f t="shared" si="377"/>
        <v>0</v>
      </c>
      <c r="CB72" s="111">
        <f t="shared" si="377"/>
        <v>0</v>
      </c>
      <c r="CC72" s="111">
        <f t="shared" si="377"/>
        <v>0</v>
      </c>
      <c r="CD72" s="111">
        <f t="shared" si="377"/>
        <v>0</v>
      </c>
      <c r="CE72" s="225">
        <f>SUM(CE69:CE71)</f>
        <v>0</v>
      </c>
      <c r="CF72" s="247"/>
      <c r="CG72" s="570"/>
      <c r="CH72" s="570"/>
      <c r="CI72" s="112"/>
      <c r="CJ72" s="112"/>
      <c r="CK72" s="112"/>
    </row>
    <row r="73" spans="1:89" s="116" customFormat="1" ht="15" hidden="1" customHeight="1" outlineLevel="1">
      <c r="A73" s="117"/>
      <c r="B73" s="117"/>
      <c r="C73" s="102" t="s">
        <v>127</v>
      </c>
      <c r="D73" s="36" t="s">
        <v>273</v>
      </c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7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576"/>
      <c r="BR73" s="246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246"/>
      <c r="CG73" s="582"/>
      <c r="CH73" s="582"/>
      <c r="CI73" s="112"/>
      <c r="CJ73" s="112"/>
      <c r="CK73" s="112"/>
    </row>
    <row r="74" spans="1:89" s="116" customFormat="1" ht="15" hidden="1" customHeight="1" outlineLevel="1">
      <c r="A74" s="117"/>
      <c r="B74" s="117"/>
      <c r="C74" s="103"/>
      <c r="D74" s="24"/>
      <c r="E74" s="117"/>
      <c r="F74" s="117"/>
      <c r="G74" s="111">
        <f>J74+O74+P74+Q74+R74</f>
        <v>0</v>
      </c>
      <c r="H74" s="225">
        <f t="shared" ref="H74:J76" si="378">SUM(I74:L74)</f>
        <v>0</v>
      </c>
      <c r="I74" s="225">
        <f t="shared" si="378"/>
        <v>0</v>
      </c>
      <c r="J74" s="111">
        <f t="shared" si="378"/>
        <v>0</v>
      </c>
      <c r="K74" s="123"/>
      <c r="L74" s="123"/>
      <c r="M74" s="123"/>
      <c r="N74" s="123"/>
      <c r="O74" s="123"/>
      <c r="P74" s="123"/>
      <c r="Q74" s="123"/>
      <c r="R74" s="123"/>
      <c r="S74" s="221"/>
      <c r="T74" s="123"/>
      <c r="U74" s="123"/>
      <c r="V74" s="123"/>
      <c r="W74" s="123"/>
      <c r="X74" s="123"/>
      <c r="Y74" s="123"/>
      <c r="Z74" s="221"/>
      <c r="AA74" s="123"/>
      <c r="AB74" s="111">
        <f>AI74+AX74+BA74+BD74+BG74</f>
        <v>0</v>
      </c>
      <c r="AC74" s="221"/>
      <c r="AD74" s="221"/>
      <c r="AE74" s="221"/>
      <c r="AF74" s="221"/>
      <c r="AG74" s="221"/>
      <c r="AH74" s="221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221"/>
      <c r="BK74" s="221"/>
      <c r="BL74" s="221"/>
      <c r="BM74" s="123"/>
      <c r="BN74" s="123"/>
      <c r="BO74" s="123"/>
      <c r="BP74" s="123"/>
      <c r="BQ74" s="575">
        <f>SUM(BS74:BW74)</f>
        <v>0</v>
      </c>
      <c r="BR74" s="247"/>
      <c r="BS74" s="123"/>
      <c r="BT74" s="123"/>
      <c r="BU74" s="123"/>
      <c r="BV74" s="123"/>
      <c r="BW74" s="123"/>
      <c r="BX74" s="221"/>
      <c r="BY74" s="221"/>
      <c r="BZ74" s="111">
        <f>SUM(CA74:CD74)</f>
        <v>0</v>
      </c>
      <c r="CA74" s="123"/>
      <c r="CB74" s="123"/>
      <c r="CC74" s="123"/>
      <c r="CD74" s="123"/>
      <c r="CE74" s="221"/>
      <c r="CF74" s="229"/>
      <c r="CG74" s="578"/>
      <c r="CH74" s="578"/>
      <c r="CI74" s="117"/>
      <c r="CJ74" s="117"/>
      <c r="CK74" s="117"/>
    </row>
    <row r="75" spans="1:89" s="116" customFormat="1" ht="15" hidden="1" customHeight="1" outlineLevel="1">
      <c r="A75" s="117"/>
      <c r="B75" s="117"/>
      <c r="C75" s="103"/>
      <c r="D75" s="24"/>
      <c r="E75" s="117"/>
      <c r="F75" s="117"/>
      <c r="G75" s="111">
        <f>J75+O75+P75+Q75+R75</f>
        <v>0</v>
      </c>
      <c r="H75" s="225">
        <f t="shared" si="378"/>
        <v>0</v>
      </c>
      <c r="I75" s="225">
        <f t="shared" si="378"/>
        <v>0</v>
      </c>
      <c r="J75" s="111">
        <f t="shared" si="378"/>
        <v>0</v>
      </c>
      <c r="K75" s="90"/>
      <c r="L75" s="90"/>
      <c r="M75" s="90"/>
      <c r="N75" s="90"/>
      <c r="O75" s="90"/>
      <c r="P75" s="90"/>
      <c r="Q75" s="90"/>
      <c r="R75" s="90"/>
      <c r="S75" s="224"/>
      <c r="T75" s="87"/>
      <c r="U75" s="87"/>
      <c r="V75" s="87"/>
      <c r="W75" s="87"/>
      <c r="X75" s="87"/>
      <c r="Y75" s="87"/>
      <c r="Z75" s="222"/>
      <c r="AA75" s="87"/>
      <c r="AB75" s="111">
        <f>AI75+AX75+BA75+BD75+BG75</f>
        <v>0</v>
      </c>
      <c r="AC75" s="222"/>
      <c r="AD75" s="222"/>
      <c r="AE75" s="222"/>
      <c r="AF75" s="222"/>
      <c r="AG75" s="222"/>
      <c r="AH75" s="222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222"/>
      <c r="BK75" s="222"/>
      <c r="BL75" s="222"/>
      <c r="BM75" s="87"/>
      <c r="BN75" s="87"/>
      <c r="BO75" s="87"/>
      <c r="BP75" s="87"/>
      <c r="BQ75" s="575">
        <f>SUM(BS75:BW75)</f>
        <v>0</v>
      </c>
      <c r="BR75" s="247"/>
      <c r="BS75" s="87"/>
      <c r="BT75" s="87"/>
      <c r="BU75" s="87"/>
      <c r="BV75" s="87"/>
      <c r="BW75" s="87"/>
      <c r="BX75" s="222"/>
      <c r="BY75" s="222"/>
      <c r="BZ75" s="111">
        <f>SUM(CA75:CD75)</f>
        <v>0</v>
      </c>
      <c r="CA75" s="87"/>
      <c r="CB75" s="87"/>
      <c r="CC75" s="87"/>
      <c r="CD75" s="87"/>
      <c r="CE75" s="222"/>
      <c r="CF75" s="226"/>
      <c r="CG75" s="568"/>
      <c r="CH75" s="568"/>
      <c r="CI75" s="117"/>
      <c r="CJ75" s="117"/>
      <c r="CK75" s="117"/>
    </row>
    <row r="76" spans="1:89" s="116" customFormat="1" ht="15" hidden="1" customHeight="1" outlineLevel="1">
      <c r="A76" s="117"/>
      <c r="B76" s="117"/>
      <c r="C76" s="103" t="s">
        <v>104</v>
      </c>
      <c r="D76" s="24"/>
      <c r="E76" s="117"/>
      <c r="F76" s="117"/>
      <c r="G76" s="111">
        <f>J76+O76+P76+Q76+R76</f>
        <v>0</v>
      </c>
      <c r="H76" s="225">
        <f t="shared" si="378"/>
        <v>0</v>
      </c>
      <c r="I76" s="225">
        <f t="shared" si="378"/>
        <v>0</v>
      </c>
      <c r="J76" s="111">
        <f t="shared" si="378"/>
        <v>0</v>
      </c>
      <c r="K76" s="90"/>
      <c r="L76" s="90"/>
      <c r="M76" s="90"/>
      <c r="N76" s="90"/>
      <c r="O76" s="90"/>
      <c r="P76" s="90"/>
      <c r="Q76" s="90"/>
      <c r="R76" s="90"/>
      <c r="S76" s="224"/>
      <c r="T76" s="87"/>
      <c r="U76" s="87"/>
      <c r="V76" s="87"/>
      <c r="W76" s="87"/>
      <c r="X76" s="87"/>
      <c r="Y76" s="87"/>
      <c r="Z76" s="222"/>
      <c r="AA76" s="87"/>
      <c r="AB76" s="111">
        <f>AI76+AX76+BA76+BD76+BG76</f>
        <v>0</v>
      </c>
      <c r="AC76" s="222"/>
      <c r="AD76" s="222"/>
      <c r="AE76" s="222"/>
      <c r="AF76" s="222"/>
      <c r="AG76" s="222"/>
      <c r="AH76" s="222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222"/>
      <c r="BK76" s="222"/>
      <c r="BL76" s="222"/>
      <c r="BM76" s="87"/>
      <c r="BN76" s="87"/>
      <c r="BO76" s="87"/>
      <c r="BP76" s="87"/>
      <c r="BQ76" s="575">
        <f>SUM(BS76:BW76)</f>
        <v>0</v>
      </c>
      <c r="BR76" s="247"/>
      <c r="BS76" s="87"/>
      <c r="BT76" s="87"/>
      <c r="BU76" s="87"/>
      <c r="BV76" s="87"/>
      <c r="BW76" s="87"/>
      <c r="BX76" s="222"/>
      <c r="BY76" s="222"/>
      <c r="BZ76" s="111">
        <f>SUM(CA76:CD76)</f>
        <v>0</v>
      </c>
      <c r="CA76" s="87"/>
      <c r="CB76" s="87"/>
      <c r="CC76" s="87"/>
      <c r="CD76" s="87"/>
      <c r="CE76" s="222"/>
      <c r="CF76" s="226"/>
      <c r="CG76" s="568"/>
      <c r="CH76" s="568"/>
      <c r="CI76" s="117"/>
      <c r="CJ76" s="117"/>
      <c r="CK76" s="117"/>
    </row>
    <row r="77" spans="1:89" s="116" customFormat="1" ht="15" hidden="1" customHeight="1" outlineLevel="1">
      <c r="A77" s="117"/>
      <c r="B77" s="117"/>
      <c r="C77" s="103"/>
      <c r="D77" s="37" t="s">
        <v>107</v>
      </c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24"/>
      <c r="AB77" s="111">
        <f t="shared" ref="AB77:BL77" si="379">SUM(AB74:AB76)</f>
        <v>0</v>
      </c>
      <c r="AC77" s="225">
        <f t="shared" ref="AC77:AE77" si="380">SUM(AC74:AC76)</f>
        <v>0</v>
      </c>
      <c r="AD77" s="225">
        <f t="shared" si="380"/>
        <v>0</v>
      </c>
      <c r="AE77" s="225">
        <f t="shared" si="380"/>
        <v>0</v>
      </c>
      <c r="AF77" s="225">
        <f t="shared" si="379"/>
        <v>0</v>
      </c>
      <c r="AG77" s="225">
        <f t="shared" si="379"/>
        <v>0</v>
      </c>
      <c r="AH77" s="225">
        <f t="shared" si="379"/>
        <v>0</v>
      </c>
      <c r="AI77" s="111">
        <f t="shared" si="379"/>
        <v>0</v>
      </c>
      <c r="AJ77" s="111">
        <f t="shared" si="379"/>
        <v>0</v>
      </c>
      <c r="AK77" s="111">
        <f t="shared" si="379"/>
        <v>0</v>
      </c>
      <c r="AL77" s="111">
        <f t="shared" si="379"/>
        <v>0</v>
      </c>
      <c r="AM77" s="111">
        <f t="shared" si="379"/>
        <v>0</v>
      </c>
      <c r="AN77" s="111">
        <f t="shared" si="379"/>
        <v>0</v>
      </c>
      <c r="AO77" s="111">
        <f t="shared" si="379"/>
        <v>0</v>
      </c>
      <c r="AP77" s="111">
        <f t="shared" si="379"/>
        <v>0</v>
      </c>
      <c r="AQ77" s="111">
        <f t="shared" si="379"/>
        <v>0</v>
      </c>
      <c r="AR77" s="111">
        <f t="shared" si="379"/>
        <v>0</v>
      </c>
      <c r="AS77" s="111">
        <f t="shared" si="379"/>
        <v>0</v>
      </c>
      <c r="AT77" s="111">
        <f t="shared" si="379"/>
        <v>0</v>
      </c>
      <c r="AU77" s="111">
        <f t="shared" si="379"/>
        <v>0</v>
      </c>
      <c r="AV77" s="111">
        <f t="shared" si="379"/>
        <v>0</v>
      </c>
      <c r="AW77" s="111">
        <f t="shared" si="379"/>
        <v>0</v>
      </c>
      <c r="AX77" s="111">
        <f t="shared" si="379"/>
        <v>0</v>
      </c>
      <c r="AY77" s="111">
        <f t="shared" si="379"/>
        <v>0</v>
      </c>
      <c r="AZ77" s="111">
        <f t="shared" si="379"/>
        <v>0</v>
      </c>
      <c r="BA77" s="111">
        <f t="shared" si="379"/>
        <v>0</v>
      </c>
      <c r="BB77" s="111">
        <f t="shared" si="379"/>
        <v>0</v>
      </c>
      <c r="BC77" s="111">
        <f t="shared" si="379"/>
        <v>0</v>
      </c>
      <c r="BD77" s="111">
        <f t="shared" si="379"/>
        <v>0</v>
      </c>
      <c r="BE77" s="111">
        <f t="shared" si="379"/>
        <v>0</v>
      </c>
      <c r="BF77" s="111">
        <f t="shared" si="379"/>
        <v>0</v>
      </c>
      <c r="BG77" s="111">
        <f t="shared" si="379"/>
        <v>0</v>
      </c>
      <c r="BH77" s="111">
        <f t="shared" si="379"/>
        <v>0</v>
      </c>
      <c r="BI77" s="111">
        <f t="shared" si="379"/>
        <v>0</v>
      </c>
      <c r="BJ77" s="225">
        <f t="shared" si="379"/>
        <v>0</v>
      </c>
      <c r="BK77" s="225">
        <f t="shared" si="379"/>
        <v>0</v>
      </c>
      <c r="BL77" s="225">
        <f t="shared" si="379"/>
        <v>0</v>
      </c>
      <c r="BM77" s="112"/>
      <c r="BN77" s="112"/>
      <c r="BO77" s="112"/>
      <c r="BP77" s="112"/>
      <c r="BQ77" s="575">
        <f t="shared" ref="BQ77:CD77" si="381">SUM(BQ74:BQ76)</f>
        <v>0</v>
      </c>
      <c r="BR77" s="247"/>
      <c r="BS77" s="111">
        <f t="shared" si="381"/>
        <v>0</v>
      </c>
      <c r="BT77" s="111">
        <f t="shared" si="381"/>
        <v>0</v>
      </c>
      <c r="BU77" s="111">
        <f t="shared" si="381"/>
        <v>0</v>
      </c>
      <c r="BV77" s="111">
        <f t="shared" si="381"/>
        <v>0</v>
      </c>
      <c r="BW77" s="111">
        <f t="shared" si="381"/>
        <v>0</v>
      </c>
      <c r="BX77" s="225">
        <f>SUM(BX74:BX76)</f>
        <v>0</v>
      </c>
      <c r="BY77" s="225">
        <f>SUM(BY74:BY76)</f>
        <v>0</v>
      </c>
      <c r="BZ77" s="111">
        <f t="shared" si="381"/>
        <v>0</v>
      </c>
      <c r="CA77" s="111">
        <f t="shared" si="381"/>
        <v>0</v>
      </c>
      <c r="CB77" s="111">
        <f t="shared" si="381"/>
        <v>0</v>
      </c>
      <c r="CC77" s="111">
        <f t="shared" si="381"/>
        <v>0</v>
      </c>
      <c r="CD77" s="111">
        <f t="shared" si="381"/>
        <v>0</v>
      </c>
      <c r="CE77" s="225">
        <f>SUM(CE74:CE76)</f>
        <v>0</v>
      </c>
      <c r="CF77" s="247"/>
      <c r="CG77" s="570"/>
      <c r="CH77" s="570"/>
      <c r="CI77" s="112"/>
      <c r="CJ77" s="112"/>
      <c r="CK77" s="112"/>
    </row>
    <row r="78" spans="1:89" s="116" customFormat="1" ht="15" hidden="1" customHeight="1" outlineLevel="1">
      <c r="A78" s="117"/>
      <c r="B78" s="117"/>
      <c r="C78" s="102" t="s">
        <v>128</v>
      </c>
      <c r="D78" s="36" t="s">
        <v>274</v>
      </c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7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576"/>
      <c r="BR78" s="246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246"/>
      <c r="CG78" s="582"/>
      <c r="CH78" s="582"/>
      <c r="CI78" s="112"/>
      <c r="CJ78" s="112"/>
      <c r="CK78" s="112"/>
    </row>
    <row r="79" spans="1:89" s="116" customFormat="1" ht="15" hidden="1" customHeight="1" outlineLevel="1">
      <c r="A79" s="117"/>
      <c r="B79" s="117"/>
      <c r="C79" s="103"/>
      <c r="D79" s="24"/>
      <c r="E79" s="117"/>
      <c r="F79" s="117"/>
      <c r="G79" s="111">
        <f>J79+O79+P79+Q79+R79</f>
        <v>0</v>
      </c>
      <c r="H79" s="225">
        <f t="shared" ref="H79:J81" si="382">SUM(I79:L79)</f>
        <v>0</v>
      </c>
      <c r="I79" s="225">
        <f t="shared" si="382"/>
        <v>0</v>
      </c>
      <c r="J79" s="111">
        <f t="shared" si="382"/>
        <v>0</v>
      </c>
      <c r="K79" s="123"/>
      <c r="L79" s="123"/>
      <c r="M79" s="123"/>
      <c r="N79" s="123"/>
      <c r="O79" s="123"/>
      <c r="P79" s="123"/>
      <c r="Q79" s="123"/>
      <c r="R79" s="123"/>
      <c r="S79" s="221"/>
      <c r="T79" s="123"/>
      <c r="U79" s="123"/>
      <c r="V79" s="123"/>
      <c r="W79" s="123"/>
      <c r="X79" s="123"/>
      <c r="Y79" s="123"/>
      <c r="Z79" s="221"/>
      <c r="AA79" s="123"/>
      <c r="AB79" s="111">
        <f>AI79+AX79+BA79+BD79+BG79</f>
        <v>0</v>
      </c>
      <c r="AC79" s="221"/>
      <c r="AD79" s="221"/>
      <c r="AE79" s="221"/>
      <c r="AF79" s="221"/>
      <c r="AG79" s="221"/>
      <c r="AH79" s="221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221"/>
      <c r="BK79" s="221"/>
      <c r="BL79" s="221"/>
      <c r="BM79" s="123"/>
      <c r="BN79" s="123"/>
      <c r="BO79" s="123"/>
      <c r="BP79" s="123"/>
      <c r="BQ79" s="575">
        <f>SUM(BS79:BW79)</f>
        <v>0</v>
      </c>
      <c r="BR79" s="247"/>
      <c r="BS79" s="123"/>
      <c r="BT79" s="123"/>
      <c r="BU79" s="123"/>
      <c r="BV79" s="123"/>
      <c r="BW79" s="123"/>
      <c r="BX79" s="221"/>
      <c r="BY79" s="221"/>
      <c r="BZ79" s="111">
        <f>SUM(CA79:CD79)</f>
        <v>0</v>
      </c>
      <c r="CA79" s="123"/>
      <c r="CB79" s="123"/>
      <c r="CC79" s="123"/>
      <c r="CD79" s="123"/>
      <c r="CE79" s="221"/>
      <c r="CF79" s="229"/>
      <c r="CG79" s="578"/>
      <c r="CH79" s="578"/>
      <c r="CI79" s="117"/>
      <c r="CJ79" s="117"/>
      <c r="CK79" s="117"/>
    </row>
    <row r="80" spans="1:89" s="116" customFormat="1" ht="15" hidden="1" customHeight="1" outlineLevel="1">
      <c r="A80" s="117"/>
      <c r="B80" s="117"/>
      <c r="C80" s="103"/>
      <c r="D80" s="24"/>
      <c r="E80" s="117"/>
      <c r="F80" s="117"/>
      <c r="G80" s="111">
        <f>J80+O80+P80+Q80+R80</f>
        <v>0</v>
      </c>
      <c r="H80" s="225">
        <f t="shared" si="382"/>
        <v>0</v>
      </c>
      <c r="I80" s="225">
        <f t="shared" si="382"/>
        <v>0</v>
      </c>
      <c r="J80" s="111">
        <f t="shared" si="382"/>
        <v>0</v>
      </c>
      <c r="K80" s="90"/>
      <c r="L80" s="90"/>
      <c r="M80" s="90"/>
      <c r="N80" s="90"/>
      <c r="O80" s="90"/>
      <c r="P80" s="90"/>
      <c r="Q80" s="90"/>
      <c r="R80" s="90"/>
      <c r="S80" s="224"/>
      <c r="T80" s="87"/>
      <c r="U80" s="87"/>
      <c r="V80" s="87"/>
      <c r="W80" s="87"/>
      <c r="X80" s="87"/>
      <c r="Y80" s="87"/>
      <c r="Z80" s="222"/>
      <c r="AA80" s="87"/>
      <c r="AB80" s="111">
        <f>AI80+AX80+BA80+BD80+BG80</f>
        <v>0</v>
      </c>
      <c r="AC80" s="222"/>
      <c r="AD80" s="222"/>
      <c r="AE80" s="222"/>
      <c r="AF80" s="222"/>
      <c r="AG80" s="222"/>
      <c r="AH80" s="222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222"/>
      <c r="BK80" s="222"/>
      <c r="BL80" s="222"/>
      <c r="BM80" s="87"/>
      <c r="BN80" s="87"/>
      <c r="BO80" s="87"/>
      <c r="BP80" s="87"/>
      <c r="BQ80" s="575">
        <f>SUM(BS80:BW80)</f>
        <v>0</v>
      </c>
      <c r="BR80" s="247"/>
      <c r="BS80" s="87"/>
      <c r="BT80" s="87"/>
      <c r="BU80" s="87"/>
      <c r="BV80" s="87"/>
      <c r="BW80" s="87"/>
      <c r="BX80" s="222"/>
      <c r="BY80" s="222"/>
      <c r="BZ80" s="111">
        <f>SUM(CA80:CD80)</f>
        <v>0</v>
      </c>
      <c r="CA80" s="87"/>
      <c r="CB80" s="87"/>
      <c r="CC80" s="87"/>
      <c r="CD80" s="87"/>
      <c r="CE80" s="222"/>
      <c r="CF80" s="226"/>
      <c r="CG80" s="568"/>
      <c r="CH80" s="568"/>
      <c r="CI80" s="117"/>
      <c r="CJ80" s="117"/>
      <c r="CK80" s="117"/>
    </row>
    <row r="81" spans="1:89" s="116" customFormat="1" ht="15" hidden="1" customHeight="1" outlineLevel="1">
      <c r="A81" s="117"/>
      <c r="B81" s="117"/>
      <c r="C81" s="103" t="s">
        <v>104</v>
      </c>
      <c r="D81" s="24"/>
      <c r="E81" s="117"/>
      <c r="F81" s="117"/>
      <c r="G81" s="111">
        <f>J81+O81+P81+Q81+R81</f>
        <v>0</v>
      </c>
      <c r="H81" s="225">
        <f t="shared" si="382"/>
        <v>0</v>
      </c>
      <c r="I81" s="225">
        <f t="shared" si="382"/>
        <v>0</v>
      </c>
      <c r="J81" s="111">
        <f t="shared" si="382"/>
        <v>0</v>
      </c>
      <c r="K81" s="90"/>
      <c r="L81" s="90"/>
      <c r="M81" s="90"/>
      <c r="N81" s="90"/>
      <c r="O81" s="90"/>
      <c r="P81" s="90"/>
      <c r="Q81" s="90"/>
      <c r="R81" s="90"/>
      <c r="S81" s="224"/>
      <c r="T81" s="87"/>
      <c r="U81" s="87"/>
      <c r="V81" s="87"/>
      <c r="W81" s="87"/>
      <c r="X81" s="87"/>
      <c r="Y81" s="87"/>
      <c r="Z81" s="222"/>
      <c r="AA81" s="87"/>
      <c r="AB81" s="111">
        <f>AI81+AX81+BA81+BD81+BG81</f>
        <v>0</v>
      </c>
      <c r="AC81" s="222"/>
      <c r="AD81" s="222"/>
      <c r="AE81" s="222"/>
      <c r="AF81" s="222"/>
      <c r="AG81" s="222"/>
      <c r="AH81" s="222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222"/>
      <c r="BK81" s="222"/>
      <c r="BL81" s="222"/>
      <c r="BM81" s="87"/>
      <c r="BN81" s="87"/>
      <c r="BO81" s="87"/>
      <c r="BP81" s="87"/>
      <c r="BQ81" s="575">
        <f>SUM(BS81:BW81)</f>
        <v>0</v>
      </c>
      <c r="BR81" s="247"/>
      <c r="BS81" s="87"/>
      <c r="BT81" s="87"/>
      <c r="BU81" s="87"/>
      <c r="BV81" s="87"/>
      <c r="BW81" s="87"/>
      <c r="BX81" s="222"/>
      <c r="BY81" s="222"/>
      <c r="BZ81" s="111">
        <f>SUM(CA81:CD81)</f>
        <v>0</v>
      </c>
      <c r="CA81" s="87"/>
      <c r="CB81" s="87"/>
      <c r="CC81" s="87"/>
      <c r="CD81" s="87"/>
      <c r="CE81" s="222"/>
      <c r="CF81" s="226"/>
      <c r="CG81" s="568"/>
      <c r="CH81" s="568"/>
      <c r="CI81" s="117"/>
      <c r="CJ81" s="117"/>
      <c r="CK81" s="117"/>
    </row>
    <row r="82" spans="1:89" s="116" customFormat="1" ht="15" hidden="1" customHeight="1" outlineLevel="1">
      <c r="A82" s="117"/>
      <c r="B82" s="117"/>
      <c r="C82" s="103"/>
      <c r="D82" s="37" t="s">
        <v>107</v>
      </c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24"/>
      <c r="AB82" s="111">
        <f t="shared" ref="AB82:BL82" si="383">SUM(AB79:AB81)</f>
        <v>0</v>
      </c>
      <c r="AC82" s="225">
        <f t="shared" ref="AC82:AE82" si="384">SUM(AC79:AC81)</f>
        <v>0</v>
      </c>
      <c r="AD82" s="225">
        <f t="shared" si="384"/>
        <v>0</v>
      </c>
      <c r="AE82" s="225">
        <f t="shared" si="384"/>
        <v>0</v>
      </c>
      <c r="AF82" s="225">
        <f t="shared" si="383"/>
        <v>0</v>
      </c>
      <c r="AG82" s="225">
        <f t="shared" si="383"/>
        <v>0</v>
      </c>
      <c r="AH82" s="225">
        <f t="shared" si="383"/>
        <v>0</v>
      </c>
      <c r="AI82" s="111">
        <f t="shared" si="383"/>
        <v>0</v>
      </c>
      <c r="AJ82" s="111">
        <f t="shared" si="383"/>
        <v>0</v>
      </c>
      <c r="AK82" s="111">
        <f t="shared" si="383"/>
        <v>0</v>
      </c>
      <c r="AL82" s="111">
        <f t="shared" si="383"/>
        <v>0</v>
      </c>
      <c r="AM82" s="111">
        <f t="shared" si="383"/>
        <v>0</v>
      </c>
      <c r="AN82" s="111">
        <f t="shared" si="383"/>
        <v>0</v>
      </c>
      <c r="AO82" s="111">
        <f t="shared" si="383"/>
        <v>0</v>
      </c>
      <c r="AP82" s="111">
        <f t="shared" si="383"/>
        <v>0</v>
      </c>
      <c r="AQ82" s="111">
        <f t="shared" si="383"/>
        <v>0</v>
      </c>
      <c r="AR82" s="111">
        <f t="shared" si="383"/>
        <v>0</v>
      </c>
      <c r="AS82" s="111">
        <f t="shared" si="383"/>
        <v>0</v>
      </c>
      <c r="AT82" s="111">
        <f t="shared" si="383"/>
        <v>0</v>
      </c>
      <c r="AU82" s="111">
        <f t="shared" si="383"/>
        <v>0</v>
      </c>
      <c r="AV82" s="111">
        <f t="shared" si="383"/>
        <v>0</v>
      </c>
      <c r="AW82" s="111">
        <f t="shared" si="383"/>
        <v>0</v>
      </c>
      <c r="AX82" s="111">
        <f t="shared" si="383"/>
        <v>0</v>
      </c>
      <c r="AY82" s="111">
        <f t="shared" si="383"/>
        <v>0</v>
      </c>
      <c r="AZ82" s="111">
        <f t="shared" si="383"/>
        <v>0</v>
      </c>
      <c r="BA82" s="111">
        <f t="shared" si="383"/>
        <v>0</v>
      </c>
      <c r="BB82" s="111">
        <f t="shared" si="383"/>
        <v>0</v>
      </c>
      <c r="BC82" s="111">
        <f t="shared" si="383"/>
        <v>0</v>
      </c>
      <c r="BD82" s="111">
        <f t="shared" si="383"/>
        <v>0</v>
      </c>
      <c r="BE82" s="111">
        <f t="shared" si="383"/>
        <v>0</v>
      </c>
      <c r="BF82" s="111">
        <f t="shared" si="383"/>
        <v>0</v>
      </c>
      <c r="BG82" s="111">
        <f t="shared" si="383"/>
        <v>0</v>
      </c>
      <c r="BH82" s="111">
        <f t="shared" si="383"/>
        <v>0</v>
      </c>
      <c r="BI82" s="111">
        <f t="shared" si="383"/>
        <v>0</v>
      </c>
      <c r="BJ82" s="225">
        <f t="shared" si="383"/>
        <v>0</v>
      </c>
      <c r="BK82" s="225">
        <f t="shared" si="383"/>
        <v>0</v>
      </c>
      <c r="BL82" s="225">
        <f t="shared" si="383"/>
        <v>0</v>
      </c>
      <c r="BM82" s="112"/>
      <c r="BN82" s="112"/>
      <c r="BO82" s="112"/>
      <c r="BP82" s="112"/>
      <c r="BQ82" s="575">
        <f t="shared" ref="BQ82:CD82" si="385">SUM(BQ79:BQ81)</f>
        <v>0</v>
      </c>
      <c r="BR82" s="247"/>
      <c r="BS82" s="111">
        <f t="shared" si="385"/>
        <v>0</v>
      </c>
      <c r="BT82" s="111">
        <f t="shared" si="385"/>
        <v>0</v>
      </c>
      <c r="BU82" s="111">
        <f t="shared" si="385"/>
        <v>0</v>
      </c>
      <c r="BV82" s="111">
        <f t="shared" si="385"/>
        <v>0</v>
      </c>
      <c r="BW82" s="111">
        <f t="shared" si="385"/>
        <v>0</v>
      </c>
      <c r="BX82" s="225">
        <f>SUM(BX79:BX81)</f>
        <v>0</v>
      </c>
      <c r="BY82" s="225">
        <f>SUM(BY79:BY81)</f>
        <v>0</v>
      </c>
      <c r="BZ82" s="111">
        <f t="shared" si="385"/>
        <v>0</v>
      </c>
      <c r="CA82" s="111">
        <f t="shared" si="385"/>
        <v>0</v>
      </c>
      <c r="CB82" s="111">
        <f t="shared" si="385"/>
        <v>0</v>
      </c>
      <c r="CC82" s="111">
        <f t="shared" si="385"/>
        <v>0</v>
      </c>
      <c r="CD82" s="111">
        <f t="shared" si="385"/>
        <v>0</v>
      </c>
      <c r="CE82" s="225">
        <f>SUM(CE79:CE81)</f>
        <v>0</v>
      </c>
      <c r="CF82" s="247"/>
      <c r="CG82" s="570"/>
      <c r="CH82" s="570"/>
      <c r="CI82" s="112"/>
      <c r="CJ82" s="112"/>
      <c r="CK82" s="112"/>
    </row>
    <row r="83" spans="1:89" s="116" customFormat="1" ht="15" hidden="1" customHeight="1" outlineLevel="1">
      <c r="A83" s="117"/>
      <c r="B83" s="117"/>
      <c r="C83" s="102" t="s">
        <v>129</v>
      </c>
      <c r="D83" s="36" t="s">
        <v>213</v>
      </c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7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576"/>
      <c r="BR83" s="246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246"/>
      <c r="CG83" s="582"/>
      <c r="CH83" s="582"/>
      <c r="CI83" s="112"/>
      <c r="CJ83" s="112"/>
      <c r="CK83" s="112"/>
    </row>
    <row r="84" spans="1:89" s="116" customFormat="1" ht="15" hidden="1" customHeight="1" outlineLevel="1">
      <c r="A84" s="117"/>
      <c r="B84" s="117"/>
      <c r="C84" s="103"/>
      <c r="D84" s="24"/>
      <c r="E84" s="117"/>
      <c r="F84" s="117"/>
      <c r="G84" s="111">
        <f>J84+O84+P84+Q84+R84</f>
        <v>0</v>
      </c>
      <c r="H84" s="225">
        <f t="shared" ref="H84:J86" si="386">SUM(I84:L84)</f>
        <v>0</v>
      </c>
      <c r="I84" s="225">
        <f t="shared" si="386"/>
        <v>0</v>
      </c>
      <c r="J84" s="111">
        <f t="shared" si="386"/>
        <v>0</v>
      </c>
      <c r="K84" s="123"/>
      <c r="L84" s="123"/>
      <c r="M84" s="123"/>
      <c r="N84" s="123"/>
      <c r="O84" s="123"/>
      <c r="P84" s="123"/>
      <c r="Q84" s="123"/>
      <c r="R84" s="123"/>
      <c r="S84" s="221"/>
      <c r="T84" s="123"/>
      <c r="U84" s="123"/>
      <c r="V84" s="123"/>
      <c r="W84" s="123"/>
      <c r="X84" s="123"/>
      <c r="Y84" s="123"/>
      <c r="Z84" s="221"/>
      <c r="AA84" s="123"/>
      <c r="AB84" s="111">
        <f>AI84+AX84+BA84+BD84+BG84</f>
        <v>0</v>
      </c>
      <c r="AC84" s="221"/>
      <c r="AD84" s="221"/>
      <c r="AE84" s="221"/>
      <c r="AF84" s="221"/>
      <c r="AG84" s="221"/>
      <c r="AH84" s="221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221"/>
      <c r="BK84" s="221"/>
      <c r="BL84" s="221"/>
      <c r="BM84" s="123"/>
      <c r="BN84" s="123"/>
      <c r="BO84" s="123"/>
      <c r="BP84" s="123"/>
      <c r="BQ84" s="575">
        <f>SUM(BS84:BW84)</f>
        <v>0</v>
      </c>
      <c r="BR84" s="247"/>
      <c r="BS84" s="123"/>
      <c r="BT84" s="123"/>
      <c r="BU84" s="123"/>
      <c r="BV84" s="123"/>
      <c r="BW84" s="123"/>
      <c r="BX84" s="221"/>
      <c r="BY84" s="221"/>
      <c r="BZ84" s="111">
        <f>SUM(CA84:CD84)</f>
        <v>0</v>
      </c>
      <c r="CA84" s="123"/>
      <c r="CB84" s="123"/>
      <c r="CC84" s="123"/>
      <c r="CD84" s="123"/>
      <c r="CE84" s="221"/>
      <c r="CF84" s="229"/>
      <c r="CG84" s="578"/>
      <c r="CH84" s="578"/>
      <c r="CI84" s="117"/>
      <c r="CJ84" s="117"/>
      <c r="CK84" s="117"/>
    </row>
    <row r="85" spans="1:89" s="116" customFormat="1" ht="15" hidden="1" customHeight="1" outlineLevel="1">
      <c r="A85" s="117"/>
      <c r="B85" s="117"/>
      <c r="C85" s="103"/>
      <c r="D85" s="24"/>
      <c r="E85" s="117"/>
      <c r="F85" s="117"/>
      <c r="G85" s="111">
        <f>J85+O85+P85+Q85+R85</f>
        <v>0</v>
      </c>
      <c r="H85" s="225">
        <f t="shared" si="386"/>
        <v>0</v>
      </c>
      <c r="I85" s="225">
        <f t="shared" si="386"/>
        <v>0</v>
      </c>
      <c r="J85" s="111">
        <f t="shared" si="386"/>
        <v>0</v>
      </c>
      <c r="K85" s="90"/>
      <c r="L85" s="90"/>
      <c r="M85" s="90"/>
      <c r="N85" s="90"/>
      <c r="O85" s="90"/>
      <c r="P85" s="90"/>
      <c r="Q85" s="90"/>
      <c r="R85" s="90"/>
      <c r="S85" s="224"/>
      <c r="T85" s="87"/>
      <c r="U85" s="87"/>
      <c r="V85" s="87"/>
      <c r="W85" s="87"/>
      <c r="X85" s="87"/>
      <c r="Y85" s="87"/>
      <c r="Z85" s="222"/>
      <c r="AA85" s="87"/>
      <c r="AB85" s="111">
        <f>AI85+AX85+BA85+BD85+BG85</f>
        <v>0</v>
      </c>
      <c r="AC85" s="222"/>
      <c r="AD85" s="222"/>
      <c r="AE85" s="222"/>
      <c r="AF85" s="222"/>
      <c r="AG85" s="222"/>
      <c r="AH85" s="222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222"/>
      <c r="BK85" s="222"/>
      <c r="BL85" s="222"/>
      <c r="BM85" s="87"/>
      <c r="BN85" s="87"/>
      <c r="BO85" s="87"/>
      <c r="BP85" s="87"/>
      <c r="BQ85" s="575">
        <f>SUM(BS85:BW85)</f>
        <v>0</v>
      </c>
      <c r="BR85" s="247"/>
      <c r="BS85" s="87"/>
      <c r="BT85" s="87"/>
      <c r="BU85" s="87"/>
      <c r="BV85" s="87"/>
      <c r="BW85" s="87"/>
      <c r="BX85" s="222"/>
      <c r="BY85" s="222"/>
      <c r="BZ85" s="111">
        <f>SUM(CA85:CD85)</f>
        <v>0</v>
      </c>
      <c r="CA85" s="87"/>
      <c r="CB85" s="87"/>
      <c r="CC85" s="87"/>
      <c r="CD85" s="87"/>
      <c r="CE85" s="222"/>
      <c r="CF85" s="226"/>
      <c r="CG85" s="568"/>
      <c r="CH85" s="568"/>
      <c r="CI85" s="117"/>
      <c r="CJ85" s="117"/>
      <c r="CK85" s="117"/>
    </row>
    <row r="86" spans="1:89" s="116" customFormat="1" ht="15" hidden="1" customHeight="1" outlineLevel="1">
      <c r="A86" s="117"/>
      <c r="B86" s="117"/>
      <c r="C86" s="103" t="s">
        <v>104</v>
      </c>
      <c r="D86" s="24"/>
      <c r="E86" s="117"/>
      <c r="F86" s="117"/>
      <c r="G86" s="111">
        <f>J86+O86+P86+Q86+R86</f>
        <v>0</v>
      </c>
      <c r="H86" s="225">
        <f t="shared" si="386"/>
        <v>0</v>
      </c>
      <c r="I86" s="225">
        <f t="shared" si="386"/>
        <v>0</v>
      </c>
      <c r="J86" s="111">
        <f t="shared" si="386"/>
        <v>0</v>
      </c>
      <c r="K86" s="90"/>
      <c r="L86" s="90"/>
      <c r="M86" s="90"/>
      <c r="N86" s="90"/>
      <c r="O86" s="90"/>
      <c r="P86" s="90"/>
      <c r="Q86" s="90"/>
      <c r="R86" s="90"/>
      <c r="S86" s="224"/>
      <c r="T86" s="87"/>
      <c r="U86" s="87"/>
      <c r="V86" s="87"/>
      <c r="W86" s="87"/>
      <c r="X86" s="87"/>
      <c r="Y86" s="87"/>
      <c r="Z86" s="222"/>
      <c r="AA86" s="87"/>
      <c r="AB86" s="111">
        <f>AI86+AX86+BA86+BD86+BG86</f>
        <v>0</v>
      </c>
      <c r="AC86" s="222"/>
      <c r="AD86" s="222"/>
      <c r="AE86" s="222"/>
      <c r="AF86" s="222"/>
      <c r="AG86" s="222"/>
      <c r="AH86" s="222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222"/>
      <c r="BK86" s="222"/>
      <c r="BL86" s="222"/>
      <c r="BM86" s="87"/>
      <c r="BN86" s="87"/>
      <c r="BO86" s="87"/>
      <c r="BP86" s="87"/>
      <c r="BQ86" s="575">
        <f>SUM(BS86:BW86)</f>
        <v>0</v>
      </c>
      <c r="BR86" s="247"/>
      <c r="BS86" s="87"/>
      <c r="BT86" s="87"/>
      <c r="BU86" s="87"/>
      <c r="BV86" s="87"/>
      <c r="BW86" s="87"/>
      <c r="BX86" s="222"/>
      <c r="BY86" s="222"/>
      <c r="BZ86" s="111">
        <f>SUM(CA86:CD86)</f>
        <v>0</v>
      </c>
      <c r="CA86" s="87"/>
      <c r="CB86" s="87"/>
      <c r="CC86" s="87"/>
      <c r="CD86" s="87"/>
      <c r="CE86" s="222"/>
      <c r="CF86" s="226"/>
      <c r="CG86" s="568"/>
      <c r="CH86" s="568"/>
      <c r="CI86" s="117"/>
      <c r="CJ86" s="117"/>
      <c r="CK86" s="117"/>
    </row>
    <row r="87" spans="1:89" s="116" customFormat="1" ht="15" hidden="1" customHeight="1" outlineLevel="1">
      <c r="A87" s="117"/>
      <c r="B87" s="117"/>
      <c r="C87" s="103"/>
      <c r="D87" s="37" t="s">
        <v>107</v>
      </c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24"/>
      <c r="AB87" s="112"/>
      <c r="AC87" s="112"/>
      <c r="AD87" s="225">
        <f>SUM(AD84:AD86)</f>
        <v>0</v>
      </c>
      <c r="AE87" s="225">
        <f>SUM(AE84:AE86)</f>
        <v>0</v>
      </c>
      <c r="AF87" s="112"/>
      <c r="AG87" s="225">
        <f>SUM(AG84:AG86)</f>
        <v>0</v>
      </c>
      <c r="AH87" s="225">
        <f>SUM(AH84:AH86)</f>
        <v>0</v>
      </c>
      <c r="AI87" s="112"/>
      <c r="AJ87" s="111">
        <f>SUM(AJ84:AJ86)</f>
        <v>0</v>
      </c>
      <c r="AK87" s="111">
        <f>SUM(AK84:AK86)</f>
        <v>0</v>
      </c>
      <c r="AL87" s="112"/>
      <c r="AM87" s="111">
        <f>SUM(AM84:AM86)</f>
        <v>0</v>
      </c>
      <c r="AN87" s="111">
        <f>SUM(AN84:AN86)</f>
        <v>0</v>
      </c>
      <c r="AO87" s="112"/>
      <c r="AP87" s="111">
        <f>SUM(AP84:AP86)</f>
        <v>0</v>
      </c>
      <c r="AQ87" s="111">
        <f>SUM(AQ84:AQ86)</f>
        <v>0</v>
      </c>
      <c r="AR87" s="112"/>
      <c r="AS87" s="111">
        <f>SUM(AS84:AS86)</f>
        <v>0</v>
      </c>
      <c r="AT87" s="111">
        <f>SUM(AT84:AT86)</f>
        <v>0</v>
      </c>
      <c r="AU87" s="112"/>
      <c r="AV87" s="111">
        <f>SUM(AV84:AV86)</f>
        <v>0</v>
      </c>
      <c r="AW87" s="111">
        <f>SUM(AW84:AW86)</f>
        <v>0</v>
      </c>
      <c r="AX87" s="112"/>
      <c r="AY87" s="111">
        <f>SUM(AY84:AY86)</f>
        <v>0</v>
      </c>
      <c r="AZ87" s="111">
        <f>SUM(AZ84:AZ86)</f>
        <v>0</v>
      </c>
      <c r="BA87" s="112"/>
      <c r="BB87" s="111">
        <f>SUM(BB84:BB86)</f>
        <v>0</v>
      </c>
      <c r="BC87" s="111">
        <f>SUM(BC84:BC86)</f>
        <v>0</v>
      </c>
      <c r="BD87" s="112"/>
      <c r="BE87" s="111">
        <f>SUM(BE84:BE86)</f>
        <v>0</v>
      </c>
      <c r="BF87" s="111">
        <f>SUM(BF84:BF86)</f>
        <v>0</v>
      </c>
      <c r="BG87" s="112"/>
      <c r="BH87" s="111">
        <f>SUM(BH84:BH86)</f>
        <v>0</v>
      </c>
      <c r="BI87" s="111">
        <f>SUM(BI84:BI86)</f>
        <v>0</v>
      </c>
      <c r="BJ87" s="112"/>
      <c r="BK87" s="225">
        <f>SUM(BK84:BK86)</f>
        <v>0</v>
      </c>
      <c r="BL87" s="225">
        <f>SUM(BL84:BL86)</f>
        <v>0</v>
      </c>
      <c r="BM87" s="112"/>
      <c r="BN87" s="112"/>
      <c r="BO87" s="112"/>
      <c r="BP87" s="112"/>
      <c r="BQ87" s="575">
        <f t="shared" ref="BQ87:CD87" si="387">SUM(BQ84:BQ86)</f>
        <v>0</v>
      </c>
      <c r="BR87" s="247"/>
      <c r="BS87" s="111">
        <f t="shared" si="387"/>
        <v>0</v>
      </c>
      <c r="BT87" s="111">
        <f t="shared" si="387"/>
        <v>0</v>
      </c>
      <c r="BU87" s="111">
        <f t="shared" si="387"/>
        <v>0</v>
      </c>
      <c r="BV87" s="111">
        <f t="shared" si="387"/>
        <v>0</v>
      </c>
      <c r="BW87" s="111">
        <f t="shared" si="387"/>
        <v>0</v>
      </c>
      <c r="BX87" s="225">
        <f>SUM(BX84:BX86)</f>
        <v>0</v>
      </c>
      <c r="BY87" s="225">
        <f>SUM(BY84:BY86)</f>
        <v>0</v>
      </c>
      <c r="BZ87" s="111">
        <f t="shared" si="387"/>
        <v>0</v>
      </c>
      <c r="CA87" s="111">
        <f t="shared" si="387"/>
        <v>0</v>
      </c>
      <c r="CB87" s="111">
        <f t="shared" si="387"/>
        <v>0</v>
      </c>
      <c r="CC87" s="111">
        <f t="shared" si="387"/>
        <v>0</v>
      </c>
      <c r="CD87" s="111">
        <f t="shared" si="387"/>
        <v>0</v>
      </c>
      <c r="CE87" s="225">
        <f>SUM(CE84:CE86)</f>
        <v>0</v>
      </c>
      <c r="CF87" s="247"/>
      <c r="CG87" s="570"/>
      <c r="CH87" s="570"/>
      <c r="CI87" s="112"/>
      <c r="CJ87" s="112"/>
      <c r="CK87" s="112"/>
    </row>
    <row r="88" spans="1:89" s="116" customFormat="1" ht="15" hidden="1" customHeight="1" outlineLevel="1">
      <c r="A88" s="117"/>
      <c r="B88" s="117"/>
      <c r="C88" s="102" t="s">
        <v>130</v>
      </c>
      <c r="D88" s="36" t="s">
        <v>62</v>
      </c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7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576"/>
      <c r="BR88" s="246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246"/>
      <c r="CG88" s="582"/>
      <c r="CH88" s="582"/>
      <c r="CI88" s="112"/>
      <c r="CJ88" s="112"/>
      <c r="CK88" s="112"/>
    </row>
    <row r="89" spans="1:89" s="116" customFormat="1" ht="15" hidden="1" customHeight="1" outlineLevel="1">
      <c r="A89" s="117"/>
      <c r="B89" s="117"/>
      <c r="C89" s="103"/>
      <c r="D89" s="24"/>
      <c r="E89" s="117"/>
      <c r="F89" s="117"/>
      <c r="G89" s="111">
        <f>J89+O89+P89+Q89+R89</f>
        <v>0</v>
      </c>
      <c r="H89" s="225">
        <f t="shared" ref="H89:J91" si="388">SUM(I89:L89)</f>
        <v>0</v>
      </c>
      <c r="I89" s="225">
        <f t="shared" si="388"/>
        <v>0</v>
      </c>
      <c r="J89" s="111">
        <f t="shared" si="388"/>
        <v>0</v>
      </c>
      <c r="K89" s="123"/>
      <c r="L89" s="123"/>
      <c r="M89" s="123"/>
      <c r="N89" s="123"/>
      <c r="O89" s="123"/>
      <c r="P89" s="123"/>
      <c r="Q89" s="123"/>
      <c r="R89" s="123"/>
      <c r="S89" s="221"/>
      <c r="T89" s="123"/>
      <c r="U89" s="123"/>
      <c r="V89" s="123"/>
      <c r="W89" s="123"/>
      <c r="X89" s="123"/>
      <c r="Y89" s="123"/>
      <c r="Z89" s="221"/>
      <c r="AA89" s="123"/>
      <c r="AB89" s="111">
        <f>AI89+AX89+BA89+BD89+BG89</f>
        <v>0</v>
      </c>
      <c r="AC89" s="221"/>
      <c r="AD89" s="221"/>
      <c r="AE89" s="221"/>
      <c r="AF89" s="221"/>
      <c r="AG89" s="221"/>
      <c r="AH89" s="221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221"/>
      <c r="BK89" s="221"/>
      <c r="BL89" s="221"/>
      <c r="BM89" s="123"/>
      <c r="BN89" s="123"/>
      <c r="BO89" s="123"/>
      <c r="BP89" s="123"/>
      <c r="BQ89" s="575">
        <f>SUM(BS89:BW89)</f>
        <v>0</v>
      </c>
      <c r="BR89" s="247"/>
      <c r="BS89" s="123"/>
      <c r="BT89" s="123"/>
      <c r="BU89" s="123"/>
      <c r="BV89" s="123"/>
      <c r="BW89" s="123"/>
      <c r="BX89" s="221"/>
      <c r="BY89" s="221"/>
      <c r="BZ89" s="111">
        <f>SUM(CA89:CD89)</f>
        <v>0</v>
      </c>
      <c r="CA89" s="123"/>
      <c r="CB89" s="123"/>
      <c r="CC89" s="123"/>
      <c r="CD89" s="123"/>
      <c r="CE89" s="221"/>
      <c r="CF89" s="229"/>
      <c r="CG89" s="578"/>
      <c r="CH89" s="578"/>
      <c r="CI89" s="117"/>
      <c r="CJ89" s="117"/>
      <c r="CK89" s="117"/>
    </row>
    <row r="90" spans="1:89" s="116" customFormat="1" ht="15" hidden="1" customHeight="1" outlineLevel="1">
      <c r="A90" s="117"/>
      <c r="B90" s="117"/>
      <c r="C90" s="103"/>
      <c r="D90" s="24"/>
      <c r="E90" s="117"/>
      <c r="F90" s="117"/>
      <c r="G90" s="111">
        <f>J90+O90+P90+Q90+R90</f>
        <v>0</v>
      </c>
      <c r="H90" s="225">
        <f t="shared" si="388"/>
        <v>0</v>
      </c>
      <c r="I90" s="225">
        <f t="shared" si="388"/>
        <v>0</v>
      </c>
      <c r="J90" s="111">
        <f t="shared" si="388"/>
        <v>0</v>
      </c>
      <c r="K90" s="90"/>
      <c r="L90" s="90"/>
      <c r="M90" s="90"/>
      <c r="N90" s="90"/>
      <c r="O90" s="90"/>
      <c r="P90" s="90"/>
      <c r="Q90" s="90"/>
      <c r="R90" s="90"/>
      <c r="S90" s="224"/>
      <c r="T90" s="87"/>
      <c r="U90" s="87"/>
      <c r="V90" s="87"/>
      <c r="W90" s="87"/>
      <c r="X90" s="87"/>
      <c r="Y90" s="87"/>
      <c r="Z90" s="222"/>
      <c r="AA90" s="87"/>
      <c r="AB90" s="111">
        <f>AI90+AX90+BA90+BD90+BG90</f>
        <v>0</v>
      </c>
      <c r="AC90" s="222"/>
      <c r="AD90" s="222"/>
      <c r="AE90" s="222"/>
      <c r="AF90" s="222"/>
      <c r="AG90" s="222"/>
      <c r="AH90" s="222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222"/>
      <c r="BK90" s="222"/>
      <c r="BL90" s="222"/>
      <c r="BM90" s="87"/>
      <c r="BN90" s="87"/>
      <c r="BO90" s="87"/>
      <c r="BP90" s="87"/>
      <c r="BQ90" s="575">
        <f>SUM(BS90:BW90)</f>
        <v>0</v>
      </c>
      <c r="BR90" s="247"/>
      <c r="BS90" s="87"/>
      <c r="BT90" s="87"/>
      <c r="BU90" s="87"/>
      <c r="BV90" s="87"/>
      <c r="BW90" s="87"/>
      <c r="BX90" s="222"/>
      <c r="BY90" s="222"/>
      <c r="BZ90" s="111">
        <f>SUM(CA90:CD90)</f>
        <v>0</v>
      </c>
      <c r="CA90" s="87"/>
      <c r="CB90" s="87"/>
      <c r="CC90" s="87"/>
      <c r="CD90" s="87"/>
      <c r="CE90" s="222"/>
      <c r="CF90" s="226"/>
      <c r="CG90" s="568"/>
      <c r="CH90" s="568"/>
      <c r="CI90" s="117"/>
      <c r="CJ90" s="117"/>
      <c r="CK90" s="117"/>
    </row>
    <row r="91" spans="1:89" s="116" customFormat="1" ht="15" hidden="1" customHeight="1" outlineLevel="1">
      <c r="A91" s="117"/>
      <c r="B91" s="117"/>
      <c r="C91" s="103" t="s">
        <v>104</v>
      </c>
      <c r="D91" s="24"/>
      <c r="E91" s="117"/>
      <c r="F91" s="117"/>
      <c r="G91" s="111">
        <f>J91+O91+P91+Q91+R91</f>
        <v>0</v>
      </c>
      <c r="H91" s="225">
        <f t="shared" si="388"/>
        <v>0</v>
      </c>
      <c r="I91" s="225">
        <f t="shared" si="388"/>
        <v>0</v>
      </c>
      <c r="J91" s="111">
        <f t="shared" si="388"/>
        <v>0</v>
      </c>
      <c r="K91" s="90"/>
      <c r="L91" s="90"/>
      <c r="M91" s="90"/>
      <c r="N91" s="90"/>
      <c r="O91" s="90"/>
      <c r="P91" s="90"/>
      <c r="Q91" s="90"/>
      <c r="R91" s="90"/>
      <c r="S91" s="224"/>
      <c r="T91" s="87"/>
      <c r="U91" s="87"/>
      <c r="V91" s="87"/>
      <c r="W91" s="87"/>
      <c r="X91" s="87"/>
      <c r="Y91" s="87"/>
      <c r="Z91" s="222"/>
      <c r="AA91" s="87"/>
      <c r="AB91" s="111">
        <f>AI91+AX91+BA91+BD91+BG91</f>
        <v>0</v>
      </c>
      <c r="AC91" s="222"/>
      <c r="AD91" s="222"/>
      <c r="AE91" s="222"/>
      <c r="AF91" s="222"/>
      <c r="AG91" s="222"/>
      <c r="AH91" s="222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222"/>
      <c r="BK91" s="222"/>
      <c r="BL91" s="222"/>
      <c r="BM91" s="87"/>
      <c r="BN91" s="87"/>
      <c r="BO91" s="87"/>
      <c r="BP91" s="87"/>
      <c r="BQ91" s="575">
        <f>SUM(BS91:BW91)</f>
        <v>0</v>
      </c>
      <c r="BR91" s="247"/>
      <c r="BS91" s="87"/>
      <c r="BT91" s="87"/>
      <c r="BU91" s="87"/>
      <c r="BV91" s="87"/>
      <c r="BW91" s="87"/>
      <c r="BX91" s="222"/>
      <c r="BY91" s="222"/>
      <c r="BZ91" s="111">
        <f>SUM(CA91:CD91)</f>
        <v>0</v>
      </c>
      <c r="CA91" s="87"/>
      <c r="CB91" s="87"/>
      <c r="CC91" s="87"/>
      <c r="CD91" s="87"/>
      <c r="CE91" s="222"/>
      <c r="CF91" s="226"/>
      <c r="CG91" s="568"/>
      <c r="CH91" s="568"/>
      <c r="CI91" s="117"/>
      <c r="CJ91" s="117"/>
      <c r="CK91" s="117"/>
    </row>
    <row r="92" spans="1:89" s="116" customFormat="1" ht="15" hidden="1" customHeight="1" outlineLevel="1">
      <c r="A92" s="117"/>
      <c r="B92" s="117"/>
      <c r="C92" s="103"/>
      <c r="D92" s="37" t="s">
        <v>107</v>
      </c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24"/>
      <c r="AB92" s="111">
        <f t="shared" ref="AB92:BL92" si="389">SUM(AB89:AB91)</f>
        <v>0</v>
      </c>
      <c r="AC92" s="225">
        <f t="shared" ref="AC92:AE92" si="390">SUM(AC89:AC91)</f>
        <v>0</v>
      </c>
      <c r="AD92" s="225">
        <f t="shared" si="390"/>
        <v>0</v>
      </c>
      <c r="AE92" s="225">
        <f t="shared" si="390"/>
        <v>0</v>
      </c>
      <c r="AF92" s="225">
        <f t="shared" si="389"/>
        <v>0</v>
      </c>
      <c r="AG92" s="225">
        <f t="shared" si="389"/>
        <v>0</v>
      </c>
      <c r="AH92" s="225">
        <f t="shared" si="389"/>
        <v>0</v>
      </c>
      <c r="AI92" s="111">
        <f t="shared" si="389"/>
        <v>0</v>
      </c>
      <c r="AJ92" s="111">
        <f t="shared" si="389"/>
        <v>0</v>
      </c>
      <c r="AK92" s="111">
        <f t="shared" si="389"/>
        <v>0</v>
      </c>
      <c r="AL92" s="111">
        <f t="shared" si="389"/>
        <v>0</v>
      </c>
      <c r="AM92" s="111">
        <f t="shared" si="389"/>
        <v>0</v>
      </c>
      <c r="AN92" s="111">
        <f t="shared" si="389"/>
        <v>0</v>
      </c>
      <c r="AO92" s="111">
        <f t="shared" si="389"/>
        <v>0</v>
      </c>
      <c r="AP92" s="111">
        <f t="shared" si="389"/>
        <v>0</v>
      </c>
      <c r="AQ92" s="111">
        <f t="shared" si="389"/>
        <v>0</v>
      </c>
      <c r="AR92" s="111">
        <f t="shared" si="389"/>
        <v>0</v>
      </c>
      <c r="AS92" s="111">
        <f t="shared" si="389"/>
        <v>0</v>
      </c>
      <c r="AT92" s="111">
        <f t="shared" si="389"/>
        <v>0</v>
      </c>
      <c r="AU92" s="111">
        <f t="shared" si="389"/>
        <v>0</v>
      </c>
      <c r="AV92" s="111">
        <f t="shared" si="389"/>
        <v>0</v>
      </c>
      <c r="AW92" s="111">
        <f t="shared" si="389"/>
        <v>0</v>
      </c>
      <c r="AX92" s="111">
        <f t="shared" si="389"/>
        <v>0</v>
      </c>
      <c r="AY92" s="111">
        <f t="shared" si="389"/>
        <v>0</v>
      </c>
      <c r="AZ92" s="111">
        <f t="shared" si="389"/>
        <v>0</v>
      </c>
      <c r="BA92" s="111">
        <f t="shared" si="389"/>
        <v>0</v>
      </c>
      <c r="BB92" s="111">
        <f t="shared" si="389"/>
        <v>0</v>
      </c>
      <c r="BC92" s="111">
        <f t="shared" si="389"/>
        <v>0</v>
      </c>
      <c r="BD92" s="111">
        <f t="shared" si="389"/>
        <v>0</v>
      </c>
      <c r="BE92" s="111">
        <f t="shared" si="389"/>
        <v>0</v>
      </c>
      <c r="BF92" s="111">
        <f t="shared" si="389"/>
        <v>0</v>
      </c>
      <c r="BG92" s="111">
        <f t="shared" si="389"/>
        <v>0</v>
      </c>
      <c r="BH92" s="111">
        <f t="shared" si="389"/>
        <v>0</v>
      </c>
      <c r="BI92" s="111">
        <f t="shared" si="389"/>
        <v>0</v>
      </c>
      <c r="BJ92" s="225">
        <f t="shared" si="389"/>
        <v>0</v>
      </c>
      <c r="BK92" s="225">
        <f t="shared" si="389"/>
        <v>0</v>
      </c>
      <c r="BL92" s="225">
        <f t="shared" si="389"/>
        <v>0</v>
      </c>
      <c r="BM92" s="112"/>
      <c r="BN92" s="112"/>
      <c r="BO92" s="112"/>
      <c r="BP92" s="112"/>
      <c r="BQ92" s="575">
        <f t="shared" ref="BQ92:CD92" si="391">SUM(BQ89:BQ91)</f>
        <v>0</v>
      </c>
      <c r="BR92" s="247"/>
      <c r="BS92" s="111">
        <f t="shared" si="391"/>
        <v>0</v>
      </c>
      <c r="BT92" s="111">
        <f t="shared" si="391"/>
        <v>0</v>
      </c>
      <c r="BU92" s="111">
        <f t="shared" si="391"/>
        <v>0</v>
      </c>
      <c r="BV92" s="111">
        <f t="shared" si="391"/>
        <v>0</v>
      </c>
      <c r="BW92" s="111">
        <f t="shared" si="391"/>
        <v>0</v>
      </c>
      <c r="BX92" s="225">
        <f>SUM(BX89:BX91)</f>
        <v>0</v>
      </c>
      <c r="BY92" s="225">
        <f>SUM(BY89:BY91)</f>
        <v>0</v>
      </c>
      <c r="BZ92" s="111">
        <f t="shared" si="391"/>
        <v>0</v>
      </c>
      <c r="CA92" s="111">
        <f t="shared" si="391"/>
        <v>0</v>
      </c>
      <c r="CB92" s="111">
        <f t="shared" si="391"/>
        <v>0</v>
      </c>
      <c r="CC92" s="111">
        <f t="shared" si="391"/>
        <v>0</v>
      </c>
      <c r="CD92" s="111">
        <f t="shared" si="391"/>
        <v>0</v>
      </c>
      <c r="CE92" s="225">
        <f>SUM(CE89:CE91)</f>
        <v>0</v>
      </c>
      <c r="CF92" s="247"/>
      <c r="CG92" s="570"/>
      <c r="CH92" s="570"/>
      <c r="CI92" s="112"/>
      <c r="CJ92" s="112"/>
      <c r="CK92" s="112"/>
    </row>
    <row r="93" spans="1:89" s="116" customFormat="1" ht="15" hidden="1" customHeight="1" outlineLevel="1">
      <c r="A93" s="117"/>
      <c r="B93" s="117"/>
      <c r="C93" s="102" t="s">
        <v>131</v>
      </c>
      <c r="D93" s="36" t="s">
        <v>63</v>
      </c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7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576"/>
      <c r="BR93" s="246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246"/>
      <c r="CG93" s="582"/>
      <c r="CH93" s="582"/>
      <c r="CI93" s="112"/>
      <c r="CJ93" s="112"/>
      <c r="CK93" s="112"/>
    </row>
    <row r="94" spans="1:89" s="116" customFormat="1" ht="15" hidden="1" customHeight="1" outlineLevel="1">
      <c r="A94" s="117"/>
      <c r="B94" s="117"/>
      <c r="C94" s="103"/>
      <c r="D94" s="24"/>
      <c r="E94" s="117"/>
      <c r="F94" s="117"/>
      <c r="G94" s="111">
        <f>J94+O94+P94+Q94+R94</f>
        <v>0</v>
      </c>
      <c r="H94" s="225">
        <f t="shared" ref="H94:J96" si="392">SUM(I94:L94)</f>
        <v>0</v>
      </c>
      <c r="I94" s="225">
        <f t="shared" si="392"/>
        <v>0</v>
      </c>
      <c r="J94" s="111">
        <f t="shared" si="392"/>
        <v>0</v>
      </c>
      <c r="K94" s="123"/>
      <c r="L94" s="123"/>
      <c r="M94" s="123"/>
      <c r="N94" s="123"/>
      <c r="O94" s="123"/>
      <c r="P94" s="123"/>
      <c r="Q94" s="123"/>
      <c r="R94" s="123"/>
      <c r="S94" s="221"/>
      <c r="T94" s="123"/>
      <c r="U94" s="123"/>
      <c r="V94" s="123"/>
      <c r="W94" s="123"/>
      <c r="X94" s="123"/>
      <c r="Y94" s="123"/>
      <c r="Z94" s="221"/>
      <c r="AA94" s="123"/>
      <c r="AB94" s="111">
        <f>AI94+AX94+BA94+BD94+BG94</f>
        <v>0</v>
      </c>
      <c r="AC94" s="221"/>
      <c r="AD94" s="221"/>
      <c r="AE94" s="221"/>
      <c r="AF94" s="221"/>
      <c r="AG94" s="221"/>
      <c r="AH94" s="221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221"/>
      <c r="BK94" s="221"/>
      <c r="BL94" s="221"/>
      <c r="BM94" s="123"/>
      <c r="BN94" s="123"/>
      <c r="BO94" s="123"/>
      <c r="BP94" s="123"/>
      <c r="BQ94" s="575">
        <f>SUM(BS94:BW94)</f>
        <v>0</v>
      </c>
      <c r="BR94" s="247"/>
      <c r="BS94" s="123"/>
      <c r="BT94" s="123"/>
      <c r="BU94" s="123"/>
      <c r="BV94" s="123"/>
      <c r="BW94" s="123"/>
      <c r="BX94" s="221"/>
      <c r="BY94" s="221"/>
      <c r="BZ94" s="111">
        <f>SUM(CA94:CD94)</f>
        <v>0</v>
      </c>
      <c r="CA94" s="123"/>
      <c r="CB94" s="123"/>
      <c r="CC94" s="123"/>
      <c r="CD94" s="123"/>
      <c r="CE94" s="221"/>
      <c r="CF94" s="229"/>
      <c r="CG94" s="578"/>
      <c r="CH94" s="578"/>
      <c r="CI94" s="117"/>
      <c r="CJ94" s="117"/>
      <c r="CK94" s="117"/>
    </row>
    <row r="95" spans="1:89" s="116" customFormat="1" ht="15" hidden="1" customHeight="1" outlineLevel="1">
      <c r="A95" s="117"/>
      <c r="B95" s="117"/>
      <c r="C95" s="103"/>
      <c r="D95" s="24"/>
      <c r="E95" s="117"/>
      <c r="F95" s="117"/>
      <c r="G95" s="111">
        <f>J95+O95+P95+Q95+R95</f>
        <v>0</v>
      </c>
      <c r="H95" s="225">
        <f t="shared" si="392"/>
        <v>0</v>
      </c>
      <c r="I95" s="225">
        <f t="shared" si="392"/>
        <v>0</v>
      </c>
      <c r="J95" s="111">
        <f t="shared" si="392"/>
        <v>0</v>
      </c>
      <c r="K95" s="90"/>
      <c r="L95" s="90"/>
      <c r="M95" s="90"/>
      <c r="N95" s="90"/>
      <c r="O95" s="90"/>
      <c r="P95" s="90"/>
      <c r="Q95" s="90"/>
      <c r="R95" s="90"/>
      <c r="S95" s="224"/>
      <c r="T95" s="87"/>
      <c r="U95" s="87"/>
      <c r="V95" s="87"/>
      <c r="W95" s="87"/>
      <c r="X95" s="87"/>
      <c r="Y95" s="87"/>
      <c r="Z95" s="222"/>
      <c r="AA95" s="87"/>
      <c r="AB95" s="111">
        <f>AI95+AX95+BA95+BD95+BG95</f>
        <v>0</v>
      </c>
      <c r="AC95" s="222"/>
      <c r="AD95" s="222"/>
      <c r="AE95" s="222"/>
      <c r="AF95" s="222"/>
      <c r="AG95" s="222"/>
      <c r="AH95" s="222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222"/>
      <c r="BK95" s="222"/>
      <c r="BL95" s="222"/>
      <c r="BM95" s="87"/>
      <c r="BN95" s="87"/>
      <c r="BO95" s="87"/>
      <c r="BP95" s="87"/>
      <c r="BQ95" s="575">
        <f>SUM(BS95:BW95)</f>
        <v>0</v>
      </c>
      <c r="BR95" s="247"/>
      <c r="BS95" s="87"/>
      <c r="BT95" s="87"/>
      <c r="BU95" s="87"/>
      <c r="BV95" s="87"/>
      <c r="BW95" s="87"/>
      <c r="BX95" s="222"/>
      <c r="BY95" s="222"/>
      <c r="BZ95" s="111">
        <f>SUM(CA95:CD95)</f>
        <v>0</v>
      </c>
      <c r="CA95" s="87"/>
      <c r="CB95" s="87"/>
      <c r="CC95" s="87"/>
      <c r="CD95" s="87"/>
      <c r="CE95" s="222"/>
      <c r="CF95" s="226"/>
      <c r="CG95" s="568"/>
      <c r="CH95" s="568"/>
      <c r="CI95" s="117"/>
      <c r="CJ95" s="117"/>
      <c r="CK95" s="117"/>
    </row>
    <row r="96" spans="1:89" s="116" customFormat="1" ht="15" hidden="1" customHeight="1" outlineLevel="1">
      <c r="A96" s="117"/>
      <c r="B96" s="117"/>
      <c r="C96" s="103" t="s">
        <v>104</v>
      </c>
      <c r="D96" s="24"/>
      <c r="E96" s="117"/>
      <c r="F96" s="117"/>
      <c r="G96" s="111">
        <f>J96+O96+P96+Q96+R96</f>
        <v>0</v>
      </c>
      <c r="H96" s="225">
        <f t="shared" si="392"/>
        <v>0</v>
      </c>
      <c r="I96" s="225">
        <f t="shared" si="392"/>
        <v>0</v>
      </c>
      <c r="J96" s="111">
        <f t="shared" si="392"/>
        <v>0</v>
      </c>
      <c r="K96" s="90"/>
      <c r="L96" s="90"/>
      <c r="M96" s="90"/>
      <c r="N96" s="90"/>
      <c r="O96" s="90"/>
      <c r="P96" s="90"/>
      <c r="Q96" s="90"/>
      <c r="R96" s="90"/>
      <c r="S96" s="224"/>
      <c r="T96" s="87"/>
      <c r="U96" s="87"/>
      <c r="V96" s="87"/>
      <c r="W96" s="87"/>
      <c r="X96" s="87"/>
      <c r="Y96" s="87"/>
      <c r="Z96" s="222"/>
      <c r="AA96" s="87"/>
      <c r="AB96" s="111">
        <f>AI96+AX96+BA96+BD96+BG96</f>
        <v>0</v>
      </c>
      <c r="AC96" s="222"/>
      <c r="AD96" s="222"/>
      <c r="AE96" s="222"/>
      <c r="AF96" s="222"/>
      <c r="AG96" s="222"/>
      <c r="AH96" s="222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222"/>
      <c r="BK96" s="222"/>
      <c r="BL96" s="222"/>
      <c r="BM96" s="87"/>
      <c r="BN96" s="87"/>
      <c r="BO96" s="87"/>
      <c r="BP96" s="87"/>
      <c r="BQ96" s="575">
        <f>SUM(BS96:BW96)</f>
        <v>0</v>
      </c>
      <c r="BR96" s="247"/>
      <c r="BS96" s="87"/>
      <c r="BT96" s="87"/>
      <c r="BU96" s="87"/>
      <c r="BV96" s="87"/>
      <c r="BW96" s="87"/>
      <c r="BX96" s="222"/>
      <c r="BY96" s="222"/>
      <c r="BZ96" s="111">
        <f>SUM(CA96:CD96)</f>
        <v>0</v>
      </c>
      <c r="CA96" s="87"/>
      <c r="CB96" s="87"/>
      <c r="CC96" s="87"/>
      <c r="CD96" s="87"/>
      <c r="CE96" s="222"/>
      <c r="CF96" s="226"/>
      <c r="CG96" s="568"/>
      <c r="CH96" s="568"/>
      <c r="CI96" s="117"/>
      <c r="CJ96" s="117"/>
      <c r="CK96" s="117"/>
    </row>
    <row r="97" spans="1:89" s="116" customFormat="1" ht="15" hidden="1" customHeight="1" outlineLevel="1">
      <c r="A97" s="117"/>
      <c r="B97" s="117"/>
      <c r="C97" s="103"/>
      <c r="D97" s="37" t="s">
        <v>107</v>
      </c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24"/>
      <c r="AB97" s="111">
        <f t="shared" ref="AB97:BL97" si="393">SUM(AB94:AB96)</f>
        <v>0</v>
      </c>
      <c r="AC97" s="225">
        <f t="shared" ref="AC97:AE97" si="394">SUM(AC94:AC96)</f>
        <v>0</v>
      </c>
      <c r="AD97" s="225">
        <f t="shared" si="394"/>
        <v>0</v>
      </c>
      <c r="AE97" s="225">
        <f t="shared" si="394"/>
        <v>0</v>
      </c>
      <c r="AF97" s="225">
        <f t="shared" si="393"/>
        <v>0</v>
      </c>
      <c r="AG97" s="225">
        <f t="shared" si="393"/>
        <v>0</v>
      </c>
      <c r="AH97" s="225">
        <f t="shared" si="393"/>
        <v>0</v>
      </c>
      <c r="AI97" s="111">
        <f t="shared" si="393"/>
        <v>0</v>
      </c>
      <c r="AJ97" s="111">
        <f t="shared" si="393"/>
        <v>0</v>
      </c>
      <c r="AK97" s="111">
        <f t="shared" si="393"/>
        <v>0</v>
      </c>
      <c r="AL97" s="111">
        <f t="shared" si="393"/>
        <v>0</v>
      </c>
      <c r="AM97" s="111">
        <f t="shared" si="393"/>
        <v>0</v>
      </c>
      <c r="AN97" s="111">
        <f t="shared" si="393"/>
        <v>0</v>
      </c>
      <c r="AO97" s="111">
        <f t="shared" si="393"/>
        <v>0</v>
      </c>
      <c r="AP97" s="111">
        <f t="shared" si="393"/>
        <v>0</v>
      </c>
      <c r="AQ97" s="111">
        <f t="shared" si="393"/>
        <v>0</v>
      </c>
      <c r="AR97" s="111">
        <f t="shared" si="393"/>
        <v>0</v>
      </c>
      <c r="AS97" s="111">
        <f t="shared" si="393"/>
        <v>0</v>
      </c>
      <c r="AT97" s="111">
        <f t="shared" si="393"/>
        <v>0</v>
      </c>
      <c r="AU97" s="111">
        <f t="shared" si="393"/>
        <v>0</v>
      </c>
      <c r="AV97" s="111">
        <f t="shared" si="393"/>
        <v>0</v>
      </c>
      <c r="AW97" s="111">
        <f t="shared" si="393"/>
        <v>0</v>
      </c>
      <c r="AX97" s="111">
        <f t="shared" si="393"/>
        <v>0</v>
      </c>
      <c r="AY97" s="111">
        <f t="shared" si="393"/>
        <v>0</v>
      </c>
      <c r="AZ97" s="111">
        <f t="shared" si="393"/>
        <v>0</v>
      </c>
      <c r="BA97" s="111">
        <f t="shared" si="393"/>
        <v>0</v>
      </c>
      <c r="BB97" s="111">
        <f t="shared" si="393"/>
        <v>0</v>
      </c>
      <c r="BC97" s="111">
        <f t="shared" si="393"/>
        <v>0</v>
      </c>
      <c r="BD97" s="111">
        <f t="shared" si="393"/>
        <v>0</v>
      </c>
      <c r="BE97" s="111">
        <f t="shared" si="393"/>
        <v>0</v>
      </c>
      <c r="BF97" s="111">
        <f t="shared" si="393"/>
        <v>0</v>
      </c>
      <c r="BG97" s="111">
        <f t="shared" si="393"/>
        <v>0</v>
      </c>
      <c r="BH97" s="111">
        <f t="shared" si="393"/>
        <v>0</v>
      </c>
      <c r="BI97" s="111">
        <f t="shared" si="393"/>
        <v>0</v>
      </c>
      <c r="BJ97" s="225">
        <f t="shared" si="393"/>
        <v>0</v>
      </c>
      <c r="BK97" s="225">
        <f t="shared" si="393"/>
        <v>0</v>
      </c>
      <c r="BL97" s="225">
        <f t="shared" si="393"/>
        <v>0</v>
      </c>
      <c r="BM97" s="112"/>
      <c r="BN97" s="112"/>
      <c r="BO97" s="112"/>
      <c r="BP97" s="112"/>
      <c r="BQ97" s="575">
        <f t="shared" ref="BQ97:CD97" si="395">SUM(BQ94:BQ96)</f>
        <v>0</v>
      </c>
      <c r="BR97" s="247"/>
      <c r="BS97" s="111">
        <f t="shared" si="395"/>
        <v>0</v>
      </c>
      <c r="BT97" s="111">
        <f t="shared" si="395"/>
        <v>0</v>
      </c>
      <c r="BU97" s="111">
        <f t="shared" si="395"/>
        <v>0</v>
      </c>
      <c r="BV97" s="111">
        <f t="shared" si="395"/>
        <v>0</v>
      </c>
      <c r="BW97" s="111">
        <f t="shared" si="395"/>
        <v>0</v>
      </c>
      <c r="BX97" s="225">
        <f>SUM(BX94:BX96)</f>
        <v>0</v>
      </c>
      <c r="BY97" s="225">
        <f>SUM(BY94:BY96)</f>
        <v>0</v>
      </c>
      <c r="BZ97" s="111">
        <f t="shared" si="395"/>
        <v>0</v>
      </c>
      <c r="CA97" s="111">
        <f t="shared" si="395"/>
        <v>0</v>
      </c>
      <c r="CB97" s="111">
        <f t="shared" si="395"/>
        <v>0</v>
      </c>
      <c r="CC97" s="111">
        <f t="shared" si="395"/>
        <v>0</v>
      </c>
      <c r="CD97" s="111">
        <f t="shared" si="395"/>
        <v>0</v>
      </c>
      <c r="CE97" s="225">
        <f>SUM(CE94:CE96)</f>
        <v>0</v>
      </c>
      <c r="CF97" s="247"/>
      <c r="CG97" s="570"/>
      <c r="CH97" s="570"/>
      <c r="CI97" s="112"/>
      <c r="CJ97" s="112"/>
      <c r="CK97" s="112"/>
    </row>
    <row r="98" spans="1:89" s="116" customFormat="1" ht="15" customHeight="1" outlineLevel="1">
      <c r="A98" s="117"/>
      <c r="B98" s="117"/>
      <c r="C98" s="95" t="s">
        <v>52</v>
      </c>
      <c r="D98" s="122" t="s">
        <v>105</v>
      </c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7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576"/>
      <c r="BR98" s="246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246"/>
      <c r="CG98" s="582"/>
      <c r="CH98" s="582"/>
      <c r="CI98" s="112"/>
      <c r="CJ98" s="112"/>
      <c r="CK98" s="112"/>
    </row>
    <row r="99" spans="1:89" s="116" customFormat="1" ht="15" customHeight="1" outlineLevel="1">
      <c r="A99" s="117"/>
      <c r="B99" s="117"/>
      <c r="C99" s="102" t="s">
        <v>132</v>
      </c>
      <c r="D99" s="36" t="s">
        <v>106</v>
      </c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7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576"/>
      <c r="BR99" s="246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246"/>
      <c r="CG99" s="582"/>
      <c r="CH99" s="582"/>
      <c r="CI99" s="112"/>
      <c r="CJ99" s="112"/>
      <c r="CK99" s="112"/>
    </row>
    <row r="100" spans="1:89" s="116" customFormat="1" ht="72.75" customHeight="1" outlineLevel="1">
      <c r="A100" s="117"/>
      <c r="B100" s="117"/>
      <c r="C100" s="103"/>
      <c r="D100" s="231" t="s">
        <v>337</v>
      </c>
      <c r="E100" s="117" t="s">
        <v>75</v>
      </c>
      <c r="F100" s="117" t="s">
        <v>14</v>
      </c>
      <c r="G100" s="599">
        <f t="shared" ref="G100:G101" si="396">J100+O100+P100+Q100+I100</f>
        <v>14823</v>
      </c>
      <c r="H100" s="442">
        <v>0</v>
      </c>
      <c r="I100" s="600">
        <v>95</v>
      </c>
      <c r="J100" s="600">
        <v>1906</v>
      </c>
      <c r="K100" s="90">
        <v>288</v>
      </c>
      <c r="L100" s="90">
        <v>1325</v>
      </c>
      <c r="M100" s="90">
        <v>1785</v>
      </c>
      <c r="N100" s="90">
        <v>554</v>
      </c>
      <c r="O100" s="224">
        <f>SUM(K100:N100)</f>
        <v>3952</v>
      </c>
      <c r="P100" s="90">
        <f>O100+483</f>
        <v>4435</v>
      </c>
      <c r="Q100" s="90">
        <f t="shared" ref="Q100:S101" si="397">P100</f>
        <v>4435</v>
      </c>
      <c r="R100" s="90">
        <f t="shared" si="397"/>
        <v>4435</v>
      </c>
      <c r="S100" s="224">
        <f t="shared" si="397"/>
        <v>4435</v>
      </c>
      <c r="T100" s="221">
        <f t="shared" ref="T100:T101" si="398">SUM(U100:Z100)</f>
        <v>6111</v>
      </c>
      <c r="U100" s="223">
        <f>I100</f>
        <v>95</v>
      </c>
      <c r="V100" s="223">
        <v>1951</v>
      </c>
      <c r="W100" s="87">
        <v>4065</v>
      </c>
      <c r="X100" s="87"/>
      <c r="Y100" s="87"/>
      <c r="Z100" s="222"/>
      <c r="AA100" s="229" t="s">
        <v>316</v>
      </c>
      <c r="AB100" s="575">
        <f t="shared" ref="AB100:AB101" si="399">AI100+AX100+BA100+BD100+AF100</f>
        <v>2.1639719720000001</v>
      </c>
      <c r="AC100" s="212">
        <v>5.2499999999999998E-2</v>
      </c>
      <c r="AD100" s="222">
        <v>18.08625</v>
      </c>
      <c r="AE100" s="222">
        <v>0.144241125</v>
      </c>
      <c r="AF100" s="212">
        <v>0.39901071599999999</v>
      </c>
      <c r="AG100" s="222">
        <v>137.45919166199999</v>
      </c>
      <c r="AH100" s="222">
        <v>2.7289950526825137</v>
      </c>
      <c r="AI100" s="295">
        <v>0.42485710400000004</v>
      </c>
      <c r="AJ100" s="295">
        <f t="shared" ref="AJ100:AJ101" si="400">AI100*344.5</f>
        <v>146.36327232800002</v>
      </c>
      <c r="AK100" s="295">
        <v>2.949347087882761</v>
      </c>
      <c r="AL100" s="362">
        <f>K100*0.000104516</f>
        <v>3.0100608000000001E-2</v>
      </c>
      <c r="AM100" s="223">
        <f>AL100*344.5</f>
        <v>10.369659456000001</v>
      </c>
      <c r="AN100" s="223">
        <f>AL100*5.996</f>
        <v>0.18048324556800002</v>
      </c>
      <c r="AO100" s="353">
        <f>L100*0.000104516</f>
        <v>0.13848369999999999</v>
      </c>
      <c r="AP100" s="223">
        <f>AO100*344.5</f>
        <v>47.707634649999996</v>
      </c>
      <c r="AQ100" s="223">
        <f>AO100*5.996</f>
        <v>0.83034826519999994</v>
      </c>
      <c r="AR100" s="353">
        <f>M100*0.000104516</f>
        <v>0.18656106</v>
      </c>
      <c r="AS100" s="223">
        <f>AR100*344.5</f>
        <v>64.270285169999994</v>
      </c>
      <c r="AT100" s="223">
        <f>AR100*5.996</f>
        <v>1.11862011576</v>
      </c>
      <c r="AU100" s="353">
        <f>N100*0.000104516</f>
        <v>5.7901863999999997E-2</v>
      </c>
      <c r="AV100" s="223">
        <f>AU100*344.5</f>
        <v>19.947192147999999</v>
      </c>
      <c r="AW100" s="223">
        <f>AU100*5.996</f>
        <v>0.347179576544</v>
      </c>
      <c r="AX100" s="295">
        <f>AL100+AO100+AR100+AU100</f>
        <v>0.41304723199999993</v>
      </c>
      <c r="AY100" s="223">
        <f>AX100*344.5</f>
        <v>142.29477142399998</v>
      </c>
      <c r="AZ100" s="223">
        <f>AN100+AQ100+AT100+AW100</f>
        <v>2.4766312030719995</v>
      </c>
      <c r="BA100" s="353">
        <v>0.46352845999999998</v>
      </c>
      <c r="BB100" s="223">
        <f>BA100*344.5</f>
        <v>159.68555447</v>
      </c>
      <c r="BC100" s="354">
        <f>BA100*5.996</f>
        <v>2.7793166461599998</v>
      </c>
      <c r="BD100" s="353">
        <v>0.46352845999999998</v>
      </c>
      <c r="BE100" s="223">
        <f>BD100*344.5</f>
        <v>159.68555447</v>
      </c>
      <c r="BF100" s="354">
        <f>BD100*5.996</f>
        <v>2.7793166461599998</v>
      </c>
      <c r="BG100" s="353">
        <v>0.46352845999999998</v>
      </c>
      <c r="BH100" s="223">
        <f>BG100*344.5</f>
        <v>159.68555447</v>
      </c>
      <c r="BI100" s="354">
        <f>BG100*5.996</f>
        <v>2.7793166461599998</v>
      </c>
      <c r="BJ100" s="353">
        <v>0.46352845999999998</v>
      </c>
      <c r="BK100" s="223">
        <f>BJ100*344.5</f>
        <v>159.68555447</v>
      </c>
      <c r="BL100" s="354">
        <f>BJ100*5.996</f>
        <v>2.7793166461599998</v>
      </c>
      <c r="BM100" s="87">
        <v>8</v>
      </c>
      <c r="BN100" s="87">
        <v>67</v>
      </c>
      <c r="BO100" s="87">
        <v>0.45</v>
      </c>
      <c r="BP100" s="258">
        <f t="shared" ref="BP100:BP101" si="401">SUM(BS100:BX100)/(BL100+BF100+BI100+BC100+AZ100+AK100)</f>
        <v>0.90294254255585071</v>
      </c>
      <c r="BQ100" s="599">
        <f>SUM(BS100:BW100)</f>
        <v>11.916617754946019</v>
      </c>
      <c r="BR100" s="222"/>
      <c r="BS100" s="403">
        <v>1.02</v>
      </c>
      <c r="BT100" s="223">
        <v>0.62980128878484953</v>
      </c>
      <c r="BU100" s="223">
        <f>O100*0.000864386719380888</f>
        <v>3.416056314993269</v>
      </c>
      <c r="BV100" s="223">
        <f>P100*0.000864386719380888</f>
        <v>3.8335551004542379</v>
      </c>
      <c r="BW100" s="223">
        <f t="shared" ref="BW100:BY101" si="402">BW649+BW1006+BW1244+BW1601</f>
        <v>3.0172050507136636</v>
      </c>
      <c r="BX100" s="223">
        <f t="shared" si="402"/>
        <v>3.0209818351475604</v>
      </c>
      <c r="BY100" s="223">
        <f t="shared" si="402"/>
        <v>3.0209818351475604</v>
      </c>
      <c r="BZ100" s="111">
        <f>SUM(CA100:CD100)</f>
        <v>5.8377103757759894</v>
      </c>
      <c r="CA100" s="87"/>
      <c r="CB100" s="87">
        <v>3.5630585909999999</v>
      </c>
      <c r="CC100" s="87">
        <v>2.2746517847759899</v>
      </c>
      <c r="CD100" s="87"/>
      <c r="CE100" s="222"/>
      <c r="CF100" s="226"/>
      <c r="CG100" s="568"/>
      <c r="CH100" s="568"/>
      <c r="CI100" s="117" t="s">
        <v>327</v>
      </c>
      <c r="CJ100" s="117"/>
      <c r="CK100" s="117"/>
    </row>
    <row r="101" spans="1:89" s="116" customFormat="1" ht="67.5" customHeight="1" outlineLevel="1">
      <c r="A101" s="117"/>
      <c r="B101" s="117"/>
      <c r="C101" s="103"/>
      <c r="D101" s="292" t="s">
        <v>338</v>
      </c>
      <c r="E101" s="117" t="s">
        <v>75</v>
      </c>
      <c r="F101" s="117" t="s">
        <v>14</v>
      </c>
      <c r="G101" s="599">
        <f t="shared" si="396"/>
        <v>2273</v>
      </c>
      <c r="H101" s="600">
        <f>4050+37</f>
        <v>4087</v>
      </c>
      <c r="I101" s="600">
        <v>1457</v>
      </c>
      <c r="J101" s="600">
        <v>264</v>
      </c>
      <c r="K101" s="90">
        <v>100</v>
      </c>
      <c r="L101" s="90">
        <v>213</v>
      </c>
      <c r="M101" s="90">
        <v>148</v>
      </c>
      <c r="N101" s="90">
        <v>45</v>
      </c>
      <c r="O101" s="224">
        <f>SUM(K101:N101)</f>
        <v>506</v>
      </c>
      <c r="P101" s="90">
        <v>23</v>
      </c>
      <c r="Q101" s="90">
        <f t="shared" si="397"/>
        <v>23</v>
      </c>
      <c r="R101" s="90">
        <f t="shared" si="397"/>
        <v>23</v>
      </c>
      <c r="S101" s="224">
        <f t="shared" si="397"/>
        <v>23</v>
      </c>
      <c r="T101" s="221">
        <f t="shared" si="398"/>
        <v>8612</v>
      </c>
      <c r="U101" s="223">
        <f>8015-U100</f>
        <v>7920</v>
      </c>
      <c r="V101" s="223">
        <v>159</v>
      </c>
      <c r="W101" s="87">
        <v>533</v>
      </c>
      <c r="X101" s="87"/>
      <c r="Y101" s="87"/>
      <c r="Z101" s="222"/>
      <c r="AA101" s="87" t="s">
        <v>316</v>
      </c>
      <c r="AB101" s="575">
        <f t="shared" si="399"/>
        <v>0.14591817599999998</v>
      </c>
      <c r="AC101" s="212">
        <v>0.4</v>
      </c>
      <c r="AD101" s="222">
        <v>137.80000000000001</v>
      </c>
      <c r="AE101" s="222">
        <v>2.323</v>
      </c>
      <c r="AF101" s="212">
        <v>3.2518043999999968E-2</v>
      </c>
      <c r="AG101" s="222">
        <v>11.202466157999993</v>
      </c>
      <c r="AH101" s="222">
        <v>4.759289549619572E-2</v>
      </c>
      <c r="AI101" s="295">
        <v>5.5707300000000001E-2</v>
      </c>
      <c r="AJ101" s="295">
        <f t="shared" si="400"/>
        <v>19.19116485</v>
      </c>
      <c r="AK101" s="295">
        <v>0.39871885083957337</v>
      </c>
      <c r="AL101" s="362">
        <f>K101*0.000104516</f>
        <v>1.04516E-2</v>
      </c>
      <c r="AM101" s="223">
        <f>AL101*344.5</f>
        <v>3.6005761999999999</v>
      </c>
      <c r="AN101" s="223">
        <f>AL101*5.996</f>
        <v>6.2667793600000007E-2</v>
      </c>
      <c r="AO101" s="353">
        <f>L101*0.000104516</f>
        <v>2.2261908E-2</v>
      </c>
      <c r="AP101" s="223">
        <f>AO101*344.5</f>
        <v>7.6692273059999998</v>
      </c>
      <c r="AQ101" s="223">
        <f>AO101*5.996</f>
        <v>0.13348240036800002</v>
      </c>
      <c r="AR101" s="353">
        <f>M101*0.000104516</f>
        <v>1.5468368E-2</v>
      </c>
      <c r="AS101" s="223">
        <f>AR101*344.5</f>
        <v>5.3288527759999997</v>
      </c>
      <c r="AT101" s="223">
        <f>AR101*5.996</f>
        <v>9.2748334528000007E-2</v>
      </c>
      <c r="AU101" s="353">
        <f>N101*0.000104516</f>
        <v>4.7032200000000001E-3</v>
      </c>
      <c r="AV101" s="223">
        <f>AU101*344.5</f>
        <v>1.6202592900000001</v>
      </c>
      <c r="AW101" s="223">
        <f>AU101*5.996</f>
        <v>2.8200507120000003E-2</v>
      </c>
      <c r="AX101" s="295">
        <f>AL101+AO101+AR101+AU101</f>
        <v>5.2885095999999999E-2</v>
      </c>
      <c r="AY101" s="223">
        <f>AX101*344.5</f>
        <v>18.218915572</v>
      </c>
      <c r="AZ101" s="223">
        <f>AN101+AQ101+AT101+AW101</f>
        <v>0.31709903561600006</v>
      </c>
      <c r="BA101" s="353">
        <v>2.403868E-3</v>
      </c>
      <c r="BB101" s="223">
        <f>BA101*344.5</f>
        <v>0.82813252599999998</v>
      </c>
      <c r="BC101" s="354">
        <f>BA101*5.996</f>
        <v>1.4413592528000001E-2</v>
      </c>
      <c r="BD101" s="353">
        <v>2.403868E-3</v>
      </c>
      <c r="BE101" s="223">
        <f>BD101*344.5</f>
        <v>0.82813252599999998</v>
      </c>
      <c r="BF101" s="354">
        <f>BD101*5.996</f>
        <v>1.4413592528000001E-2</v>
      </c>
      <c r="BG101" s="353">
        <v>2.403868E-3</v>
      </c>
      <c r="BH101" s="223">
        <f>BG101*344.5</f>
        <v>0.82813252599999998</v>
      </c>
      <c r="BI101" s="354">
        <f>BG101*5.996</f>
        <v>1.4413592528000001E-2</v>
      </c>
      <c r="BJ101" s="353">
        <v>2.403868E-3</v>
      </c>
      <c r="BK101" s="223">
        <f>BJ101*344.5</f>
        <v>0.82813252599999998</v>
      </c>
      <c r="BL101" s="354">
        <f>BJ101*5.996</f>
        <v>1.4413592528000001E-2</v>
      </c>
      <c r="BM101" s="87">
        <v>10</v>
      </c>
      <c r="BN101" s="87">
        <v>52</v>
      </c>
      <c r="BO101" s="87">
        <v>0.34</v>
      </c>
      <c r="BP101" s="258">
        <f t="shared" si="401"/>
        <v>3.0552866186332843</v>
      </c>
      <c r="BQ101" s="599">
        <f>SUM(BS101:BW101)</f>
        <v>1.53072527552256</v>
      </c>
      <c r="BR101" s="562">
        <v>1.762</v>
      </c>
      <c r="BS101" s="403">
        <v>0.15</v>
      </c>
      <c r="BT101" s="223">
        <v>8.723375668373573E-2</v>
      </c>
      <c r="BU101" s="223">
        <f>O101*0.000864386719380888</f>
        <v>0.43737968000672928</v>
      </c>
      <c r="BV101" s="223">
        <f>P101*0.000864386719380888</f>
        <v>1.9880894545760423E-2</v>
      </c>
      <c r="BW101" s="223">
        <f t="shared" si="402"/>
        <v>0.83623094428633449</v>
      </c>
      <c r="BX101" s="223">
        <f t="shared" si="402"/>
        <v>0.83245415985243743</v>
      </c>
      <c r="BY101" s="223">
        <f t="shared" si="402"/>
        <v>0.83245415985243743</v>
      </c>
      <c r="BZ101" s="111">
        <f>SUM(CA101:CD101)</f>
        <v>2.3506281792240102</v>
      </c>
      <c r="CA101" s="562">
        <v>1.762</v>
      </c>
      <c r="CB101" s="87">
        <v>0.29037740400000001</v>
      </c>
      <c r="CC101" s="87">
        <v>0.29825077522401044</v>
      </c>
      <c r="CD101" s="87"/>
      <c r="CE101" s="222"/>
      <c r="CF101" s="226"/>
      <c r="CG101" s="568"/>
      <c r="CH101" s="568"/>
      <c r="CI101" s="117" t="s">
        <v>327</v>
      </c>
      <c r="CJ101" s="117"/>
      <c r="CK101" s="117"/>
    </row>
    <row r="102" spans="1:89" s="116" customFormat="1" ht="15" customHeight="1" outlineLevel="1" thickBot="1">
      <c r="A102" s="117"/>
      <c r="B102" s="117"/>
      <c r="C102" s="103"/>
      <c r="D102" s="37" t="s">
        <v>107</v>
      </c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24"/>
      <c r="AB102" s="575">
        <f t="shared" ref="AB102:BI102" si="403">SUM(AB100:AB101)</f>
        <v>2.309890148</v>
      </c>
      <c r="AC102" s="225">
        <f t="shared" ref="AC102:AE102" si="404">SUM(AC100:AC101)</f>
        <v>0.45250000000000001</v>
      </c>
      <c r="AD102" s="225">
        <f t="shared" si="404"/>
        <v>155.88625000000002</v>
      </c>
      <c r="AE102" s="225">
        <f t="shared" si="404"/>
        <v>2.4672411250000001</v>
      </c>
      <c r="AF102" s="225">
        <f t="shared" si="403"/>
        <v>0.43152875999999996</v>
      </c>
      <c r="AG102" s="225">
        <f t="shared" si="403"/>
        <v>148.66165781999999</v>
      </c>
      <c r="AH102" s="225">
        <f t="shared" si="403"/>
        <v>2.7765879481787095</v>
      </c>
      <c r="AI102" s="225">
        <f t="shared" si="403"/>
        <v>0.48056440400000006</v>
      </c>
      <c r="AJ102" s="225">
        <f t="shared" si="403"/>
        <v>165.55443717800003</v>
      </c>
      <c r="AK102" s="225">
        <f t="shared" si="403"/>
        <v>3.3480659387223346</v>
      </c>
      <c r="AL102" s="225">
        <f t="shared" si="403"/>
        <v>4.0552207999999999E-2</v>
      </c>
      <c r="AM102" s="225">
        <f t="shared" si="403"/>
        <v>13.970235656</v>
      </c>
      <c r="AN102" s="225">
        <f t="shared" si="403"/>
        <v>0.24315103916800002</v>
      </c>
      <c r="AO102" s="225">
        <f t="shared" si="403"/>
        <v>0.16074560799999998</v>
      </c>
      <c r="AP102" s="225">
        <f t="shared" si="403"/>
        <v>55.376861955999999</v>
      </c>
      <c r="AQ102" s="225">
        <f t="shared" si="403"/>
        <v>0.96383066556800001</v>
      </c>
      <c r="AR102" s="225">
        <f t="shared" si="403"/>
        <v>0.20202942800000001</v>
      </c>
      <c r="AS102" s="225">
        <f t="shared" si="403"/>
        <v>69.599137945999999</v>
      </c>
      <c r="AT102" s="225">
        <f t="shared" si="403"/>
        <v>1.211368450288</v>
      </c>
      <c r="AU102" s="225">
        <f t="shared" si="403"/>
        <v>6.2605083999999991E-2</v>
      </c>
      <c r="AV102" s="225">
        <f t="shared" si="403"/>
        <v>21.567451437999999</v>
      </c>
      <c r="AW102" s="225">
        <f t="shared" si="403"/>
        <v>0.375380083664</v>
      </c>
      <c r="AX102" s="225">
        <f t="shared" si="403"/>
        <v>0.46593232799999995</v>
      </c>
      <c r="AY102" s="225">
        <f t="shared" si="403"/>
        <v>160.51368699599999</v>
      </c>
      <c r="AZ102" s="225">
        <f t="shared" si="403"/>
        <v>2.7937302386879996</v>
      </c>
      <c r="BA102" s="225">
        <f t="shared" si="403"/>
        <v>0.46593232799999995</v>
      </c>
      <c r="BB102" s="225">
        <f t="shared" si="403"/>
        <v>160.51368699599999</v>
      </c>
      <c r="BC102" s="225">
        <f t="shared" si="403"/>
        <v>2.7937302386879996</v>
      </c>
      <c r="BD102" s="225">
        <f t="shared" si="403"/>
        <v>0.46593232799999995</v>
      </c>
      <c r="BE102" s="225">
        <f t="shared" si="403"/>
        <v>160.51368699599999</v>
      </c>
      <c r="BF102" s="225">
        <f t="shared" si="403"/>
        <v>2.7937302386879996</v>
      </c>
      <c r="BG102" s="225">
        <f t="shared" si="403"/>
        <v>0.46593232799999995</v>
      </c>
      <c r="BH102" s="225">
        <f t="shared" si="403"/>
        <v>160.51368699599999</v>
      </c>
      <c r="BI102" s="225">
        <f t="shared" si="403"/>
        <v>2.7937302386879996</v>
      </c>
      <c r="BJ102" s="225">
        <f t="shared" ref="BJ102:BL102" si="405">SUM(BJ100:BJ101)</f>
        <v>0.46593232799999995</v>
      </c>
      <c r="BK102" s="225">
        <f t="shared" si="405"/>
        <v>160.51368699599999</v>
      </c>
      <c r="BL102" s="225">
        <f t="shared" si="405"/>
        <v>2.7937302386879996</v>
      </c>
      <c r="BM102" s="112"/>
      <c r="BN102" s="112"/>
      <c r="BO102" s="112"/>
      <c r="BP102" s="112"/>
      <c r="BQ102" s="599">
        <f t="shared" ref="BQ102" si="406">SUM(BQ100:BQ101)</f>
        <v>13.447343030468579</v>
      </c>
      <c r="BR102" s="225">
        <f>SUM(BR100:BR101)</f>
        <v>1.762</v>
      </c>
      <c r="BS102" s="225">
        <f t="shared" ref="BS102:CH102" si="407">SUM(BS100:BS101)</f>
        <v>1.17</v>
      </c>
      <c r="BT102" s="225">
        <f t="shared" si="407"/>
        <v>0.71703504546858521</v>
      </c>
      <c r="BU102" s="595">
        <f t="shared" si="407"/>
        <v>3.8534359949999981</v>
      </c>
      <c r="BV102" s="595">
        <f t="shared" si="407"/>
        <v>3.8534359949999981</v>
      </c>
      <c r="BW102" s="595">
        <f t="shared" si="407"/>
        <v>3.8534359949999981</v>
      </c>
      <c r="BX102" s="595">
        <f t="shared" si="407"/>
        <v>3.8534359949999977</v>
      </c>
      <c r="BY102" s="595">
        <f t="shared" si="407"/>
        <v>3.8534359949999977</v>
      </c>
      <c r="BZ102" s="225">
        <f t="shared" si="407"/>
        <v>8.1883385549999996</v>
      </c>
      <c r="CA102" s="225">
        <f t="shared" si="407"/>
        <v>1.762</v>
      </c>
      <c r="CB102" s="225">
        <f t="shared" si="407"/>
        <v>3.8534359949999999</v>
      </c>
      <c r="CC102" s="225">
        <f t="shared" si="407"/>
        <v>2.5729025600000002</v>
      </c>
      <c r="CD102" s="225">
        <f t="shared" si="407"/>
        <v>0</v>
      </c>
      <c r="CE102" s="225">
        <f t="shared" si="407"/>
        <v>0</v>
      </c>
      <c r="CF102" s="225">
        <f t="shared" si="407"/>
        <v>0</v>
      </c>
      <c r="CG102" s="225">
        <f t="shared" si="407"/>
        <v>0</v>
      </c>
      <c r="CH102" s="225">
        <f t="shared" si="407"/>
        <v>0</v>
      </c>
      <c r="CI102" s="112"/>
      <c r="CJ102" s="112"/>
      <c r="CK102" s="112"/>
    </row>
    <row r="103" spans="1:89" s="116" customFormat="1" ht="15" hidden="1" customHeight="1" outlineLevel="1">
      <c r="A103" s="117"/>
      <c r="B103" s="117"/>
      <c r="C103" s="102" t="s">
        <v>133</v>
      </c>
      <c r="D103" s="36" t="s">
        <v>273</v>
      </c>
      <c r="E103" s="112"/>
      <c r="F103" s="112"/>
      <c r="G103" s="112">
        <f>S103+O103+P103+Q103+R103</f>
        <v>0</v>
      </c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7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246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246"/>
      <c r="CG103" s="582"/>
      <c r="CH103" s="582"/>
      <c r="CI103" s="112"/>
      <c r="CJ103" s="112"/>
      <c r="CK103" s="112"/>
    </row>
    <row r="104" spans="1:89" s="116" customFormat="1" ht="15" hidden="1" customHeight="1" outlineLevel="1">
      <c r="A104" s="117"/>
      <c r="B104" s="117"/>
      <c r="C104" s="103"/>
      <c r="D104" s="92"/>
      <c r="E104" s="117"/>
      <c r="F104" s="117"/>
      <c r="G104" s="111">
        <f>J104+O104+P104+Q104+R104</f>
        <v>0</v>
      </c>
      <c r="H104" s="225">
        <f t="shared" ref="H104:J106" si="408">SUM(I104:L104)</f>
        <v>0</v>
      </c>
      <c r="I104" s="225">
        <f t="shared" si="408"/>
        <v>0</v>
      </c>
      <c r="J104" s="111">
        <f t="shared" si="408"/>
        <v>0</v>
      </c>
      <c r="K104" s="123"/>
      <c r="L104" s="123"/>
      <c r="M104" s="123"/>
      <c r="N104" s="123"/>
      <c r="O104" s="123"/>
      <c r="P104" s="123"/>
      <c r="Q104" s="123"/>
      <c r="R104" s="123"/>
      <c r="S104" s="221"/>
      <c r="T104" s="123"/>
      <c r="U104" s="123"/>
      <c r="V104" s="123"/>
      <c r="W104" s="123"/>
      <c r="X104" s="123"/>
      <c r="Y104" s="123"/>
      <c r="Z104" s="221"/>
      <c r="AA104" s="123"/>
      <c r="AB104" s="111">
        <f>AI104+AX104+BA104+BD104+BG104</f>
        <v>0</v>
      </c>
      <c r="AC104" s="221"/>
      <c r="AD104" s="221"/>
      <c r="AE104" s="221"/>
      <c r="AF104" s="221"/>
      <c r="AG104" s="221"/>
      <c r="AH104" s="221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221"/>
      <c r="BK104" s="221"/>
      <c r="BL104" s="221"/>
      <c r="BM104" s="123"/>
      <c r="BN104" s="123"/>
      <c r="BO104" s="123"/>
      <c r="BP104" s="123"/>
      <c r="BQ104" s="111">
        <f>SUM(BS104:BW104)</f>
        <v>0</v>
      </c>
      <c r="BR104" s="247"/>
      <c r="BS104" s="123"/>
      <c r="BT104" s="123"/>
      <c r="BU104" s="123"/>
      <c r="BV104" s="123"/>
      <c r="BW104" s="123"/>
      <c r="BX104" s="221"/>
      <c r="BY104" s="221"/>
      <c r="BZ104" s="111">
        <f>SUM(CA104:CD104)</f>
        <v>0</v>
      </c>
      <c r="CA104" s="123"/>
      <c r="CB104" s="123"/>
      <c r="CC104" s="123"/>
      <c r="CD104" s="123"/>
      <c r="CE104" s="221"/>
      <c r="CF104" s="229"/>
      <c r="CG104" s="578"/>
      <c r="CH104" s="578"/>
      <c r="CI104" s="117"/>
      <c r="CJ104" s="117"/>
      <c r="CK104" s="117"/>
    </row>
    <row r="105" spans="1:89" s="116" customFormat="1" ht="15" hidden="1" customHeight="1" outlineLevel="1">
      <c r="A105" s="117"/>
      <c r="B105" s="117"/>
      <c r="C105" s="103"/>
      <c r="D105" s="92"/>
      <c r="E105" s="117"/>
      <c r="F105" s="117"/>
      <c r="G105" s="111">
        <f>J105+O105+P105+Q105+R105</f>
        <v>0</v>
      </c>
      <c r="H105" s="225">
        <f t="shared" si="408"/>
        <v>0</v>
      </c>
      <c r="I105" s="225">
        <f t="shared" si="408"/>
        <v>0</v>
      </c>
      <c r="J105" s="111">
        <f t="shared" si="408"/>
        <v>0</v>
      </c>
      <c r="K105" s="90"/>
      <c r="L105" s="90"/>
      <c r="M105" s="90"/>
      <c r="N105" s="90"/>
      <c r="O105" s="90"/>
      <c r="P105" s="90"/>
      <c r="Q105" s="90"/>
      <c r="R105" s="90"/>
      <c r="S105" s="224"/>
      <c r="T105" s="87"/>
      <c r="U105" s="87"/>
      <c r="V105" s="87"/>
      <c r="W105" s="87"/>
      <c r="X105" s="87"/>
      <c r="Y105" s="87"/>
      <c r="Z105" s="222"/>
      <c r="AA105" s="87"/>
      <c r="AB105" s="111">
        <f>AI105+AX105+BA105+BD105+BG105</f>
        <v>0</v>
      </c>
      <c r="AC105" s="222"/>
      <c r="AD105" s="222"/>
      <c r="AE105" s="222"/>
      <c r="AF105" s="222"/>
      <c r="AG105" s="222"/>
      <c r="AH105" s="222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222"/>
      <c r="BK105" s="222"/>
      <c r="BL105" s="222"/>
      <c r="BM105" s="87"/>
      <c r="BN105" s="87"/>
      <c r="BO105" s="87"/>
      <c r="BP105" s="87"/>
      <c r="BQ105" s="111">
        <f>SUM(BS105:BW105)</f>
        <v>0</v>
      </c>
      <c r="BR105" s="247"/>
      <c r="BS105" s="87"/>
      <c r="BT105" s="87"/>
      <c r="BU105" s="87"/>
      <c r="BV105" s="87"/>
      <c r="BW105" s="87"/>
      <c r="BX105" s="222"/>
      <c r="BY105" s="222"/>
      <c r="BZ105" s="111">
        <f>SUM(CA105:CD105)</f>
        <v>0</v>
      </c>
      <c r="CA105" s="87"/>
      <c r="CB105" s="87"/>
      <c r="CC105" s="87"/>
      <c r="CD105" s="87"/>
      <c r="CE105" s="222"/>
      <c r="CF105" s="226"/>
      <c r="CG105" s="568"/>
      <c r="CH105" s="568"/>
      <c r="CI105" s="117"/>
      <c r="CJ105" s="117"/>
      <c r="CK105" s="117"/>
    </row>
    <row r="106" spans="1:89" s="116" customFormat="1" ht="15" hidden="1" customHeight="1" outlineLevel="1">
      <c r="A106" s="117"/>
      <c r="B106" s="117"/>
      <c r="C106" s="103"/>
      <c r="D106" s="92"/>
      <c r="E106" s="117"/>
      <c r="F106" s="117"/>
      <c r="G106" s="111">
        <f>J106+O106+P106+Q106+R106</f>
        <v>0</v>
      </c>
      <c r="H106" s="225">
        <f t="shared" si="408"/>
        <v>0</v>
      </c>
      <c r="I106" s="225">
        <f t="shared" si="408"/>
        <v>0</v>
      </c>
      <c r="J106" s="111">
        <f t="shared" si="408"/>
        <v>0</v>
      </c>
      <c r="K106" s="90"/>
      <c r="L106" s="90"/>
      <c r="M106" s="90"/>
      <c r="N106" s="90"/>
      <c r="O106" s="90"/>
      <c r="P106" s="90"/>
      <c r="Q106" s="90"/>
      <c r="R106" s="90"/>
      <c r="S106" s="224"/>
      <c r="T106" s="87"/>
      <c r="U106" s="87"/>
      <c r="V106" s="87"/>
      <c r="W106" s="87"/>
      <c r="X106" s="87"/>
      <c r="Y106" s="87"/>
      <c r="Z106" s="222"/>
      <c r="AA106" s="87"/>
      <c r="AB106" s="111">
        <f>AI106+AX106+BA106+BD106+BG106</f>
        <v>0</v>
      </c>
      <c r="AC106" s="222"/>
      <c r="AD106" s="222"/>
      <c r="AE106" s="222"/>
      <c r="AF106" s="222"/>
      <c r="AG106" s="222"/>
      <c r="AH106" s="222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222"/>
      <c r="BK106" s="222"/>
      <c r="BL106" s="222"/>
      <c r="BM106" s="87"/>
      <c r="BN106" s="87"/>
      <c r="BO106" s="87"/>
      <c r="BP106" s="87"/>
      <c r="BQ106" s="111">
        <f>SUM(BS106:BW106)</f>
        <v>0</v>
      </c>
      <c r="BR106" s="247"/>
      <c r="BS106" s="87"/>
      <c r="BT106" s="87"/>
      <c r="BU106" s="87"/>
      <c r="BV106" s="87"/>
      <c r="BW106" s="87"/>
      <c r="BX106" s="222"/>
      <c r="BY106" s="222"/>
      <c r="BZ106" s="111">
        <f>SUM(CA106:CD106)</f>
        <v>0</v>
      </c>
      <c r="CA106" s="87"/>
      <c r="CB106" s="87"/>
      <c r="CC106" s="87"/>
      <c r="CD106" s="87"/>
      <c r="CE106" s="222"/>
      <c r="CF106" s="226"/>
      <c r="CG106" s="568"/>
      <c r="CH106" s="568"/>
      <c r="CI106" s="117"/>
      <c r="CJ106" s="117"/>
      <c r="CK106" s="117"/>
    </row>
    <row r="107" spans="1:89" s="116" customFormat="1" ht="15" hidden="1" customHeight="1" outlineLevel="1">
      <c r="A107" s="117"/>
      <c r="B107" s="117"/>
      <c r="C107" s="103"/>
      <c r="D107" s="37" t="s">
        <v>107</v>
      </c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24"/>
      <c r="AB107" s="111">
        <f t="shared" ref="AB107:BL107" si="409">SUM(AB104:AB106)</f>
        <v>0</v>
      </c>
      <c r="AC107" s="225">
        <f t="shared" ref="AC107:AE107" si="410">SUM(AC104:AC106)</f>
        <v>0</v>
      </c>
      <c r="AD107" s="225">
        <f t="shared" si="410"/>
        <v>0</v>
      </c>
      <c r="AE107" s="225">
        <f t="shared" si="410"/>
        <v>0</v>
      </c>
      <c r="AF107" s="225">
        <f t="shared" si="409"/>
        <v>0</v>
      </c>
      <c r="AG107" s="225">
        <f t="shared" si="409"/>
        <v>0</v>
      </c>
      <c r="AH107" s="225">
        <f t="shared" si="409"/>
        <v>0</v>
      </c>
      <c r="AI107" s="111">
        <f t="shared" si="409"/>
        <v>0</v>
      </c>
      <c r="AJ107" s="111">
        <f t="shared" si="409"/>
        <v>0</v>
      </c>
      <c r="AK107" s="111">
        <f t="shared" si="409"/>
        <v>0</v>
      </c>
      <c r="AL107" s="111">
        <f t="shared" si="409"/>
        <v>0</v>
      </c>
      <c r="AM107" s="111">
        <f t="shared" si="409"/>
        <v>0</v>
      </c>
      <c r="AN107" s="111">
        <f t="shared" si="409"/>
        <v>0</v>
      </c>
      <c r="AO107" s="111">
        <f t="shared" si="409"/>
        <v>0</v>
      </c>
      <c r="AP107" s="111">
        <f t="shared" si="409"/>
        <v>0</v>
      </c>
      <c r="AQ107" s="111">
        <f t="shared" si="409"/>
        <v>0</v>
      </c>
      <c r="AR107" s="111">
        <f t="shared" si="409"/>
        <v>0</v>
      </c>
      <c r="AS107" s="111">
        <f t="shared" si="409"/>
        <v>0</v>
      </c>
      <c r="AT107" s="111">
        <f t="shared" si="409"/>
        <v>0</v>
      </c>
      <c r="AU107" s="111">
        <f t="shared" si="409"/>
        <v>0</v>
      </c>
      <c r="AV107" s="111">
        <f t="shared" si="409"/>
        <v>0</v>
      </c>
      <c r="AW107" s="111">
        <f t="shared" si="409"/>
        <v>0</v>
      </c>
      <c r="AX107" s="111">
        <f t="shared" si="409"/>
        <v>0</v>
      </c>
      <c r="AY107" s="111">
        <f t="shared" si="409"/>
        <v>0</v>
      </c>
      <c r="AZ107" s="111">
        <f t="shared" si="409"/>
        <v>0</v>
      </c>
      <c r="BA107" s="111">
        <f t="shared" si="409"/>
        <v>0</v>
      </c>
      <c r="BB107" s="111">
        <f t="shared" si="409"/>
        <v>0</v>
      </c>
      <c r="BC107" s="111">
        <f t="shared" si="409"/>
        <v>0</v>
      </c>
      <c r="BD107" s="111">
        <f t="shared" si="409"/>
        <v>0</v>
      </c>
      <c r="BE107" s="111">
        <f t="shared" si="409"/>
        <v>0</v>
      </c>
      <c r="BF107" s="111">
        <f t="shared" si="409"/>
        <v>0</v>
      </c>
      <c r="BG107" s="111">
        <f t="shared" si="409"/>
        <v>0</v>
      </c>
      <c r="BH107" s="111">
        <f t="shared" si="409"/>
        <v>0</v>
      </c>
      <c r="BI107" s="111">
        <f t="shared" si="409"/>
        <v>0</v>
      </c>
      <c r="BJ107" s="225">
        <f t="shared" si="409"/>
        <v>0</v>
      </c>
      <c r="BK107" s="225">
        <f t="shared" si="409"/>
        <v>0</v>
      </c>
      <c r="BL107" s="225">
        <f t="shared" si="409"/>
        <v>0</v>
      </c>
      <c r="BM107" s="112"/>
      <c r="BN107" s="112"/>
      <c r="BO107" s="112"/>
      <c r="BP107" s="112"/>
      <c r="BQ107" s="111">
        <f t="shared" ref="BQ107:CD107" si="411">SUM(BQ104:BQ106)</f>
        <v>0</v>
      </c>
      <c r="BR107" s="247"/>
      <c r="BS107" s="111">
        <f t="shared" si="411"/>
        <v>0</v>
      </c>
      <c r="BT107" s="111">
        <f t="shared" si="411"/>
        <v>0</v>
      </c>
      <c r="BU107" s="111">
        <f t="shared" si="411"/>
        <v>0</v>
      </c>
      <c r="BV107" s="111">
        <f t="shared" si="411"/>
        <v>0</v>
      </c>
      <c r="BW107" s="111">
        <f t="shared" si="411"/>
        <v>0</v>
      </c>
      <c r="BX107" s="225">
        <f>SUM(BX104:BX106)</f>
        <v>0</v>
      </c>
      <c r="BY107" s="225">
        <f>SUM(BY104:BY106)</f>
        <v>0</v>
      </c>
      <c r="BZ107" s="111">
        <f t="shared" si="411"/>
        <v>0</v>
      </c>
      <c r="CA107" s="111">
        <f t="shared" si="411"/>
        <v>0</v>
      </c>
      <c r="CB107" s="111">
        <f t="shared" si="411"/>
        <v>0</v>
      </c>
      <c r="CC107" s="111">
        <f t="shared" si="411"/>
        <v>0</v>
      </c>
      <c r="CD107" s="111">
        <f t="shared" si="411"/>
        <v>0</v>
      </c>
      <c r="CE107" s="225">
        <f>SUM(CE104:CE106)</f>
        <v>0</v>
      </c>
      <c r="CF107" s="247"/>
      <c r="CG107" s="570"/>
      <c r="CH107" s="570"/>
      <c r="CI107" s="112"/>
      <c r="CJ107" s="112"/>
      <c r="CK107" s="112"/>
    </row>
    <row r="108" spans="1:89" s="116" customFormat="1" ht="15" hidden="1" customHeight="1" outlineLevel="1">
      <c r="A108" s="117"/>
      <c r="B108" s="117"/>
      <c r="C108" s="102" t="s">
        <v>134</v>
      </c>
      <c r="D108" s="36" t="s">
        <v>274</v>
      </c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7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246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246"/>
      <c r="CG108" s="582"/>
      <c r="CH108" s="582"/>
      <c r="CI108" s="112"/>
      <c r="CJ108" s="112"/>
      <c r="CK108" s="112"/>
    </row>
    <row r="109" spans="1:89" s="116" customFormat="1" ht="15" hidden="1" customHeight="1" outlineLevel="1">
      <c r="A109" s="117"/>
      <c r="B109" s="117"/>
      <c r="C109" s="103"/>
      <c r="D109" s="24"/>
      <c r="E109" s="117"/>
      <c r="F109" s="117"/>
      <c r="G109" s="111">
        <f>J109+O109+P109+Q109+R109</f>
        <v>0</v>
      </c>
      <c r="H109" s="225">
        <f t="shared" ref="H109:J111" si="412">SUM(I109:L109)</f>
        <v>0</v>
      </c>
      <c r="I109" s="225">
        <f t="shared" si="412"/>
        <v>0</v>
      </c>
      <c r="J109" s="111">
        <f t="shared" si="412"/>
        <v>0</v>
      </c>
      <c r="K109" s="123"/>
      <c r="L109" s="123"/>
      <c r="M109" s="123"/>
      <c r="N109" s="123"/>
      <c r="O109" s="123"/>
      <c r="P109" s="123"/>
      <c r="Q109" s="123"/>
      <c r="R109" s="123"/>
      <c r="S109" s="221"/>
      <c r="T109" s="123"/>
      <c r="U109" s="123"/>
      <c r="V109" s="123"/>
      <c r="W109" s="123"/>
      <c r="X109" s="123"/>
      <c r="Y109" s="123"/>
      <c r="Z109" s="221"/>
      <c r="AA109" s="123"/>
      <c r="AB109" s="111">
        <f>AI109+AX109+BA109+BD109+BG109</f>
        <v>0</v>
      </c>
      <c r="AC109" s="221"/>
      <c r="AD109" s="221"/>
      <c r="AE109" s="221"/>
      <c r="AF109" s="221"/>
      <c r="AG109" s="221"/>
      <c r="AH109" s="221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221"/>
      <c r="BK109" s="221"/>
      <c r="BL109" s="221"/>
      <c r="BM109" s="123"/>
      <c r="BN109" s="123"/>
      <c r="BO109" s="123"/>
      <c r="BP109" s="123"/>
      <c r="BQ109" s="111">
        <f>SUM(BS109:BW109)</f>
        <v>0</v>
      </c>
      <c r="BR109" s="247"/>
      <c r="BS109" s="123"/>
      <c r="BT109" s="123"/>
      <c r="BU109" s="123"/>
      <c r="BV109" s="123"/>
      <c r="BW109" s="123"/>
      <c r="BX109" s="221"/>
      <c r="BY109" s="221"/>
      <c r="BZ109" s="111">
        <f>SUM(CA109:CD109)</f>
        <v>0</v>
      </c>
      <c r="CA109" s="123"/>
      <c r="CB109" s="123"/>
      <c r="CC109" s="123"/>
      <c r="CD109" s="123"/>
      <c r="CE109" s="221"/>
      <c r="CF109" s="229"/>
      <c r="CG109" s="578"/>
      <c r="CH109" s="578"/>
      <c r="CI109" s="117"/>
      <c r="CJ109" s="117"/>
      <c r="CK109" s="117"/>
    </row>
    <row r="110" spans="1:89" s="116" customFormat="1" ht="15" hidden="1" customHeight="1" outlineLevel="1">
      <c r="A110" s="117"/>
      <c r="B110" s="117"/>
      <c r="C110" s="103"/>
      <c r="D110" s="24"/>
      <c r="E110" s="117"/>
      <c r="F110" s="117"/>
      <c r="G110" s="111">
        <f>J110+O110+P110+Q110+R110</f>
        <v>0</v>
      </c>
      <c r="H110" s="225">
        <f t="shared" si="412"/>
        <v>0</v>
      </c>
      <c r="I110" s="225">
        <f t="shared" si="412"/>
        <v>0</v>
      </c>
      <c r="J110" s="111">
        <f t="shared" si="412"/>
        <v>0</v>
      </c>
      <c r="K110" s="90"/>
      <c r="L110" s="90"/>
      <c r="M110" s="90"/>
      <c r="N110" s="90"/>
      <c r="O110" s="90"/>
      <c r="P110" s="90"/>
      <c r="Q110" s="90"/>
      <c r="R110" s="90"/>
      <c r="S110" s="224"/>
      <c r="T110" s="87"/>
      <c r="U110" s="87"/>
      <c r="V110" s="87"/>
      <c r="W110" s="87"/>
      <c r="X110" s="87"/>
      <c r="Y110" s="87"/>
      <c r="Z110" s="222"/>
      <c r="AA110" s="87"/>
      <c r="AB110" s="111">
        <f>AI110+AX110+BA110+BD110+BG110</f>
        <v>0</v>
      </c>
      <c r="AC110" s="222"/>
      <c r="AD110" s="222"/>
      <c r="AE110" s="222"/>
      <c r="AF110" s="222"/>
      <c r="AG110" s="222"/>
      <c r="AH110" s="222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222"/>
      <c r="BK110" s="222"/>
      <c r="BL110" s="222"/>
      <c r="BM110" s="87"/>
      <c r="BN110" s="87"/>
      <c r="BO110" s="87"/>
      <c r="BP110" s="87"/>
      <c r="BQ110" s="111">
        <f>SUM(BS110:BW110)</f>
        <v>0</v>
      </c>
      <c r="BR110" s="247"/>
      <c r="BS110" s="87"/>
      <c r="BT110" s="87"/>
      <c r="BU110" s="87"/>
      <c r="BV110" s="87"/>
      <c r="BW110" s="87"/>
      <c r="BX110" s="222"/>
      <c r="BY110" s="222"/>
      <c r="BZ110" s="111">
        <f>SUM(CA110:CD110)</f>
        <v>0</v>
      </c>
      <c r="CA110" s="87"/>
      <c r="CB110" s="87"/>
      <c r="CC110" s="87"/>
      <c r="CD110" s="87"/>
      <c r="CE110" s="222"/>
      <c r="CF110" s="226"/>
      <c r="CG110" s="568"/>
      <c r="CH110" s="568"/>
      <c r="CI110" s="117"/>
      <c r="CJ110" s="117"/>
      <c r="CK110" s="117"/>
    </row>
    <row r="111" spans="1:89" s="116" customFormat="1" ht="15" hidden="1" customHeight="1" outlineLevel="1">
      <c r="A111" s="117"/>
      <c r="B111" s="117"/>
      <c r="C111" s="103" t="s">
        <v>104</v>
      </c>
      <c r="D111" s="24"/>
      <c r="E111" s="117"/>
      <c r="F111" s="117"/>
      <c r="G111" s="111">
        <f>J111+O111+P111+Q111+R111</f>
        <v>0</v>
      </c>
      <c r="H111" s="225">
        <f t="shared" si="412"/>
        <v>0</v>
      </c>
      <c r="I111" s="225">
        <f t="shared" si="412"/>
        <v>0</v>
      </c>
      <c r="J111" s="111">
        <f t="shared" si="412"/>
        <v>0</v>
      </c>
      <c r="K111" s="90"/>
      <c r="L111" s="90"/>
      <c r="M111" s="90"/>
      <c r="N111" s="90"/>
      <c r="O111" s="90"/>
      <c r="P111" s="90"/>
      <c r="Q111" s="90"/>
      <c r="R111" s="90"/>
      <c r="S111" s="224"/>
      <c r="T111" s="87"/>
      <c r="U111" s="87"/>
      <c r="V111" s="87"/>
      <c r="W111" s="87"/>
      <c r="X111" s="87"/>
      <c r="Y111" s="87"/>
      <c r="Z111" s="222"/>
      <c r="AA111" s="87"/>
      <c r="AB111" s="111">
        <f>AI111+AX111+BA111+BD111+BG111</f>
        <v>0</v>
      </c>
      <c r="AC111" s="222"/>
      <c r="AD111" s="222"/>
      <c r="AE111" s="222"/>
      <c r="AF111" s="222"/>
      <c r="AG111" s="222"/>
      <c r="AH111" s="222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222"/>
      <c r="BK111" s="222"/>
      <c r="BL111" s="222"/>
      <c r="BM111" s="87"/>
      <c r="BN111" s="87"/>
      <c r="BO111" s="87"/>
      <c r="BP111" s="87"/>
      <c r="BQ111" s="111">
        <f>SUM(BS111:BW111)</f>
        <v>0</v>
      </c>
      <c r="BR111" s="247"/>
      <c r="BS111" s="87"/>
      <c r="BT111" s="87"/>
      <c r="BU111" s="87"/>
      <c r="BV111" s="87"/>
      <c r="BW111" s="87"/>
      <c r="BX111" s="222"/>
      <c r="BY111" s="222"/>
      <c r="BZ111" s="111">
        <f>SUM(CA111:CD111)</f>
        <v>0</v>
      </c>
      <c r="CA111" s="87"/>
      <c r="CB111" s="87"/>
      <c r="CC111" s="87"/>
      <c r="CD111" s="87"/>
      <c r="CE111" s="222"/>
      <c r="CF111" s="226"/>
      <c r="CG111" s="568"/>
      <c r="CH111" s="568"/>
      <c r="CI111" s="117"/>
      <c r="CJ111" s="117"/>
      <c r="CK111" s="117"/>
    </row>
    <row r="112" spans="1:89" s="116" customFormat="1" ht="15" hidden="1" customHeight="1" outlineLevel="1">
      <c r="A112" s="117"/>
      <c r="B112" s="117"/>
      <c r="C112" s="103"/>
      <c r="D112" s="37" t="s">
        <v>107</v>
      </c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24"/>
      <c r="AB112" s="111">
        <f t="shared" ref="AB112:BL112" si="413">SUM(AB109:AB111)</f>
        <v>0</v>
      </c>
      <c r="AC112" s="225">
        <f t="shared" ref="AC112:AE112" si="414">SUM(AC109:AC111)</f>
        <v>0</v>
      </c>
      <c r="AD112" s="225">
        <f t="shared" si="414"/>
        <v>0</v>
      </c>
      <c r="AE112" s="225">
        <f t="shared" si="414"/>
        <v>0</v>
      </c>
      <c r="AF112" s="225">
        <f t="shared" si="413"/>
        <v>0</v>
      </c>
      <c r="AG112" s="225">
        <f t="shared" si="413"/>
        <v>0</v>
      </c>
      <c r="AH112" s="225">
        <f t="shared" si="413"/>
        <v>0</v>
      </c>
      <c r="AI112" s="111">
        <f t="shared" si="413"/>
        <v>0</v>
      </c>
      <c r="AJ112" s="111">
        <f t="shared" si="413"/>
        <v>0</v>
      </c>
      <c r="AK112" s="111">
        <f t="shared" si="413"/>
        <v>0</v>
      </c>
      <c r="AL112" s="111">
        <f t="shared" si="413"/>
        <v>0</v>
      </c>
      <c r="AM112" s="111">
        <f t="shared" si="413"/>
        <v>0</v>
      </c>
      <c r="AN112" s="111">
        <f t="shared" si="413"/>
        <v>0</v>
      </c>
      <c r="AO112" s="111">
        <f t="shared" si="413"/>
        <v>0</v>
      </c>
      <c r="AP112" s="111">
        <f t="shared" si="413"/>
        <v>0</v>
      </c>
      <c r="AQ112" s="111">
        <f t="shared" si="413"/>
        <v>0</v>
      </c>
      <c r="AR112" s="111">
        <f t="shared" si="413"/>
        <v>0</v>
      </c>
      <c r="AS112" s="111">
        <f t="shared" si="413"/>
        <v>0</v>
      </c>
      <c r="AT112" s="111">
        <f t="shared" si="413"/>
        <v>0</v>
      </c>
      <c r="AU112" s="111">
        <f t="shared" si="413"/>
        <v>0</v>
      </c>
      <c r="AV112" s="111">
        <f t="shared" si="413"/>
        <v>0</v>
      </c>
      <c r="AW112" s="111">
        <f t="shared" si="413"/>
        <v>0</v>
      </c>
      <c r="AX112" s="111">
        <f t="shared" si="413"/>
        <v>0</v>
      </c>
      <c r="AY112" s="111">
        <f t="shared" si="413"/>
        <v>0</v>
      </c>
      <c r="AZ112" s="111">
        <f t="shared" si="413"/>
        <v>0</v>
      </c>
      <c r="BA112" s="111">
        <f t="shared" si="413"/>
        <v>0</v>
      </c>
      <c r="BB112" s="111">
        <f t="shared" si="413"/>
        <v>0</v>
      </c>
      <c r="BC112" s="111">
        <f t="shared" si="413"/>
        <v>0</v>
      </c>
      <c r="BD112" s="111">
        <f t="shared" si="413"/>
        <v>0</v>
      </c>
      <c r="BE112" s="111">
        <f t="shared" si="413"/>
        <v>0</v>
      </c>
      <c r="BF112" s="111">
        <f t="shared" si="413"/>
        <v>0</v>
      </c>
      <c r="BG112" s="111">
        <f t="shared" si="413"/>
        <v>0</v>
      </c>
      <c r="BH112" s="111">
        <f t="shared" si="413"/>
        <v>0</v>
      </c>
      <c r="BI112" s="111">
        <f t="shared" si="413"/>
        <v>0</v>
      </c>
      <c r="BJ112" s="225">
        <f t="shared" si="413"/>
        <v>0</v>
      </c>
      <c r="BK112" s="225">
        <f t="shared" si="413"/>
        <v>0</v>
      </c>
      <c r="BL112" s="225">
        <f t="shared" si="413"/>
        <v>0</v>
      </c>
      <c r="BM112" s="112"/>
      <c r="BN112" s="112"/>
      <c r="BO112" s="112"/>
      <c r="BP112" s="112"/>
      <c r="BQ112" s="111">
        <f t="shared" ref="BQ112:CD112" si="415">SUM(BQ109:BQ111)</f>
        <v>0</v>
      </c>
      <c r="BR112" s="247"/>
      <c r="BS112" s="111">
        <f t="shared" si="415"/>
        <v>0</v>
      </c>
      <c r="BT112" s="111">
        <f t="shared" si="415"/>
        <v>0</v>
      </c>
      <c r="BU112" s="111">
        <f t="shared" si="415"/>
        <v>0</v>
      </c>
      <c r="BV112" s="111">
        <f t="shared" si="415"/>
        <v>0</v>
      </c>
      <c r="BW112" s="111">
        <f t="shared" si="415"/>
        <v>0</v>
      </c>
      <c r="BX112" s="225">
        <f>SUM(BX109:BX111)</f>
        <v>0</v>
      </c>
      <c r="BY112" s="225">
        <f>SUM(BY109:BY111)</f>
        <v>0</v>
      </c>
      <c r="BZ112" s="111">
        <f t="shared" si="415"/>
        <v>0</v>
      </c>
      <c r="CA112" s="111">
        <f t="shared" si="415"/>
        <v>0</v>
      </c>
      <c r="CB112" s="111">
        <f t="shared" si="415"/>
        <v>0</v>
      </c>
      <c r="CC112" s="111">
        <f t="shared" si="415"/>
        <v>0</v>
      </c>
      <c r="CD112" s="111">
        <f t="shared" si="415"/>
        <v>0</v>
      </c>
      <c r="CE112" s="225">
        <f>SUM(CE109:CE111)</f>
        <v>0</v>
      </c>
      <c r="CF112" s="247"/>
      <c r="CG112" s="570"/>
      <c r="CH112" s="570"/>
      <c r="CI112" s="112"/>
      <c r="CJ112" s="112"/>
      <c r="CK112" s="112"/>
    </row>
    <row r="113" spans="1:89" s="116" customFormat="1" ht="15" hidden="1" customHeight="1" outlineLevel="1">
      <c r="A113" s="117"/>
      <c r="B113" s="117"/>
      <c r="C113" s="102" t="s">
        <v>135</v>
      </c>
      <c r="D113" s="36" t="s">
        <v>213</v>
      </c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7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246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246"/>
      <c r="CG113" s="582"/>
      <c r="CH113" s="582"/>
      <c r="CI113" s="112"/>
      <c r="CJ113" s="112"/>
      <c r="CK113" s="112"/>
    </row>
    <row r="114" spans="1:89" s="116" customFormat="1" ht="15" hidden="1" customHeight="1" outlineLevel="1">
      <c r="A114" s="117"/>
      <c r="B114" s="117"/>
      <c r="C114" s="103"/>
      <c r="D114" s="24"/>
      <c r="E114" s="117"/>
      <c r="F114" s="117"/>
      <c r="G114" s="111">
        <f>J114+O114+P114+Q114+R114</f>
        <v>0</v>
      </c>
      <c r="H114" s="225">
        <f t="shared" ref="H114:J116" si="416">SUM(I114:L114)</f>
        <v>0</v>
      </c>
      <c r="I114" s="225">
        <f t="shared" si="416"/>
        <v>0</v>
      </c>
      <c r="J114" s="111">
        <f t="shared" si="416"/>
        <v>0</v>
      </c>
      <c r="K114" s="123"/>
      <c r="L114" s="123"/>
      <c r="M114" s="123"/>
      <c r="N114" s="123"/>
      <c r="O114" s="123"/>
      <c r="P114" s="123"/>
      <c r="Q114" s="123"/>
      <c r="R114" s="123"/>
      <c r="S114" s="221"/>
      <c r="T114" s="123"/>
      <c r="U114" s="123"/>
      <c r="V114" s="123"/>
      <c r="W114" s="123"/>
      <c r="X114" s="123"/>
      <c r="Y114" s="123"/>
      <c r="Z114" s="221"/>
      <c r="AA114" s="123"/>
      <c r="AB114" s="111">
        <f>AI114+AX114+BA114+BD114+BG114</f>
        <v>0</v>
      </c>
      <c r="AC114" s="221"/>
      <c r="AD114" s="221"/>
      <c r="AE114" s="221"/>
      <c r="AF114" s="221"/>
      <c r="AG114" s="221"/>
      <c r="AH114" s="221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221"/>
      <c r="BK114" s="221"/>
      <c r="BL114" s="221"/>
      <c r="BM114" s="123"/>
      <c r="BN114" s="123"/>
      <c r="BO114" s="123"/>
      <c r="BP114" s="123"/>
      <c r="BQ114" s="111">
        <f>SUM(BS114:BW114)</f>
        <v>0</v>
      </c>
      <c r="BR114" s="247"/>
      <c r="BS114" s="123"/>
      <c r="BT114" s="123"/>
      <c r="BU114" s="123"/>
      <c r="BV114" s="123"/>
      <c r="BW114" s="123"/>
      <c r="BX114" s="221"/>
      <c r="BY114" s="221"/>
      <c r="BZ114" s="111">
        <f>SUM(CA114:CD114)</f>
        <v>0</v>
      </c>
      <c r="CA114" s="123"/>
      <c r="CB114" s="123"/>
      <c r="CC114" s="123"/>
      <c r="CD114" s="123"/>
      <c r="CE114" s="221"/>
      <c r="CF114" s="229"/>
      <c r="CG114" s="578"/>
      <c r="CH114" s="578"/>
      <c r="CI114" s="117"/>
      <c r="CJ114" s="117"/>
      <c r="CK114" s="117"/>
    </row>
    <row r="115" spans="1:89" s="116" customFormat="1" ht="15" hidden="1" customHeight="1" outlineLevel="1">
      <c r="A115" s="117"/>
      <c r="B115" s="117"/>
      <c r="C115" s="103"/>
      <c r="D115" s="24"/>
      <c r="E115" s="117"/>
      <c r="F115" s="117"/>
      <c r="G115" s="111">
        <f>J115+O115+P115+Q115+R115</f>
        <v>0</v>
      </c>
      <c r="H115" s="225">
        <f t="shared" si="416"/>
        <v>0</v>
      </c>
      <c r="I115" s="225">
        <f t="shared" si="416"/>
        <v>0</v>
      </c>
      <c r="J115" s="111">
        <f t="shared" si="416"/>
        <v>0</v>
      </c>
      <c r="K115" s="90"/>
      <c r="L115" s="90"/>
      <c r="M115" s="90"/>
      <c r="N115" s="90"/>
      <c r="O115" s="90"/>
      <c r="P115" s="90"/>
      <c r="Q115" s="90"/>
      <c r="R115" s="90"/>
      <c r="S115" s="224"/>
      <c r="T115" s="87"/>
      <c r="U115" s="87"/>
      <c r="V115" s="87"/>
      <c r="W115" s="87"/>
      <c r="X115" s="87"/>
      <c r="Y115" s="87"/>
      <c r="Z115" s="222"/>
      <c r="AA115" s="87"/>
      <c r="AB115" s="111">
        <f>AI115+AX115+BA115+BD115+BG115</f>
        <v>0</v>
      </c>
      <c r="AC115" s="222"/>
      <c r="AD115" s="222"/>
      <c r="AE115" s="222"/>
      <c r="AF115" s="222"/>
      <c r="AG115" s="222"/>
      <c r="AH115" s="222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222"/>
      <c r="BK115" s="222"/>
      <c r="BL115" s="222"/>
      <c r="BM115" s="87"/>
      <c r="BN115" s="87"/>
      <c r="BO115" s="87"/>
      <c r="BP115" s="87"/>
      <c r="BQ115" s="111">
        <f>SUM(BS115:BW115)</f>
        <v>0</v>
      </c>
      <c r="BR115" s="247"/>
      <c r="BS115" s="87"/>
      <c r="BT115" s="87"/>
      <c r="BU115" s="87"/>
      <c r="BV115" s="87"/>
      <c r="BW115" s="87"/>
      <c r="BX115" s="222"/>
      <c r="BY115" s="222"/>
      <c r="BZ115" s="111">
        <f>SUM(CA115:CD115)</f>
        <v>0</v>
      </c>
      <c r="CA115" s="87"/>
      <c r="CB115" s="87"/>
      <c r="CC115" s="87"/>
      <c r="CD115" s="87"/>
      <c r="CE115" s="222"/>
      <c r="CF115" s="226"/>
      <c r="CG115" s="568"/>
      <c r="CH115" s="568"/>
      <c r="CI115" s="117"/>
      <c r="CJ115" s="117"/>
      <c r="CK115" s="117"/>
    </row>
    <row r="116" spans="1:89" s="116" customFormat="1" ht="15" hidden="1" customHeight="1" outlineLevel="1">
      <c r="A116" s="117"/>
      <c r="B116" s="117"/>
      <c r="C116" s="103" t="s">
        <v>104</v>
      </c>
      <c r="D116" s="24"/>
      <c r="E116" s="117"/>
      <c r="F116" s="117"/>
      <c r="G116" s="111">
        <f>J116+O116+P116+Q116+R116</f>
        <v>0</v>
      </c>
      <c r="H116" s="225">
        <f t="shared" si="416"/>
        <v>0</v>
      </c>
      <c r="I116" s="225">
        <f t="shared" si="416"/>
        <v>0</v>
      </c>
      <c r="J116" s="111">
        <f t="shared" si="416"/>
        <v>0</v>
      </c>
      <c r="K116" s="90"/>
      <c r="L116" s="90"/>
      <c r="M116" s="90"/>
      <c r="N116" s="90"/>
      <c r="O116" s="90"/>
      <c r="P116" s="90"/>
      <c r="Q116" s="90"/>
      <c r="R116" s="90"/>
      <c r="S116" s="224"/>
      <c r="T116" s="87"/>
      <c r="U116" s="87"/>
      <c r="V116" s="87"/>
      <c r="W116" s="87"/>
      <c r="X116" s="87"/>
      <c r="Y116" s="87"/>
      <c r="Z116" s="222"/>
      <c r="AA116" s="87"/>
      <c r="AB116" s="111">
        <f>AI116+AX116+BA116+BD116+BG116</f>
        <v>0</v>
      </c>
      <c r="AC116" s="222"/>
      <c r="AD116" s="222"/>
      <c r="AE116" s="222"/>
      <c r="AF116" s="222"/>
      <c r="AG116" s="222"/>
      <c r="AH116" s="222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222"/>
      <c r="BK116" s="222"/>
      <c r="BL116" s="222"/>
      <c r="BM116" s="87"/>
      <c r="BN116" s="87"/>
      <c r="BO116" s="87"/>
      <c r="BP116" s="87"/>
      <c r="BQ116" s="111">
        <f>SUM(BS116:BW116)</f>
        <v>0</v>
      </c>
      <c r="BR116" s="247"/>
      <c r="BS116" s="87"/>
      <c r="BT116" s="87"/>
      <c r="BU116" s="87"/>
      <c r="BV116" s="87"/>
      <c r="BW116" s="87"/>
      <c r="BX116" s="222"/>
      <c r="BY116" s="222"/>
      <c r="BZ116" s="111">
        <f>SUM(CA116:CD116)</f>
        <v>0</v>
      </c>
      <c r="CA116" s="87"/>
      <c r="CB116" s="87"/>
      <c r="CC116" s="87"/>
      <c r="CD116" s="87"/>
      <c r="CE116" s="222"/>
      <c r="CF116" s="226"/>
      <c r="CG116" s="568"/>
      <c r="CH116" s="568"/>
      <c r="CI116" s="117"/>
      <c r="CJ116" s="117"/>
      <c r="CK116" s="117"/>
    </row>
    <row r="117" spans="1:89" s="116" customFormat="1" ht="15" hidden="1" customHeight="1" outlineLevel="1">
      <c r="A117" s="117"/>
      <c r="B117" s="117"/>
      <c r="C117" s="103"/>
      <c r="D117" s="37" t="s">
        <v>107</v>
      </c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24"/>
      <c r="AB117" s="112"/>
      <c r="AC117" s="112"/>
      <c r="AD117" s="225">
        <f>SUM(AD114:AD116)</f>
        <v>0</v>
      </c>
      <c r="AE117" s="225">
        <f>SUM(AE114:AE116)</f>
        <v>0</v>
      </c>
      <c r="AF117" s="112"/>
      <c r="AG117" s="225">
        <f>SUM(AG114:AG116)</f>
        <v>0</v>
      </c>
      <c r="AH117" s="225">
        <f>SUM(AH114:AH116)</f>
        <v>0</v>
      </c>
      <c r="AI117" s="112"/>
      <c r="AJ117" s="111">
        <f>SUM(AJ114:AJ116)</f>
        <v>0</v>
      </c>
      <c r="AK117" s="111">
        <f>SUM(AK114:AK116)</f>
        <v>0</v>
      </c>
      <c r="AL117" s="112"/>
      <c r="AM117" s="111">
        <f>SUM(AM114:AM116)</f>
        <v>0</v>
      </c>
      <c r="AN117" s="111">
        <f>SUM(AN114:AN116)</f>
        <v>0</v>
      </c>
      <c r="AO117" s="112"/>
      <c r="AP117" s="111">
        <f>SUM(AP114:AP116)</f>
        <v>0</v>
      </c>
      <c r="AQ117" s="111">
        <f>SUM(AQ114:AQ116)</f>
        <v>0</v>
      </c>
      <c r="AR117" s="112"/>
      <c r="AS117" s="111">
        <f>SUM(AS114:AS116)</f>
        <v>0</v>
      </c>
      <c r="AT117" s="111">
        <f>SUM(AT114:AT116)</f>
        <v>0</v>
      </c>
      <c r="AU117" s="112"/>
      <c r="AV117" s="111">
        <f>SUM(AV114:AV116)</f>
        <v>0</v>
      </c>
      <c r="AW117" s="111">
        <f>SUM(AW114:AW116)</f>
        <v>0</v>
      </c>
      <c r="AX117" s="112"/>
      <c r="AY117" s="111">
        <f>SUM(AY114:AY116)</f>
        <v>0</v>
      </c>
      <c r="AZ117" s="111">
        <f>SUM(AZ114:AZ116)</f>
        <v>0</v>
      </c>
      <c r="BA117" s="112"/>
      <c r="BB117" s="111">
        <f>SUM(BB114:BB116)</f>
        <v>0</v>
      </c>
      <c r="BC117" s="111">
        <f>SUM(BC114:BC116)</f>
        <v>0</v>
      </c>
      <c r="BD117" s="112"/>
      <c r="BE117" s="111">
        <f>SUM(BE114:BE116)</f>
        <v>0</v>
      </c>
      <c r="BF117" s="111">
        <f>SUM(BF114:BF116)</f>
        <v>0</v>
      </c>
      <c r="BG117" s="112"/>
      <c r="BH117" s="111">
        <f>SUM(BH114:BH116)</f>
        <v>0</v>
      </c>
      <c r="BI117" s="111">
        <f>SUM(BI114:BI116)</f>
        <v>0</v>
      </c>
      <c r="BJ117" s="112"/>
      <c r="BK117" s="225">
        <f>SUM(BK114:BK116)</f>
        <v>0</v>
      </c>
      <c r="BL117" s="225">
        <f>SUM(BL114:BL116)</f>
        <v>0</v>
      </c>
      <c r="BM117" s="112"/>
      <c r="BN117" s="112"/>
      <c r="BO117" s="112"/>
      <c r="BP117" s="112"/>
      <c r="BQ117" s="111">
        <f t="shared" ref="BQ117:CD117" si="417">SUM(BQ114:BQ116)</f>
        <v>0</v>
      </c>
      <c r="BR117" s="247"/>
      <c r="BS117" s="111">
        <f t="shared" si="417"/>
        <v>0</v>
      </c>
      <c r="BT117" s="111">
        <f t="shared" si="417"/>
        <v>0</v>
      </c>
      <c r="BU117" s="111">
        <f t="shared" si="417"/>
        <v>0</v>
      </c>
      <c r="BV117" s="111">
        <f t="shared" si="417"/>
        <v>0</v>
      </c>
      <c r="BW117" s="111">
        <f t="shared" si="417"/>
        <v>0</v>
      </c>
      <c r="BX117" s="225">
        <f>SUM(BX114:BX116)</f>
        <v>0</v>
      </c>
      <c r="BY117" s="225">
        <f>SUM(BY114:BY116)</f>
        <v>0</v>
      </c>
      <c r="BZ117" s="111">
        <f t="shared" si="417"/>
        <v>0</v>
      </c>
      <c r="CA117" s="111">
        <f t="shared" si="417"/>
        <v>0</v>
      </c>
      <c r="CB117" s="111">
        <f t="shared" si="417"/>
        <v>0</v>
      </c>
      <c r="CC117" s="111">
        <f t="shared" si="417"/>
        <v>0</v>
      </c>
      <c r="CD117" s="111">
        <f t="shared" si="417"/>
        <v>0</v>
      </c>
      <c r="CE117" s="225">
        <f>SUM(CE114:CE116)</f>
        <v>0</v>
      </c>
      <c r="CF117" s="247"/>
      <c r="CG117" s="570"/>
      <c r="CH117" s="570"/>
      <c r="CI117" s="112"/>
      <c r="CJ117" s="112"/>
      <c r="CK117" s="112"/>
    </row>
    <row r="118" spans="1:89" s="116" customFormat="1" ht="15" hidden="1" customHeight="1" outlineLevel="1">
      <c r="A118" s="117"/>
      <c r="B118" s="117"/>
      <c r="C118" s="102" t="s">
        <v>136</v>
      </c>
      <c r="D118" s="36" t="s">
        <v>62</v>
      </c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7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246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246"/>
      <c r="CG118" s="582"/>
      <c r="CH118" s="582"/>
      <c r="CI118" s="112"/>
      <c r="CJ118" s="112"/>
      <c r="CK118" s="112"/>
    </row>
    <row r="119" spans="1:89" s="116" customFormat="1" ht="15" hidden="1" customHeight="1" outlineLevel="1">
      <c r="A119" s="117"/>
      <c r="B119" s="117"/>
      <c r="C119" s="103"/>
      <c r="D119" s="24"/>
      <c r="E119" s="117"/>
      <c r="F119" s="117"/>
      <c r="G119" s="111">
        <f>J119+O119+P119+Q119+R119</f>
        <v>0</v>
      </c>
      <c r="H119" s="225">
        <f t="shared" ref="H119:J121" si="418">SUM(I119:L119)</f>
        <v>0</v>
      </c>
      <c r="I119" s="225">
        <f t="shared" si="418"/>
        <v>0</v>
      </c>
      <c r="J119" s="111">
        <f t="shared" si="418"/>
        <v>0</v>
      </c>
      <c r="K119" s="123"/>
      <c r="L119" s="123"/>
      <c r="M119" s="123"/>
      <c r="N119" s="123"/>
      <c r="O119" s="123"/>
      <c r="P119" s="123"/>
      <c r="Q119" s="123"/>
      <c r="R119" s="123"/>
      <c r="S119" s="221"/>
      <c r="T119" s="123"/>
      <c r="U119" s="123"/>
      <c r="V119" s="123"/>
      <c r="W119" s="123"/>
      <c r="X119" s="123"/>
      <c r="Y119" s="123"/>
      <c r="Z119" s="221"/>
      <c r="AA119" s="123"/>
      <c r="AB119" s="111">
        <f>AI119+AX119+BA119+BD119+BG119</f>
        <v>0</v>
      </c>
      <c r="AC119" s="221"/>
      <c r="AD119" s="221"/>
      <c r="AE119" s="221"/>
      <c r="AF119" s="221"/>
      <c r="AG119" s="221"/>
      <c r="AH119" s="221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221"/>
      <c r="BK119" s="221"/>
      <c r="BL119" s="221"/>
      <c r="BM119" s="123"/>
      <c r="BN119" s="123"/>
      <c r="BO119" s="123"/>
      <c r="BP119" s="123"/>
      <c r="BQ119" s="111">
        <f>SUM(BS119:BW119)</f>
        <v>0</v>
      </c>
      <c r="BR119" s="247"/>
      <c r="BS119" s="123"/>
      <c r="BT119" s="123"/>
      <c r="BU119" s="123"/>
      <c r="BV119" s="123"/>
      <c r="BW119" s="123"/>
      <c r="BX119" s="221"/>
      <c r="BY119" s="221"/>
      <c r="BZ119" s="111">
        <f>SUM(CA119:CD119)</f>
        <v>0</v>
      </c>
      <c r="CA119" s="123"/>
      <c r="CB119" s="123"/>
      <c r="CC119" s="123"/>
      <c r="CD119" s="123"/>
      <c r="CE119" s="221"/>
      <c r="CF119" s="229"/>
      <c r="CG119" s="578"/>
      <c r="CH119" s="578"/>
      <c r="CI119" s="117"/>
      <c r="CJ119" s="117"/>
      <c r="CK119" s="117"/>
    </row>
    <row r="120" spans="1:89" s="116" customFormat="1" ht="15" hidden="1" customHeight="1" outlineLevel="1">
      <c r="A120" s="117"/>
      <c r="B120" s="117"/>
      <c r="C120" s="103"/>
      <c r="D120" s="24"/>
      <c r="E120" s="117"/>
      <c r="F120" s="117"/>
      <c r="G120" s="111">
        <f>J120+O120+P120+Q120+R120</f>
        <v>0</v>
      </c>
      <c r="H120" s="225">
        <f t="shared" si="418"/>
        <v>0</v>
      </c>
      <c r="I120" s="225">
        <f t="shared" si="418"/>
        <v>0</v>
      </c>
      <c r="J120" s="111">
        <f t="shared" si="418"/>
        <v>0</v>
      </c>
      <c r="K120" s="90"/>
      <c r="L120" s="90"/>
      <c r="M120" s="90"/>
      <c r="N120" s="90"/>
      <c r="O120" s="90"/>
      <c r="P120" s="90"/>
      <c r="Q120" s="90"/>
      <c r="R120" s="90"/>
      <c r="S120" s="224"/>
      <c r="T120" s="87"/>
      <c r="U120" s="87"/>
      <c r="V120" s="87"/>
      <c r="W120" s="87"/>
      <c r="X120" s="87"/>
      <c r="Y120" s="87"/>
      <c r="Z120" s="222"/>
      <c r="AA120" s="87"/>
      <c r="AB120" s="111">
        <f>AI120+AX120+BA120+BD120+BG120</f>
        <v>0</v>
      </c>
      <c r="AC120" s="222"/>
      <c r="AD120" s="222"/>
      <c r="AE120" s="222"/>
      <c r="AF120" s="222"/>
      <c r="AG120" s="222"/>
      <c r="AH120" s="222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222"/>
      <c r="BK120" s="222"/>
      <c r="BL120" s="222"/>
      <c r="BM120" s="87"/>
      <c r="BN120" s="87"/>
      <c r="BO120" s="87"/>
      <c r="BP120" s="87"/>
      <c r="BQ120" s="111">
        <f>SUM(BS120:BW120)</f>
        <v>0</v>
      </c>
      <c r="BR120" s="247"/>
      <c r="BS120" s="87"/>
      <c r="BT120" s="87"/>
      <c r="BU120" s="87"/>
      <c r="BV120" s="87"/>
      <c r="BW120" s="87"/>
      <c r="BX120" s="222"/>
      <c r="BY120" s="222"/>
      <c r="BZ120" s="111">
        <f>SUM(CA120:CD120)</f>
        <v>0</v>
      </c>
      <c r="CA120" s="87"/>
      <c r="CB120" s="87"/>
      <c r="CC120" s="87"/>
      <c r="CD120" s="87"/>
      <c r="CE120" s="222"/>
      <c r="CF120" s="226"/>
      <c r="CG120" s="568"/>
      <c r="CH120" s="568"/>
      <c r="CI120" s="117"/>
      <c r="CJ120" s="117"/>
      <c r="CK120" s="117"/>
    </row>
    <row r="121" spans="1:89" s="116" customFormat="1" ht="15" hidden="1" customHeight="1" outlineLevel="1">
      <c r="A121" s="117"/>
      <c r="B121" s="117"/>
      <c r="C121" s="103" t="s">
        <v>104</v>
      </c>
      <c r="D121" s="24"/>
      <c r="E121" s="117"/>
      <c r="F121" s="117"/>
      <c r="G121" s="111">
        <f>J121+O121+P121+Q121+R121</f>
        <v>0</v>
      </c>
      <c r="H121" s="225">
        <f t="shared" si="418"/>
        <v>0</v>
      </c>
      <c r="I121" s="225">
        <f t="shared" si="418"/>
        <v>0</v>
      </c>
      <c r="J121" s="111">
        <f t="shared" si="418"/>
        <v>0</v>
      </c>
      <c r="K121" s="90"/>
      <c r="L121" s="90"/>
      <c r="M121" s="90"/>
      <c r="N121" s="90"/>
      <c r="O121" s="90"/>
      <c r="P121" s="90"/>
      <c r="Q121" s="90"/>
      <c r="R121" s="90"/>
      <c r="S121" s="224"/>
      <c r="T121" s="87"/>
      <c r="U121" s="87"/>
      <c r="V121" s="87"/>
      <c r="W121" s="87"/>
      <c r="X121" s="87"/>
      <c r="Y121" s="87"/>
      <c r="Z121" s="222"/>
      <c r="AA121" s="87"/>
      <c r="AB121" s="111">
        <f>AI121+AX121+BA121+BD121+BG121</f>
        <v>0</v>
      </c>
      <c r="AC121" s="222"/>
      <c r="AD121" s="222"/>
      <c r="AE121" s="222"/>
      <c r="AF121" s="222"/>
      <c r="AG121" s="222"/>
      <c r="AH121" s="222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222"/>
      <c r="BK121" s="222"/>
      <c r="BL121" s="222"/>
      <c r="BM121" s="87"/>
      <c r="BN121" s="87"/>
      <c r="BO121" s="87"/>
      <c r="BP121" s="87"/>
      <c r="BQ121" s="111">
        <f>SUM(BS121:BW121)</f>
        <v>0</v>
      </c>
      <c r="BR121" s="247"/>
      <c r="BS121" s="87"/>
      <c r="BT121" s="87"/>
      <c r="BU121" s="87"/>
      <c r="BV121" s="87"/>
      <c r="BW121" s="87"/>
      <c r="BX121" s="222"/>
      <c r="BY121" s="222"/>
      <c r="BZ121" s="111">
        <f>SUM(CA121:CD121)</f>
        <v>0</v>
      </c>
      <c r="CA121" s="87"/>
      <c r="CB121" s="87"/>
      <c r="CC121" s="87"/>
      <c r="CD121" s="87"/>
      <c r="CE121" s="222"/>
      <c r="CF121" s="226"/>
      <c r="CG121" s="568"/>
      <c r="CH121" s="568"/>
      <c r="CI121" s="117"/>
      <c r="CJ121" s="117"/>
      <c r="CK121" s="117"/>
    </row>
    <row r="122" spans="1:89" s="116" customFormat="1" ht="15" hidden="1" customHeight="1" outlineLevel="1">
      <c r="A122" s="117"/>
      <c r="B122" s="117"/>
      <c r="C122" s="103"/>
      <c r="D122" s="37" t="s">
        <v>107</v>
      </c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24"/>
      <c r="AB122" s="111">
        <f t="shared" ref="AB122:BL122" si="419">SUM(AB119:AB121)</f>
        <v>0</v>
      </c>
      <c r="AC122" s="225">
        <f t="shared" ref="AC122:AE122" si="420">SUM(AC119:AC121)</f>
        <v>0</v>
      </c>
      <c r="AD122" s="225">
        <f t="shared" si="420"/>
        <v>0</v>
      </c>
      <c r="AE122" s="225">
        <f t="shared" si="420"/>
        <v>0</v>
      </c>
      <c r="AF122" s="225">
        <f t="shared" si="419"/>
        <v>0</v>
      </c>
      <c r="AG122" s="225">
        <f t="shared" si="419"/>
        <v>0</v>
      </c>
      <c r="AH122" s="225">
        <f t="shared" si="419"/>
        <v>0</v>
      </c>
      <c r="AI122" s="111">
        <f t="shared" si="419"/>
        <v>0</v>
      </c>
      <c r="AJ122" s="111">
        <f t="shared" si="419"/>
        <v>0</v>
      </c>
      <c r="AK122" s="111">
        <f t="shared" si="419"/>
        <v>0</v>
      </c>
      <c r="AL122" s="111">
        <f t="shared" si="419"/>
        <v>0</v>
      </c>
      <c r="AM122" s="111">
        <f t="shared" si="419"/>
        <v>0</v>
      </c>
      <c r="AN122" s="111">
        <f t="shared" si="419"/>
        <v>0</v>
      </c>
      <c r="AO122" s="111">
        <f t="shared" si="419"/>
        <v>0</v>
      </c>
      <c r="AP122" s="111">
        <f t="shared" si="419"/>
        <v>0</v>
      </c>
      <c r="AQ122" s="111">
        <f t="shared" si="419"/>
        <v>0</v>
      </c>
      <c r="AR122" s="111">
        <f t="shared" si="419"/>
        <v>0</v>
      </c>
      <c r="AS122" s="111">
        <f t="shared" si="419"/>
        <v>0</v>
      </c>
      <c r="AT122" s="111">
        <f t="shared" si="419"/>
        <v>0</v>
      </c>
      <c r="AU122" s="111">
        <f t="shared" si="419"/>
        <v>0</v>
      </c>
      <c r="AV122" s="111">
        <f t="shared" si="419"/>
        <v>0</v>
      </c>
      <c r="AW122" s="111">
        <f t="shared" si="419"/>
        <v>0</v>
      </c>
      <c r="AX122" s="111">
        <f t="shared" si="419"/>
        <v>0</v>
      </c>
      <c r="AY122" s="111">
        <f t="shared" si="419"/>
        <v>0</v>
      </c>
      <c r="AZ122" s="111">
        <f t="shared" si="419"/>
        <v>0</v>
      </c>
      <c r="BA122" s="111">
        <f t="shared" si="419"/>
        <v>0</v>
      </c>
      <c r="BB122" s="111">
        <f t="shared" si="419"/>
        <v>0</v>
      </c>
      <c r="BC122" s="111">
        <f t="shared" si="419"/>
        <v>0</v>
      </c>
      <c r="BD122" s="111">
        <f t="shared" si="419"/>
        <v>0</v>
      </c>
      <c r="BE122" s="111">
        <f t="shared" si="419"/>
        <v>0</v>
      </c>
      <c r="BF122" s="111">
        <f t="shared" si="419"/>
        <v>0</v>
      </c>
      <c r="BG122" s="111">
        <f t="shared" si="419"/>
        <v>0</v>
      </c>
      <c r="BH122" s="111">
        <f t="shared" si="419"/>
        <v>0</v>
      </c>
      <c r="BI122" s="111">
        <f t="shared" si="419"/>
        <v>0</v>
      </c>
      <c r="BJ122" s="225">
        <f t="shared" si="419"/>
        <v>0</v>
      </c>
      <c r="BK122" s="225">
        <f t="shared" si="419"/>
        <v>0</v>
      </c>
      <c r="BL122" s="225">
        <f t="shared" si="419"/>
        <v>0</v>
      </c>
      <c r="BM122" s="112"/>
      <c r="BN122" s="112"/>
      <c r="BO122" s="112"/>
      <c r="BP122" s="112"/>
      <c r="BQ122" s="111">
        <f t="shared" ref="BQ122:CD122" si="421">SUM(BQ119:BQ121)</f>
        <v>0</v>
      </c>
      <c r="BR122" s="247"/>
      <c r="BS122" s="111">
        <f t="shared" si="421"/>
        <v>0</v>
      </c>
      <c r="BT122" s="111">
        <f t="shared" si="421"/>
        <v>0</v>
      </c>
      <c r="BU122" s="111">
        <f t="shared" si="421"/>
        <v>0</v>
      </c>
      <c r="BV122" s="111">
        <f t="shared" si="421"/>
        <v>0</v>
      </c>
      <c r="BW122" s="111">
        <f t="shared" si="421"/>
        <v>0</v>
      </c>
      <c r="BX122" s="225">
        <f>SUM(BX119:BX121)</f>
        <v>0</v>
      </c>
      <c r="BY122" s="225">
        <f>SUM(BY119:BY121)</f>
        <v>0</v>
      </c>
      <c r="BZ122" s="111">
        <f t="shared" si="421"/>
        <v>0</v>
      </c>
      <c r="CA122" s="111">
        <f t="shared" si="421"/>
        <v>0</v>
      </c>
      <c r="CB122" s="111">
        <f t="shared" si="421"/>
        <v>0</v>
      </c>
      <c r="CC122" s="111">
        <f t="shared" si="421"/>
        <v>0</v>
      </c>
      <c r="CD122" s="111">
        <f t="shared" si="421"/>
        <v>0</v>
      </c>
      <c r="CE122" s="225">
        <f>SUM(CE119:CE121)</f>
        <v>0</v>
      </c>
      <c r="CF122" s="247"/>
      <c r="CG122" s="570"/>
      <c r="CH122" s="570"/>
      <c r="CI122" s="112"/>
      <c r="CJ122" s="112"/>
      <c r="CK122" s="112"/>
    </row>
    <row r="123" spans="1:89" s="116" customFormat="1" ht="15" hidden="1" customHeight="1" outlineLevel="1">
      <c r="A123" s="117"/>
      <c r="B123" s="117"/>
      <c r="C123" s="102" t="s">
        <v>137</v>
      </c>
      <c r="D123" s="36" t="s">
        <v>63</v>
      </c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7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246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246"/>
      <c r="CG123" s="582"/>
      <c r="CH123" s="582"/>
      <c r="CI123" s="112"/>
      <c r="CJ123" s="112"/>
      <c r="CK123" s="112"/>
    </row>
    <row r="124" spans="1:89" s="116" customFormat="1" ht="15" hidden="1" customHeight="1" outlineLevel="1">
      <c r="A124" s="117"/>
      <c r="B124" s="117"/>
      <c r="C124" s="103"/>
      <c r="D124" s="24"/>
      <c r="E124" s="117"/>
      <c r="F124" s="117"/>
      <c r="G124" s="111">
        <f>J124+O124+P124+Q124+R124</f>
        <v>0</v>
      </c>
      <c r="H124" s="225">
        <f t="shared" ref="H124:J126" si="422">SUM(I124:L124)</f>
        <v>0</v>
      </c>
      <c r="I124" s="225">
        <f t="shared" si="422"/>
        <v>0</v>
      </c>
      <c r="J124" s="111">
        <f t="shared" si="422"/>
        <v>0</v>
      </c>
      <c r="K124" s="123"/>
      <c r="L124" s="123"/>
      <c r="M124" s="123"/>
      <c r="N124" s="123"/>
      <c r="O124" s="123"/>
      <c r="P124" s="123"/>
      <c r="Q124" s="123"/>
      <c r="R124" s="123"/>
      <c r="S124" s="221"/>
      <c r="T124" s="123"/>
      <c r="U124" s="123"/>
      <c r="V124" s="123"/>
      <c r="W124" s="123"/>
      <c r="X124" s="123"/>
      <c r="Y124" s="123"/>
      <c r="Z124" s="221"/>
      <c r="AA124" s="123"/>
      <c r="AB124" s="111">
        <f>AI124+AX124+BA124+BD124+BG124</f>
        <v>0</v>
      </c>
      <c r="AC124" s="221"/>
      <c r="AD124" s="221"/>
      <c r="AE124" s="221"/>
      <c r="AF124" s="221"/>
      <c r="AG124" s="221"/>
      <c r="AH124" s="221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221"/>
      <c r="BK124" s="221"/>
      <c r="BL124" s="221"/>
      <c r="BM124" s="123"/>
      <c r="BN124" s="123"/>
      <c r="BO124" s="123"/>
      <c r="BP124" s="123"/>
      <c r="BQ124" s="111">
        <f>SUM(BS124:BW124)</f>
        <v>0</v>
      </c>
      <c r="BR124" s="247"/>
      <c r="BS124" s="123"/>
      <c r="BT124" s="123"/>
      <c r="BU124" s="123"/>
      <c r="BV124" s="123"/>
      <c r="BW124" s="123"/>
      <c r="BX124" s="221"/>
      <c r="BY124" s="221"/>
      <c r="BZ124" s="111">
        <f>SUM(CA124:CD124)</f>
        <v>0</v>
      </c>
      <c r="CA124" s="123"/>
      <c r="CB124" s="123"/>
      <c r="CC124" s="123"/>
      <c r="CD124" s="123"/>
      <c r="CE124" s="221"/>
      <c r="CF124" s="229"/>
      <c r="CG124" s="578"/>
      <c r="CH124" s="578"/>
      <c r="CI124" s="117"/>
      <c r="CJ124" s="117"/>
      <c r="CK124" s="117"/>
    </row>
    <row r="125" spans="1:89" s="116" customFormat="1" ht="15" hidden="1" customHeight="1" outlineLevel="1">
      <c r="A125" s="117"/>
      <c r="B125" s="117"/>
      <c r="C125" s="103"/>
      <c r="D125" s="24"/>
      <c r="E125" s="117"/>
      <c r="F125" s="117"/>
      <c r="G125" s="111">
        <f>J125+O125+P125+Q125+R125</f>
        <v>0</v>
      </c>
      <c r="H125" s="225">
        <f t="shared" si="422"/>
        <v>0</v>
      </c>
      <c r="I125" s="225">
        <f t="shared" si="422"/>
        <v>0</v>
      </c>
      <c r="J125" s="111">
        <f t="shared" si="422"/>
        <v>0</v>
      </c>
      <c r="K125" s="90"/>
      <c r="L125" s="90"/>
      <c r="M125" s="90"/>
      <c r="N125" s="90"/>
      <c r="O125" s="90"/>
      <c r="P125" s="90"/>
      <c r="Q125" s="90"/>
      <c r="R125" s="90"/>
      <c r="S125" s="224"/>
      <c r="T125" s="87"/>
      <c r="U125" s="87"/>
      <c r="V125" s="87"/>
      <c r="W125" s="87"/>
      <c r="X125" s="87"/>
      <c r="Y125" s="87"/>
      <c r="Z125" s="222"/>
      <c r="AA125" s="87"/>
      <c r="AB125" s="111">
        <f>AI125+AX125+BA125+BD125+BG125</f>
        <v>0</v>
      </c>
      <c r="AC125" s="222"/>
      <c r="AD125" s="222"/>
      <c r="AE125" s="222"/>
      <c r="AF125" s="222"/>
      <c r="AG125" s="222"/>
      <c r="AH125" s="222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222"/>
      <c r="BK125" s="222"/>
      <c r="BL125" s="222"/>
      <c r="BM125" s="87"/>
      <c r="BN125" s="87"/>
      <c r="BO125" s="87"/>
      <c r="BP125" s="87"/>
      <c r="BQ125" s="111">
        <f>SUM(BS125:BW125)</f>
        <v>0</v>
      </c>
      <c r="BR125" s="247"/>
      <c r="BS125" s="87"/>
      <c r="BT125" s="87"/>
      <c r="BU125" s="87"/>
      <c r="BV125" s="87"/>
      <c r="BW125" s="87"/>
      <c r="BX125" s="222"/>
      <c r="BY125" s="222"/>
      <c r="BZ125" s="111">
        <f>SUM(CA125:CD125)</f>
        <v>0</v>
      </c>
      <c r="CA125" s="87"/>
      <c r="CB125" s="87"/>
      <c r="CC125" s="87"/>
      <c r="CD125" s="87"/>
      <c r="CE125" s="222"/>
      <c r="CF125" s="226"/>
      <c r="CG125" s="568"/>
      <c r="CH125" s="568"/>
      <c r="CI125" s="117"/>
      <c r="CJ125" s="117"/>
      <c r="CK125" s="117"/>
    </row>
    <row r="126" spans="1:89" s="116" customFormat="1" ht="15" hidden="1" customHeight="1" outlineLevel="1">
      <c r="A126" s="117"/>
      <c r="B126" s="117"/>
      <c r="C126" s="103" t="s">
        <v>104</v>
      </c>
      <c r="D126" s="24"/>
      <c r="E126" s="117"/>
      <c r="F126" s="117"/>
      <c r="G126" s="111">
        <f>J126+O126+P126+Q126+R126</f>
        <v>0</v>
      </c>
      <c r="H126" s="225">
        <f t="shared" si="422"/>
        <v>0</v>
      </c>
      <c r="I126" s="225">
        <f t="shared" si="422"/>
        <v>0</v>
      </c>
      <c r="J126" s="111">
        <f t="shared" si="422"/>
        <v>0</v>
      </c>
      <c r="K126" s="90"/>
      <c r="L126" s="90"/>
      <c r="M126" s="90"/>
      <c r="N126" s="90"/>
      <c r="O126" s="90"/>
      <c r="P126" s="90"/>
      <c r="Q126" s="90"/>
      <c r="R126" s="90"/>
      <c r="S126" s="224"/>
      <c r="T126" s="87"/>
      <c r="U126" s="87"/>
      <c r="V126" s="87"/>
      <c r="W126" s="87"/>
      <c r="X126" s="87"/>
      <c r="Y126" s="87"/>
      <c r="Z126" s="222"/>
      <c r="AA126" s="87"/>
      <c r="AB126" s="111">
        <f>AI126+AX126+BA126+BD126+BG126</f>
        <v>0</v>
      </c>
      <c r="AC126" s="222"/>
      <c r="AD126" s="222"/>
      <c r="AE126" s="222"/>
      <c r="AF126" s="222"/>
      <c r="AG126" s="222"/>
      <c r="AH126" s="222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222"/>
      <c r="BK126" s="222"/>
      <c r="BL126" s="222"/>
      <c r="BM126" s="87"/>
      <c r="BN126" s="87"/>
      <c r="BO126" s="87"/>
      <c r="BP126" s="87"/>
      <c r="BQ126" s="111">
        <f>SUM(BS126:BW126)</f>
        <v>0</v>
      </c>
      <c r="BR126" s="247"/>
      <c r="BS126" s="87"/>
      <c r="BT126" s="87"/>
      <c r="BU126" s="87"/>
      <c r="BV126" s="87"/>
      <c r="BW126" s="87"/>
      <c r="BX126" s="222"/>
      <c r="BY126" s="222"/>
      <c r="BZ126" s="111">
        <f>SUM(CA126:CD126)</f>
        <v>0</v>
      </c>
      <c r="CA126" s="87"/>
      <c r="CB126" s="87"/>
      <c r="CC126" s="87"/>
      <c r="CD126" s="87"/>
      <c r="CE126" s="222"/>
      <c r="CF126" s="226"/>
      <c r="CG126" s="568"/>
      <c r="CH126" s="568"/>
      <c r="CI126" s="117"/>
      <c r="CJ126" s="117"/>
      <c r="CK126" s="117"/>
    </row>
    <row r="127" spans="1:89" s="116" customFormat="1" ht="15" hidden="1" customHeight="1" outlineLevel="1">
      <c r="A127" s="128"/>
      <c r="B127" s="128"/>
      <c r="C127" s="104"/>
      <c r="D127" s="74" t="s">
        <v>107</v>
      </c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24"/>
      <c r="AB127" s="111">
        <f t="shared" ref="AB127:BL127" si="423">SUM(AB124:AB126)</f>
        <v>0</v>
      </c>
      <c r="AC127" s="225">
        <f t="shared" ref="AC127:AE127" si="424">SUM(AC124:AC126)</f>
        <v>0</v>
      </c>
      <c r="AD127" s="225">
        <f t="shared" si="424"/>
        <v>0</v>
      </c>
      <c r="AE127" s="225">
        <f t="shared" si="424"/>
        <v>0</v>
      </c>
      <c r="AF127" s="225">
        <f t="shared" si="423"/>
        <v>0</v>
      </c>
      <c r="AG127" s="225">
        <f t="shared" si="423"/>
        <v>0</v>
      </c>
      <c r="AH127" s="225">
        <f t="shared" si="423"/>
        <v>0</v>
      </c>
      <c r="AI127" s="111">
        <f t="shared" si="423"/>
        <v>0</v>
      </c>
      <c r="AJ127" s="111">
        <f t="shared" si="423"/>
        <v>0</v>
      </c>
      <c r="AK127" s="111">
        <f t="shared" si="423"/>
        <v>0</v>
      </c>
      <c r="AL127" s="111">
        <f t="shared" si="423"/>
        <v>0</v>
      </c>
      <c r="AM127" s="111">
        <f t="shared" si="423"/>
        <v>0</v>
      </c>
      <c r="AN127" s="111">
        <f t="shared" si="423"/>
        <v>0</v>
      </c>
      <c r="AO127" s="111">
        <f t="shared" si="423"/>
        <v>0</v>
      </c>
      <c r="AP127" s="111">
        <f t="shared" si="423"/>
        <v>0</v>
      </c>
      <c r="AQ127" s="111">
        <f t="shared" si="423"/>
        <v>0</v>
      </c>
      <c r="AR127" s="111">
        <f t="shared" si="423"/>
        <v>0</v>
      </c>
      <c r="AS127" s="111">
        <f t="shared" si="423"/>
        <v>0</v>
      </c>
      <c r="AT127" s="111">
        <f t="shared" si="423"/>
        <v>0</v>
      </c>
      <c r="AU127" s="111">
        <f t="shared" si="423"/>
        <v>0</v>
      </c>
      <c r="AV127" s="111">
        <f t="shared" si="423"/>
        <v>0</v>
      </c>
      <c r="AW127" s="111">
        <f t="shared" si="423"/>
        <v>0</v>
      </c>
      <c r="AX127" s="111">
        <f t="shared" si="423"/>
        <v>0</v>
      </c>
      <c r="AY127" s="111">
        <f t="shared" si="423"/>
        <v>0</v>
      </c>
      <c r="AZ127" s="111">
        <f t="shared" si="423"/>
        <v>0</v>
      </c>
      <c r="BA127" s="111">
        <f t="shared" si="423"/>
        <v>0</v>
      </c>
      <c r="BB127" s="111">
        <f t="shared" si="423"/>
        <v>0</v>
      </c>
      <c r="BC127" s="111">
        <f t="shared" si="423"/>
        <v>0</v>
      </c>
      <c r="BD127" s="111">
        <f t="shared" si="423"/>
        <v>0</v>
      </c>
      <c r="BE127" s="111">
        <f t="shared" si="423"/>
        <v>0</v>
      </c>
      <c r="BF127" s="111">
        <f t="shared" si="423"/>
        <v>0</v>
      </c>
      <c r="BG127" s="111">
        <f t="shared" si="423"/>
        <v>0</v>
      </c>
      <c r="BH127" s="111">
        <f t="shared" si="423"/>
        <v>0</v>
      </c>
      <c r="BI127" s="111">
        <f t="shared" si="423"/>
        <v>0</v>
      </c>
      <c r="BJ127" s="225">
        <f t="shared" si="423"/>
        <v>0</v>
      </c>
      <c r="BK127" s="225">
        <f t="shared" si="423"/>
        <v>0</v>
      </c>
      <c r="BL127" s="225">
        <f t="shared" si="423"/>
        <v>0</v>
      </c>
      <c r="BM127" s="112"/>
      <c r="BN127" s="112"/>
      <c r="BO127" s="112"/>
      <c r="BP127" s="112"/>
      <c r="BQ127" s="111">
        <f t="shared" ref="BQ127:CD127" si="425">SUM(BQ124:BQ126)</f>
        <v>0</v>
      </c>
      <c r="BR127" s="247"/>
      <c r="BS127" s="111">
        <f t="shared" si="425"/>
        <v>0</v>
      </c>
      <c r="BT127" s="111">
        <f t="shared" si="425"/>
        <v>0</v>
      </c>
      <c r="BU127" s="111">
        <f t="shared" si="425"/>
        <v>0</v>
      </c>
      <c r="BV127" s="111">
        <f t="shared" si="425"/>
        <v>0</v>
      </c>
      <c r="BW127" s="111">
        <f t="shared" si="425"/>
        <v>0</v>
      </c>
      <c r="BX127" s="225">
        <f>SUM(BX124:BX126)</f>
        <v>0</v>
      </c>
      <c r="BY127" s="225">
        <f>SUM(BY124:BY126)</f>
        <v>0</v>
      </c>
      <c r="BZ127" s="111">
        <f t="shared" si="425"/>
        <v>0</v>
      </c>
      <c r="CA127" s="111">
        <f t="shared" si="425"/>
        <v>0</v>
      </c>
      <c r="CB127" s="111">
        <f t="shared" si="425"/>
        <v>0</v>
      </c>
      <c r="CC127" s="111">
        <f t="shared" si="425"/>
        <v>0</v>
      </c>
      <c r="CD127" s="111">
        <f t="shared" si="425"/>
        <v>0</v>
      </c>
      <c r="CE127" s="225">
        <f>SUM(CE124:CE126)</f>
        <v>0</v>
      </c>
      <c r="CF127" s="247"/>
      <c r="CG127" s="570"/>
      <c r="CH127" s="570"/>
      <c r="CI127" s="112"/>
      <c r="CJ127" s="112"/>
      <c r="CK127" s="112"/>
    </row>
    <row r="128" spans="1:89" s="116" customFormat="1" ht="47.25" hidden="1" customHeight="1" outlineLevel="1">
      <c r="A128" s="119"/>
      <c r="B128" s="119"/>
      <c r="C128" s="101">
        <v>3</v>
      </c>
      <c r="D128" s="25" t="s">
        <v>292</v>
      </c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64"/>
      <c r="AE128" s="164"/>
      <c r="AF128" s="173"/>
      <c r="AG128" s="164"/>
      <c r="AH128" s="164"/>
      <c r="AI128" s="173"/>
      <c r="AJ128" s="164"/>
      <c r="AK128" s="164"/>
      <c r="AL128" s="173"/>
      <c r="AM128" s="164"/>
      <c r="AN128" s="164"/>
      <c r="AO128" s="173"/>
      <c r="AP128" s="164"/>
      <c r="AQ128" s="164"/>
      <c r="AR128" s="173"/>
      <c r="AS128" s="164"/>
      <c r="AT128" s="164"/>
      <c r="AU128" s="173"/>
      <c r="AV128" s="164"/>
      <c r="AW128" s="164"/>
      <c r="AX128" s="173"/>
      <c r="AY128" s="164"/>
      <c r="AZ128" s="164"/>
      <c r="BA128" s="173"/>
      <c r="BB128" s="164"/>
      <c r="BC128" s="164"/>
      <c r="BD128" s="173"/>
      <c r="BE128" s="164"/>
      <c r="BF128" s="164"/>
      <c r="BG128" s="173"/>
      <c r="BH128" s="164"/>
      <c r="BI128" s="164"/>
      <c r="BJ128" s="173"/>
      <c r="BK128" s="164"/>
      <c r="BL128" s="164"/>
      <c r="BM128" s="173"/>
      <c r="BN128" s="173"/>
      <c r="BO128" s="173"/>
      <c r="BP128" s="173"/>
      <c r="BQ128" s="164"/>
      <c r="BR128" s="248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248"/>
      <c r="CG128" s="592"/>
      <c r="CH128" s="592"/>
      <c r="CI128" s="173"/>
      <c r="CJ128" s="173"/>
      <c r="CK128" s="173"/>
    </row>
    <row r="129" spans="1:89" s="116" customFormat="1" ht="15" hidden="1" customHeight="1" outlineLevel="1">
      <c r="A129" s="127"/>
      <c r="B129" s="83"/>
      <c r="C129" s="105" t="s">
        <v>65</v>
      </c>
      <c r="D129" s="84" t="s">
        <v>101</v>
      </c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27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246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246"/>
      <c r="CG129" s="582"/>
      <c r="CH129" s="582"/>
      <c r="CI129" s="112"/>
      <c r="CJ129" s="112"/>
      <c r="CK129" s="112"/>
    </row>
    <row r="130" spans="1:89" s="116" customFormat="1" ht="15" hidden="1" customHeight="1" outlineLevel="1">
      <c r="A130" s="117"/>
      <c r="B130" s="121"/>
      <c r="C130" s="103" t="s">
        <v>275</v>
      </c>
      <c r="D130" s="131" t="s">
        <v>276</v>
      </c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7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246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246"/>
      <c r="CG130" s="582"/>
      <c r="CH130" s="582"/>
      <c r="CI130" s="112"/>
      <c r="CJ130" s="112"/>
      <c r="CK130" s="112"/>
    </row>
    <row r="131" spans="1:89" s="116" customFormat="1" ht="15" hidden="1" customHeight="1" outlineLevel="1">
      <c r="A131" s="117"/>
      <c r="B131" s="121"/>
      <c r="C131" s="103" t="s">
        <v>104</v>
      </c>
      <c r="D131" s="85" t="s">
        <v>13</v>
      </c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24"/>
      <c r="AB131" s="111"/>
      <c r="AC131" s="225"/>
      <c r="AD131" s="225"/>
      <c r="AE131" s="225"/>
      <c r="AF131" s="225"/>
      <c r="AG131" s="225"/>
      <c r="AH131" s="225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225"/>
      <c r="BK131" s="225"/>
      <c r="BL131" s="225"/>
      <c r="BM131" s="112"/>
      <c r="BN131" s="112"/>
      <c r="BO131" s="112"/>
      <c r="BP131" s="112"/>
      <c r="BQ131" s="111"/>
      <c r="BR131" s="247"/>
      <c r="BS131" s="111"/>
      <c r="BT131" s="111"/>
      <c r="BU131" s="111"/>
      <c r="BV131" s="111"/>
      <c r="BW131" s="111"/>
      <c r="BX131" s="225"/>
      <c r="BY131" s="225"/>
      <c r="BZ131" s="111"/>
      <c r="CA131" s="111"/>
      <c r="CB131" s="111"/>
      <c r="CC131" s="111"/>
      <c r="CD131" s="111"/>
      <c r="CE131" s="225"/>
      <c r="CF131" s="247"/>
      <c r="CG131" s="570"/>
      <c r="CH131" s="570"/>
      <c r="CI131" s="112"/>
      <c r="CJ131" s="112"/>
      <c r="CK131" s="112"/>
    </row>
    <row r="132" spans="1:89" s="116" customFormat="1" ht="15" hidden="1" customHeight="1" outlineLevel="1">
      <c r="A132" s="117"/>
      <c r="B132" s="121"/>
      <c r="C132" s="103" t="s">
        <v>277</v>
      </c>
      <c r="D132" s="131" t="s">
        <v>279</v>
      </c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7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246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246"/>
      <c r="CG132" s="582"/>
      <c r="CH132" s="582"/>
      <c r="CI132" s="112"/>
      <c r="CJ132" s="112"/>
      <c r="CK132" s="112"/>
    </row>
    <row r="133" spans="1:89" s="116" customFormat="1" ht="15" hidden="1" customHeight="1" outlineLevel="1">
      <c r="A133" s="117"/>
      <c r="B133" s="121"/>
      <c r="C133" s="103"/>
      <c r="D133" s="121"/>
      <c r="E133" s="117"/>
      <c r="F133" s="117"/>
      <c r="G133" s="111">
        <f>J133+O133+P133+Q133+R133</f>
        <v>0</v>
      </c>
      <c r="H133" s="225">
        <f>SUM(I133:L133)</f>
        <v>0</v>
      </c>
      <c r="I133" s="225">
        <f>SUM(J133:M133)</f>
        <v>0</v>
      </c>
      <c r="J133" s="111">
        <f>SUM(K133:N133)</f>
        <v>0</v>
      </c>
      <c r="K133" s="90"/>
      <c r="L133" s="90"/>
      <c r="M133" s="90"/>
      <c r="N133" s="90"/>
      <c r="O133" s="90"/>
      <c r="P133" s="90"/>
      <c r="Q133" s="90"/>
      <c r="R133" s="90"/>
      <c r="S133" s="224"/>
      <c r="T133" s="87"/>
      <c r="U133" s="87"/>
      <c r="V133" s="87"/>
      <c r="W133" s="87"/>
      <c r="X133" s="87"/>
      <c r="Y133" s="87"/>
      <c r="Z133" s="222"/>
      <c r="AA133" s="87"/>
      <c r="AB133" s="111">
        <f>AI133+AX133+BA133+BD133+BG133</f>
        <v>0</v>
      </c>
      <c r="AC133" s="222"/>
      <c r="AD133" s="222"/>
      <c r="AE133" s="222"/>
      <c r="AF133" s="222"/>
      <c r="AG133" s="222"/>
      <c r="AH133" s="222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222"/>
      <c r="BK133" s="222"/>
      <c r="BL133" s="222"/>
      <c r="BM133" s="87"/>
      <c r="BN133" s="87"/>
      <c r="BO133" s="87"/>
      <c r="BP133" s="87"/>
      <c r="BQ133" s="111">
        <f>SUM(BS133:BW133)</f>
        <v>0</v>
      </c>
      <c r="BR133" s="247"/>
      <c r="BS133" s="87"/>
      <c r="BT133" s="87"/>
      <c r="BU133" s="87"/>
      <c r="BV133" s="87"/>
      <c r="BW133" s="87"/>
      <c r="BX133" s="222"/>
      <c r="BY133" s="222"/>
      <c r="BZ133" s="111">
        <f>SUM(CA133:CD133)</f>
        <v>0</v>
      </c>
      <c r="CA133" s="87"/>
      <c r="CB133" s="87"/>
      <c r="CC133" s="87"/>
      <c r="CD133" s="87"/>
      <c r="CE133" s="222"/>
      <c r="CF133" s="226"/>
      <c r="CG133" s="568"/>
      <c r="CH133" s="568"/>
      <c r="CI133" s="117"/>
      <c r="CJ133" s="117"/>
      <c r="CK133" s="117"/>
    </row>
    <row r="134" spans="1:89" s="116" customFormat="1" ht="15" hidden="1" customHeight="1" outlineLevel="1">
      <c r="A134" s="117"/>
      <c r="B134" s="121"/>
      <c r="C134" s="103" t="s">
        <v>104</v>
      </c>
      <c r="D134" s="85" t="s">
        <v>13</v>
      </c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24"/>
      <c r="AB134" s="111">
        <f t="shared" ref="AB134:BL134" si="426">SUM(AB133:AB133)</f>
        <v>0</v>
      </c>
      <c r="AC134" s="225">
        <f t="shared" ref="AC134:AE134" si="427">SUM(AC133:AC133)</f>
        <v>0</v>
      </c>
      <c r="AD134" s="225">
        <f t="shared" si="427"/>
        <v>0</v>
      </c>
      <c r="AE134" s="225">
        <f t="shared" si="427"/>
        <v>0</v>
      </c>
      <c r="AF134" s="225">
        <f t="shared" si="426"/>
        <v>0</v>
      </c>
      <c r="AG134" s="225">
        <f t="shared" si="426"/>
        <v>0</v>
      </c>
      <c r="AH134" s="225">
        <f t="shared" si="426"/>
        <v>0</v>
      </c>
      <c r="AI134" s="111">
        <f t="shared" si="426"/>
        <v>0</v>
      </c>
      <c r="AJ134" s="111">
        <f t="shared" si="426"/>
        <v>0</v>
      </c>
      <c r="AK134" s="111">
        <f t="shared" si="426"/>
        <v>0</v>
      </c>
      <c r="AL134" s="111">
        <f t="shared" si="426"/>
        <v>0</v>
      </c>
      <c r="AM134" s="111">
        <f t="shared" si="426"/>
        <v>0</v>
      </c>
      <c r="AN134" s="111">
        <f t="shared" si="426"/>
        <v>0</v>
      </c>
      <c r="AO134" s="111">
        <f t="shared" si="426"/>
        <v>0</v>
      </c>
      <c r="AP134" s="111">
        <f t="shared" si="426"/>
        <v>0</v>
      </c>
      <c r="AQ134" s="111">
        <f t="shared" si="426"/>
        <v>0</v>
      </c>
      <c r="AR134" s="111">
        <f t="shared" si="426"/>
        <v>0</v>
      </c>
      <c r="AS134" s="111">
        <f t="shared" si="426"/>
        <v>0</v>
      </c>
      <c r="AT134" s="111">
        <f t="shared" si="426"/>
        <v>0</v>
      </c>
      <c r="AU134" s="111">
        <f t="shared" si="426"/>
        <v>0</v>
      </c>
      <c r="AV134" s="111">
        <f t="shared" si="426"/>
        <v>0</v>
      </c>
      <c r="AW134" s="111">
        <f t="shared" si="426"/>
        <v>0</v>
      </c>
      <c r="AX134" s="111">
        <f t="shared" si="426"/>
        <v>0</v>
      </c>
      <c r="AY134" s="111">
        <f t="shared" si="426"/>
        <v>0</v>
      </c>
      <c r="AZ134" s="111">
        <f t="shared" si="426"/>
        <v>0</v>
      </c>
      <c r="BA134" s="111">
        <f t="shared" si="426"/>
        <v>0</v>
      </c>
      <c r="BB134" s="111">
        <f t="shared" si="426"/>
        <v>0</v>
      </c>
      <c r="BC134" s="111">
        <f t="shared" si="426"/>
        <v>0</v>
      </c>
      <c r="BD134" s="111">
        <f t="shared" si="426"/>
        <v>0</v>
      </c>
      <c r="BE134" s="111">
        <f t="shared" si="426"/>
        <v>0</v>
      </c>
      <c r="BF134" s="111">
        <f t="shared" si="426"/>
        <v>0</v>
      </c>
      <c r="BG134" s="111">
        <f t="shared" si="426"/>
        <v>0</v>
      </c>
      <c r="BH134" s="111">
        <f t="shared" si="426"/>
        <v>0</v>
      </c>
      <c r="BI134" s="111">
        <f t="shared" si="426"/>
        <v>0</v>
      </c>
      <c r="BJ134" s="225">
        <f t="shared" si="426"/>
        <v>0</v>
      </c>
      <c r="BK134" s="225">
        <f t="shared" si="426"/>
        <v>0</v>
      </c>
      <c r="BL134" s="225">
        <f t="shared" si="426"/>
        <v>0</v>
      </c>
      <c r="BM134" s="112"/>
      <c r="BN134" s="112"/>
      <c r="BO134" s="112"/>
      <c r="BP134" s="112"/>
      <c r="BQ134" s="111">
        <f>SUM(BQ133:BQ133)</f>
        <v>0</v>
      </c>
      <c r="BR134" s="247"/>
      <c r="BS134" s="111">
        <f t="shared" ref="BS134:CE134" si="428">SUM(BS133:BS133)</f>
        <v>0</v>
      </c>
      <c r="BT134" s="111">
        <f t="shared" si="428"/>
        <v>0</v>
      </c>
      <c r="BU134" s="111">
        <f t="shared" si="428"/>
        <v>0</v>
      </c>
      <c r="BV134" s="111">
        <f t="shared" si="428"/>
        <v>0</v>
      </c>
      <c r="BW134" s="111">
        <f t="shared" si="428"/>
        <v>0</v>
      </c>
      <c r="BX134" s="225">
        <f t="shared" si="428"/>
        <v>0</v>
      </c>
      <c r="BY134" s="225">
        <f t="shared" si="428"/>
        <v>0</v>
      </c>
      <c r="BZ134" s="111">
        <f t="shared" si="428"/>
        <v>0</v>
      </c>
      <c r="CA134" s="111">
        <f t="shared" si="428"/>
        <v>0</v>
      </c>
      <c r="CB134" s="111">
        <f t="shared" si="428"/>
        <v>0</v>
      </c>
      <c r="CC134" s="111">
        <f t="shared" si="428"/>
        <v>0</v>
      </c>
      <c r="CD134" s="111">
        <f t="shared" si="428"/>
        <v>0</v>
      </c>
      <c r="CE134" s="225">
        <f t="shared" si="428"/>
        <v>0</v>
      </c>
      <c r="CF134" s="247"/>
      <c r="CG134" s="570"/>
      <c r="CH134" s="570"/>
      <c r="CI134" s="112"/>
      <c r="CJ134" s="112"/>
      <c r="CK134" s="112"/>
    </row>
    <row r="135" spans="1:89" s="116" customFormat="1" ht="15" hidden="1" customHeight="1" outlineLevel="1">
      <c r="A135" s="117"/>
      <c r="B135" s="121"/>
      <c r="C135" s="103" t="s">
        <v>278</v>
      </c>
      <c r="D135" s="131" t="s">
        <v>280</v>
      </c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7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246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246"/>
      <c r="CG135" s="582"/>
      <c r="CH135" s="582"/>
      <c r="CI135" s="112"/>
      <c r="CJ135" s="112"/>
      <c r="CK135" s="112"/>
    </row>
    <row r="136" spans="1:89" s="116" customFormat="1" ht="15" hidden="1" customHeight="1" outlineLevel="1">
      <c r="A136" s="117"/>
      <c r="B136" s="121"/>
      <c r="C136" s="103"/>
      <c r="D136" s="131"/>
      <c r="E136" s="117"/>
      <c r="F136" s="117"/>
      <c r="G136" s="111">
        <f>J136+O136+P136+Q136+R136</f>
        <v>0</v>
      </c>
      <c r="H136" s="225">
        <f t="shared" ref="H136:J137" si="429">SUM(I136:L136)</f>
        <v>0</v>
      </c>
      <c r="I136" s="225">
        <f t="shared" si="429"/>
        <v>0</v>
      </c>
      <c r="J136" s="111">
        <f t="shared" si="429"/>
        <v>0</v>
      </c>
      <c r="K136" s="90"/>
      <c r="L136" s="90"/>
      <c r="M136" s="90"/>
      <c r="N136" s="90"/>
      <c r="O136" s="90"/>
      <c r="P136" s="90"/>
      <c r="Q136" s="90"/>
      <c r="R136" s="90"/>
      <c r="S136" s="224"/>
      <c r="T136" s="87"/>
      <c r="U136" s="87"/>
      <c r="V136" s="87"/>
      <c r="W136" s="87"/>
      <c r="X136" s="87"/>
      <c r="Y136" s="87"/>
      <c r="Z136" s="222"/>
      <c r="AA136" s="87"/>
      <c r="AB136" s="111">
        <f>AI136+AX136+BA136+BD136+BG136</f>
        <v>0</v>
      </c>
      <c r="AC136" s="222"/>
      <c r="AD136" s="222"/>
      <c r="AE136" s="222"/>
      <c r="AF136" s="222"/>
      <c r="AG136" s="222"/>
      <c r="AH136" s="222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222"/>
      <c r="BK136" s="222"/>
      <c r="BL136" s="222"/>
      <c r="BM136" s="87"/>
      <c r="BN136" s="87"/>
      <c r="BO136" s="87"/>
      <c r="BP136" s="87"/>
      <c r="BQ136" s="111">
        <f>SUM(BS136:BW136)</f>
        <v>0</v>
      </c>
      <c r="BR136" s="247"/>
      <c r="BS136" s="87"/>
      <c r="BT136" s="87"/>
      <c r="BU136" s="87"/>
      <c r="BV136" s="87"/>
      <c r="BW136" s="87"/>
      <c r="BX136" s="222"/>
      <c r="BY136" s="222"/>
      <c r="BZ136" s="111">
        <f>SUM(CA136:CD136)</f>
        <v>0</v>
      </c>
      <c r="CA136" s="87"/>
      <c r="CB136" s="87"/>
      <c r="CC136" s="87"/>
      <c r="CD136" s="87"/>
      <c r="CE136" s="222"/>
      <c r="CF136" s="226"/>
      <c r="CG136" s="568"/>
      <c r="CH136" s="568"/>
      <c r="CI136" s="117"/>
      <c r="CJ136" s="117"/>
      <c r="CK136" s="117"/>
    </row>
    <row r="137" spans="1:89" s="116" customFormat="1" ht="15" hidden="1" customHeight="1" outlineLevel="1">
      <c r="A137" s="117"/>
      <c r="B137" s="121"/>
      <c r="C137" s="103"/>
      <c r="D137" s="121"/>
      <c r="E137" s="117"/>
      <c r="F137" s="117"/>
      <c r="G137" s="111">
        <f>J137+O137+P137+Q137+R137</f>
        <v>0</v>
      </c>
      <c r="H137" s="225">
        <f t="shared" si="429"/>
        <v>0</v>
      </c>
      <c r="I137" s="225">
        <f t="shared" si="429"/>
        <v>0</v>
      </c>
      <c r="J137" s="111">
        <f t="shared" si="429"/>
        <v>0</v>
      </c>
      <c r="K137" s="90"/>
      <c r="L137" s="90"/>
      <c r="M137" s="90"/>
      <c r="N137" s="90"/>
      <c r="O137" s="90"/>
      <c r="P137" s="90"/>
      <c r="Q137" s="90"/>
      <c r="R137" s="90"/>
      <c r="S137" s="224"/>
      <c r="T137" s="87"/>
      <c r="U137" s="87"/>
      <c r="V137" s="87"/>
      <c r="W137" s="87"/>
      <c r="X137" s="87"/>
      <c r="Y137" s="87"/>
      <c r="Z137" s="222"/>
      <c r="AA137" s="87"/>
      <c r="AB137" s="111">
        <f>AI137+AX137+BA137+BD137+BG137</f>
        <v>0</v>
      </c>
      <c r="AC137" s="222"/>
      <c r="AD137" s="222"/>
      <c r="AE137" s="222"/>
      <c r="AF137" s="222"/>
      <c r="AG137" s="222"/>
      <c r="AH137" s="222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222"/>
      <c r="BK137" s="222"/>
      <c r="BL137" s="222"/>
      <c r="BM137" s="87"/>
      <c r="BN137" s="87"/>
      <c r="BO137" s="87"/>
      <c r="BP137" s="87"/>
      <c r="BQ137" s="111">
        <f>SUM(BS137:BW137)</f>
        <v>0</v>
      </c>
      <c r="BR137" s="247"/>
      <c r="BS137" s="87"/>
      <c r="BT137" s="87"/>
      <c r="BU137" s="87"/>
      <c r="BV137" s="87"/>
      <c r="BW137" s="87"/>
      <c r="BX137" s="222"/>
      <c r="BY137" s="222"/>
      <c r="BZ137" s="111">
        <f>SUM(CA137:CD137)</f>
        <v>0</v>
      </c>
      <c r="CA137" s="87"/>
      <c r="CB137" s="87"/>
      <c r="CC137" s="87"/>
      <c r="CD137" s="87"/>
      <c r="CE137" s="222"/>
      <c r="CF137" s="226"/>
      <c r="CG137" s="568"/>
      <c r="CH137" s="568"/>
      <c r="CI137" s="117"/>
      <c r="CJ137" s="117"/>
      <c r="CK137" s="117"/>
    </row>
    <row r="138" spans="1:89" s="116" customFormat="1" ht="15" hidden="1" customHeight="1" outlineLevel="1">
      <c r="A138" s="117"/>
      <c r="B138" s="121"/>
      <c r="C138" s="103" t="s">
        <v>104</v>
      </c>
      <c r="D138" s="85" t="s">
        <v>13</v>
      </c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24"/>
      <c r="AB138" s="112"/>
      <c r="AC138" s="112"/>
      <c r="AD138" s="225">
        <f>SUM(AD136:AD137)</f>
        <v>0</v>
      </c>
      <c r="AE138" s="225">
        <f>SUM(AE136:AE137)</f>
        <v>0</v>
      </c>
      <c r="AF138" s="112"/>
      <c r="AG138" s="225">
        <f>SUM(AG136:AG137)</f>
        <v>0</v>
      </c>
      <c r="AH138" s="225">
        <f>SUM(AH136:AH137)</f>
        <v>0</v>
      </c>
      <c r="AI138" s="112"/>
      <c r="AJ138" s="111">
        <f>SUM(AJ136:AJ137)</f>
        <v>0</v>
      </c>
      <c r="AK138" s="111">
        <f>SUM(AK136:AK137)</f>
        <v>0</v>
      </c>
      <c r="AL138" s="112"/>
      <c r="AM138" s="111">
        <f>SUM(AM136:AM137)</f>
        <v>0</v>
      </c>
      <c r="AN138" s="111">
        <f>SUM(AN136:AN137)</f>
        <v>0</v>
      </c>
      <c r="AO138" s="112"/>
      <c r="AP138" s="111">
        <f>SUM(AP136:AP137)</f>
        <v>0</v>
      </c>
      <c r="AQ138" s="111">
        <f>SUM(AQ136:AQ137)</f>
        <v>0</v>
      </c>
      <c r="AR138" s="112"/>
      <c r="AS138" s="111">
        <f>SUM(AS136:AS137)</f>
        <v>0</v>
      </c>
      <c r="AT138" s="111">
        <f>SUM(AT136:AT137)</f>
        <v>0</v>
      </c>
      <c r="AU138" s="112"/>
      <c r="AV138" s="111">
        <f>SUM(AV136:AV137)</f>
        <v>0</v>
      </c>
      <c r="AW138" s="111">
        <f>SUM(AW136:AW137)</f>
        <v>0</v>
      </c>
      <c r="AX138" s="112"/>
      <c r="AY138" s="111">
        <f>SUM(AY136:AY137)</f>
        <v>0</v>
      </c>
      <c r="AZ138" s="111">
        <f>SUM(AZ136:AZ137)</f>
        <v>0</v>
      </c>
      <c r="BA138" s="112"/>
      <c r="BB138" s="111">
        <f>SUM(BB136:BB137)</f>
        <v>0</v>
      </c>
      <c r="BC138" s="111">
        <f>SUM(BC136:BC137)</f>
        <v>0</v>
      </c>
      <c r="BD138" s="112"/>
      <c r="BE138" s="111">
        <f>SUM(BE136:BE137)</f>
        <v>0</v>
      </c>
      <c r="BF138" s="111">
        <f>SUM(BF136:BF137)</f>
        <v>0</v>
      </c>
      <c r="BG138" s="112"/>
      <c r="BH138" s="111">
        <f>SUM(BH136:BH137)</f>
        <v>0</v>
      </c>
      <c r="BI138" s="111">
        <f>SUM(BI136:BI137)</f>
        <v>0</v>
      </c>
      <c r="BJ138" s="112"/>
      <c r="BK138" s="225">
        <f>SUM(BK136:BK137)</f>
        <v>0</v>
      </c>
      <c r="BL138" s="225">
        <f>SUM(BL136:BL137)</f>
        <v>0</v>
      </c>
      <c r="BM138" s="112"/>
      <c r="BN138" s="112"/>
      <c r="BO138" s="112"/>
      <c r="BP138" s="112"/>
      <c r="BQ138" s="111">
        <f>SUM(BQ136:BQ137)</f>
        <v>0</v>
      </c>
      <c r="BR138" s="247"/>
      <c r="BS138" s="111">
        <f t="shared" ref="BS138:CD138" si="430">SUM(BS136:BS137)</f>
        <v>0</v>
      </c>
      <c r="BT138" s="111">
        <f t="shared" si="430"/>
        <v>0</v>
      </c>
      <c r="BU138" s="111">
        <f t="shared" si="430"/>
        <v>0</v>
      </c>
      <c r="BV138" s="111">
        <f t="shared" si="430"/>
        <v>0</v>
      </c>
      <c r="BW138" s="111">
        <f t="shared" si="430"/>
        <v>0</v>
      </c>
      <c r="BX138" s="225">
        <f>SUM(BX136:BX137)</f>
        <v>0</v>
      </c>
      <c r="BY138" s="225">
        <f>SUM(BY136:BY137)</f>
        <v>0</v>
      </c>
      <c r="BZ138" s="111">
        <f t="shared" si="430"/>
        <v>0</v>
      </c>
      <c r="CA138" s="111">
        <f t="shared" si="430"/>
        <v>0</v>
      </c>
      <c r="CB138" s="111">
        <f t="shared" si="430"/>
        <v>0</v>
      </c>
      <c r="CC138" s="111">
        <f t="shared" si="430"/>
        <v>0</v>
      </c>
      <c r="CD138" s="111">
        <f t="shared" si="430"/>
        <v>0</v>
      </c>
      <c r="CE138" s="225">
        <f>SUM(CE136:CE137)</f>
        <v>0</v>
      </c>
      <c r="CF138" s="247"/>
      <c r="CG138" s="570"/>
      <c r="CH138" s="570"/>
      <c r="CI138" s="112"/>
      <c r="CJ138" s="112"/>
      <c r="CK138" s="112"/>
    </row>
    <row r="139" spans="1:89" s="116" customFormat="1" ht="15" hidden="1" customHeight="1" outlineLevel="1">
      <c r="A139" s="117"/>
      <c r="B139" s="121"/>
      <c r="C139" s="106" t="s">
        <v>87</v>
      </c>
      <c r="D139" s="86" t="s">
        <v>105</v>
      </c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7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246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246"/>
      <c r="CG139" s="582"/>
      <c r="CH139" s="582"/>
      <c r="CI139" s="112"/>
      <c r="CJ139" s="112"/>
      <c r="CK139" s="112"/>
    </row>
    <row r="140" spans="1:89" s="116" customFormat="1" ht="15" hidden="1" customHeight="1" outlineLevel="1">
      <c r="A140" s="117"/>
      <c r="B140" s="121"/>
      <c r="C140" s="103" t="s">
        <v>281</v>
      </c>
      <c r="D140" s="131" t="s">
        <v>276</v>
      </c>
      <c r="E140" s="117"/>
      <c r="F140" s="117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7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246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246"/>
      <c r="CG140" s="582"/>
      <c r="CH140" s="582"/>
      <c r="CI140" s="112"/>
      <c r="CJ140" s="112"/>
      <c r="CK140" s="112"/>
    </row>
    <row r="141" spans="1:89" s="116" customFormat="1" ht="15" hidden="1" customHeight="1" outlineLevel="1">
      <c r="A141" s="117"/>
      <c r="B141" s="121"/>
      <c r="C141" s="103"/>
      <c r="D141" s="259"/>
      <c r="E141" s="117"/>
      <c r="F141" s="117"/>
      <c r="G141" s="111"/>
      <c r="H141" s="225"/>
      <c r="I141" s="225"/>
      <c r="J141" s="111"/>
      <c r="K141" s="90"/>
      <c r="L141" s="90"/>
      <c r="M141" s="90"/>
      <c r="N141" s="90"/>
      <c r="O141" s="90"/>
      <c r="P141" s="90"/>
      <c r="Q141" s="90"/>
      <c r="R141" s="90"/>
      <c r="S141" s="224"/>
      <c r="T141" s="87"/>
      <c r="U141" s="87"/>
      <c r="V141" s="87"/>
      <c r="W141" s="87"/>
      <c r="X141" s="87"/>
      <c r="Y141" s="87"/>
      <c r="Z141" s="222"/>
      <c r="AA141" s="87"/>
      <c r="AB141" s="111"/>
      <c r="AC141" s="222"/>
      <c r="AD141" s="222"/>
      <c r="AE141" s="222"/>
      <c r="AF141" s="222"/>
      <c r="AG141" s="222"/>
      <c r="AH141" s="222"/>
      <c r="AI141" s="222"/>
      <c r="AJ141" s="254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54"/>
      <c r="AZ141" s="222"/>
      <c r="BA141" s="222"/>
      <c r="BB141" s="254"/>
      <c r="BC141" s="222"/>
      <c r="BD141" s="222"/>
      <c r="BE141" s="254"/>
      <c r="BF141" s="222"/>
      <c r="BG141" s="222"/>
      <c r="BH141" s="254"/>
      <c r="BI141" s="222"/>
      <c r="BJ141" s="222"/>
      <c r="BK141" s="254"/>
      <c r="BL141" s="222"/>
      <c r="BM141" s="87"/>
      <c r="BN141" s="87"/>
      <c r="BO141" s="87"/>
      <c r="BP141" s="239"/>
      <c r="BQ141" s="111"/>
      <c r="BR141" s="247"/>
      <c r="BS141" s="87"/>
      <c r="BT141" s="87"/>
      <c r="BU141" s="87"/>
      <c r="BV141" s="87"/>
      <c r="BW141" s="87"/>
      <c r="BX141" s="222"/>
      <c r="BY141" s="222"/>
      <c r="BZ141" s="111"/>
      <c r="CA141" s="87"/>
      <c r="CB141" s="87"/>
      <c r="CC141" s="87"/>
      <c r="CD141" s="87"/>
      <c r="CE141" s="222"/>
      <c r="CF141" s="226"/>
      <c r="CG141" s="568"/>
      <c r="CH141" s="568"/>
      <c r="CI141" s="117"/>
      <c r="CJ141" s="117"/>
      <c r="CK141" s="117"/>
    </row>
    <row r="142" spans="1:89" s="116" customFormat="1" ht="15" hidden="1" customHeight="1" outlineLevel="1">
      <c r="A142" s="117"/>
      <c r="B142" s="121"/>
      <c r="C142" s="103"/>
      <c r="D142" s="121"/>
      <c r="E142" s="117"/>
      <c r="F142" s="117"/>
      <c r="G142" s="111">
        <f>J142+O142+P142+Q142+R142</f>
        <v>0</v>
      </c>
      <c r="H142" s="225">
        <f>SUM(I142:L142)</f>
        <v>0</v>
      </c>
      <c r="I142" s="225">
        <f>SUM(J142:M142)</f>
        <v>0</v>
      </c>
      <c r="J142" s="111">
        <f>SUM(K142:N142)</f>
        <v>0</v>
      </c>
      <c r="K142" s="90"/>
      <c r="L142" s="90"/>
      <c r="M142" s="90"/>
      <c r="N142" s="90"/>
      <c r="O142" s="90"/>
      <c r="P142" s="90"/>
      <c r="Q142" s="90"/>
      <c r="R142" s="90"/>
      <c r="S142" s="224"/>
      <c r="T142" s="87"/>
      <c r="U142" s="87"/>
      <c r="V142" s="87"/>
      <c r="W142" s="87"/>
      <c r="X142" s="87"/>
      <c r="Y142" s="87"/>
      <c r="Z142" s="222"/>
      <c r="AA142" s="87"/>
      <c r="AB142" s="111">
        <f>AI142+AX142+BA142+BD142+BG142</f>
        <v>0</v>
      </c>
      <c r="AC142" s="222"/>
      <c r="AD142" s="222"/>
      <c r="AE142" s="222"/>
      <c r="AF142" s="222"/>
      <c r="AG142" s="222"/>
      <c r="AH142" s="222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222"/>
      <c r="BK142" s="222"/>
      <c r="BL142" s="222"/>
      <c r="BM142" s="87"/>
      <c r="BN142" s="87"/>
      <c r="BO142" s="87"/>
      <c r="BP142" s="87"/>
      <c r="BQ142" s="111">
        <f>SUM(BS142:BW142)</f>
        <v>0</v>
      </c>
      <c r="BR142" s="247"/>
      <c r="BS142" s="87"/>
      <c r="BT142" s="222"/>
      <c r="BU142" s="222"/>
      <c r="BV142" s="222"/>
      <c r="BW142" s="222"/>
      <c r="BX142" s="222"/>
      <c r="BY142" s="222"/>
      <c r="BZ142" s="111">
        <f>SUM(CA142:CD142)</f>
        <v>0</v>
      </c>
      <c r="CA142" s="87"/>
      <c r="CB142" s="87"/>
      <c r="CC142" s="87"/>
      <c r="CD142" s="87"/>
      <c r="CE142" s="222"/>
      <c r="CF142" s="226"/>
      <c r="CG142" s="568"/>
      <c r="CH142" s="568"/>
      <c r="CI142" s="117"/>
      <c r="CJ142" s="117"/>
      <c r="CK142" s="117"/>
    </row>
    <row r="143" spans="1:89" s="116" customFormat="1" ht="15" hidden="1" customHeight="1" outlineLevel="1">
      <c r="A143" s="117"/>
      <c r="B143" s="121"/>
      <c r="C143" s="103" t="s">
        <v>104</v>
      </c>
      <c r="D143" s="85" t="s">
        <v>13</v>
      </c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24"/>
      <c r="AB143" s="111">
        <f t="shared" ref="AB143:BL143" si="431">SUM(AB141:AB142)</f>
        <v>0</v>
      </c>
      <c r="AC143" s="225">
        <f t="shared" ref="AC143:AE143" si="432">SUM(AC141:AC142)</f>
        <v>0</v>
      </c>
      <c r="AD143" s="225">
        <f t="shared" si="432"/>
        <v>0</v>
      </c>
      <c r="AE143" s="225">
        <f t="shared" si="432"/>
        <v>0</v>
      </c>
      <c r="AF143" s="225">
        <f t="shared" si="431"/>
        <v>0</v>
      </c>
      <c r="AG143" s="225">
        <f t="shared" si="431"/>
        <v>0</v>
      </c>
      <c r="AH143" s="225">
        <f t="shared" si="431"/>
        <v>0</v>
      </c>
      <c r="AI143" s="111">
        <f t="shared" si="431"/>
        <v>0</v>
      </c>
      <c r="AJ143" s="111">
        <f t="shared" si="431"/>
        <v>0</v>
      </c>
      <c r="AK143" s="111">
        <f t="shared" si="431"/>
        <v>0</v>
      </c>
      <c r="AL143" s="111">
        <f t="shared" si="431"/>
        <v>0</v>
      </c>
      <c r="AM143" s="111">
        <f t="shared" si="431"/>
        <v>0</v>
      </c>
      <c r="AN143" s="111">
        <f t="shared" si="431"/>
        <v>0</v>
      </c>
      <c r="AO143" s="111">
        <f t="shared" si="431"/>
        <v>0</v>
      </c>
      <c r="AP143" s="111">
        <f t="shared" si="431"/>
        <v>0</v>
      </c>
      <c r="AQ143" s="111">
        <f t="shared" si="431"/>
        <v>0</v>
      </c>
      <c r="AR143" s="111">
        <f t="shared" si="431"/>
        <v>0</v>
      </c>
      <c r="AS143" s="111">
        <f t="shared" si="431"/>
        <v>0</v>
      </c>
      <c r="AT143" s="111">
        <f t="shared" si="431"/>
        <v>0</v>
      </c>
      <c r="AU143" s="111">
        <f t="shared" si="431"/>
        <v>0</v>
      </c>
      <c r="AV143" s="111">
        <f t="shared" si="431"/>
        <v>0</v>
      </c>
      <c r="AW143" s="111">
        <f t="shared" si="431"/>
        <v>0</v>
      </c>
      <c r="AX143" s="111">
        <f t="shared" si="431"/>
        <v>0</v>
      </c>
      <c r="AY143" s="111">
        <f t="shared" si="431"/>
        <v>0</v>
      </c>
      <c r="AZ143" s="111">
        <f t="shared" si="431"/>
        <v>0</v>
      </c>
      <c r="BA143" s="111">
        <f t="shared" si="431"/>
        <v>0</v>
      </c>
      <c r="BB143" s="111">
        <f t="shared" si="431"/>
        <v>0</v>
      </c>
      <c r="BC143" s="111">
        <f t="shared" si="431"/>
        <v>0</v>
      </c>
      <c r="BD143" s="111">
        <f t="shared" si="431"/>
        <v>0</v>
      </c>
      <c r="BE143" s="111">
        <f t="shared" si="431"/>
        <v>0</v>
      </c>
      <c r="BF143" s="111">
        <f t="shared" si="431"/>
        <v>0</v>
      </c>
      <c r="BG143" s="111">
        <f t="shared" si="431"/>
        <v>0</v>
      </c>
      <c r="BH143" s="111">
        <f t="shared" si="431"/>
        <v>0</v>
      </c>
      <c r="BI143" s="111">
        <f t="shared" si="431"/>
        <v>0</v>
      </c>
      <c r="BJ143" s="225">
        <f t="shared" si="431"/>
        <v>0</v>
      </c>
      <c r="BK143" s="225">
        <f t="shared" si="431"/>
        <v>0</v>
      </c>
      <c r="BL143" s="225">
        <f t="shared" si="431"/>
        <v>0</v>
      </c>
      <c r="BM143" s="112"/>
      <c r="BN143" s="112"/>
      <c r="BO143" s="112"/>
      <c r="BP143" s="112"/>
      <c r="BQ143" s="111">
        <f>SUM(BQ141:BQ142)</f>
        <v>0</v>
      </c>
      <c r="BR143" s="247"/>
      <c r="BS143" s="111">
        <f t="shared" ref="BS143:CE143" si="433">SUM(BS141:BS142)</f>
        <v>0</v>
      </c>
      <c r="BT143" s="111">
        <f t="shared" si="433"/>
        <v>0</v>
      </c>
      <c r="BU143" s="111">
        <f t="shared" si="433"/>
        <v>0</v>
      </c>
      <c r="BV143" s="111">
        <f t="shared" si="433"/>
        <v>0</v>
      </c>
      <c r="BW143" s="111">
        <f t="shared" si="433"/>
        <v>0</v>
      </c>
      <c r="BX143" s="225">
        <f t="shared" si="433"/>
        <v>0</v>
      </c>
      <c r="BY143" s="225">
        <f t="shared" si="433"/>
        <v>0</v>
      </c>
      <c r="BZ143" s="111">
        <f t="shared" si="433"/>
        <v>0</v>
      </c>
      <c r="CA143" s="111">
        <f t="shared" si="433"/>
        <v>0</v>
      </c>
      <c r="CB143" s="111">
        <f t="shared" si="433"/>
        <v>0</v>
      </c>
      <c r="CC143" s="111">
        <f t="shared" si="433"/>
        <v>0</v>
      </c>
      <c r="CD143" s="111">
        <f t="shared" si="433"/>
        <v>0</v>
      </c>
      <c r="CE143" s="225">
        <f t="shared" si="433"/>
        <v>0</v>
      </c>
      <c r="CF143" s="247"/>
      <c r="CG143" s="570"/>
      <c r="CH143" s="570"/>
      <c r="CI143" s="112"/>
      <c r="CJ143" s="112"/>
      <c r="CK143" s="112"/>
    </row>
    <row r="144" spans="1:89" s="116" customFormat="1" ht="15" hidden="1" customHeight="1" outlineLevel="1">
      <c r="A144" s="117"/>
      <c r="B144" s="121"/>
      <c r="C144" s="103" t="s">
        <v>282</v>
      </c>
      <c r="D144" s="131" t="s">
        <v>279</v>
      </c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7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246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246"/>
      <c r="CG144" s="582"/>
      <c r="CH144" s="582"/>
      <c r="CI144" s="112"/>
      <c r="CJ144" s="112"/>
      <c r="CK144" s="112"/>
    </row>
    <row r="145" spans="1:89" s="116" customFormat="1" ht="15" hidden="1" customHeight="1" outlineLevel="1">
      <c r="A145" s="117"/>
      <c r="B145" s="121"/>
      <c r="C145" s="103"/>
      <c r="D145" s="259"/>
      <c r="E145" s="117"/>
      <c r="F145" s="117"/>
      <c r="G145" s="111"/>
      <c r="H145" s="225"/>
      <c r="I145" s="225"/>
      <c r="J145" s="111"/>
      <c r="K145" s="90"/>
      <c r="L145" s="90"/>
      <c r="M145" s="90"/>
      <c r="N145" s="90"/>
      <c r="O145" s="90"/>
      <c r="P145" s="90"/>
      <c r="Q145" s="90"/>
      <c r="R145" s="90"/>
      <c r="S145" s="224"/>
      <c r="T145" s="87"/>
      <c r="U145" s="87"/>
      <c r="V145" s="87"/>
      <c r="W145" s="87"/>
      <c r="X145" s="87"/>
      <c r="Y145" s="87"/>
      <c r="Z145" s="222"/>
      <c r="AA145" s="87"/>
      <c r="AB145" s="111"/>
      <c r="AC145" s="222"/>
      <c r="AD145" s="222"/>
      <c r="AE145" s="222"/>
      <c r="AF145" s="222"/>
      <c r="AG145" s="222"/>
      <c r="AH145" s="222"/>
      <c r="AI145" s="222"/>
      <c r="AJ145" s="254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54"/>
      <c r="AZ145" s="222"/>
      <c r="BA145" s="222"/>
      <c r="BB145" s="254"/>
      <c r="BC145" s="222"/>
      <c r="BD145" s="222"/>
      <c r="BE145" s="254"/>
      <c r="BF145" s="222"/>
      <c r="BG145" s="222"/>
      <c r="BH145" s="254"/>
      <c r="BI145" s="222"/>
      <c r="BJ145" s="222"/>
      <c r="BK145" s="254"/>
      <c r="BL145" s="222"/>
      <c r="BM145" s="87"/>
      <c r="BN145" s="87"/>
      <c r="BO145" s="87"/>
      <c r="BP145" s="239"/>
      <c r="BQ145" s="111"/>
      <c r="BR145" s="247"/>
      <c r="BS145" s="87"/>
      <c r="BT145" s="222"/>
      <c r="BU145" s="222"/>
      <c r="BV145" s="222"/>
      <c r="BW145" s="222"/>
      <c r="BX145" s="222"/>
      <c r="BY145" s="222"/>
      <c r="BZ145" s="111"/>
      <c r="CA145" s="87"/>
      <c r="CB145" s="87"/>
      <c r="CC145" s="87"/>
      <c r="CD145" s="87"/>
      <c r="CE145" s="222"/>
      <c r="CF145" s="226"/>
      <c r="CG145" s="568"/>
      <c r="CH145" s="568"/>
      <c r="CI145" s="117"/>
      <c r="CJ145" s="117"/>
      <c r="CK145" s="117"/>
    </row>
    <row r="146" spans="1:89" s="116" customFormat="1" ht="15" hidden="1" customHeight="1" outlineLevel="1">
      <c r="A146" s="117"/>
      <c r="B146" s="121"/>
      <c r="C146" s="103" t="s">
        <v>104</v>
      </c>
      <c r="D146" s="85" t="s">
        <v>13</v>
      </c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24"/>
      <c r="AB146" s="111">
        <f t="shared" ref="AB146:BG146" si="434">SUM(AB145:AB145)</f>
        <v>0</v>
      </c>
      <c r="AC146" s="225">
        <f t="shared" ref="AC146:AE146" si="435">SUM(AC145:AC145)</f>
        <v>0</v>
      </c>
      <c r="AD146" s="225">
        <f t="shared" si="435"/>
        <v>0</v>
      </c>
      <c r="AE146" s="225">
        <f t="shared" si="435"/>
        <v>0</v>
      </c>
      <c r="AF146" s="225">
        <f t="shared" si="434"/>
        <v>0</v>
      </c>
      <c r="AG146" s="225">
        <f t="shared" si="434"/>
        <v>0</v>
      </c>
      <c r="AH146" s="225">
        <f t="shared" si="434"/>
        <v>0</v>
      </c>
      <c r="AI146" s="111">
        <f t="shared" si="434"/>
        <v>0</v>
      </c>
      <c r="AJ146" s="111">
        <f t="shared" si="434"/>
        <v>0</v>
      </c>
      <c r="AK146" s="111">
        <f t="shared" si="434"/>
        <v>0</v>
      </c>
      <c r="AL146" s="111">
        <f t="shared" si="434"/>
        <v>0</v>
      </c>
      <c r="AM146" s="111">
        <f t="shared" si="434"/>
        <v>0</v>
      </c>
      <c r="AN146" s="111">
        <f t="shared" si="434"/>
        <v>0</v>
      </c>
      <c r="AO146" s="111">
        <f t="shared" si="434"/>
        <v>0</v>
      </c>
      <c r="AP146" s="111">
        <f t="shared" si="434"/>
        <v>0</v>
      </c>
      <c r="AQ146" s="111">
        <f t="shared" si="434"/>
        <v>0</v>
      </c>
      <c r="AR146" s="111">
        <f t="shared" si="434"/>
        <v>0</v>
      </c>
      <c r="AS146" s="111">
        <f t="shared" si="434"/>
        <v>0</v>
      </c>
      <c r="AT146" s="111">
        <f t="shared" si="434"/>
        <v>0</v>
      </c>
      <c r="AU146" s="111">
        <f t="shared" si="434"/>
        <v>0</v>
      </c>
      <c r="AV146" s="111">
        <f t="shared" si="434"/>
        <v>0</v>
      </c>
      <c r="AW146" s="111">
        <f t="shared" si="434"/>
        <v>0</v>
      </c>
      <c r="AX146" s="111">
        <f t="shared" si="434"/>
        <v>0</v>
      </c>
      <c r="AY146" s="111">
        <f t="shared" si="434"/>
        <v>0</v>
      </c>
      <c r="AZ146" s="111">
        <f t="shared" si="434"/>
        <v>0</v>
      </c>
      <c r="BA146" s="111">
        <f t="shared" si="434"/>
        <v>0</v>
      </c>
      <c r="BB146" s="111">
        <f t="shared" si="434"/>
        <v>0</v>
      </c>
      <c r="BC146" s="111">
        <f t="shared" si="434"/>
        <v>0</v>
      </c>
      <c r="BD146" s="111">
        <f t="shared" si="434"/>
        <v>0</v>
      </c>
      <c r="BE146" s="111">
        <f t="shared" si="434"/>
        <v>0</v>
      </c>
      <c r="BF146" s="111">
        <f t="shared" si="434"/>
        <v>0</v>
      </c>
      <c r="BG146" s="111">
        <f t="shared" si="434"/>
        <v>0</v>
      </c>
      <c r="BH146" s="111">
        <v>0</v>
      </c>
      <c r="BI146" s="111">
        <f>SUM(BI145:BI145)</f>
        <v>0</v>
      </c>
      <c r="BJ146" s="225">
        <f>SUM(BJ145:BJ145)</f>
        <v>0</v>
      </c>
      <c r="BK146" s="225">
        <v>0</v>
      </c>
      <c r="BL146" s="225">
        <f>SUM(BL145:BL145)</f>
        <v>0</v>
      </c>
      <c r="BM146" s="112"/>
      <c r="BN146" s="112"/>
      <c r="BO146" s="112"/>
      <c r="BP146" s="112"/>
      <c r="BQ146" s="111">
        <f>SUM(BQ145:BQ145)</f>
        <v>0</v>
      </c>
      <c r="BR146" s="247"/>
      <c r="BS146" s="111">
        <f t="shared" ref="BS146:CE146" si="436">SUM(BS145:BS145)</f>
        <v>0</v>
      </c>
      <c r="BT146" s="111">
        <f t="shared" si="436"/>
        <v>0</v>
      </c>
      <c r="BU146" s="111">
        <f t="shared" si="436"/>
        <v>0</v>
      </c>
      <c r="BV146" s="111">
        <f t="shared" si="436"/>
        <v>0</v>
      </c>
      <c r="BW146" s="111">
        <f t="shared" si="436"/>
        <v>0</v>
      </c>
      <c r="BX146" s="225">
        <f t="shared" si="436"/>
        <v>0</v>
      </c>
      <c r="BY146" s="225">
        <f t="shared" si="436"/>
        <v>0</v>
      </c>
      <c r="BZ146" s="111">
        <f t="shared" si="436"/>
        <v>0</v>
      </c>
      <c r="CA146" s="111">
        <f t="shared" si="436"/>
        <v>0</v>
      </c>
      <c r="CB146" s="111">
        <f t="shared" si="436"/>
        <v>0</v>
      </c>
      <c r="CC146" s="111">
        <f t="shared" si="436"/>
        <v>0</v>
      </c>
      <c r="CD146" s="111">
        <f t="shared" si="436"/>
        <v>0</v>
      </c>
      <c r="CE146" s="225">
        <f t="shared" si="436"/>
        <v>0</v>
      </c>
      <c r="CF146" s="247"/>
      <c r="CG146" s="570"/>
      <c r="CH146" s="570"/>
      <c r="CI146" s="112"/>
      <c r="CJ146" s="112"/>
      <c r="CK146" s="112"/>
    </row>
    <row r="147" spans="1:89" s="5" customFormat="1" ht="15.75" hidden="1" outlineLevel="1" thickBot="1">
      <c r="A147" s="117"/>
      <c r="B147" s="121"/>
      <c r="C147" s="103" t="s">
        <v>283</v>
      </c>
      <c r="D147" s="131" t="s">
        <v>280</v>
      </c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7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246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246"/>
      <c r="CG147" s="582"/>
      <c r="CH147" s="582"/>
      <c r="CI147" s="112"/>
      <c r="CJ147" s="112"/>
      <c r="CK147" s="112"/>
    </row>
    <row r="148" spans="1:89" ht="15.75" hidden="1" outlineLevel="1" thickBot="1">
      <c r="A148" s="117"/>
      <c r="B148" s="121"/>
      <c r="C148" s="103"/>
      <c r="D148" s="131"/>
      <c r="E148" s="117"/>
      <c r="F148" s="117"/>
      <c r="G148" s="111">
        <f>J148+O148+P148+Q148+R148</f>
        <v>0</v>
      </c>
      <c r="H148" s="225">
        <f t="shared" ref="H148:J149" si="437">SUM(I148:L148)</f>
        <v>0</v>
      </c>
      <c r="I148" s="225">
        <f t="shared" si="437"/>
        <v>0</v>
      </c>
      <c r="J148" s="111">
        <f t="shared" si="437"/>
        <v>0</v>
      </c>
      <c r="K148" s="90"/>
      <c r="L148" s="90"/>
      <c r="M148" s="90"/>
      <c r="N148" s="90"/>
      <c r="O148" s="90"/>
      <c r="P148" s="90"/>
      <c r="Q148" s="90"/>
      <c r="R148" s="90"/>
      <c r="S148" s="224"/>
      <c r="T148" s="87"/>
      <c r="U148" s="87"/>
      <c r="V148" s="87"/>
      <c r="W148" s="87"/>
      <c r="X148" s="87"/>
      <c r="Y148" s="87"/>
      <c r="Z148" s="222"/>
      <c r="AA148" s="87"/>
      <c r="AB148" s="111">
        <f>AI148+AX148+BA148+BD148+BG148</f>
        <v>0</v>
      </c>
      <c r="AC148" s="222"/>
      <c r="AD148" s="222"/>
      <c r="AE148" s="222"/>
      <c r="AF148" s="222"/>
      <c r="AG148" s="222"/>
      <c r="AH148" s="222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222"/>
      <c r="BK148" s="222"/>
      <c r="BL148" s="222"/>
      <c r="BM148" s="87"/>
      <c r="BN148" s="87"/>
      <c r="BO148" s="87"/>
      <c r="BP148" s="87"/>
      <c r="BQ148" s="111">
        <f>SUM(BS148:BW148)</f>
        <v>0</v>
      </c>
      <c r="BR148" s="247"/>
      <c r="BS148" s="87"/>
      <c r="BT148" s="87"/>
      <c r="BU148" s="87"/>
      <c r="BV148" s="87"/>
      <c r="BW148" s="87"/>
      <c r="BX148" s="222"/>
      <c r="BY148" s="222"/>
      <c r="BZ148" s="111">
        <f>SUM(CA148:CD148)</f>
        <v>0</v>
      </c>
      <c r="CA148" s="87"/>
      <c r="CB148" s="87"/>
      <c r="CC148" s="87"/>
      <c r="CD148" s="87"/>
      <c r="CE148" s="222"/>
      <c r="CF148" s="226"/>
      <c r="CG148" s="568"/>
      <c r="CH148" s="568"/>
      <c r="CI148" s="117"/>
      <c r="CJ148" s="117"/>
      <c r="CK148" s="117"/>
    </row>
    <row r="149" spans="1:89" s="116" customFormat="1" ht="15.75" hidden="1" outlineLevel="1" thickBot="1">
      <c r="A149" s="117"/>
      <c r="B149" s="121"/>
      <c r="C149" s="103"/>
      <c r="D149" s="121"/>
      <c r="E149" s="117"/>
      <c r="F149" s="117"/>
      <c r="G149" s="111">
        <f>J149+O149+P149+Q149+R149</f>
        <v>0</v>
      </c>
      <c r="H149" s="225">
        <f t="shared" si="437"/>
        <v>0</v>
      </c>
      <c r="I149" s="225">
        <f t="shared" si="437"/>
        <v>0</v>
      </c>
      <c r="J149" s="111">
        <f t="shared" si="437"/>
        <v>0</v>
      </c>
      <c r="K149" s="90"/>
      <c r="L149" s="90"/>
      <c r="M149" s="90"/>
      <c r="N149" s="90"/>
      <c r="O149" s="90"/>
      <c r="P149" s="90"/>
      <c r="Q149" s="90"/>
      <c r="R149" s="90"/>
      <c r="S149" s="224"/>
      <c r="T149" s="87"/>
      <c r="U149" s="87"/>
      <c r="V149" s="87"/>
      <c r="W149" s="87"/>
      <c r="X149" s="87"/>
      <c r="Y149" s="87"/>
      <c r="Z149" s="222"/>
      <c r="AA149" s="87"/>
      <c r="AB149" s="111">
        <f>AI149+AX149+BA149+BD149+BG149</f>
        <v>0</v>
      </c>
      <c r="AC149" s="222"/>
      <c r="AD149" s="222"/>
      <c r="AE149" s="222"/>
      <c r="AF149" s="222"/>
      <c r="AG149" s="222"/>
      <c r="AH149" s="222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222"/>
      <c r="BK149" s="222"/>
      <c r="BL149" s="222"/>
      <c r="BM149" s="87"/>
      <c r="BN149" s="87"/>
      <c r="BO149" s="87"/>
      <c r="BP149" s="87"/>
      <c r="BQ149" s="111">
        <f>SUM(BS149:BW149)</f>
        <v>0</v>
      </c>
      <c r="BR149" s="247"/>
      <c r="BS149" s="87"/>
      <c r="BT149" s="87"/>
      <c r="BU149" s="87"/>
      <c r="BV149" s="87"/>
      <c r="BW149" s="87"/>
      <c r="BX149" s="222"/>
      <c r="BY149" s="222"/>
      <c r="BZ149" s="111">
        <f>SUM(CA149:CD149)</f>
        <v>0</v>
      </c>
      <c r="CA149" s="87"/>
      <c r="CB149" s="87"/>
      <c r="CC149" s="87"/>
      <c r="CD149" s="87"/>
      <c r="CE149" s="222"/>
      <c r="CF149" s="226"/>
      <c r="CG149" s="568"/>
      <c r="CH149" s="568"/>
      <c r="CI149" s="117"/>
      <c r="CJ149" s="117"/>
      <c r="CK149" s="117"/>
    </row>
    <row r="150" spans="1:89" ht="15.75" hidden="1" outlineLevel="1" thickBot="1">
      <c r="A150" s="128"/>
      <c r="B150" s="177"/>
      <c r="C150" s="104" t="s">
        <v>104</v>
      </c>
      <c r="D150" s="178" t="s">
        <v>13</v>
      </c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80"/>
      <c r="AB150" s="179"/>
      <c r="AC150" s="179"/>
      <c r="AD150" s="181">
        <f>SUM(AD148:AD149)</f>
        <v>0</v>
      </c>
      <c r="AE150" s="181">
        <f>SUM(AE148:AE149)</f>
        <v>0</v>
      </c>
      <c r="AF150" s="179"/>
      <c r="AG150" s="181">
        <f>SUM(AG148:AG149)</f>
        <v>0</v>
      </c>
      <c r="AH150" s="181">
        <f>SUM(AH148:AH149)</f>
        <v>0</v>
      </c>
      <c r="AI150" s="179"/>
      <c r="AJ150" s="181">
        <f>SUM(AJ148:AJ149)</f>
        <v>0</v>
      </c>
      <c r="AK150" s="181">
        <f>SUM(AK148:AK149)</f>
        <v>0</v>
      </c>
      <c r="AL150" s="179"/>
      <c r="AM150" s="181">
        <f>SUM(AM148:AM149)</f>
        <v>0</v>
      </c>
      <c r="AN150" s="181">
        <f>SUM(AN148:AN149)</f>
        <v>0</v>
      </c>
      <c r="AO150" s="179"/>
      <c r="AP150" s="181">
        <f>SUM(AP148:AP149)</f>
        <v>0</v>
      </c>
      <c r="AQ150" s="181">
        <f>SUM(AQ148:AQ149)</f>
        <v>0</v>
      </c>
      <c r="AR150" s="179"/>
      <c r="AS150" s="181">
        <f>SUM(AS148:AS149)</f>
        <v>0</v>
      </c>
      <c r="AT150" s="181">
        <f>SUM(AT148:AT149)</f>
        <v>0</v>
      </c>
      <c r="AU150" s="179"/>
      <c r="AV150" s="181">
        <f>SUM(AV148:AV149)</f>
        <v>0</v>
      </c>
      <c r="AW150" s="181">
        <f>SUM(AW148:AW149)</f>
        <v>0</v>
      </c>
      <c r="AX150" s="179"/>
      <c r="AY150" s="181">
        <f>SUM(AY148:AY149)</f>
        <v>0</v>
      </c>
      <c r="AZ150" s="181">
        <f>SUM(AZ148:AZ149)</f>
        <v>0</v>
      </c>
      <c r="BA150" s="179"/>
      <c r="BB150" s="181">
        <f>SUM(BB148:BB149)</f>
        <v>0</v>
      </c>
      <c r="BC150" s="181">
        <f>SUM(BC148:BC149)</f>
        <v>0</v>
      </c>
      <c r="BD150" s="179"/>
      <c r="BE150" s="181">
        <f>SUM(BE148:BE149)</f>
        <v>0</v>
      </c>
      <c r="BF150" s="181">
        <f>SUM(BF148:BF149)</f>
        <v>0</v>
      </c>
      <c r="BG150" s="179"/>
      <c r="BH150" s="181">
        <f>SUM(BH148:BH149)</f>
        <v>0</v>
      </c>
      <c r="BI150" s="181">
        <f>SUM(BI148:BI149)</f>
        <v>0</v>
      </c>
      <c r="BJ150" s="179"/>
      <c r="BK150" s="181">
        <f>SUM(BK148:BK149)</f>
        <v>0</v>
      </c>
      <c r="BL150" s="181">
        <f>SUM(BL148:BL149)</f>
        <v>0</v>
      </c>
      <c r="BM150" s="179"/>
      <c r="BN150" s="179"/>
      <c r="BO150" s="179"/>
      <c r="BP150" s="179"/>
      <c r="BQ150" s="181">
        <f t="shared" ref="BQ150:CD150" si="438">SUM(BQ148:BQ149)</f>
        <v>0</v>
      </c>
      <c r="BR150" s="181"/>
      <c r="BS150" s="181">
        <f t="shared" si="438"/>
        <v>0</v>
      </c>
      <c r="BT150" s="181">
        <f t="shared" si="438"/>
        <v>0</v>
      </c>
      <c r="BU150" s="181">
        <f t="shared" si="438"/>
        <v>0</v>
      </c>
      <c r="BV150" s="181">
        <f t="shared" si="438"/>
        <v>0</v>
      </c>
      <c r="BW150" s="181">
        <f t="shared" si="438"/>
        <v>0</v>
      </c>
      <c r="BX150" s="181">
        <f>SUM(BX148:BX149)</f>
        <v>0</v>
      </c>
      <c r="BY150" s="181">
        <f>SUM(BY148:BY149)</f>
        <v>0</v>
      </c>
      <c r="BZ150" s="181">
        <f t="shared" si="438"/>
        <v>0</v>
      </c>
      <c r="CA150" s="181">
        <f t="shared" si="438"/>
        <v>0</v>
      </c>
      <c r="CB150" s="181">
        <f t="shared" si="438"/>
        <v>0</v>
      </c>
      <c r="CC150" s="181">
        <f t="shared" si="438"/>
        <v>0</v>
      </c>
      <c r="CD150" s="181">
        <f t="shared" si="438"/>
        <v>0</v>
      </c>
      <c r="CE150" s="181">
        <f>SUM(CE148:CE149)</f>
        <v>0</v>
      </c>
      <c r="CF150" s="181"/>
      <c r="CG150" s="593"/>
      <c r="CH150" s="593"/>
      <c r="CI150" s="112"/>
      <c r="CJ150" s="112"/>
      <c r="CK150" s="112"/>
    </row>
    <row r="151" spans="1:89" s="5" customFormat="1" ht="21.75" outlineLevel="1" thickBot="1">
      <c r="A151" s="182"/>
      <c r="B151" s="183"/>
      <c r="C151" s="184"/>
      <c r="D151" s="185" t="s">
        <v>13</v>
      </c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7">
        <f>AD49+AD54+AD60+AD65+AD72+AD77+AD82+AD87+AD92+AD97+AD102+AD107+AD112+AD117+AD122+AD127+AD131+AD134+AD138+AD143+AD146+AD150</f>
        <v>28902.183800298986</v>
      </c>
      <c r="AE151" s="187">
        <f>AE49+AE54+AE60+AE65+AE72+AE77+AE82+AE87+AE92+AE97+AE102+AE107+AE112+AE117+AE122+AE127+AE131+AE134+AE138+AE143+AE146+AE150</f>
        <v>282.72759105765147</v>
      </c>
      <c r="AF151" s="186"/>
      <c r="AG151" s="187">
        <f>AG49+AG54+AG60+AG65+AG72+AG77+AG82+AG87+AG92+AG97+AG102+AG107+AG112+AG117+AG122+AG127+AG131+AG134+AG138+AG143+AG146+AG150</f>
        <v>17830.278166545126</v>
      </c>
      <c r="AH151" s="187">
        <f>AH49+AH54+AH60+AH65+AH72+AH77+AH82+AH87+AH92+AH97+AH102+AH107+AH112+AH117+AH122+AH127+AH131+AH134+AH138+AH143+AH146+AH150</f>
        <v>148.65095279630421</v>
      </c>
      <c r="AI151" s="186"/>
      <c r="AJ151" s="187">
        <f>AJ49+AJ54+AJ60+AJ65+AJ72+AJ77+AJ82+AJ87+AJ92+AJ97+AJ102+AJ107+AJ112+AJ117+AJ122+AJ127+AJ131+AJ134+AJ138+AJ143+AJ146+AJ150</f>
        <v>25193.281172921059</v>
      </c>
      <c r="AK151" s="187">
        <f>AK49+AK54+AK60+AK65+AK72+AK77+AK82+AK87+AK92+AK97+AK102+AK107+AK112+AK117+AK122+AK127+AK131+AK134+AK138+AK143+AK146+AK150</f>
        <v>235.92020624187577</v>
      </c>
      <c r="AL151" s="186"/>
      <c r="AM151" s="187">
        <f>AM49+AM54+AM60+AM65+AM72+AM77+AM82+AM87+AM92+AM97+AM102+AM107+AM112+AM117+AM122+AM127+AM131+AM134+AM138+AM143+AM146+AM150</f>
        <v>2170.9186689059998</v>
      </c>
      <c r="AN151" s="187">
        <f>AN49+AN54+AN60+AN65+AN72+AN77+AN82+AN87+AN92+AN97+AN102+AN107+AN112+AN117+AN122+AN127+AN131+AN134+AN138+AN143+AN146+AN150</f>
        <v>24.225048933745725</v>
      </c>
      <c r="AO151" s="186"/>
      <c r="AP151" s="187">
        <f>AP49+AP54+AP60+AP65+AP72+AP77+AP82+AP87+AP92+AP97+AP102+AP107+AP112+AP117+AP122+AP127+AP131+AP134+AP138+AP143+AP146+AP150</f>
        <v>2399.6585387060004</v>
      </c>
      <c r="AQ151" s="187">
        <f>AQ49+AQ54+AQ60+AQ65+AQ72+AQ77+AQ82+AQ87+AQ92+AQ97+AQ102+AQ107+AQ112+AQ117+AQ122+AQ127+AQ131+AQ134+AQ138+AQ143+AQ146+AQ150</f>
        <v>25.75514122364962</v>
      </c>
      <c r="AR151" s="186"/>
      <c r="AS151" s="187">
        <f>AS49+AS54+AS60+AS65+AS72+AS77+AS82+AS87+AS92+AS97+AS102+AS107+AS112+AS117+AS122+AS127+AS131+AS134+AS138+AS143+AS146+AS150</f>
        <v>2404.1771109460005</v>
      </c>
      <c r="AT151" s="187">
        <f>AT49+AT54+AT60+AT65+AT72+AT77+AT82+AT87+AT92+AT97+AT102+AT107+AT112+AT117+AT122+AT127+AT131+AT134+AT138+AT143+AT146+AT150</f>
        <v>26.418179532733781</v>
      </c>
      <c r="AU151" s="186"/>
      <c r="AV151" s="187">
        <f>AV49+AV54+AV60+AV65+AV72+AV77+AV82+AV87+AV92+AV97+AV102+AV107+AV112+AV117+AV122+AV127+AV131+AV134+AV138+AV143+AV146+AV150</f>
        <v>3110.9068571879998</v>
      </c>
      <c r="AW151" s="187">
        <f>AW49+AW54+AW60+AW65+AW72+AW77+AW82+AW87+AW92+AW97+AW102+AW107+AW112+AW117+AW122+AW127+AW131+AW134+AW138+AW143+AW146+AW150</f>
        <v>32.9572709821879</v>
      </c>
      <c r="AX151" s="186"/>
      <c r="AY151" s="187">
        <f>AY49+AY54+AY60+AY65+AY72+AY77+AY82+AY87+AY92+AY97+AY102+AY107+AY112+AY117+AY122+AY127+AY131+AY134+AY138+AY143+AY146+AY150</f>
        <v>10085.661175746</v>
      </c>
      <c r="AZ151" s="187">
        <f>AZ49+AZ54+AZ60+AZ65+AZ72+AZ77+AZ82+AZ87+AZ92+AZ97+AZ102+AZ107+AZ112+AZ117+AZ122+AZ127+AZ131+AZ134+AZ138+AZ143+AZ146+AZ150</f>
        <v>109.35564067231702</v>
      </c>
      <c r="BA151" s="186"/>
      <c r="BB151" s="187">
        <f>BB49+BB54+BB60+BB65+BB72+BB77+BB82+BB87+BB92+BB97+BB102+BB107+BB112+BB117+BB122+BB127+BB131+BB134+BB138+BB143+BB146+BB150</f>
        <v>7913.8231079959996</v>
      </c>
      <c r="BC151" s="187">
        <f>BC49+BC54+BC60+BC65+BC72+BC77+BC82+BC87+BC92+BC97+BC102+BC107+BC112+BC117+BC122+BC127+BC131+BC134+BC138+BC143+BC146+BC150</f>
        <v>92.299049188430104</v>
      </c>
      <c r="BD151" s="186"/>
      <c r="BE151" s="187">
        <f>BE49+BE54+BE60+BE65+BE72+BE77+BE82+BE87+BE92+BE97+BE102+BE107+BE112+BE117+BE122+BE127+BE131+BE134+BE138+BE143+BE146+BE150</f>
        <v>6941.3523164959997</v>
      </c>
      <c r="BF151" s="187">
        <f>BF49+BF54+BF60+BF65+BF72+BF77+BF82+BF87+BF92+BF97+BF102+BF107+BF112+BF117+BF122+BF127+BF131+BF134+BF138+BF143+BF146+BF150</f>
        <v>85.414640608609261</v>
      </c>
      <c r="BG151" s="186"/>
      <c r="BH151" s="187">
        <f>BH49+BH54+BH60+BH65+BH72+BH77+BH82+BH87+BH92+BH97+BH102+BH107+BH112+BH117+BH122+BH127+BH131+BH134+BH138+BH143+BH146+BH150</f>
        <v>6069.9905524960004</v>
      </c>
      <c r="BI151" s="187">
        <f>BI49+BI54+BI60+BI65+BI72+BI77+BI82+BI87+BI92+BI97+BI102+BI107+BI112+BI117+BI122+BI127+BI131+BI134+BI138+BI143+BI146+BI150</f>
        <v>78.790501071759394</v>
      </c>
      <c r="BJ151" s="186"/>
      <c r="BK151" s="187">
        <f>BK49+BK54+BK60+BK65+BK72+BK77+BK82+BK87+BK92+BK97+BK102+BK107+BK112+BK117+BK122+BK127+BK131+BK134+BK138+BK143+BK146+BK150</f>
        <v>5718.9233489959997</v>
      </c>
      <c r="BL151" s="187">
        <f>BL49+BL54+BL60+BL65+BL72+BL77+BL82+BL87+BL92+BL97+BL102+BL107+BL112+BL117+BL122+BL127+BL131+BL134+BL138+BL143+BL146+BL150</f>
        <v>77.398014851338374</v>
      </c>
      <c r="BM151" s="186"/>
      <c r="BN151" s="186"/>
      <c r="BO151" s="186"/>
      <c r="BP151" s="186"/>
      <c r="BQ151" s="187">
        <f t="shared" ref="BQ151:CH151" si="439">BQ49+BQ54+BQ60+BQ65+BQ72+BQ77+BQ82+BQ87+BQ92+BQ97+BQ102+BQ107+BQ112+BQ117+BQ122+BQ127+BQ131+BQ134+BQ138+BQ143+BQ146+BQ150</f>
        <v>1685.2233845381077</v>
      </c>
      <c r="BR151" s="187">
        <f t="shared" si="439"/>
        <v>319.23399999999998</v>
      </c>
      <c r="BS151" s="187">
        <f t="shared" si="439"/>
        <v>369.82000000000045</v>
      </c>
      <c r="BT151" s="187">
        <f t="shared" si="439"/>
        <v>341.71159625550723</v>
      </c>
      <c r="BU151" s="187">
        <f t="shared" si="439"/>
        <v>320.37353329621675</v>
      </c>
      <c r="BV151" s="187">
        <f t="shared" si="439"/>
        <v>331.07163443432279</v>
      </c>
      <c r="BW151" s="187">
        <f t="shared" si="439"/>
        <v>322.24662055206062</v>
      </c>
      <c r="BX151" s="187">
        <f t="shared" si="439"/>
        <v>314.13734562003521</v>
      </c>
      <c r="BY151" s="187">
        <f t="shared" si="439"/>
        <v>347.56402358042857</v>
      </c>
      <c r="BZ151" s="187">
        <f t="shared" si="439"/>
        <v>254.62859616166591</v>
      </c>
      <c r="CA151" s="187">
        <f t="shared" si="439"/>
        <v>251.23400000000001</v>
      </c>
      <c r="CB151" s="187">
        <f t="shared" si="439"/>
        <v>281.97429917308341</v>
      </c>
      <c r="CC151" s="187">
        <f t="shared" si="439"/>
        <v>278.4641707483334</v>
      </c>
      <c r="CD151" s="187">
        <f t="shared" si="439"/>
        <v>0</v>
      </c>
      <c r="CE151" s="187">
        <f t="shared" si="439"/>
        <v>0</v>
      </c>
      <c r="CF151" s="187">
        <f t="shared" si="439"/>
        <v>0</v>
      </c>
      <c r="CG151" s="187">
        <f t="shared" si="439"/>
        <v>0</v>
      </c>
      <c r="CH151" s="187">
        <f t="shared" si="439"/>
        <v>0</v>
      </c>
      <c r="CI151" s="186"/>
      <c r="CJ151" s="186"/>
      <c r="CK151" s="188"/>
    </row>
    <row r="152" spans="1:89">
      <c r="A152" s="856" t="s">
        <v>317</v>
      </c>
      <c r="B152" s="856"/>
      <c r="C152" s="856"/>
      <c r="D152" s="856"/>
      <c r="E152" s="856"/>
      <c r="F152" s="856"/>
      <c r="G152" s="856"/>
      <c r="H152" s="856"/>
      <c r="I152" s="856"/>
      <c r="J152" s="856"/>
      <c r="K152" s="856"/>
      <c r="L152" s="856"/>
      <c r="M152" s="856"/>
      <c r="N152" s="856"/>
      <c r="O152" s="856"/>
      <c r="P152" s="856"/>
      <c r="Q152" s="856"/>
      <c r="R152" s="856"/>
      <c r="S152" s="856"/>
      <c r="T152" s="856"/>
      <c r="U152" s="856"/>
      <c r="V152" s="856"/>
      <c r="W152" s="856"/>
      <c r="X152" s="856"/>
      <c r="Y152" s="856"/>
      <c r="Z152" s="856"/>
      <c r="AA152" s="856"/>
      <c r="AB152" s="856"/>
      <c r="AC152" s="856"/>
      <c r="AD152" s="856"/>
      <c r="AE152" s="856"/>
      <c r="AF152" s="856"/>
      <c r="AG152" s="856"/>
      <c r="AH152" s="856"/>
      <c r="AI152" s="856"/>
      <c r="AJ152" s="856"/>
      <c r="AK152" s="856"/>
      <c r="AL152" s="856"/>
      <c r="AM152" s="856"/>
      <c r="AN152" s="856"/>
      <c r="AO152" s="856"/>
      <c r="AP152" s="856"/>
      <c r="AQ152" s="856"/>
      <c r="AR152" s="856"/>
      <c r="AS152" s="856"/>
      <c r="AT152" s="856"/>
      <c r="AU152" s="856"/>
      <c r="AV152" s="856"/>
      <c r="AW152" s="856"/>
      <c r="AX152" s="856"/>
      <c r="AY152" s="856"/>
      <c r="AZ152" s="856"/>
      <c r="BA152" s="856"/>
      <c r="BB152" s="856"/>
      <c r="BC152" s="856"/>
      <c r="BD152" s="856"/>
      <c r="BE152" s="856"/>
      <c r="BF152" s="856"/>
      <c r="BG152" s="856"/>
      <c r="BH152" s="856"/>
      <c r="BI152" s="856"/>
      <c r="BJ152" s="856"/>
      <c r="BK152" s="856"/>
      <c r="BL152" s="856"/>
      <c r="BM152" s="856"/>
      <c r="BN152" s="856"/>
      <c r="BO152" s="856"/>
      <c r="BP152" s="856"/>
      <c r="BQ152" s="856"/>
      <c r="BR152" s="856"/>
      <c r="BS152" s="856"/>
      <c r="BT152" s="856"/>
      <c r="BU152" s="856"/>
      <c r="BV152" s="856"/>
      <c r="BW152" s="856"/>
      <c r="BX152" s="856"/>
      <c r="BY152" s="856"/>
      <c r="BZ152" s="856"/>
      <c r="CA152" s="856"/>
      <c r="CB152" s="856"/>
      <c r="CC152" s="856"/>
      <c r="CD152" s="856"/>
      <c r="CE152" s="856"/>
      <c r="CF152" s="856"/>
      <c r="CG152" s="856"/>
      <c r="CH152" s="856"/>
      <c r="CI152" s="856"/>
      <c r="CJ152" s="856"/>
      <c r="CK152" s="857"/>
    </row>
    <row r="153" spans="1:89" ht="31.5" outlineLevel="1">
      <c r="A153" s="75"/>
      <c r="B153" s="75"/>
      <c r="C153" s="94">
        <v>1</v>
      </c>
      <c r="D153" s="129" t="s">
        <v>289</v>
      </c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63">
        <f>AB162+AB167+AB171+AB175</f>
        <v>127.61081812163499</v>
      </c>
      <c r="AC153" s="163">
        <f>AC162</f>
        <v>50.657465746592194</v>
      </c>
      <c r="AD153" s="163">
        <f t="shared" ref="AD153:AE153" si="440">AD162</f>
        <v>17451.49694970101</v>
      </c>
      <c r="AE153" s="163">
        <f t="shared" si="440"/>
        <v>152.23525096734846</v>
      </c>
      <c r="AF153" s="163">
        <f>AF162</f>
        <v>41.782948649999817</v>
      </c>
      <c r="AG153" s="163">
        <f t="shared" ref="AG153:AH153" si="441">AG162</f>
        <v>14394.225809924937</v>
      </c>
      <c r="AH153" s="163">
        <f t="shared" si="441"/>
        <v>146.68267636183759</v>
      </c>
      <c r="AI153" s="163">
        <f>AI162</f>
        <v>34.263003771635184</v>
      </c>
      <c r="AJ153" s="163">
        <f t="shared" ref="AJ153:BL153" si="442">AJ162</f>
        <v>11803.604799328319</v>
      </c>
      <c r="AK153" s="163">
        <f t="shared" si="442"/>
        <v>130.74504860038593</v>
      </c>
      <c r="AL153" s="163">
        <f t="shared" si="442"/>
        <v>3.3382064999999996</v>
      </c>
      <c r="AM153" s="163">
        <f t="shared" si="442"/>
        <v>1150.01213925</v>
      </c>
      <c r="AN153" s="163">
        <f t="shared" si="442"/>
        <v>13.583228168604217</v>
      </c>
      <c r="AO153" s="163">
        <f t="shared" si="442"/>
        <v>5.4944104999999999</v>
      </c>
      <c r="AP153" s="163">
        <f t="shared" si="442"/>
        <v>1892.8244172499999</v>
      </c>
      <c r="AQ153" s="163">
        <f t="shared" si="442"/>
        <v>20.71170742883913</v>
      </c>
      <c r="AR153" s="163">
        <f t="shared" si="442"/>
        <v>4.4232151999999996</v>
      </c>
      <c r="AS153" s="163">
        <f t="shared" si="442"/>
        <v>1523.7976364000001</v>
      </c>
      <c r="AT153" s="163">
        <f t="shared" si="442"/>
        <v>17.611986799108529</v>
      </c>
      <c r="AU153" s="163">
        <f t="shared" si="442"/>
        <v>5.0861824999999996</v>
      </c>
      <c r="AV153" s="163">
        <f t="shared" si="442"/>
        <v>1752.1898712500001</v>
      </c>
      <c r="AW153" s="163">
        <f t="shared" si="442"/>
        <v>19.015953010263438</v>
      </c>
      <c r="AX153" s="163">
        <f t="shared" si="442"/>
        <v>18.3420147</v>
      </c>
      <c r="AY153" s="163">
        <f t="shared" si="442"/>
        <v>6318.8240641499997</v>
      </c>
      <c r="AZ153" s="163">
        <f t="shared" si="442"/>
        <v>70.922875406815308</v>
      </c>
      <c r="BA153" s="163">
        <f t="shared" si="442"/>
        <v>17.076112999999999</v>
      </c>
      <c r="BB153" s="163">
        <f t="shared" si="442"/>
        <v>5882.7209285000008</v>
      </c>
      <c r="BC153" s="163">
        <f t="shared" si="442"/>
        <v>69.710390908911052</v>
      </c>
      <c r="BD153" s="163">
        <f t="shared" si="442"/>
        <v>16.146737999999999</v>
      </c>
      <c r="BE153" s="163">
        <f t="shared" si="442"/>
        <v>5562.5512410000001</v>
      </c>
      <c r="BF153" s="163">
        <f t="shared" si="442"/>
        <v>68.985152912346152</v>
      </c>
      <c r="BG153" s="163">
        <f t="shared" si="442"/>
        <v>15.27224</v>
      </c>
      <c r="BH153" s="163">
        <f t="shared" si="442"/>
        <v>5261.2866800000002</v>
      </c>
      <c r="BI153" s="163">
        <f t="shared" si="442"/>
        <v>68.292034053797678</v>
      </c>
      <c r="BJ153" s="163">
        <f t="shared" si="442"/>
        <v>14.449033</v>
      </c>
      <c r="BK153" s="163">
        <f t="shared" si="442"/>
        <v>4977.6918685000001</v>
      </c>
      <c r="BL153" s="163">
        <f t="shared" si="442"/>
        <v>67.650848889259379</v>
      </c>
      <c r="BM153" s="189"/>
      <c r="BN153" s="189"/>
      <c r="BO153" s="189"/>
      <c r="BP153" s="189"/>
      <c r="BQ153" s="621">
        <f>BQ162+BQ167+BQ171+BQ175</f>
        <v>1264.7689220858924</v>
      </c>
      <c r="BR153" s="163">
        <f>BR162+BR167+BR171+BR175</f>
        <v>180.52799999999999</v>
      </c>
      <c r="BS153" s="163">
        <f t="shared" ref="BS153:CH153" si="443">BS162+BS167+BS171+BS175</f>
        <v>209.73737465500034</v>
      </c>
      <c r="BT153" s="163">
        <f t="shared" si="443"/>
        <v>254.96691633790408</v>
      </c>
      <c r="BU153" s="163">
        <f t="shared" si="443"/>
        <v>244.30307534519295</v>
      </c>
      <c r="BV153" s="163">
        <f t="shared" si="443"/>
        <v>280.15458593422375</v>
      </c>
      <c r="BW153" s="163">
        <f t="shared" si="443"/>
        <v>275.6069698135712</v>
      </c>
      <c r="BX153" s="163">
        <f t="shared" si="443"/>
        <v>295.92445301748904</v>
      </c>
      <c r="BY153" s="163">
        <f t="shared" si="443"/>
        <v>306.5437758243483</v>
      </c>
      <c r="BZ153" s="163">
        <f t="shared" si="443"/>
        <v>64.310517487333343</v>
      </c>
      <c r="CA153" s="608">
        <f t="shared" si="443"/>
        <v>180.52799999999999</v>
      </c>
      <c r="CB153" s="163">
        <f t="shared" si="443"/>
        <v>173.38846991758336</v>
      </c>
      <c r="CC153" s="163">
        <f t="shared" si="443"/>
        <v>239.96142686075001</v>
      </c>
      <c r="CD153" s="163">
        <f t="shared" si="443"/>
        <v>0</v>
      </c>
      <c r="CE153" s="163">
        <f t="shared" si="443"/>
        <v>0</v>
      </c>
      <c r="CF153" s="163">
        <f t="shared" si="443"/>
        <v>0</v>
      </c>
      <c r="CG153" s="163">
        <f t="shared" si="443"/>
        <v>0</v>
      </c>
      <c r="CH153" s="163">
        <f t="shared" si="443"/>
        <v>0</v>
      </c>
      <c r="CI153" s="189"/>
      <c r="CJ153" s="189"/>
      <c r="CK153" s="189"/>
    </row>
    <row r="154" spans="1:89" outlineLevel="1">
      <c r="A154" s="117"/>
      <c r="B154" s="117"/>
      <c r="C154" s="95" t="s">
        <v>44</v>
      </c>
      <c r="D154" s="122" t="s">
        <v>101</v>
      </c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23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576"/>
      <c r="BR154" s="246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246"/>
      <c r="CG154" s="582"/>
      <c r="CH154" s="582"/>
      <c r="CI154" s="112"/>
      <c r="CJ154" s="112"/>
      <c r="CK154" s="112"/>
    </row>
    <row r="155" spans="1:89" s="220" customFormat="1" ht="27" customHeight="1" outlineLevel="1">
      <c r="A155" s="463"/>
      <c r="B155" s="463"/>
      <c r="C155" s="466" t="s">
        <v>203</v>
      </c>
      <c r="D155" s="464" t="s">
        <v>418</v>
      </c>
      <c r="E155" s="222"/>
      <c r="F155" s="222" t="s">
        <v>14</v>
      </c>
      <c r="G155" s="599">
        <f t="shared" ref="G155:G161" si="444">J155+O155+P155+Q155+I155</f>
        <v>2464.7939999999999</v>
      </c>
      <c r="H155" s="224">
        <f>H156+H157+H158</f>
        <v>652.79399999999998</v>
      </c>
      <c r="I155" s="224">
        <f>I156+I157+I158</f>
        <v>652.79399999999998</v>
      </c>
      <c r="J155" s="224">
        <f>J156+J157+J158</f>
        <v>266</v>
      </c>
      <c r="K155" s="224">
        <f>K156+K157+K158</f>
        <v>107</v>
      </c>
      <c r="L155" s="224">
        <f t="shared" ref="L155" si="445">L156+L157+L158</f>
        <v>143</v>
      </c>
      <c r="M155" s="224">
        <f t="shared" ref="M155" si="446">M156+M157+M158</f>
        <v>144</v>
      </c>
      <c r="N155" s="224">
        <f t="shared" ref="N155" si="447">N156+N157+N158</f>
        <v>110</v>
      </c>
      <c r="O155" s="224">
        <f t="shared" ref="O155" si="448">O156+O157+O158</f>
        <v>504</v>
      </c>
      <c r="P155" s="224">
        <f t="shared" ref="P155" si="449">P156+P157+P158</f>
        <v>521</v>
      </c>
      <c r="Q155" s="224">
        <f t="shared" ref="Q155" si="450">Q156+Q157+Q158</f>
        <v>521</v>
      </c>
      <c r="R155" s="224">
        <f t="shared" ref="R155" si="451">R156+R157+R158</f>
        <v>521</v>
      </c>
      <c r="S155" s="224">
        <f t="shared" ref="S155" si="452">S156+S157+S158</f>
        <v>521</v>
      </c>
      <c r="T155" s="258">
        <f>SUM(U155:Z155)</f>
        <v>1090.7939999999999</v>
      </c>
      <c r="U155" s="627">
        <f>U156+U157+U158</f>
        <v>652.79399999999998</v>
      </c>
      <c r="V155" s="221">
        <f t="shared" ref="V155" si="453">V156+V157+V158</f>
        <v>196</v>
      </c>
      <c r="W155" s="225">
        <f>W156+W157+W158</f>
        <v>242</v>
      </c>
      <c r="X155" s="221">
        <f t="shared" ref="X155:Z155" si="454">X156+X157+X158</f>
        <v>0</v>
      </c>
      <c r="Y155" s="221">
        <f t="shared" si="454"/>
        <v>0</v>
      </c>
      <c r="Z155" s="221">
        <f t="shared" si="454"/>
        <v>0</v>
      </c>
      <c r="AA155" s="229" t="s">
        <v>316</v>
      </c>
      <c r="AB155" s="575">
        <f t="shared" ref="AB155:AB161" si="455">AI155+AX155+BA155+BD155+AF155</f>
        <v>1.1416278493114305</v>
      </c>
      <c r="AC155" s="222">
        <f t="shared" ref="AC155:AE155" si="456">AC156+AC157+AC158</f>
        <v>1.8109999999999999</v>
      </c>
      <c r="AD155" s="222">
        <f t="shared" si="456"/>
        <v>623.88950000000011</v>
      </c>
      <c r="AE155" s="222">
        <f t="shared" si="456"/>
        <v>5.1699110999999993</v>
      </c>
      <c r="AF155" s="223">
        <f t="shared" ref="AF155:AH155" si="457">AF156+AF157+AF158</f>
        <v>0.16156444267624914</v>
      </c>
      <c r="AG155" s="223">
        <f t="shared" si="457"/>
        <v>55.65895050196783</v>
      </c>
      <c r="AH155" s="223">
        <f t="shared" si="457"/>
        <v>0.524258844395734</v>
      </c>
      <c r="AI155" s="223">
        <f>AI156+AI157+AI158</f>
        <v>0.24724870663518134</v>
      </c>
      <c r="AJ155" s="223">
        <f t="shared" ref="AJ155" si="458">AJ156+AJ157+AJ158</f>
        <v>85.17717943581998</v>
      </c>
      <c r="AK155" s="223">
        <f t="shared" ref="AK155" si="459">AK156+AK157+AK158</f>
        <v>0.76611537426931375</v>
      </c>
      <c r="AL155" s="223">
        <f t="shared" ref="AL155" si="460">AL156+AL157+AL158</f>
        <v>1.8723500000000001E-2</v>
      </c>
      <c r="AM155" s="223">
        <f t="shared" ref="AM155" si="461">AM156+AM157+AM158</f>
        <v>6.4502457500000006</v>
      </c>
      <c r="AN155" s="223">
        <f t="shared" ref="AN155" si="462">AN156+AN157+AN158</f>
        <v>6.7229087873802926E-2</v>
      </c>
      <c r="AO155" s="223">
        <f t="shared" ref="AO155" si="463">AO156+AO157+AO158</f>
        <v>4.7826500000000001E-2</v>
      </c>
      <c r="AP155" s="223">
        <f t="shared" ref="AP155" si="464">AP156+AP157+AP158</f>
        <v>16.476229249999999</v>
      </c>
      <c r="AQ155" s="223">
        <f t="shared" ref="AQ155" si="465">AQ156+AQ157+AQ158</f>
        <v>0.1637762048946646</v>
      </c>
      <c r="AR155" s="223">
        <f t="shared" ref="AR155" si="466">AR156+AR157+AR158</f>
        <v>7.6528199999999991E-2</v>
      </c>
      <c r="AS155" s="223">
        <f t="shared" ref="AS155" si="467">AS156+AS157+AS158</f>
        <v>26.363964899999996</v>
      </c>
      <c r="AT155" s="223">
        <f t="shared" ref="AT155" si="468">AT156+AT157+AT158</f>
        <v>0.27705362040534054</v>
      </c>
      <c r="AU155" s="223">
        <f t="shared" ref="AU155" si="469">AU156+AU157+AU158</f>
        <v>9.5860500000000001E-2</v>
      </c>
      <c r="AV155" s="223">
        <f t="shared" ref="AV155" si="470">AV156+AV157+AV158</f>
        <v>33.023942249999998</v>
      </c>
      <c r="AW155" s="223">
        <f t="shared" ref="AW155" si="471">AW156+AW157+AW158</f>
        <v>0.34829505436063679</v>
      </c>
      <c r="AX155" s="223">
        <f t="shared" ref="AX155" si="472">AX156+AX157+AX158</f>
        <v>0.2389387</v>
      </c>
      <c r="AY155" s="223">
        <f t="shared" ref="AY155" si="473">AY156+AY157+AY158</f>
        <v>82.31438215</v>
      </c>
      <c r="AZ155" s="223">
        <f t="shared" ref="AZ155" si="474">AZ156+AZ157+AZ158</f>
        <v>0.85635396753444482</v>
      </c>
      <c r="BA155" s="223">
        <f t="shared" ref="BA155" si="475">BA156+BA157+BA158</f>
        <v>0.24693799999999999</v>
      </c>
      <c r="BB155" s="223">
        <f t="shared" ref="BB155" si="476">BB156+BB157+BB158</f>
        <v>85.070141000000007</v>
      </c>
      <c r="BC155" s="223">
        <f t="shared" ref="BC155" si="477">BC156+BC157+BC158</f>
        <v>0.93255087896085587</v>
      </c>
      <c r="BD155" s="223">
        <f t="shared" ref="BD155" si="478">BD156+BD157+BD158</f>
        <v>0.24693799999999999</v>
      </c>
      <c r="BE155" s="223">
        <f t="shared" ref="BE155" si="479">BE156+BE157+BE158</f>
        <v>85.070141000000007</v>
      </c>
      <c r="BF155" s="223">
        <f t="shared" ref="BF155" si="480">BF156+BF157+BF158</f>
        <v>0.97923322449067085</v>
      </c>
      <c r="BG155" s="223">
        <f t="shared" ref="BG155" si="481">BG156+BG157+BG158</f>
        <v>0.24693799999999999</v>
      </c>
      <c r="BH155" s="223">
        <f t="shared" ref="BH155" si="482">BH156+BH157+BH158</f>
        <v>85.070141000000007</v>
      </c>
      <c r="BI155" s="223">
        <f t="shared" ref="BI155" si="483">BI156+BI157+BI158</f>
        <v>1.0285629476166305</v>
      </c>
      <c r="BJ155" s="223">
        <f t="shared" ref="BJ155" si="484">BJ156+BJ157+BJ158</f>
        <v>0.24693799999999999</v>
      </c>
      <c r="BK155" s="223">
        <f>BK156+BK157+BK158</f>
        <v>85.070141000000007</v>
      </c>
      <c r="BL155" s="223">
        <f>BL156+BL157+BL158</f>
        <v>1.080690007745621</v>
      </c>
      <c r="BM155" s="222">
        <f t="shared" ref="BM155" si="485">BM156+BM157+BM158</f>
        <v>0</v>
      </c>
      <c r="BN155" s="222">
        <f t="shared" ref="BN155" si="486">BN156+BN157+BN158</f>
        <v>0</v>
      </c>
      <c r="BO155" s="222">
        <f t="shared" ref="BO155" si="487">BO156+BO157+BO158</f>
        <v>0</v>
      </c>
      <c r="BP155" s="222">
        <f t="shared" ref="BP155:BQ155" si="488">BP156+BP157+BP158</f>
        <v>0</v>
      </c>
      <c r="BQ155" s="599">
        <f t="shared" si="488"/>
        <v>0</v>
      </c>
      <c r="BR155" s="222">
        <f t="shared" ref="BR155" si="489">BR156+BR157+BR158</f>
        <v>0</v>
      </c>
      <c r="BS155" s="222">
        <f t="shared" ref="BS155" si="490">BS156+BS157+BS158</f>
        <v>0</v>
      </c>
      <c r="BT155" s="222">
        <f t="shared" ref="BT155" si="491">BT156+BT157+BT158</f>
        <v>0</v>
      </c>
      <c r="BU155" s="222">
        <f t="shared" ref="BU155" si="492">BU156+BU157+BU158</f>
        <v>0</v>
      </c>
      <c r="BV155" s="222">
        <f t="shared" ref="BV155" si="493">BV156+BV157+BV158</f>
        <v>0</v>
      </c>
      <c r="BW155" s="222">
        <f t="shared" ref="BW155" si="494">BW156+BW157+BW158</f>
        <v>0</v>
      </c>
      <c r="BX155" s="222">
        <f t="shared" ref="BX155" si="495">BX156+BX157+BX158</f>
        <v>0</v>
      </c>
      <c r="BY155" s="222">
        <f t="shared" ref="BY155" si="496">BY156+BY157+BY158</f>
        <v>0</v>
      </c>
      <c r="BZ155" s="465"/>
      <c r="CA155" s="465"/>
      <c r="CB155" s="465"/>
      <c r="CC155" s="465"/>
      <c r="CD155" s="465"/>
      <c r="CE155" s="465"/>
      <c r="CF155" s="465"/>
      <c r="CG155" s="582"/>
      <c r="CH155" s="582"/>
      <c r="CI155" s="465"/>
      <c r="CJ155" s="465"/>
      <c r="CK155" s="465"/>
    </row>
    <row r="156" spans="1:89" ht="33" customHeight="1" outlineLevel="1">
      <c r="A156" s="117"/>
      <c r="B156" s="117"/>
      <c r="C156" s="218" t="s">
        <v>419</v>
      </c>
      <c r="D156" s="219" t="s">
        <v>422</v>
      </c>
      <c r="E156" s="222" t="s">
        <v>74</v>
      </c>
      <c r="F156" s="222" t="s">
        <v>14</v>
      </c>
      <c r="G156" s="599">
        <f t="shared" si="444"/>
        <v>0</v>
      </c>
      <c r="H156" s="571"/>
      <c r="I156" s="571"/>
      <c r="J156" s="571">
        <v>0</v>
      </c>
      <c r="K156" s="224"/>
      <c r="L156" s="224"/>
      <c r="M156" s="224"/>
      <c r="N156" s="224"/>
      <c r="O156" s="440"/>
      <c r="P156" s="224"/>
      <c r="Q156" s="224"/>
      <c r="R156" s="224"/>
      <c r="S156" s="224"/>
      <c r="T156" s="258">
        <f t="shared" ref="T156:T161" si="497">SUM(U156:Z156)</f>
        <v>0</v>
      </c>
      <c r="U156" s="121"/>
      <c r="V156" s="221"/>
      <c r="W156" s="225">
        <v>0</v>
      </c>
      <c r="X156" s="123"/>
      <c r="Y156" s="123"/>
      <c r="Z156" s="221"/>
      <c r="AA156" s="229" t="s">
        <v>316</v>
      </c>
      <c r="AB156" s="575">
        <f t="shared" si="455"/>
        <v>0</v>
      </c>
      <c r="AC156" s="222"/>
      <c r="AD156" s="222">
        <f t="shared" ref="AD156:AD161" si="498">AC156*344.5</f>
        <v>0</v>
      </c>
      <c r="AE156" s="222"/>
      <c r="AF156" s="223"/>
      <c r="AG156" s="223">
        <f t="shared" ref="AG156:AG161" si="499">AF156*344.5</f>
        <v>0</v>
      </c>
      <c r="AH156" s="223"/>
      <c r="AI156" s="223"/>
      <c r="AJ156" s="223">
        <f t="shared" ref="AJ156:AJ161" si="500">AI156*344.5</f>
        <v>0</v>
      </c>
      <c r="AK156" s="223"/>
      <c r="AL156" s="353"/>
      <c r="AM156" s="223"/>
      <c r="AN156" s="223"/>
      <c r="AO156" s="353"/>
      <c r="AP156" s="223"/>
      <c r="AQ156" s="223"/>
      <c r="AR156" s="353"/>
      <c r="AS156" s="223"/>
      <c r="AT156" s="223"/>
      <c r="AU156" s="35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121"/>
      <c r="BK156" s="223"/>
      <c r="BL156" s="223"/>
      <c r="BM156" s="123"/>
      <c r="BN156" s="123"/>
      <c r="BO156" s="123"/>
      <c r="BP156" s="123"/>
      <c r="BQ156" s="599">
        <f>SUM(BS156:BW156)</f>
        <v>0</v>
      </c>
      <c r="BR156" s="594"/>
      <c r="BS156" s="123"/>
      <c r="BT156" s="123"/>
      <c r="BU156" s="123"/>
      <c r="BV156" s="123"/>
      <c r="BW156" s="123"/>
      <c r="BX156" s="221"/>
      <c r="BY156" s="221"/>
      <c r="BZ156" s="111">
        <f>SUM(CB156:CF156)</f>
        <v>0</v>
      </c>
      <c r="CA156" s="123"/>
      <c r="CB156" s="123"/>
      <c r="CC156" s="123"/>
      <c r="CD156" s="123"/>
      <c r="CE156" s="221"/>
      <c r="CF156" s="229"/>
      <c r="CG156" s="578"/>
      <c r="CH156" s="578"/>
      <c r="CI156" s="123"/>
      <c r="CJ156" s="123"/>
      <c r="CK156" s="117"/>
    </row>
    <row r="157" spans="1:89" s="220" customFormat="1" ht="30" outlineLevel="1">
      <c r="A157" s="228"/>
      <c r="B157" s="228"/>
      <c r="C157" s="218" t="s">
        <v>420</v>
      </c>
      <c r="D157" s="219" t="s">
        <v>423</v>
      </c>
      <c r="E157" s="222" t="s">
        <v>345</v>
      </c>
      <c r="F157" s="222" t="s">
        <v>14</v>
      </c>
      <c r="G157" s="599">
        <f t="shared" si="444"/>
        <v>183.79400000000001</v>
      </c>
      <c r="H157" s="571">
        <v>14.794</v>
      </c>
      <c r="I157" s="571">
        <v>14.794</v>
      </c>
      <c r="J157" s="571">
        <v>10</v>
      </c>
      <c r="K157" s="441">
        <v>19</v>
      </c>
      <c r="L157" s="435">
        <v>6</v>
      </c>
      <c r="M157" s="435">
        <v>9</v>
      </c>
      <c r="N157" s="435">
        <v>19</v>
      </c>
      <c r="O157" s="435">
        <f t="shared" ref="O157:O160" si="501">N157+M157+L157+K157</f>
        <v>53</v>
      </c>
      <c r="P157" s="435">
        <f>O157</f>
        <v>53</v>
      </c>
      <c r="Q157" s="435">
        <f>P157</f>
        <v>53</v>
      </c>
      <c r="R157" s="435">
        <f>Q157</f>
        <v>53</v>
      </c>
      <c r="S157" s="435">
        <f>R157</f>
        <v>53</v>
      </c>
      <c r="T157" s="258">
        <f t="shared" si="497"/>
        <v>66.793999999999997</v>
      </c>
      <c r="U157" s="626">
        <f>H157</f>
        <v>14.794</v>
      </c>
      <c r="V157" s="229">
        <v>6</v>
      </c>
      <c r="W157" s="225">
        <v>46</v>
      </c>
      <c r="X157" s="229"/>
      <c r="Y157" s="229"/>
      <c r="Z157" s="229"/>
      <c r="AA157" s="229" t="s">
        <v>316</v>
      </c>
      <c r="AB157" s="575">
        <f t="shared" si="455"/>
        <v>8.14002493114305E-2</v>
      </c>
      <c r="AC157" s="222">
        <v>1.641</v>
      </c>
      <c r="AD157" s="222">
        <f t="shared" si="498"/>
        <v>565.32450000000006</v>
      </c>
      <c r="AE157" s="222">
        <v>4.6932599999999995</v>
      </c>
      <c r="AF157" s="223">
        <v>6.4442676249144441E-5</v>
      </c>
      <c r="AG157" s="223">
        <f t="shared" si="499"/>
        <v>2.2200501967830261E-2</v>
      </c>
      <c r="AH157" s="223">
        <v>2.0910939573408631E-4</v>
      </c>
      <c r="AI157" s="223">
        <v>8.1073706635181361E-2</v>
      </c>
      <c r="AJ157" s="223">
        <f t="shared" si="500"/>
        <v>27.929891935819978</v>
      </c>
      <c r="AK157" s="223">
        <v>0.25591147236272094</v>
      </c>
      <c r="AL157" s="362">
        <v>1.95E-5</v>
      </c>
      <c r="AM157" s="223">
        <f t="shared" ref="AM157" si="502">AL157*344.5</f>
        <v>6.7177499999999998E-3</v>
      </c>
      <c r="AN157" s="223">
        <f>AL157*Тарифы!$E$5</f>
        <v>7.0017209044204179E-5</v>
      </c>
      <c r="AO157" s="223">
        <v>1.2500000000000001E-5</v>
      </c>
      <c r="AP157" s="223">
        <f t="shared" ref="AP157" si="503">AO157*344.5</f>
        <v>4.3062500000000002E-3</v>
      </c>
      <c r="AQ157" s="223">
        <f>AO157*Тарифы!$F$5</f>
        <v>4.280477478350512E-5</v>
      </c>
      <c r="AR157" s="223">
        <v>2.4200000000000002E-5</v>
      </c>
      <c r="AS157" s="223">
        <f t="shared" ref="AS157" si="504">AR157*344.5</f>
        <v>8.3369000000000013E-3</v>
      </c>
      <c r="AT157" s="223">
        <f>AR157*Тарифы!$G$5</f>
        <v>8.7610810313181839E-5</v>
      </c>
      <c r="AU157" s="362">
        <v>1.95E-5</v>
      </c>
      <c r="AV157" s="223">
        <f t="shared" ref="AV157" si="505">AU157*344.5</f>
        <v>6.7177499999999998E-3</v>
      </c>
      <c r="AW157" s="223">
        <f>AU157*Тарифы!$H$5</f>
        <v>7.0850387386174883E-5</v>
      </c>
      <c r="AX157" s="350">
        <f>AL157+AO157+AR157+AU157</f>
        <v>7.5699999999999997E-5</v>
      </c>
      <c r="AY157" s="223">
        <f t="shared" ref="AY157:AY158" si="506">AX157*344.5</f>
        <v>2.6078649999999998E-2</v>
      </c>
      <c r="AZ157" s="223">
        <f>AN157+AQ157+AT157+AW157</f>
        <v>2.7128318152706604E-4</v>
      </c>
      <c r="BA157" s="223">
        <f>BA385+BA504+BA742+BA861+BA1456+BA1694</f>
        <v>9.3199999999999989E-5</v>
      </c>
      <c r="BB157" s="223">
        <f t="shared" ref="BB157:BB158" si="507">BA157*344.5</f>
        <v>3.2107399999999994E-2</v>
      </c>
      <c r="BC157" s="223">
        <f>BA157*Тарифы!$I$5</f>
        <v>3.5196584535045943E-4</v>
      </c>
      <c r="BD157" s="223">
        <f>BD385+BD504+BD742+BD861+BD1456+BD1694</f>
        <v>9.3199999999999989E-5</v>
      </c>
      <c r="BE157" s="223">
        <f t="shared" ref="BE157" si="508">BD157*344.5</f>
        <v>3.2107399999999994E-2</v>
      </c>
      <c r="BF157" s="223">
        <f>BD157*Тарифы!$J$5</f>
        <v>3.6958482097745388E-4</v>
      </c>
      <c r="BG157" s="223">
        <f>BG385+BG504+BG742+BG861+BG1456+BG1694</f>
        <v>9.3199999999999989E-5</v>
      </c>
      <c r="BH157" s="223">
        <f t="shared" ref="BH157:BH158" si="509">BG157*344.5</f>
        <v>3.2107399999999994E-2</v>
      </c>
      <c r="BI157" s="223">
        <f>BG157*Тарифы!$K$5</f>
        <v>3.8820297693295465E-4</v>
      </c>
      <c r="BJ157" s="223">
        <f>BJ385+BJ504+BJ742+BJ861+BJ1456+BJ1694</f>
        <v>9.3199999999999989E-5</v>
      </c>
      <c r="BK157" s="223">
        <f t="shared" ref="BK157:BK159" si="510">BJ157*344.5</f>
        <v>3.2107399999999994E-2</v>
      </c>
      <c r="BL157" s="223">
        <f>BJ157*Тарифы!$L$5</f>
        <v>4.0787691129713475E-4</v>
      </c>
      <c r="BM157" s="229"/>
      <c r="BN157" s="229"/>
      <c r="BO157" s="229"/>
      <c r="BP157" s="229"/>
      <c r="BQ157" s="599">
        <f t="shared" ref="BQ157:BQ161" si="511">SUM(BS157:BW157)</f>
        <v>0</v>
      </c>
      <c r="BR157" s="594"/>
      <c r="BS157" s="229"/>
      <c r="BT157" s="229"/>
      <c r="BU157" s="229"/>
      <c r="BV157" s="229"/>
      <c r="BW157" s="229"/>
      <c r="BX157" s="229"/>
      <c r="BY157" s="229"/>
      <c r="BZ157" s="225">
        <f>SUM(CA157:CD157)</f>
        <v>0</v>
      </c>
      <c r="CA157" s="229"/>
      <c r="CB157" s="229"/>
      <c r="CC157" s="229"/>
      <c r="CD157" s="229"/>
      <c r="CE157" s="229"/>
      <c r="CF157" s="229"/>
      <c r="CG157" s="578"/>
      <c r="CH157" s="578"/>
      <c r="CI157" s="229"/>
      <c r="CJ157" s="229"/>
      <c r="CK157" s="228"/>
    </row>
    <row r="158" spans="1:89" s="220" customFormat="1" ht="30" customHeight="1" outlineLevel="1">
      <c r="A158" s="228"/>
      <c r="B158" s="228"/>
      <c r="C158" s="312" t="s">
        <v>421</v>
      </c>
      <c r="D158" s="313" t="s">
        <v>424</v>
      </c>
      <c r="E158" s="222" t="s">
        <v>75</v>
      </c>
      <c r="F158" s="222" t="s">
        <v>14</v>
      </c>
      <c r="G158" s="599">
        <f t="shared" si="444"/>
        <v>2281</v>
      </c>
      <c r="H158" s="571">
        <v>638</v>
      </c>
      <c r="I158" s="571">
        <v>638</v>
      </c>
      <c r="J158" s="571">
        <v>256</v>
      </c>
      <c r="K158" s="439">
        <v>88</v>
      </c>
      <c r="L158" s="435">
        <v>137</v>
      </c>
      <c r="M158" s="435">
        <v>135</v>
      </c>
      <c r="N158" s="435">
        <v>91</v>
      </c>
      <c r="O158" s="435">
        <f>N158+M158+L158+K158</f>
        <v>451</v>
      </c>
      <c r="P158" s="435">
        <v>468</v>
      </c>
      <c r="Q158" s="435">
        <v>468</v>
      </c>
      <c r="R158" s="435">
        <v>468</v>
      </c>
      <c r="S158" s="435">
        <v>468</v>
      </c>
      <c r="T158" s="258">
        <f t="shared" si="497"/>
        <v>1024</v>
      </c>
      <c r="U158" s="626">
        <f>I158</f>
        <v>638</v>
      </c>
      <c r="V158" s="229">
        <v>190</v>
      </c>
      <c r="W158" s="225">
        <v>196</v>
      </c>
      <c r="X158" s="229"/>
      <c r="Y158" s="229"/>
      <c r="Z158" s="229"/>
      <c r="AA158" s="296" t="s">
        <v>316</v>
      </c>
      <c r="AB158" s="575">
        <f t="shared" si="455"/>
        <v>1.0602275999999999</v>
      </c>
      <c r="AC158" s="222">
        <v>0.17</v>
      </c>
      <c r="AD158" s="222">
        <f t="shared" si="498"/>
        <v>58.565000000000005</v>
      </c>
      <c r="AE158" s="222">
        <v>0.47665109999999999</v>
      </c>
      <c r="AF158" s="223">
        <v>0.1615</v>
      </c>
      <c r="AG158" s="223">
        <f t="shared" si="499"/>
        <v>55.636749999999999</v>
      </c>
      <c r="AH158" s="223">
        <v>0.52404973499999996</v>
      </c>
      <c r="AI158" s="223">
        <v>0.16617499999999999</v>
      </c>
      <c r="AJ158" s="223">
        <f t="shared" si="500"/>
        <v>57.247287499999999</v>
      </c>
      <c r="AK158" s="223">
        <v>0.51020390190659282</v>
      </c>
      <c r="AL158" s="223">
        <v>1.8704000000000002E-2</v>
      </c>
      <c r="AM158" s="223">
        <f t="shared" ref="AM158:AM161" si="512">AL158*344.5</f>
        <v>6.4435280000000006</v>
      </c>
      <c r="AN158" s="223">
        <f>AL158*Тарифы!$E$5</f>
        <v>6.7159070664758722E-2</v>
      </c>
      <c r="AO158" s="586">
        <v>4.7814000000000002E-2</v>
      </c>
      <c r="AP158" s="223">
        <f t="shared" ref="AP158:AP161" si="513">AO158*344.5</f>
        <v>16.471923</v>
      </c>
      <c r="AQ158" s="223">
        <f>AO158*Тарифы!$F$5</f>
        <v>0.16373340011988111</v>
      </c>
      <c r="AR158" s="223">
        <v>7.6503999999999989E-2</v>
      </c>
      <c r="AS158" s="223">
        <f t="shared" ref="AS158:AS161" si="514">AR158*344.5</f>
        <v>26.355627999999996</v>
      </c>
      <c r="AT158" s="223">
        <f>AR158*Тарифы!$G$5</f>
        <v>0.27696600959502737</v>
      </c>
      <c r="AU158" s="362">
        <v>9.5840999999999996E-2</v>
      </c>
      <c r="AV158" s="223">
        <f t="shared" ref="AV158:AV161" si="515">AU158*344.5</f>
        <v>33.017224499999998</v>
      </c>
      <c r="AW158" s="223">
        <f>AU158*Тарифы!$H$5</f>
        <v>0.3482242039732506</v>
      </c>
      <c r="AX158" s="350">
        <f>AL158+AO158+AR158+AU158</f>
        <v>0.23886299999999999</v>
      </c>
      <c r="AY158" s="223">
        <f t="shared" si="506"/>
        <v>82.288303499999998</v>
      </c>
      <c r="AZ158" s="223">
        <f>AN158+AQ158+AT158+AW158</f>
        <v>0.85608268435291779</v>
      </c>
      <c r="BA158" s="352">
        <v>0.2468448</v>
      </c>
      <c r="BB158" s="223">
        <f t="shared" si="507"/>
        <v>85.038033600000006</v>
      </c>
      <c r="BC158" s="223">
        <f>BA158*Тарифы!$I$5</f>
        <v>0.9321989131155054</v>
      </c>
      <c r="BD158" s="352">
        <v>0.2468448</v>
      </c>
      <c r="BE158" s="223">
        <f t="shared" ref="BE158" si="516">BD158*344.5</f>
        <v>85.038033600000006</v>
      </c>
      <c r="BF158" s="223">
        <f>BD158*Тарифы!$J$5</f>
        <v>0.97886363966969336</v>
      </c>
      <c r="BG158" s="352">
        <v>0.2468448</v>
      </c>
      <c r="BH158" s="223">
        <f t="shared" si="509"/>
        <v>85.038033600000006</v>
      </c>
      <c r="BI158" s="223">
        <f>BG158*Тарифы!$K$5</f>
        <v>1.0281747446396976</v>
      </c>
      <c r="BJ158" s="352">
        <v>0.2468448</v>
      </c>
      <c r="BK158" s="223">
        <f t="shared" si="510"/>
        <v>85.038033600000006</v>
      </c>
      <c r="BL158" s="223">
        <f>BJ158*Тарифы!$L$5</f>
        <v>1.0802821308343238</v>
      </c>
      <c r="BM158" s="229"/>
      <c r="BN158" s="229"/>
      <c r="BO158" s="229"/>
      <c r="BP158" s="229"/>
      <c r="BQ158" s="599">
        <f t="shared" si="511"/>
        <v>0</v>
      </c>
      <c r="BR158" s="594"/>
      <c r="BS158" s="229"/>
      <c r="BT158" s="229"/>
      <c r="BU158" s="229"/>
      <c r="BV158" s="229"/>
      <c r="BW158" s="229"/>
      <c r="BX158" s="229"/>
      <c r="BY158" s="229"/>
      <c r="BZ158" s="225">
        <f>SUM(CA158:CD158)</f>
        <v>0</v>
      </c>
      <c r="CA158" s="229"/>
      <c r="CB158" s="229"/>
      <c r="CC158" s="229"/>
      <c r="CD158" s="229"/>
      <c r="CE158" s="229"/>
      <c r="CF158" s="229"/>
      <c r="CG158" s="578"/>
      <c r="CH158" s="578"/>
      <c r="CI158" s="229"/>
      <c r="CJ158" s="229"/>
      <c r="CK158" s="228"/>
    </row>
    <row r="159" spans="1:89" ht="30" outlineLevel="1">
      <c r="A159" s="87"/>
      <c r="B159" s="87"/>
      <c r="C159" s="466" t="s">
        <v>205</v>
      </c>
      <c r="D159" s="467" t="s">
        <v>425</v>
      </c>
      <c r="E159" s="222" t="s">
        <v>75</v>
      </c>
      <c r="F159" s="222" t="s">
        <v>14</v>
      </c>
      <c r="G159" s="599">
        <f t="shared" si="444"/>
        <v>4872</v>
      </c>
      <c r="H159" s="571"/>
      <c r="I159" s="571"/>
      <c r="J159" s="571">
        <v>2629</v>
      </c>
      <c r="K159" s="439">
        <v>157</v>
      </c>
      <c r="L159" s="435">
        <v>198</v>
      </c>
      <c r="M159" s="435">
        <v>187</v>
      </c>
      <c r="N159" s="435">
        <v>245</v>
      </c>
      <c r="O159" s="435">
        <f>N159+M159+L159+K159</f>
        <v>787</v>
      </c>
      <c r="P159" s="435">
        <v>747</v>
      </c>
      <c r="Q159" s="435">
        <v>709</v>
      </c>
      <c r="R159" s="435">
        <v>675</v>
      </c>
      <c r="S159" s="435">
        <v>641</v>
      </c>
      <c r="T159" s="258">
        <f t="shared" si="497"/>
        <v>1504</v>
      </c>
      <c r="U159" s="223"/>
      <c r="V159" s="606">
        <f>704-664+664</f>
        <v>704</v>
      </c>
      <c r="W159" s="225">
        <v>800</v>
      </c>
      <c r="X159" s="87"/>
      <c r="Y159" s="87"/>
      <c r="Z159" s="222"/>
      <c r="AA159" s="87" t="s">
        <v>316</v>
      </c>
      <c r="AB159" s="575">
        <f t="shared" si="455"/>
        <v>28.6748437</v>
      </c>
      <c r="AC159" s="222">
        <v>2.968</v>
      </c>
      <c r="AD159" s="222">
        <f t="shared" si="498"/>
        <v>1022.476</v>
      </c>
      <c r="AE159" s="222">
        <v>10.808</v>
      </c>
      <c r="AF159" s="223">
        <v>5.6252424400000001</v>
      </c>
      <c r="AG159" s="223">
        <f t="shared" si="499"/>
        <v>1937.8960205799999</v>
      </c>
      <c r="AH159" s="223">
        <v>21.298700228583201</v>
      </c>
      <c r="AI159" s="223">
        <v>4.6483832599999992</v>
      </c>
      <c r="AJ159" s="223">
        <f t="shared" si="500"/>
        <v>1601.3680330699997</v>
      </c>
      <c r="AK159" s="223">
        <v>18.838130780671598</v>
      </c>
      <c r="AL159" s="353">
        <v>1.3427429999999998</v>
      </c>
      <c r="AM159" s="223">
        <f t="shared" si="512"/>
        <v>462.57496349999991</v>
      </c>
      <c r="AN159" s="223">
        <f>AL159*Тарифы!$E$5</f>
        <v>4.8212880678790686</v>
      </c>
      <c r="AO159" s="362">
        <v>1.6406670000000001</v>
      </c>
      <c r="AP159" s="223">
        <f t="shared" si="513"/>
        <v>565.20978150000008</v>
      </c>
      <c r="AQ159" s="223">
        <f>AO159*Тарифы!$F$5</f>
        <v>5.6182705143783194</v>
      </c>
      <c r="AR159" s="353">
        <v>1.736386</v>
      </c>
      <c r="AS159" s="223">
        <f t="shared" si="514"/>
        <v>598.184977</v>
      </c>
      <c r="AT159" s="223">
        <f>AR159*Тарифы!$G$5</f>
        <v>6.2862059701018405</v>
      </c>
      <c r="AU159" s="362">
        <v>1.7311130000000001</v>
      </c>
      <c r="AV159" s="223">
        <f t="shared" si="515"/>
        <v>596.36842850000005</v>
      </c>
      <c r="AW159" s="223">
        <f>AU159*Тарифы!$H$5</f>
        <v>6.2897449568842756</v>
      </c>
      <c r="AX159" s="223">
        <f>AL159+AO159+AR159+AU159</f>
        <v>6.4509090000000011</v>
      </c>
      <c r="AY159" s="223">
        <f t="shared" ref="AY159:AY161" si="517">AX159*344.5</f>
        <v>2222.3381505000002</v>
      </c>
      <c r="AZ159" s="223">
        <f>AN159+AQ159+AT159+AW159</f>
        <v>23.0155095092435</v>
      </c>
      <c r="BA159" s="223">
        <v>6.1283639999999995</v>
      </c>
      <c r="BB159" s="223">
        <f t="shared" ref="BB159:BB161" si="518">BA159*344.5</f>
        <v>2111.2213979999997</v>
      </c>
      <c r="BC159" s="223">
        <f>BA159*Тарифы!$I$5</f>
        <v>23.143506608104325</v>
      </c>
      <c r="BD159" s="223">
        <v>5.8219450000000004</v>
      </c>
      <c r="BE159" s="223">
        <f t="shared" ref="BE159:BE161" si="519">BD159*344.5</f>
        <v>2005.6600525000001</v>
      </c>
      <c r="BF159" s="223">
        <f>BD159*Тарифы!$J$5</f>
        <v>23.086936701347458</v>
      </c>
      <c r="BG159" s="223">
        <v>5.5308469999999996</v>
      </c>
      <c r="BH159" s="223">
        <f t="shared" ref="BH159:BH161" si="520">BG159*344.5</f>
        <v>1905.3767914999999</v>
      </c>
      <c r="BI159" s="223">
        <f>BG159*Тарифы!$K$5</f>
        <v>23.037459982410958</v>
      </c>
      <c r="BJ159" s="223">
        <v>5.2543049999999996</v>
      </c>
      <c r="BK159" s="223">
        <f t="shared" si="510"/>
        <v>1810.1080724999999</v>
      </c>
      <c r="BL159" s="223">
        <f>BJ159*Тарифы!$L$5</f>
        <v>22.994739210440898</v>
      </c>
      <c r="BM159" s="87"/>
      <c r="BN159" s="87"/>
      <c r="BO159" s="87"/>
      <c r="BP159" s="87"/>
      <c r="BQ159" s="599">
        <f t="shared" si="511"/>
        <v>17.229661156500928</v>
      </c>
      <c r="BR159" s="594">
        <f>41622/1000</f>
        <v>41.622</v>
      </c>
      <c r="BS159" s="254">
        <v>0.66604641000000009</v>
      </c>
      <c r="BT159" s="87">
        <v>7.0367626975569797</v>
      </c>
      <c r="BU159" s="222">
        <v>3.3398250489439487</v>
      </c>
      <c r="BV159" s="222">
        <v>3.1728340000000004</v>
      </c>
      <c r="BW159" s="222">
        <v>3.0141929999999997</v>
      </c>
      <c r="BX159" s="222">
        <v>2.863483</v>
      </c>
      <c r="BY159" s="222">
        <v>2.7203079999999997</v>
      </c>
      <c r="BZ159" s="111">
        <f>SUM(CA159:CD159)</f>
        <v>43.87995549</v>
      </c>
      <c r="CA159" s="87">
        <v>41.622</v>
      </c>
      <c r="CB159" s="87">
        <v>0.66604641000000009</v>
      </c>
      <c r="CC159" s="87">
        <v>1.59190908</v>
      </c>
      <c r="CD159" s="87"/>
      <c r="CE159" s="222"/>
      <c r="CF159" s="226"/>
      <c r="CG159" s="568"/>
      <c r="CH159" s="568"/>
      <c r="CI159" s="89"/>
      <c r="CJ159" s="89"/>
      <c r="CK159" s="87"/>
    </row>
    <row r="160" spans="1:89" ht="30" outlineLevel="1">
      <c r="A160" s="87"/>
      <c r="B160" s="87"/>
      <c r="C160" s="468" t="s">
        <v>207</v>
      </c>
      <c r="D160" s="467" t="s">
        <v>371</v>
      </c>
      <c r="E160" s="222" t="s">
        <v>75</v>
      </c>
      <c r="F160" s="222" t="s">
        <v>14</v>
      </c>
      <c r="G160" s="599">
        <f t="shared" si="444"/>
        <v>1105</v>
      </c>
      <c r="H160" s="571">
        <v>409</v>
      </c>
      <c r="I160" s="571">
        <v>409</v>
      </c>
      <c r="J160" s="571"/>
      <c r="K160" s="435">
        <v>58</v>
      </c>
      <c r="L160" s="435">
        <v>58</v>
      </c>
      <c r="M160" s="435">
        <v>58</v>
      </c>
      <c r="N160" s="435">
        <v>51</v>
      </c>
      <c r="O160" s="435">
        <f t="shared" si="501"/>
        <v>225</v>
      </c>
      <c r="P160" s="435">
        <v>232</v>
      </c>
      <c r="Q160" s="435">
        <v>239</v>
      </c>
      <c r="R160" s="435">
        <v>246</v>
      </c>
      <c r="S160" s="435">
        <v>253</v>
      </c>
      <c r="T160" s="258">
        <f t="shared" si="497"/>
        <v>633</v>
      </c>
      <c r="U160" s="626">
        <f>I160</f>
        <v>409</v>
      </c>
      <c r="V160" s="606">
        <v>104</v>
      </c>
      <c r="W160" s="225">
        <v>120</v>
      </c>
      <c r="X160" s="87"/>
      <c r="Y160" s="87"/>
      <c r="Z160" s="222"/>
      <c r="AA160" s="222" t="s">
        <v>316</v>
      </c>
      <c r="AB160" s="575">
        <f t="shared" si="455"/>
        <v>49.67248524</v>
      </c>
      <c r="AC160" s="222">
        <v>9.3610000000000007</v>
      </c>
      <c r="AD160" s="222">
        <f t="shared" si="498"/>
        <v>3224.8645000000001</v>
      </c>
      <c r="AE160" s="222">
        <v>45.093999999999994</v>
      </c>
      <c r="AF160" s="223">
        <v>30.855736209999996</v>
      </c>
      <c r="AG160" s="223">
        <f t="shared" si="499"/>
        <v>10629.801124344998</v>
      </c>
      <c r="AH160" s="223">
        <v>108.17966669995499</v>
      </c>
      <c r="AI160" s="223">
        <v>13.75399503</v>
      </c>
      <c r="AJ160" s="223">
        <f t="shared" si="500"/>
        <v>4738.2512878349999</v>
      </c>
      <c r="AK160" s="223">
        <v>63.007444509588403</v>
      </c>
      <c r="AL160" s="353">
        <v>0.51759599999999995</v>
      </c>
      <c r="AM160" s="223">
        <f t="shared" si="512"/>
        <v>178.31182199999998</v>
      </c>
      <c r="AN160" s="223">
        <f>(AL160*Тарифы!$E$5)+(AL160*Тарифы!$E$9)</f>
        <v>3.4554704757438444</v>
      </c>
      <c r="AO160" s="362">
        <v>0.63314200000000009</v>
      </c>
      <c r="AP160" s="223">
        <f t="shared" si="513"/>
        <v>218.11741900000004</v>
      </c>
      <c r="AQ160" s="223">
        <f>(AO160*Тарифы!$F$5)+(AO160*Тарифы!$F$9)</f>
        <v>4.0648671644673113</v>
      </c>
      <c r="AR160" s="223">
        <v>0.54041399999999995</v>
      </c>
      <c r="AS160" s="223">
        <f t="shared" si="514"/>
        <v>186.17262299999999</v>
      </c>
      <c r="AT160" s="223">
        <f>(AR160*Тарифы!$G$5)+(AR160*Тарифы!$G$9)</f>
        <v>3.5551537653484129</v>
      </c>
      <c r="AU160" s="362">
        <v>0.17702000000000001</v>
      </c>
      <c r="AV160" s="223">
        <f t="shared" si="515"/>
        <v>60.983390000000007</v>
      </c>
      <c r="AW160" s="223">
        <f>(AU160*Тарифы!$H$5)+(AU160*Тарифы!$H$9)</f>
        <v>1.1792317350489361</v>
      </c>
      <c r="AX160" s="223">
        <f>AL160+AO160+AR160+AU160</f>
        <v>1.8681719999999999</v>
      </c>
      <c r="AY160" s="223">
        <f t="shared" si="517"/>
        <v>643.58525399999996</v>
      </c>
      <c r="AZ160" s="223">
        <f>AN160+AQ160+AT160+AW160</f>
        <v>12.254723140608505</v>
      </c>
      <c r="BA160" s="223">
        <v>1.681359</v>
      </c>
      <c r="BB160" s="223">
        <f t="shared" si="518"/>
        <v>579.22817550000002</v>
      </c>
      <c r="BC160" s="223">
        <f>(BA160*Тарифы!$I$5)+(BA160*Тарифы!$I$9)</f>
        <v>11.572755655988644</v>
      </c>
      <c r="BD160" s="223">
        <v>1.513223</v>
      </c>
      <c r="BE160" s="223">
        <f t="shared" si="519"/>
        <v>521.30532349999999</v>
      </c>
      <c r="BF160" s="223">
        <f>(BD160*Тарифы!$J$5)+(BD160*Тарифы!$J$9)</f>
        <v>10.955914483742225</v>
      </c>
      <c r="BG160" s="223">
        <v>1.361901</v>
      </c>
      <c r="BH160" s="223">
        <f t="shared" si="520"/>
        <v>469.17489449999999</v>
      </c>
      <c r="BI160" s="223">
        <f>(BG160*Тарифы!$K$5)+(BG160*Тарифы!$K$9)</f>
        <v>10.351744247503904</v>
      </c>
      <c r="BJ160" s="223">
        <v>1.225711</v>
      </c>
      <c r="BK160" s="223">
        <f t="shared" ref="BK160:BK161" si="521">BJ160*344.5</f>
        <v>422.25743949999998</v>
      </c>
      <c r="BL160" s="223">
        <f>(BJ160*Тарифы!$L$5)+(BJ160*Тарифы!$L$9)</f>
        <v>9.7808088200807255</v>
      </c>
      <c r="BM160" s="87"/>
      <c r="BN160" s="87"/>
      <c r="BO160" s="87"/>
      <c r="BP160" s="87"/>
      <c r="BQ160" s="599">
        <f t="shared" si="511"/>
        <v>93.432112210217142</v>
      </c>
      <c r="BR160" s="594">
        <f>1579/1000</f>
        <v>1.579</v>
      </c>
      <c r="BS160" s="254">
        <v>9.6291235275833404</v>
      </c>
      <c r="BT160" s="87">
        <v>36.808972337904102</v>
      </c>
      <c r="BU160" s="87">
        <v>17.412595794696671</v>
      </c>
      <c r="BV160" s="87">
        <v>16.985197835342806</v>
      </c>
      <c r="BW160" s="87">
        <v>12.596222714690224</v>
      </c>
      <c r="BX160" s="222">
        <v>11.67669845651784</v>
      </c>
      <c r="BY160" s="222">
        <v>10.824299469192036</v>
      </c>
      <c r="BZ160" s="111">
        <f>SUM(CA160:CD160)</f>
        <v>20.430561997333342</v>
      </c>
      <c r="CA160" s="87">
        <v>1.579</v>
      </c>
      <c r="CB160" s="87">
        <v>9.6291235275833404</v>
      </c>
      <c r="CC160" s="87">
        <v>9.222438469750001</v>
      </c>
      <c r="CD160" s="87"/>
      <c r="CE160" s="222"/>
      <c r="CF160" s="226"/>
      <c r="CG160" s="568"/>
      <c r="CH160" s="568"/>
      <c r="CI160" s="89"/>
      <c r="CJ160" s="89"/>
      <c r="CK160" s="87"/>
    </row>
    <row r="161" spans="1:89" s="220" customFormat="1" ht="30" outlineLevel="1">
      <c r="A161" s="226"/>
      <c r="B161" s="226"/>
      <c r="C161" s="466" t="s">
        <v>209</v>
      </c>
      <c r="D161" s="469" t="s">
        <v>366</v>
      </c>
      <c r="E161" s="226" t="s">
        <v>75</v>
      </c>
      <c r="F161" s="226" t="s">
        <v>14</v>
      </c>
      <c r="G161" s="599">
        <f t="shared" si="444"/>
        <v>52315</v>
      </c>
      <c r="H161" s="571">
        <v>10005</v>
      </c>
      <c r="I161" s="571">
        <v>4143</v>
      </c>
      <c r="J161" s="571">
        <v>12060</v>
      </c>
      <c r="K161" s="435">
        <v>2897</v>
      </c>
      <c r="L161" s="435">
        <v>2932</v>
      </c>
      <c r="M161" s="435">
        <v>2932</v>
      </c>
      <c r="N161" s="435">
        <v>2922</v>
      </c>
      <c r="O161" s="435">
        <f>N161+M161+L161+K161</f>
        <v>11683</v>
      </c>
      <c r="P161" s="437">
        <v>12034</v>
      </c>
      <c r="Q161" s="437">
        <v>12395</v>
      </c>
      <c r="R161" s="437">
        <v>12767</v>
      </c>
      <c r="S161" s="437">
        <v>13150</v>
      </c>
      <c r="T161" s="258">
        <f t="shared" si="497"/>
        <v>30040</v>
      </c>
      <c r="U161" s="223">
        <v>13938</v>
      </c>
      <c r="V161" s="254">
        <v>4143</v>
      </c>
      <c r="W161" s="225">
        <v>11959</v>
      </c>
      <c r="X161" s="226"/>
      <c r="Y161" s="226"/>
      <c r="Z161" s="226"/>
      <c r="AA161" s="222" t="s">
        <v>316</v>
      </c>
      <c r="AB161" s="575">
        <f t="shared" si="455"/>
        <v>48.121861332323569</v>
      </c>
      <c r="AC161" s="226">
        <v>36.517465746592194</v>
      </c>
      <c r="AD161" s="226">
        <f t="shared" si="498"/>
        <v>12580.26694970101</v>
      </c>
      <c r="AE161" s="226">
        <v>91.163339867348483</v>
      </c>
      <c r="AF161" s="230">
        <v>5.1404055573235707</v>
      </c>
      <c r="AG161" s="230">
        <f t="shared" si="499"/>
        <v>1770.8697144979701</v>
      </c>
      <c r="AH161" s="230">
        <v>16.680050588903679</v>
      </c>
      <c r="AI161" s="223">
        <v>15.613376775000001</v>
      </c>
      <c r="AJ161" s="223">
        <f t="shared" si="500"/>
        <v>5378.8082989875002</v>
      </c>
      <c r="AK161" s="223">
        <v>48.133357935856601</v>
      </c>
      <c r="AL161" s="644">
        <v>1.459144</v>
      </c>
      <c r="AM161" s="223">
        <f t="shared" si="512"/>
        <v>502.67510800000002</v>
      </c>
      <c r="AN161" s="230">
        <f>AL161*Тарифы!$E$5</f>
        <v>5.2392405371075004</v>
      </c>
      <c r="AO161" s="362">
        <v>3.1727749999999997</v>
      </c>
      <c r="AP161" s="223">
        <f t="shared" si="513"/>
        <v>1093.0209874999998</v>
      </c>
      <c r="AQ161" s="223">
        <f>AO161*Тарифы!$F$5</f>
        <v>10.864793545098834</v>
      </c>
      <c r="AR161" s="400">
        <v>2.069887</v>
      </c>
      <c r="AS161" s="223">
        <f t="shared" si="514"/>
        <v>713.07607150000001</v>
      </c>
      <c r="AT161" s="223">
        <f>AR161*Тарифы!$G$5</f>
        <v>7.4935734432529344</v>
      </c>
      <c r="AU161" s="661">
        <v>3.0821890000000001</v>
      </c>
      <c r="AV161" s="223">
        <f t="shared" si="515"/>
        <v>1061.8141105</v>
      </c>
      <c r="AW161" s="230">
        <f>AU161*Тарифы!$H$5</f>
        <v>11.19868126396959</v>
      </c>
      <c r="AX161" s="223">
        <f>AL161+AO161+AR161+AU161</f>
        <v>9.7839949999999991</v>
      </c>
      <c r="AY161" s="223">
        <f t="shared" si="517"/>
        <v>3370.5862774999996</v>
      </c>
      <c r="AZ161" s="223">
        <f>AN161+AQ161+AT161+AW161</f>
        <v>34.796288789428857</v>
      </c>
      <c r="BA161" s="230">
        <v>9.0194520000000011</v>
      </c>
      <c r="BB161" s="223">
        <f t="shared" si="518"/>
        <v>3107.2012140000006</v>
      </c>
      <c r="BC161" s="230">
        <f>BA161*Тарифы!$I$5</f>
        <v>34.061577765857223</v>
      </c>
      <c r="BD161" s="230">
        <v>8.5646319999999996</v>
      </c>
      <c r="BE161" s="223">
        <f t="shared" si="519"/>
        <v>2950.5157239999999</v>
      </c>
      <c r="BF161" s="230">
        <f>BD161*Тарифы!$J$5</f>
        <v>33.9630685027658</v>
      </c>
      <c r="BG161" s="230">
        <v>8.1325540000000007</v>
      </c>
      <c r="BH161" s="223">
        <f t="shared" si="520"/>
        <v>2801.6648530000002</v>
      </c>
      <c r="BI161" s="230">
        <f>BG161*Тарифы!$K$5</f>
        <v>33.874266876266184</v>
      </c>
      <c r="BJ161" s="223">
        <v>7.7220789999999999</v>
      </c>
      <c r="BK161" s="223">
        <f t="shared" si="521"/>
        <v>2660.2562155000001</v>
      </c>
      <c r="BL161" s="230">
        <f>BJ161*Тарифы!$L$5</f>
        <v>33.794610850992143</v>
      </c>
      <c r="BM161" s="226"/>
      <c r="BN161" s="226"/>
      <c r="BO161" s="226"/>
      <c r="BP161" s="226"/>
      <c r="BQ161" s="599">
        <f t="shared" si="511"/>
        <v>1154.1071487191743</v>
      </c>
      <c r="BR161" s="594">
        <f>137327/1000</f>
        <v>137.327</v>
      </c>
      <c r="BS161" s="267">
        <f>199442.204717417/1000</f>
        <v>199.44220471741698</v>
      </c>
      <c r="BT161" s="226">
        <v>211.12118130244301</v>
      </c>
      <c r="BU161" s="226">
        <v>223.55065450155232</v>
      </c>
      <c r="BV161" s="226">
        <v>259.99655409888095</v>
      </c>
      <c r="BW161" s="226">
        <v>259.99655409888095</v>
      </c>
      <c r="BX161" s="226">
        <v>281.38427156097123</v>
      </c>
      <c r="BY161" s="226">
        <v>292.99916835515626</v>
      </c>
      <c r="BZ161" s="247"/>
      <c r="CA161" s="226">
        <v>137.327</v>
      </c>
      <c r="CB161" s="641">
        <v>163.09329998000001</v>
      </c>
      <c r="CC161" s="226">
        <v>229.147079311</v>
      </c>
      <c r="CD161" s="226"/>
      <c r="CE161" s="226"/>
      <c r="CF161" s="226"/>
      <c r="CG161" s="568"/>
      <c r="CH161" s="568"/>
      <c r="CI161" s="288"/>
      <c r="CJ161" s="288"/>
      <c r="CK161" s="226"/>
    </row>
    <row r="162" spans="1:89" outlineLevel="1">
      <c r="A162" s="117"/>
      <c r="B162" s="117"/>
      <c r="C162" s="97"/>
      <c r="D162" s="124" t="s">
        <v>13</v>
      </c>
      <c r="E162" s="112"/>
      <c r="F162" s="112"/>
      <c r="G162" s="112"/>
      <c r="H162" s="112"/>
      <c r="I162" s="224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24"/>
      <c r="AB162" s="575">
        <f t="shared" ref="AB162:BL162" si="522">SUM(AB156:AB161)</f>
        <v>127.61081812163499</v>
      </c>
      <c r="AC162" s="225">
        <f t="shared" ref="AC162:AE162" si="523">SUM(AC156:AC161)</f>
        <v>50.657465746592194</v>
      </c>
      <c r="AD162" s="225">
        <f t="shared" si="523"/>
        <v>17451.49694970101</v>
      </c>
      <c r="AE162" s="225">
        <f t="shared" si="523"/>
        <v>152.23525096734846</v>
      </c>
      <c r="AF162" s="623">
        <f t="shared" si="522"/>
        <v>41.782948649999817</v>
      </c>
      <c r="AG162" s="225">
        <f t="shared" si="522"/>
        <v>14394.225809924937</v>
      </c>
      <c r="AH162" s="225">
        <f t="shared" si="522"/>
        <v>146.68267636183759</v>
      </c>
      <c r="AI162" s="225">
        <f>SUM(AI156:AI161)</f>
        <v>34.263003771635184</v>
      </c>
      <c r="AJ162" s="225">
        <f t="shared" si="522"/>
        <v>11803.604799328319</v>
      </c>
      <c r="AK162" s="225">
        <f t="shared" si="522"/>
        <v>130.74504860038593</v>
      </c>
      <c r="AL162" s="225">
        <f t="shared" si="522"/>
        <v>3.3382064999999996</v>
      </c>
      <c r="AM162" s="225">
        <f t="shared" si="522"/>
        <v>1150.01213925</v>
      </c>
      <c r="AN162" s="225">
        <f t="shared" si="522"/>
        <v>13.583228168604217</v>
      </c>
      <c r="AO162" s="225">
        <f t="shared" si="522"/>
        <v>5.4944104999999999</v>
      </c>
      <c r="AP162" s="225">
        <f t="shared" si="522"/>
        <v>1892.8244172499999</v>
      </c>
      <c r="AQ162" s="225">
        <f t="shared" si="522"/>
        <v>20.71170742883913</v>
      </c>
      <c r="AR162" s="225">
        <f t="shared" si="522"/>
        <v>4.4232151999999996</v>
      </c>
      <c r="AS162" s="225">
        <f t="shared" si="522"/>
        <v>1523.7976364000001</v>
      </c>
      <c r="AT162" s="225">
        <f t="shared" si="522"/>
        <v>17.611986799108529</v>
      </c>
      <c r="AU162" s="225">
        <f t="shared" si="522"/>
        <v>5.0861824999999996</v>
      </c>
      <c r="AV162" s="225">
        <f t="shared" si="522"/>
        <v>1752.1898712500001</v>
      </c>
      <c r="AW162" s="225">
        <f t="shared" si="522"/>
        <v>19.015953010263438</v>
      </c>
      <c r="AX162" s="225">
        <f t="shared" si="522"/>
        <v>18.3420147</v>
      </c>
      <c r="AY162" s="225">
        <f t="shared" si="522"/>
        <v>6318.8240641499997</v>
      </c>
      <c r="AZ162" s="225">
        <f t="shared" si="522"/>
        <v>70.922875406815308</v>
      </c>
      <c r="BA162" s="225">
        <f t="shared" si="522"/>
        <v>17.076112999999999</v>
      </c>
      <c r="BB162" s="225">
        <f t="shared" si="522"/>
        <v>5882.7209285000008</v>
      </c>
      <c r="BC162" s="225">
        <f t="shared" si="522"/>
        <v>69.710390908911052</v>
      </c>
      <c r="BD162" s="225">
        <f t="shared" si="522"/>
        <v>16.146737999999999</v>
      </c>
      <c r="BE162" s="225">
        <f t="shared" si="522"/>
        <v>5562.5512410000001</v>
      </c>
      <c r="BF162" s="225">
        <f t="shared" si="522"/>
        <v>68.985152912346152</v>
      </c>
      <c r="BG162" s="225">
        <f t="shared" si="522"/>
        <v>15.27224</v>
      </c>
      <c r="BH162" s="225">
        <f t="shared" si="522"/>
        <v>5261.2866800000002</v>
      </c>
      <c r="BI162" s="225">
        <f t="shared" si="522"/>
        <v>68.292034053797678</v>
      </c>
      <c r="BJ162" s="225">
        <f t="shared" si="522"/>
        <v>14.449033</v>
      </c>
      <c r="BK162" s="225">
        <f t="shared" si="522"/>
        <v>4977.6918685000001</v>
      </c>
      <c r="BL162" s="225">
        <f t="shared" si="522"/>
        <v>67.650848889259379</v>
      </c>
      <c r="BM162" s="112"/>
      <c r="BN162" s="112"/>
      <c r="BO162" s="112"/>
      <c r="BP162" s="112"/>
      <c r="BQ162" s="599">
        <f>SUM(BS162:BW162)</f>
        <v>1264.7689220858924</v>
      </c>
      <c r="BR162" s="247">
        <f t="shared" ref="BR162:CH162" si="524">SUM(BR156:BR161)</f>
        <v>180.52799999999999</v>
      </c>
      <c r="BS162" s="111">
        <f t="shared" si="524"/>
        <v>209.73737465500034</v>
      </c>
      <c r="BT162" s="225">
        <f t="shared" si="524"/>
        <v>254.96691633790408</v>
      </c>
      <c r="BU162" s="225">
        <f t="shared" si="524"/>
        <v>244.30307534519295</v>
      </c>
      <c r="BV162" s="225">
        <f t="shared" si="524"/>
        <v>280.15458593422375</v>
      </c>
      <c r="BW162" s="225">
        <f t="shared" si="524"/>
        <v>275.6069698135712</v>
      </c>
      <c r="BX162" s="225">
        <f t="shared" si="524"/>
        <v>295.92445301748904</v>
      </c>
      <c r="BY162" s="225">
        <f t="shared" si="524"/>
        <v>306.5437758243483</v>
      </c>
      <c r="BZ162" s="225">
        <f t="shared" si="524"/>
        <v>64.310517487333343</v>
      </c>
      <c r="CA162" s="225">
        <f t="shared" si="524"/>
        <v>180.52799999999999</v>
      </c>
      <c r="CB162" s="225">
        <f t="shared" si="524"/>
        <v>173.38846991758336</v>
      </c>
      <c r="CC162" s="225">
        <f t="shared" si="524"/>
        <v>239.96142686075001</v>
      </c>
      <c r="CD162" s="225">
        <f t="shared" si="524"/>
        <v>0</v>
      </c>
      <c r="CE162" s="225">
        <f t="shared" si="524"/>
        <v>0</v>
      </c>
      <c r="CF162" s="225">
        <f t="shared" si="524"/>
        <v>0</v>
      </c>
      <c r="CG162" s="225">
        <f t="shared" si="524"/>
        <v>0</v>
      </c>
      <c r="CH162" s="225">
        <f t="shared" si="524"/>
        <v>0</v>
      </c>
      <c r="CI162" s="112"/>
      <c r="CJ162" s="112"/>
      <c r="CK162" s="112"/>
    </row>
    <row r="163" spans="1:89" hidden="1" outlineLevel="1">
      <c r="A163" s="117"/>
      <c r="B163" s="117"/>
      <c r="C163" s="95" t="s">
        <v>45</v>
      </c>
      <c r="D163" s="122" t="s">
        <v>105</v>
      </c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23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576"/>
      <c r="BR163" s="246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246"/>
      <c r="CG163" s="582"/>
      <c r="CH163" s="582"/>
      <c r="CI163" s="112"/>
      <c r="CJ163" s="112"/>
      <c r="CK163" s="112"/>
    </row>
    <row r="164" spans="1:89" hidden="1" outlineLevel="1">
      <c r="A164" s="117"/>
      <c r="B164" s="117"/>
      <c r="C164" s="95"/>
      <c r="D164" s="122"/>
      <c r="E164" s="123"/>
      <c r="F164" s="123"/>
      <c r="G164" s="111">
        <f>J164+O164+P164+Q164+R164</f>
        <v>0</v>
      </c>
      <c r="H164" s="225">
        <f t="shared" ref="H164:J166" si="525">SUM(I164:L164)</f>
        <v>0</v>
      </c>
      <c r="I164" s="225">
        <f t="shared" si="525"/>
        <v>0</v>
      </c>
      <c r="J164" s="111">
        <f t="shared" si="525"/>
        <v>0</v>
      </c>
      <c r="K164" s="123"/>
      <c r="L164" s="123"/>
      <c r="M164" s="123"/>
      <c r="N164" s="123"/>
      <c r="O164" s="123"/>
      <c r="P164" s="123"/>
      <c r="Q164" s="123"/>
      <c r="R164" s="123"/>
      <c r="S164" s="221"/>
      <c r="T164" s="123"/>
      <c r="U164" s="123"/>
      <c r="V164" s="123"/>
      <c r="W164" s="123"/>
      <c r="X164" s="123"/>
      <c r="Y164" s="123"/>
      <c r="Z164" s="221"/>
      <c r="AA164" s="123"/>
      <c r="AB164" s="111">
        <f>AI164+AX164+BA164+BD164+BG164</f>
        <v>0</v>
      </c>
      <c r="AC164" s="221"/>
      <c r="AD164" s="221"/>
      <c r="AE164" s="221"/>
      <c r="AF164" s="221"/>
      <c r="AG164" s="221"/>
      <c r="AH164" s="221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221"/>
      <c r="BK164" s="221"/>
      <c r="BL164" s="221"/>
      <c r="BM164" s="124"/>
      <c r="BN164" s="124"/>
      <c r="BO164" s="124"/>
      <c r="BP164" s="124"/>
      <c r="BQ164" s="575">
        <f>SUM(BS164:BW164)</f>
        <v>0</v>
      </c>
      <c r="BR164" s="247"/>
      <c r="BS164" s="123"/>
      <c r="BT164" s="123"/>
      <c r="BU164" s="123"/>
      <c r="BV164" s="123"/>
      <c r="BW164" s="123"/>
      <c r="BX164" s="221"/>
      <c r="BY164" s="221"/>
      <c r="BZ164" s="111">
        <f>SUM(CA164:CD164)</f>
        <v>0</v>
      </c>
      <c r="CA164" s="123"/>
      <c r="CB164" s="123"/>
      <c r="CC164" s="123"/>
      <c r="CD164" s="123"/>
      <c r="CE164" s="221"/>
      <c r="CF164" s="229"/>
      <c r="CG164" s="578"/>
      <c r="CH164" s="578"/>
      <c r="CI164" s="123"/>
      <c r="CJ164" s="123"/>
      <c r="CK164" s="117"/>
    </row>
    <row r="165" spans="1:89" hidden="1" outlineLevel="1">
      <c r="A165" s="117"/>
      <c r="B165" s="117"/>
      <c r="C165" s="95"/>
      <c r="D165" s="122"/>
      <c r="E165" s="123"/>
      <c r="F165" s="123"/>
      <c r="G165" s="111">
        <f>J165+O165+P165+Q165+R165</f>
        <v>0</v>
      </c>
      <c r="H165" s="225">
        <f t="shared" si="525"/>
        <v>0</v>
      </c>
      <c r="I165" s="225">
        <f t="shared" si="525"/>
        <v>0</v>
      </c>
      <c r="J165" s="111">
        <f t="shared" si="525"/>
        <v>0</v>
      </c>
      <c r="K165" s="90"/>
      <c r="L165" s="90"/>
      <c r="M165" s="90"/>
      <c r="N165" s="90"/>
      <c r="O165" s="90"/>
      <c r="P165" s="90"/>
      <c r="Q165" s="90"/>
      <c r="R165" s="90"/>
      <c r="S165" s="224"/>
      <c r="T165" s="87"/>
      <c r="U165" s="87"/>
      <c r="V165" s="87"/>
      <c r="W165" s="87"/>
      <c r="X165" s="87"/>
      <c r="Y165" s="87"/>
      <c r="Z165" s="222"/>
      <c r="AA165" s="123"/>
      <c r="AB165" s="111">
        <f>AI165+AX165+BA165+BD165+BG165</f>
        <v>0</v>
      </c>
      <c r="AC165" s="222"/>
      <c r="AD165" s="221"/>
      <c r="AE165" s="221"/>
      <c r="AF165" s="222"/>
      <c r="AG165" s="221"/>
      <c r="AH165" s="221"/>
      <c r="AI165" s="87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256"/>
      <c r="BB165" s="123"/>
      <c r="BC165" s="123"/>
      <c r="BD165" s="256"/>
      <c r="BE165" s="123"/>
      <c r="BF165" s="123"/>
      <c r="BG165" s="123"/>
      <c r="BH165" s="123"/>
      <c r="BI165" s="123"/>
      <c r="BJ165" s="221"/>
      <c r="BK165" s="221"/>
      <c r="BL165" s="221"/>
      <c r="BM165" s="124"/>
      <c r="BN165" s="124"/>
      <c r="BO165" s="124"/>
      <c r="BP165" s="124"/>
      <c r="BQ165" s="575">
        <f>SUM(BS165:BW165)</f>
        <v>0</v>
      </c>
      <c r="BR165" s="247"/>
      <c r="BS165" s="123"/>
      <c r="BT165" s="123"/>
      <c r="BU165" s="123"/>
      <c r="BV165" s="123"/>
      <c r="BW165" s="123"/>
      <c r="BX165" s="221"/>
      <c r="BY165" s="221"/>
      <c r="BZ165" s="111">
        <f>SUM(CA165:CD165)</f>
        <v>0</v>
      </c>
      <c r="CA165" s="123"/>
      <c r="CB165" s="123"/>
      <c r="CC165" s="123"/>
      <c r="CD165" s="123"/>
      <c r="CE165" s="221"/>
      <c r="CF165" s="229"/>
      <c r="CG165" s="578"/>
      <c r="CH165" s="578"/>
      <c r="CI165" s="123"/>
      <c r="CJ165" s="123"/>
      <c r="CK165" s="117"/>
    </row>
    <row r="166" spans="1:89" hidden="1" outlineLevel="1">
      <c r="A166" s="117"/>
      <c r="B166" s="117"/>
      <c r="C166" s="95" t="s">
        <v>104</v>
      </c>
      <c r="D166" s="122"/>
      <c r="E166" s="123"/>
      <c r="F166" s="123"/>
      <c r="G166" s="111">
        <f>J166+O166+P166+Q166+R166</f>
        <v>0</v>
      </c>
      <c r="H166" s="225">
        <f t="shared" si="525"/>
        <v>0</v>
      </c>
      <c r="I166" s="225">
        <f t="shared" si="525"/>
        <v>0</v>
      </c>
      <c r="J166" s="111">
        <f t="shared" si="525"/>
        <v>0</v>
      </c>
      <c r="K166" s="90"/>
      <c r="L166" s="90"/>
      <c r="M166" s="90"/>
      <c r="N166" s="90"/>
      <c r="O166" s="90"/>
      <c r="P166" s="90"/>
      <c r="Q166" s="90"/>
      <c r="R166" s="90"/>
      <c r="S166" s="224"/>
      <c r="T166" s="87"/>
      <c r="U166" s="87"/>
      <c r="V166" s="87"/>
      <c r="W166" s="87"/>
      <c r="X166" s="87"/>
      <c r="Y166" s="87"/>
      <c r="Z166" s="222"/>
      <c r="AA166" s="123"/>
      <c r="AB166" s="111">
        <f>AI166+AX166+BA166+BD166+BG166</f>
        <v>0</v>
      </c>
      <c r="AC166" s="222"/>
      <c r="AD166" s="221"/>
      <c r="AE166" s="221"/>
      <c r="AF166" s="222"/>
      <c r="AG166" s="221"/>
      <c r="AH166" s="221"/>
      <c r="AI166" s="87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221"/>
      <c r="BK166" s="221"/>
      <c r="BL166" s="221"/>
      <c r="BM166" s="124"/>
      <c r="BN166" s="124"/>
      <c r="BO166" s="124"/>
      <c r="BP166" s="124"/>
      <c r="BQ166" s="575">
        <f>SUM(BS166:BW166)</f>
        <v>0</v>
      </c>
      <c r="BR166" s="247"/>
      <c r="BS166" s="123"/>
      <c r="BT166" s="123"/>
      <c r="BU166" s="123"/>
      <c r="BV166" s="123"/>
      <c r="BW166" s="123"/>
      <c r="BX166" s="221"/>
      <c r="BY166" s="221"/>
      <c r="BZ166" s="111">
        <f>SUM(CA166:CD166)</f>
        <v>0</v>
      </c>
      <c r="CA166" s="123"/>
      <c r="CB166" s="123"/>
      <c r="CC166" s="123"/>
      <c r="CD166" s="123"/>
      <c r="CE166" s="221"/>
      <c r="CF166" s="229"/>
      <c r="CG166" s="578"/>
      <c r="CH166" s="578"/>
      <c r="CI166" s="123"/>
      <c r="CJ166" s="123"/>
      <c r="CK166" s="117"/>
    </row>
    <row r="167" spans="1:89" hidden="1" outlineLevel="1">
      <c r="A167" s="117"/>
      <c r="B167" s="117"/>
      <c r="C167" s="97"/>
      <c r="D167" s="124" t="s">
        <v>13</v>
      </c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24"/>
      <c r="AB167" s="111">
        <f>SUM(AB164:AB166)</f>
        <v>0</v>
      </c>
      <c r="AC167" s="225">
        <f>SUM(AC164:AC166)</f>
        <v>0</v>
      </c>
      <c r="AD167" s="225">
        <f>SUM(AD164:AD166)</f>
        <v>0</v>
      </c>
      <c r="AE167" s="225">
        <f t="shared" ref="AE167" si="526">SUM(AE164:AE166)</f>
        <v>0</v>
      </c>
      <c r="AF167" s="225">
        <f>SUM(AF164:AF166)</f>
        <v>0</v>
      </c>
      <c r="AG167" s="225">
        <f>SUM(AG164:AG166)</f>
        <v>0</v>
      </c>
      <c r="AH167" s="225">
        <f t="shared" ref="AH167" si="527">SUM(AH164:AH166)</f>
        <v>0</v>
      </c>
      <c r="AI167" s="111">
        <f>SUM(AI164:AI166)</f>
        <v>0</v>
      </c>
      <c r="AJ167" s="111">
        <f>SUM(AJ164:AJ166)</f>
        <v>0</v>
      </c>
      <c r="AK167" s="111">
        <f t="shared" ref="AK167:BI167" si="528">SUM(AK164:AK166)</f>
        <v>0</v>
      </c>
      <c r="AL167" s="111">
        <f t="shared" si="528"/>
        <v>0</v>
      </c>
      <c r="AM167" s="111">
        <f t="shared" si="528"/>
        <v>0</v>
      </c>
      <c r="AN167" s="111">
        <f t="shared" si="528"/>
        <v>0</v>
      </c>
      <c r="AO167" s="111">
        <f t="shared" si="528"/>
        <v>0</v>
      </c>
      <c r="AP167" s="111">
        <f t="shared" si="528"/>
        <v>0</v>
      </c>
      <c r="AQ167" s="111">
        <f t="shared" si="528"/>
        <v>0</v>
      </c>
      <c r="AR167" s="111">
        <f t="shared" si="528"/>
        <v>0</v>
      </c>
      <c r="AS167" s="111">
        <f t="shared" si="528"/>
        <v>0</v>
      </c>
      <c r="AT167" s="111">
        <f t="shared" si="528"/>
        <v>0</v>
      </c>
      <c r="AU167" s="111">
        <f t="shared" si="528"/>
        <v>0</v>
      </c>
      <c r="AV167" s="111">
        <f t="shared" si="528"/>
        <v>0</v>
      </c>
      <c r="AW167" s="111">
        <f t="shared" si="528"/>
        <v>0</v>
      </c>
      <c r="AX167" s="111">
        <f t="shared" si="528"/>
        <v>0</v>
      </c>
      <c r="AY167" s="111">
        <f t="shared" si="528"/>
        <v>0</v>
      </c>
      <c r="AZ167" s="111">
        <f t="shared" si="528"/>
        <v>0</v>
      </c>
      <c r="BA167" s="111">
        <f t="shared" si="528"/>
        <v>0</v>
      </c>
      <c r="BB167" s="111">
        <f t="shared" si="528"/>
        <v>0</v>
      </c>
      <c r="BC167" s="111">
        <f t="shared" si="528"/>
        <v>0</v>
      </c>
      <c r="BD167" s="111">
        <f t="shared" si="528"/>
        <v>0</v>
      </c>
      <c r="BE167" s="111">
        <f t="shared" si="528"/>
        <v>0</v>
      </c>
      <c r="BF167" s="111">
        <f t="shared" si="528"/>
        <v>0</v>
      </c>
      <c r="BG167" s="111">
        <f t="shared" si="528"/>
        <v>0</v>
      </c>
      <c r="BH167" s="111">
        <f t="shared" si="528"/>
        <v>0</v>
      </c>
      <c r="BI167" s="111">
        <f t="shared" si="528"/>
        <v>0</v>
      </c>
      <c r="BJ167" s="225">
        <f>SUM(BJ164:BJ166)</f>
        <v>0</v>
      </c>
      <c r="BK167" s="225">
        <f>SUM(BK164:BK166)</f>
        <v>0</v>
      </c>
      <c r="BL167" s="225">
        <f>SUM(BL164:BL166)</f>
        <v>0</v>
      </c>
      <c r="BM167" s="112"/>
      <c r="BN167" s="112"/>
      <c r="BO167" s="112"/>
      <c r="BP167" s="112"/>
      <c r="BQ167" s="575">
        <f t="shared" ref="BQ167:CD167" si="529">SUM(BQ164:BQ166)</f>
        <v>0</v>
      </c>
      <c r="BR167" s="247"/>
      <c r="BS167" s="111">
        <f t="shared" si="529"/>
        <v>0</v>
      </c>
      <c r="BT167" s="111">
        <f t="shared" si="529"/>
        <v>0</v>
      </c>
      <c r="BU167" s="111">
        <f t="shared" si="529"/>
        <v>0</v>
      </c>
      <c r="BV167" s="111">
        <f t="shared" si="529"/>
        <v>0</v>
      </c>
      <c r="BW167" s="111">
        <f t="shared" si="529"/>
        <v>0</v>
      </c>
      <c r="BX167" s="225">
        <f>SUM(BX164:BX166)</f>
        <v>0</v>
      </c>
      <c r="BY167" s="225">
        <f>SUM(BY164:BY166)</f>
        <v>0</v>
      </c>
      <c r="BZ167" s="111">
        <f t="shared" si="529"/>
        <v>0</v>
      </c>
      <c r="CA167" s="111">
        <f t="shared" si="529"/>
        <v>0</v>
      </c>
      <c r="CB167" s="111">
        <f t="shared" si="529"/>
        <v>0</v>
      </c>
      <c r="CC167" s="111">
        <f t="shared" si="529"/>
        <v>0</v>
      </c>
      <c r="CD167" s="111">
        <f t="shared" si="529"/>
        <v>0</v>
      </c>
      <c r="CE167" s="225">
        <f>SUM(CE164:CE166)</f>
        <v>0</v>
      </c>
      <c r="CF167" s="247"/>
      <c r="CG167" s="570"/>
      <c r="CH167" s="570"/>
      <c r="CI167" s="112"/>
      <c r="CJ167" s="112"/>
      <c r="CK167" s="112"/>
    </row>
    <row r="168" spans="1:89" ht="45" hidden="1" outlineLevel="1">
      <c r="A168" s="117"/>
      <c r="B168" s="117"/>
      <c r="C168" s="98" t="s">
        <v>46</v>
      </c>
      <c r="D168" s="38" t="s">
        <v>290</v>
      </c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23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576"/>
      <c r="BR168" s="246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246"/>
      <c r="CG168" s="582"/>
      <c r="CH168" s="582"/>
      <c r="CI168" s="112"/>
      <c r="CJ168" s="112"/>
      <c r="CK168" s="112"/>
    </row>
    <row r="169" spans="1:89" hidden="1" outlineLevel="1">
      <c r="A169" s="117"/>
      <c r="B169" s="117"/>
      <c r="C169" s="95" t="s">
        <v>124</v>
      </c>
      <c r="D169" s="122" t="s">
        <v>101</v>
      </c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24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576"/>
      <c r="BR169" s="246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246"/>
      <c r="CG169" s="582"/>
      <c r="CH169" s="582"/>
      <c r="CI169" s="112"/>
      <c r="CJ169" s="112"/>
      <c r="CK169" s="112"/>
    </row>
    <row r="170" spans="1:89" ht="29.25" hidden="1" customHeight="1" outlineLevel="1">
      <c r="A170" s="117"/>
      <c r="B170" s="117"/>
      <c r="C170" s="99" t="s">
        <v>104</v>
      </c>
      <c r="D170" s="117"/>
      <c r="E170" s="124"/>
      <c r="F170" s="124"/>
      <c r="G170" s="111">
        <f>J170+O170+P170+Q170+R170</f>
        <v>0</v>
      </c>
      <c r="H170" s="225">
        <f>SUM(I170:L170)</f>
        <v>0</v>
      </c>
      <c r="I170" s="225">
        <f>SUM(J170:M170)</f>
        <v>0</v>
      </c>
      <c r="J170" s="111">
        <f>SUM(K170:N170)</f>
        <v>0</v>
      </c>
      <c r="K170" s="90"/>
      <c r="L170" s="90"/>
      <c r="M170" s="90"/>
      <c r="N170" s="90"/>
      <c r="O170" s="90"/>
      <c r="P170" s="90"/>
      <c r="Q170" s="90"/>
      <c r="R170" s="90"/>
      <c r="S170" s="224"/>
      <c r="T170" s="87"/>
      <c r="U170" s="87"/>
      <c r="V170" s="87"/>
      <c r="W170" s="87"/>
      <c r="X170" s="87"/>
      <c r="Y170" s="87"/>
      <c r="Z170" s="222"/>
      <c r="AA170" s="124"/>
      <c r="AB170" s="225">
        <f t="shared" ref="AB170:AB171" si="530">AI170+AX170+BA170+BD170+BG170+AF170</f>
        <v>0</v>
      </c>
      <c r="AC170" s="222"/>
      <c r="AD170" s="221"/>
      <c r="AE170" s="221"/>
      <c r="AF170" s="222"/>
      <c r="AG170" s="221"/>
      <c r="AH170" s="221"/>
      <c r="AI170" s="87"/>
      <c r="AJ170" s="256"/>
      <c r="AK170" s="123"/>
      <c r="AL170" s="123"/>
      <c r="AM170" s="123"/>
      <c r="AN170" s="123"/>
      <c r="AO170" s="123"/>
      <c r="AP170" s="123"/>
      <c r="AQ170" s="123"/>
      <c r="AR170" s="123"/>
      <c r="AS170" s="222"/>
      <c r="AT170" s="123"/>
      <c r="AU170" s="123"/>
      <c r="AV170" s="222"/>
      <c r="AW170" s="123"/>
      <c r="AX170" s="123"/>
      <c r="AY170" s="222"/>
      <c r="AZ170" s="123"/>
      <c r="BA170" s="221"/>
      <c r="BB170" s="222"/>
      <c r="BC170" s="221"/>
      <c r="BD170" s="221"/>
      <c r="BE170" s="222"/>
      <c r="BF170" s="221"/>
      <c r="BG170" s="221"/>
      <c r="BH170" s="222"/>
      <c r="BI170" s="221"/>
      <c r="BJ170" s="221"/>
      <c r="BK170" s="222"/>
      <c r="BL170" s="221"/>
      <c r="BM170" s="124"/>
      <c r="BN170" s="124"/>
      <c r="BO170" s="124"/>
      <c r="BP170" s="124"/>
      <c r="BQ170" s="575">
        <f>SUM(BS170:BW170)</f>
        <v>0</v>
      </c>
      <c r="BR170" s="247"/>
      <c r="BS170" s="87"/>
      <c r="BT170" s="87"/>
      <c r="BU170" s="87"/>
      <c r="BV170" s="87"/>
      <c r="BW170" s="87"/>
      <c r="BX170" s="222"/>
      <c r="BY170" s="222"/>
      <c r="BZ170" s="111">
        <f>SUM(CA170:CD170)</f>
        <v>0</v>
      </c>
      <c r="CA170" s="87"/>
      <c r="CB170" s="87"/>
      <c r="CC170" s="87"/>
      <c r="CD170" s="87"/>
      <c r="CE170" s="222"/>
      <c r="CF170" s="226"/>
      <c r="CG170" s="568"/>
      <c r="CH170" s="568"/>
      <c r="CI170" s="124"/>
      <c r="CJ170" s="124"/>
      <c r="CK170" s="117"/>
    </row>
    <row r="171" spans="1:89" hidden="1" outlineLevel="1">
      <c r="A171" s="117"/>
      <c r="B171" s="117"/>
      <c r="C171" s="97"/>
      <c r="D171" s="124" t="s">
        <v>13</v>
      </c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24"/>
      <c r="AB171" s="225">
        <f t="shared" si="530"/>
        <v>0</v>
      </c>
      <c r="AC171" s="225"/>
      <c r="AD171" s="225"/>
      <c r="AE171" s="225"/>
      <c r="AF171" s="225"/>
      <c r="AG171" s="225"/>
      <c r="AH171" s="225"/>
      <c r="AI171" s="111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25"/>
      <c r="AX171" s="225"/>
      <c r="AY171" s="225"/>
      <c r="AZ171" s="22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112"/>
      <c r="BN171" s="112"/>
      <c r="BO171" s="112"/>
      <c r="BP171" s="112"/>
      <c r="BQ171" s="575">
        <f>SUM(BQ170:BQ170)</f>
        <v>0</v>
      </c>
      <c r="BR171" s="247"/>
      <c r="BS171" s="111">
        <f t="shared" ref="BS171:CE171" si="531">SUM(BS170:BS170)</f>
        <v>0</v>
      </c>
      <c r="BT171" s="111">
        <f t="shared" si="531"/>
        <v>0</v>
      </c>
      <c r="BU171" s="111">
        <f t="shared" si="531"/>
        <v>0</v>
      </c>
      <c r="BV171" s="111">
        <f t="shared" si="531"/>
        <v>0</v>
      </c>
      <c r="BW171" s="111">
        <f t="shared" si="531"/>
        <v>0</v>
      </c>
      <c r="BX171" s="225">
        <f t="shared" si="531"/>
        <v>0</v>
      </c>
      <c r="BY171" s="225">
        <f t="shared" si="531"/>
        <v>0</v>
      </c>
      <c r="BZ171" s="111">
        <f t="shared" si="531"/>
        <v>0</v>
      </c>
      <c r="CA171" s="111">
        <f t="shared" si="531"/>
        <v>0</v>
      </c>
      <c r="CB171" s="111">
        <f t="shared" si="531"/>
        <v>0</v>
      </c>
      <c r="CC171" s="111">
        <f t="shared" si="531"/>
        <v>0</v>
      </c>
      <c r="CD171" s="111">
        <f t="shared" si="531"/>
        <v>0</v>
      </c>
      <c r="CE171" s="225">
        <f t="shared" si="531"/>
        <v>0</v>
      </c>
      <c r="CF171" s="247"/>
      <c r="CG171" s="570"/>
      <c r="CH171" s="570"/>
      <c r="CI171" s="112"/>
      <c r="CJ171" s="112"/>
      <c r="CK171" s="112"/>
    </row>
    <row r="172" spans="1:89" hidden="1" outlineLevel="1">
      <c r="A172" s="117"/>
      <c r="B172" s="117"/>
      <c r="C172" s="95" t="s">
        <v>125</v>
      </c>
      <c r="D172" s="122" t="s">
        <v>105</v>
      </c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24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576"/>
      <c r="BR172" s="246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246"/>
      <c r="CG172" s="582"/>
      <c r="CH172" s="582"/>
      <c r="CI172" s="112"/>
      <c r="CJ172" s="112"/>
      <c r="CK172" s="112"/>
    </row>
    <row r="173" spans="1:89" hidden="1" outlineLevel="1">
      <c r="A173" s="117"/>
      <c r="B173" s="117"/>
      <c r="C173" s="100"/>
      <c r="D173" s="231"/>
      <c r="E173" s="124"/>
      <c r="F173" s="124"/>
      <c r="G173" s="111">
        <f>J173+O173+P173+Q173+R173</f>
        <v>0</v>
      </c>
      <c r="H173" s="225">
        <f t="shared" ref="H173:J174" si="532">SUM(I173:L173)</f>
        <v>0</v>
      </c>
      <c r="I173" s="225">
        <f t="shared" si="532"/>
        <v>0</v>
      </c>
      <c r="J173" s="111">
        <f t="shared" si="532"/>
        <v>0</v>
      </c>
      <c r="K173" s="90"/>
      <c r="L173" s="90"/>
      <c r="M173" s="90"/>
      <c r="N173" s="90"/>
      <c r="O173" s="90"/>
      <c r="P173" s="90"/>
      <c r="Q173" s="90"/>
      <c r="R173" s="90"/>
      <c r="S173" s="224"/>
      <c r="T173" s="87"/>
      <c r="U173" s="87"/>
      <c r="V173" s="87"/>
      <c r="W173" s="87"/>
      <c r="X173" s="87"/>
      <c r="Y173" s="87"/>
      <c r="Z173" s="222"/>
      <c r="AA173" s="124"/>
      <c r="AB173" s="111">
        <f>AI173+AX173+BA173+BD173+BG173</f>
        <v>0</v>
      </c>
      <c r="AC173" s="222"/>
      <c r="AD173" s="221"/>
      <c r="AE173" s="221"/>
      <c r="AF173" s="222"/>
      <c r="AG173" s="221"/>
      <c r="AH173" s="221"/>
      <c r="AI173" s="87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221"/>
      <c r="BK173" s="221"/>
      <c r="BL173" s="221"/>
      <c r="BM173" s="124"/>
      <c r="BN173" s="124"/>
      <c r="BO173" s="124"/>
      <c r="BP173" s="124"/>
      <c r="BQ173" s="575">
        <f>SUM(BS173:BW173)</f>
        <v>0</v>
      </c>
      <c r="BR173" s="247"/>
      <c r="BS173" s="123"/>
      <c r="BT173" s="123"/>
      <c r="BU173" s="123"/>
      <c r="BV173" s="123"/>
      <c r="BW173" s="123"/>
      <c r="BX173" s="221"/>
      <c r="BY173" s="221"/>
      <c r="BZ173" s="111">
        <f>SUM(CA173:CD173)</f>
        <v>0</v>
      </c>
      <c r="CA173" s="123"/>
      <c r="CB173" s="123"/>
      <c r="CC173" s="123"/>
      <c r="CD173" s="123"/>
      <c r="CE173" s="221"/>
      <c r="CF173" s="229"/>
      <c r="CG173" s="578"/>
      <c r="CH173" s="578"/>
      <c r="CI173" s="124"/>
      <c r="CJ173" s="124"/>
      <c r="CK173" s="117"/>
    </row>
    <row r="174" spans="1:89" hidden="1" outlineLevel="1">
      <c r="A174" s="117"/>
      <c r="B174" s="117"/>
      <c r="C174" s="100" t="s">
        <v>104</v>
      </c>
      <c r="D174" s="292"/>
      <c r="E174" s="124"/>
      <c r="F174" s="124"/>
      <c r="G174" s="111">
        <f>J174+O174+P174+Q174+R174</f>
        <v>0</v>
      </c>
      <c r="H174" s="225">
        <f t="shared" si="532"/>
        <v>0</v>
      </c>
      <c r="I174" s="225">
        <f t="shared" si="532"/>
        <v>0</v>
      </c>
      <c r="J174" s="111">
        <f t="shared" si="532"/>
        <v>0</v>
      </c>
      <c r="K174" s="90"/>
      <c r="L174" s="90"/>
      <c r="M174" s="90"/>
      <c r="N174" s="90"/>
      <c r="O174" s="90"/>
      <c r="P174" s="90"/>
      <c r="Q174" s="90"/>
      <c r="R174" s="90"/>
      <c r="S174" s="224"/>
      <c r="T174" s="87"/>
      <c r="U174" s="87"/>
      <c r="V174" s="87"/>
      <c r="W174" s="87"/>
      <c r="X174" s="87"/>
      <c r="Y174" s="87"/>
      <c r="Z174" s="222"/>
      <c r="AA174" s="124"/>
      <c r="AB174" s="111">
        <f>AI174+AX174+BA174+BD174+BG174</f>
        <v>0</v>
      </c>
      <c r="AC174" s="222"/>
      <c r="AD174" s="221"/>
      <c r="AE174" s="221"/>
      <c r="AF174" s="222"/>
      <c r="AG174" s="221"/>
      <c r="AH174" s="221"/>
      <c r="AI174" s="87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221"/>
      <c r="BK174" s="221"/>
      <c r="BL174" s="221"/>
      <c r="BM174" s="124"/>
      <c r="BN174" s="124"/>
      <c r="BO174" s="124"/>
      <c r="BP174" s="124"/>
      <c r="BQ174" s="575">
        <f>SUM(BS174:BW174)</f>
        <v>0</v>
      </c>
      <c r="BR174" s="247"/>
      <c r="BS174" s="123"/>
      <c r="BT174" s="123"/>
      <c r="BU174" s="123"/>
      <c r="BV174" s="123"/>
      <c r="BW174" s="123"/>
      <c r="BX174" s="221"/>
      <c r="BY174" s="221"/>
      <c r="BZ174" s="111">
        <f>SUM(CA174:CD174)</f>
        <v>0</v>
      </c>
      <c r="CA174" s="123"/>
      <c r="CB174" s="123"/>
      <c r="CC174" s="123"/>
      <c r="CD174" s="123"/>
      <c r="CE174" s="221"/>
      <c r="CF174" s="229"/>
      <c r="CG174" s="578"/>
      <c r="CH174" s="578"/>
      <c r="CI174" s="124"/>
      <c r="CJ174" s="124"/>
      <c r="CK174" s="117"/>
    </row>
    <row r="175" spans="1:89" hidden="1" outlineLevel="1">
      <c r="A175" s="117"/>
      <c r="B175" s="117"/>
      <c r="C175" s="97"/>
      <c r="D175" s="124" t="s">
        <v>13</v>
      </c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24"/>
      <c r="AB175" s="225">
        <f t="shared" ref="AB175:BI175" si="533">SUM(AB172:AB174)</f>
        <v>0</v>
      </c>
      <c r="AC175" s="225">
        <f t="shared" ref="AC175:AE175" si="534">SUM(AC172:AC174)</f>
        <v>0</v>
      </c>
      <c r="AD175" s="225">
        <f t="shared" si="534"/>
        <v>0</v>
      </c>
      <c r="AE175" s="225">
        <f t="shared" si="534"/>
        <v>0</v>
      </c>
      <c r="AF175" s="225">
        <f t="shared" si="533"/>
        <v>0</v>
      </c>
      <c r="AG175" s="225">
        <f t="shared" si="533"/>
        <v>0</v>
      </c>
      <c r="AH175" s="225">
        <f t="shared" si="533"/>
        <v>0</v>
      </c>
      <c r="AI175" s="225">
        <f t="shared" si="533"/>
        <v>0</v>
      </c>
      <c r="AJ175" s="225">
        <f t="shared" si="533"/>
        <v>0</v>
      </c>
      <c r="AK175" s="225">
        <f t="shared" si="533"/>
        <v>0</v>
      </c>
      <c r="AL175" s="225">
        <f t="shared" si="533"/>
        <v>0</v>
      </c>
      <c r="AM175" s="225">
        <f t="shared" si="533"/>
        <v>0</v>
      </c>
      <c r="AN175" s="225">
        <f t="shared" si="533"/>
        <v>0</v>
      </c>
      <c r="AO175" s="225">
        <f t="shared" si="533"/>
        <v>0</v>
      </c>
      <c r="AP175" s="225">
        <f t="shared" si="533"/>
        <v>0</v>
      </c>
      <c r="AQ175" s="225">
        <f t="shared" si="533"/>
        <v>0</v>
      </c>
      <c r="AR175" s="225">
        <f t="shared" si="533"/>
        <v>0</v>
      </c>
      <c r="AS175" s="225">
        <f t="shared" si="533"/>
        <v>0</v>
      </c>
      <c r="AT175" s="225">
        <f t="shared" si="533"/>
        <v>0</v>
      </c>
      <c r="AU175" s="225">
        <f t="shared" si="533"/>
        <v>0</v>
      </c>
      <c r="AV175" s="225">
        <f t="shared" si="533"/>
        <v>0</v>
      </c>
      <c r="AW175" s="225">
        <f t="shared" si="533"/>
        <v>0</v>
      </c>
      <c r="AX175" s="225">
        <f t="shared" si="533"/>
        <v>0</v>
      </c>
      <c r="AY175" s="225">
        <f t="shared" si="533"/>
        <v>0</v>
      </c>
      <c r="AZ175" s="225">
        <f t="shared" si="533"/>
        <v>0</v>
      </c>
      <c r="BA175" s="225">
        <f t="shared" si="533"/>
        <v>0</v>
      </c>
      <c r="BB175" s="225">
        <f t="shared" si="533"/>
        <v>0</v>
      </c>
      <c r="BC175" s="225">
        <f t="shared" si="533"/>
        <v>0</v>
      </c>
      <c r="BD175" s="225">
        <f t="shared" si="533"/>
        <v>0</v>
      </c>
      <c r="BE175" s="225">
        <f t="shared" si="533"/>
        <v>0</v>
      </c>
      <c r="BF175" s="225">
        <f t="shared" si="533"/>
        <v>0</v>
      </c>
      <c r="BG175" s="225">
        <f t="shared" si="533"/>
        <v>0</v>
      </c>
      <c r="BH175" s="225">
        <f t="shared" si="533"/>
        <v>0</v>
      </c>
      <c r="BI175" s="225">
        <f t="shared" si="533"/>
        <v>0</v>
      </c>
      <c r="BJ175" s="225">
        <f>SUM(BJ172:BJ174)</f>
        <v>0</v>
      </c>
      <c r="BK175" s="225">
        <f>SUM(BK172:BK174)</f>
        <v>0</v>
      </c>
      <c r="BL175" s="225">
        <f>SUM(BL172:BL174)</f>
        <v>0</v>
      </c>
      <c r="BM175" s="112"/>
      <c r="BN175" s="112"/>
      <c r="BO175" s="112"/>
      <c r="BP175" s="112"/>
      <c r="BQ175" s="575">
        <f t="shared" ref="BQ175:BW175" si="535">SUM(BQ172:BQ174)</f>
        <v>0</v>
      </c>
      <c r="BR175" s="247"/>
      <c r="BS175" s="225">
        <f t="shared" si="535"/>
        <v>0</v>
      </c>
      <c r="BT175" s="225">
        <f t="shared" si="535"/>
        <v>0</v>
      </c>
      <c r="BU175" s="225">
        <f t="shared" si="535"/>
        <v>0</v>
      </c>
      <c r="BV175" s="225">
        <f t="shared" si="535"/>
        <v>0</v>
      </c>
      <c r="BW175" s="225">
        <f t="shared" si="535"/>
        <v>0</v>
      </c>
      <c r="BX175" s="225">
        <f>SUM(BX172:BX174)</f>
        <v>0</v>
      </c>
      <c r="BY175" s="225">
        <f>SUM(BY172:BY174)</f>
        <v>0</v>
      </c>
      <c r="BZ175" s="111">
        <f t="shared" ref="BZ175:CE175" si="536">SUM(BZ173:BZ174)</f>
        <v>0</v>
      </c>
      <c r="CA175" s="111">
        <f t="shared" si="536"/>
        <v>0</v>
      </c>
      <c r="CB175" s="111">
        <f t="shared" si="536"/>
        <v>0</v>
      </c>
      <c r="CC175" s="111">
        <f t="shared" si="536"/>
        <v>0</v>
      </c>
      <c r="CD175" s="111">
        <f t="shared" si="536"/>
        <v>0</v>
      </c>
      <c r="CE175" s="225">
        <f t="shared" si="536"/>
        <v>0</v>
      </c>
      <c r="CF175" s="247"/>
      <c r="CG175" s="570"/>
      <c r="CH175" s="570"/>
      <c r="CI175" s="112"/>
      <c r="CJ175" s="112"/>
      <c r="CK175" s="112"/>
    </row>
    <row r="176" spans="1:89" ht="78.75" outlineLevel="1">
      <c r="A176" s="119"/>
      <c r="B176" s="119"/>
      <c r="C176" s="101">
        <v>2</v>
      </c>
      <c r="D176" s="25" t="s">
        <v>291</v>
      </c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64">
        <f>AD182+AD187+AD192+AD197+AD202+AD207+AD212+AD217+AD222+AD227+AD232+AD237</f>
        <v>49.091250000000002</v>
      </c>
      <c r="AE176" s="164">
        <f>AE182+AE187+AE192+AE197+AE202+AE207+AE212+AE217+AE222+AE227+AE232+AE237</f>
        <v>0.62698497500000006</v>
      </c>
      <c r="AF176" s="173"/>
      <c r="AG176" s="164">
        <f>AG182+AG187+AG192+AG197+AG202+AG207+AG212+AG217+AG222+AG227+AG232+AG237</f>
        <v>41.017764628820942</v>
      </c>
      <c r="AH176" s="164">
        <f>AH182+AH187+AH192+AH197+AH202+AH207+AH212+AH217+AH222+AH227+AH232+AH237</f>
        <v>0.77831614554996675</v>
      </c>
      <c r="AI176" s="173"/>
      <c r="AJ176" s="164">
        <f>AJ182+AJ187+AJ192+AJ197+AJ202+AJ207+AJ212+AJ217+AJ222+AJ227+AJ232+AJ237</f>
        <v>33.089087200000002</v>
      </c>
      <c r="AK176" s="164">
        <f>AK182+AK187+AK192+AK197+AK202+AK207+AK212+AK217+AK222+AK227+AK232+AK237</f>
        <v>0.65102788998478678</v>
      </c>
      <c r="AL176" s="173"/>
      <c r="AM176" s="164">
        <f>AM182+AM187+AM192+AM197+AM202+AM207+AM212+AM217+AM222+AM227+AM232+AM237</f>
        <v>4.6087375359999996</v>
      </c>
      <c r="AN176" s="164">
        <f>AN182+AN187+AN192+AN197+AN202+AN207+AN212+AN217+AN222+AN227+AN232+AN237</f>
        <v>8.5191409664000003E-2</v>
      </c>
      <c r="AO176" s="173"/>
      <c r="AP176" s="164">
        <f>AP182+AP187+AP192+AP197+AP202+AP207+AP212+AP217+AP222+AP227+AP232+AP237</f>
        <v>4.6087375360000005</v>
      </c>
      <c r="AQ176" s="164">
        <f>AQ182+AQ187+AQ192+AQ197+AQ202+AQ207+AQ212+AQ217+AQ222+AQ227+AQ232+AQ237</f>
        <v>8.5191409664000003E-2</v>
      </c>
      <c r="AR176" s="173"/>
      <c r="AS176" s="164">
        <f>AS182+AS187+AS192+AS197+AS202+AS207+AS212+AS217+AS222+AS227+AS232+AS237</f>
        <v>1.9443111479999999</v>
      </c>
      <c r="AT176" s="164">
        <f>AT182+AT187+AT192+AT197+AT202+AT207+AT212+AT217+AT222+AT227+AT232+AT237</f>
        <v>3.5940125952000003E-2</v>
      </c>
      <c r="AU176" s="173"/>
      <c r="AV176" s="164">
        <f>AV182+AV187+AV192+AV197+AV202+AV207+AV212+AV217+AV222+AV227+AV232+AV237</f>
        <v>4.1766683919999998</v>
      </c>
      <c r="AW176" s="164">
        <f>AW182+AW187+AW192+AW197+AW202+AW207+AW212+AW217+AW222+AW227+AW232+AW237</f>
        <v>7.7204715007999997E-2</v>
      </c>
      <c r="AX176" s="173"/>
      <c r="AY176" s="164">
        <f>AY182+AY187+AY192+AY197+AY202+AY207+AY212+AY217+AY222+AY227+AY232+AY237</f>
        <v>15.338454612000001</v>
      </c>
      <c r="AZ176" s="164">
        <f>AZ182+AZ187+AZ192+AZ197+AZ202+AZ207+AZ212+AZ217+AZ222+AZ227+AZ232+AZ237</f>
        <v>0.28352766028800003</v>
      </c>
      <c r="BA176" s="173"/>
      <c r="BB176" s="164">
        <f>BB182+BB187+BB192+BB197+BB202+BB207+BB212+BB217+BB222+BB227+BB232+BB237</f>
        <v>15.338454612000001</v>
      </c>
      <c r="BC176" s="164">
        <f>BC182+BC187+BC192+BC197+BC202+BC207+BC212+BC217+BC222+BC227+BC232+BC237</f>
        <v>0.28352766028800003</v>
      </c>
      <c r="BD176" s="173"/>
      <c r="BE176" s="164">
        <f>BE182+BE187+BE192+BE197+BE202+BE207+BE212+BE217+BE222+BE227+BE232+BE237</f>
        <v>15.338454612000001</v>
      </c>
      <c r="BF176" s="164">
        <f>BF182+BF187+BF192+BF197+BF202+BF207+BF212+BF217+BF222+BF227+BF232+BF237</f>
        <v>0.28352766028800003</v>
      </c>
      <c r="BG176" s="173"/>
      <c r="BH176" s="164">
        <f>BH182+BH187+BH192+BH197+BH202+BH207+BH212+BH217+BH222+BH227+BH232+BH237</f>
        <v>15.338454611999998</v>
      </c>
      <c r="BI176" s="164">
        <f>BI182+BI187+BI192+BI197+BI202+BI207+BI212+BI217+BI222+BI227+BI232+BI237</f>
        <v>0.28352766028800003</v>
      </c>
      <c r="BJ176" s="173"/>
      <c r="BK176" s="164">
        <f>BK182+BK187+BK192+BK197+BK202+BK207+BK212+BK217+BK222+BK227+BK232+BK237</f>
        <v>15.338454611999998</v>
      </c>
      <c r="BL176" s="164">
        <f>BL182+BL187+BL192+BL197+BL202+BL207+BL212+BL217+BL222+BL227+BL232+BL237</f>
        <v>0.28352766028800003</v>
      </c>
      <c r="BM176" s="173"/>
      <c r="BN176" s="173"/>
      <c r="BO176" s="173"/>
      <c r="BP176" s="173"/>
      <c r="BQ176" s="620">
        <f t="shared" ref="BQ176:CH176" si="537">BQ182+BQ187+BQ192+BQ197+BQ202+BQ207+BQ212+BQ217+BQ222+BQ227+BQ232+BQ237</f>
        <v>7.8772778946562596</v>
      </c>
      <c r="BR176" s="164">
        <f t="shared" si="537"/>
        <v>1.238</v>
      </c>
      <c r="BS176" s="164">
        <f t="shared" si="537"/>
        <v>1.8826253449999999</v>
      </c>
      <c r="BT176" s="164">
        <f t="shared" si="537"/>
        <v>0.34677651465626141</v>
      </c>
      <c r="BU176" s="164">
        <f t="shared" si="537"/>
        <v>1.8826253449999983</v>
      </c>
      <c r="BV176" s="164">
        <f t="shared" si="537"/>
        <v>1.8826253449999999</v>
      </c>
      <c r="BW176" s="164">
        <f t="shared" si="537"/>
        <v>1.8826253449999999</v>
      </c>
      <c r="BX176" s="164">
        <f t="shared" si="537"/>
        <v>1.8826253449999983</v>
      </c>
      <c r="BY176" s="164">
        <f t="shared" si="537"/>
        <v>1.8826253449999983</v>
      </c>
      <c r="BZ176" s="164">
        <f t="shared" si="537"/>
        <v>4.581921715</v>
      </c>
      <c r="CA176" s="164">
        <f t="shared" si="537"/>
        <v>1.238</v>
      </c>
      <c r="CB176" s="164">
        <f t="shared" si="537"/>
        <v>1.8826253449999999</v>
      </c>
      <c r="CC176" s="164">
        <f t="shared" si="537"/>
        <v>1.4612963699999999</v>
      </c>
      <c r="CD176" s="164">
        <f t="shared" si="537"/>
        <v>0</v>
      </c>
      <c r="CE176" s="164">
        <f t="shared" si="537"/>
        <v>0</v>
      </c>
      <c r="CF176" s="164">
        <f t="shared" si="537"/>
        <v>0</v>
      </c>
      <c r="CG176" s="164">
        <f t="shared" si="537"/>
        <v>0</v>
      </c>
      <c r="CH176" s="164">
        <f t="shared" si="537"/>
        <v>0</v>
      </c>
      <c r="CI176" s="173"/>
      <c r="CJ176" s="173"/>
      <c r="CK176" s="173"/>
    </row>
    <row r="177" spans="1:89" hidden="1" outlineLevel="1">
      <c r="A177" s="117"/>
      <c r="B177" s="117"/>
      <c r="C177" s="95" t="s">
        <v>51</v>
      </c>
      <c r="D177" s="122" t="s">
        <v>101</v>
      </c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23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576"/>
      <c r="BR177" s="246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246"/>
      <c r="CG177" s="582"/>
      <c r="CH177" s="582"/>
      <c r="CI177" s="112"/>
      <c r="CJ177" s="112"/>
      <c r="CK177" s="112"/>
    </row>
    <row r="178" spans="1:89" hidden="1" outlineLevel="1">
      <c r="A178" s="117"/>
      <c r="B178" s="117"/>
      <c r="C178" s="102" t="s">
        <v>126</v>
      </c>
      <c r="D178" s="36" t="s">
        <v>106</v>
      </c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7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576"/>
      <c r="BR178" s="246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246"/>
      <c r="CG178" s="582"/>
      <c r="CH178" s="582"/>
      <c r="CI178" s="112"/>
      <c r="CJ178" s="112"/>
      <c r="CK178" s="112"/>
    </row>
    <row r="179" spans="1:89" hidden="1" outlineLevel="1">
      <c r="A179" s="117"/>
      <c r="B179" s="117"/>
      <c r="C179" s="103"/>
      <c r="D179" s="131"/>
      <c r="E179" s="117"/>
      <c r="F179" s="117"/>
      <c r="G179" s="111">
        <f>J179+O179+P179+Q179+R179</f>
        <v>0</v>
      </c>
      <c r="H179" s="225">
        <f t="shared" ref="H179:J181" si="538">SUM(I179:L179)</f>
        <v>0</v>
      </c>
      <c r="I179" s="225">
        <f t="shared" si="538"/>
        <v>0</v>
      </c>
      <c r="J179" s="111">
        <f t="shared" si="538"/>
        <v>0</v>
      </c>
      <c r="K179" s="123"/>
      <c r="L179" s="123"/>
      <c r="M179" s="123"/>
      <c r="N179" s="123"/>
      <c r="O179" s="123"/>
      <c r="P179" s="123"/>
      <c r="Q179" s="123"/>
      <c r="R179" s="123"/>
      <c r="S179" s="221"/>
      <c r="T179" s="123"/>
      <c r="U179" s="123"/>
      <c r="V179" s="123"/>
      <c r="W179" s="123"/>
      <c r="X179" s="123"/>
      <c r="Y179" s="123"/>
      <c r="Z179" s="221"/>
      <c r="AA179" s="123"/>
      <c r="AB179" s="111">
        <f>AI179+AX179+BA179+BD179+BG179</f>
        <v>0</v>
      </c>
      <c r="AC179" s="221"/>
      <c r="AD179" s="221"/>
      <c r="AE179" s="221"/>
      <c r="AF179" s="221"/>
      <c r="AG179" s="221"/>
      <c r="AH179" s="221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221"/>
      <c r="BK179" s="221"/>
      <c r="BL179" s="221"/>
      <c r="BM179" s="123"/>
      <c r="BN179" s="123"/>
      <c r="BO179" s="123"/>
      <c r="BP179" s="123"/>
      <c r="BQ179" s="575">
        <f>SUM(BS179:BW179)</f>
        <v>0</v>
      </c>
      <c r="BR179" s="247"/>
      <c r="BS179" s="123"/>
      <c r="BT179" s="123"/>
      <c r="BU179" s="123"/>
      <c r="BV179" s="123"/>
      <c r="BW179" s="123"/>
      <c r="BX179" s="221"/>
      <c r="BY179" s="221"/>
      <c r="BZ179" s="111">
        <f>SUM(CA179:CD179)</f>
        <v>0</v>
      </c>
      <c r="CA179" s="123"/>
      <c r="CB179" s="123"/>
      <c r="CC179" s="123"/>
      <c r="CD179" s="123"/>
      <c r="CE179" s="221"/>
      <c r="CF179" s="229"/>
      <c r="CG179" s="578"/>
      <c r="CH179" s="578"/>
      <c r="CI179" s="117"/>
      <c r="CJ179" s="117"/>
      <c r="CK179" s="117"/>
    </row>
    <row r="180" spans="1:89" hidden="1" outlineLevel="1">
      <c r="A180" s="117"/>
      <c r="B180" s="117"/>
      <c r="C180" s="103"/>
      <c r="D180" s="131"/>
      <c r="E180" s="117"/>
      <c r="F180" s="117"/>
      <c r="G180" s="111">
        <f>J180+O180+P180+Q180+R180</f>
        <v>0</v>
      </c>
      <c r="H180" s="225">
        <f t="shared" si="538"/>
        <v>0</v>
      </c>
      <c r="I180" s="225">
        <f t="shared" si="538"/>
        <v>0</v>
      </c>
      <c r="J180" s="111">
        <f t="shared" si="538"/>
        <v>0</v>
      </c>
      <c r="K180" s="90"/>
      <c r="L180" s="90"/>
      <c r="M180" s="90"/>
      <c r="N180" s="90"/>
      <c r="O180" s="90"/>
      <c r="P180" s="90"/>
      <c r="Q180" s="90"/>
      <c r="R180" s="90"/>
      <c r="S180" s="224"/>
      <c r="T180" s="87"/>
      <c r="U180" s="87"/>
      <c r="V180" s="87"/>
      <c r="W180" s="87"/>
      <c r="X180" s="87"/>
      <c r="Y180" s="87"/>
      <c r="Z180" s="222"/>
      <c r="AA180" s="87"/>
      <c r="AB180" s="111">
        <f>AI180+AX180+BA180+BD180+BG180</f>
        <v>0</v>
      </c>
      <c r="AC180" s="222"/>
      <c r="AD180" s="222"/>
      <c r="AE180" s="222"/>
      <c r="AF180" s="222"/>
      <c r="AG180" s="222"/>
      <c r="AH180" s="222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222"/>
      <c r="BK180" s="222"/>
      <c r="BL180" s="222"/>
      <c r="BM180" s="87"/>
      <c r="BN180" s="87"/>
      <c r="BO180" s="87"/>
      <c r="BP180" s="87"/>
      <c r="BQ180" s="575">
        <f>SUM(BS180:BW180)</f>
        <v>0</v>
      </c>
      <c r="BR180" s="247"/>
      <c r="BS180" s="87"/>
      <c r="BT180" s="87"/>
      <c r="BU180" s="87"/>
      <c r="BV180" s="87"/>
      <c r="BW180" s="87"/>
      <c r="BX180" s="222"/>
      <c r="BY180" s="222"/>
      <c r="BZ180" s="111">
        <f>SUM(CA180:CD180)</f>
        <v>0</v>
      </c>
      <c r="CA180" s="87"/>
      <c r="CB180" s="87"/>
      <c r="CC180" s="87"/>
      <c r="CD180" s="87"/>
      <c r="CE180" s="222"/>
      <c r="CF180" s="226"/>
      <c r="CG180" s="568"/>
      <c r="CH180" s="568"/>
      <c r="CI180" s="117"/>
      <c r="CJ180" s="117"/>
      <c r="CK180" s="117"/>
    </row>
    <row r="181" spans="1:89" hidden="1" outlineLevel="1">
      <c r="A181" s="117"/>
      <c r="B181" s="117"/>
      <c r="C181" s="103"/>
      <c r="D181" s="131"/>
      <c r="E181" s="117"/>
      <c r="F181" s="117"/>
      <c r="G181" s="111">
        <f>J181+O181+P181+Q181+R181</f>
        <v>0</v>
      </c>
      <c r="H181" s="225">
        <f t="shared" si="538"/>
        <v>0</v>
      </c>
      <c r="I181" s="225">
        <f t="shared" si="538"/>
        <v>0</v>
      </c>
      <c r="J181" s="111">
        <f t="shared" si="538"/>
        <v>0</v>
      </c>
      <c r="K181" s="90"/>
      <c r="L181" s="90"/>
      <c r="M181" s="90"/>
      <c r="N181" s="90"/>
      <c r="O181" s="90"/>
      <c r="P181" s="90"/>
      <c r="Q181" s="90"/>
      <c r="R181" s="90"/>
      <c r="S181" s="224"/>
      <c r="T181" s="87"/>
      <c r="U181" s="87"/>
      <c r="V181" s="87"/>
      <c r="W181" s="87"/>
      <c r="X181" s="87"/>
      <c r="Y181" s="87"/>
      <c r="Z181" s="222"/>
      <c r="AA181" s="87"/>
      <c r="AB181" s="111">
        <f>AI181+AX181+BA181+BD181+BG181</f>
        <v>0</v>
      </c>
      <c r="AC181" s="222"/>
      <c r="AD181" s="222"/>
      <c r="AE181" s="222"/>
      <c r="AF181" s="222"/>
      <c r="AG181" s="222"/>
      <c r="AH181" s="222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222"/>
      <c r="BK181" s="222"/>
      <c r="BL181" s="222"/>
      <c r="BM181" s="87"/>
      <c r="BN181" s="87"/>
      <c r="BO181" s="87"/>
      <c r="BP181" s="87"/>
      <c r="BQ181" s="575">
        <f>SUM(BS181:BW181)</f>
        <v>0</v>
      </c>
      <c r="BR181" s="247"/>
      <c r="BS181" s="87"/>
      <c r="BT181" s="87"/>
      <c r="BU181" s="87"/>
      <c r="BV181" s="87"/>
      <c r="BW181" s="87"/>
      <c r="BX181" s="222"/>
      <c r="BY181" s="222"/>
      <c r="BZ181" s="111">
        <f>SUM(CA181:CD181)</f>
        <v>0</v>
      </c>
      <c r="CA181" s="87"/>
      <c r="CB181" s="87"/>
      <c r="CC181" s="87"/>
      <c r="CD181" s="87"/>
      <c r="CE181" s="222"/>
      <c r="CF181" s="226"/>
      <c r="CG181" s="568"/>
      <c r="CH181" s="568"/>
      <c r="CI181" s="117"/>
      <c r="CJ181" s="117"/>
      <c r="CK181" s="117"/>
    </row>
    <row r="182" spans="1:89" hidden="1" outlineLevel="1">
      <c r="A182" s="117"/>
      <c r="B182" s="117"/>
      <c r="C182" s="103"/>
      <c r="D182" s="37" t="s">
        <v>107</v>
      </c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24"/>
      <c r="AB182" s="111">
        <f>SUM(AB179:AB181)</f>
        <v>0</v>
      </c>
      <c r="AC182" s="225">
        <f>SUM(AC179:AC181)</f>
        <v>0</v>
      </c>
      <c r="AD182" s="225">
        <f>SUM(AD179:AD181)</f>
        <v>0</v>
      </c>
      <c r="AE182" s="225">
        <f t="shared" ref="AE182" si="539">SUM(AE179:AE181)</f>
        <v>0</v>
      </c>
      <c r="AF182" s="225">
        <f>SUM(AF179:AF181)</f>
        <v>0</v>
      </c>
      <c r="AG182" s="225">
        <f>SUM(AG179:AG181)</f>
        <v>0</v>
      </c>
      <c r="AH182" s="225">
        <f t="shared" ref="AH182" si="540">SUM(AH179:AH181)</f>
        <v>0</v>
      </c>
      <c r="AI182" s="111">
        <f>SUM(AI179:AI181)</f>
        <v>0</v>
      </c>
      <c r="AJ182" s="111">
        <f>SUM(AJ179:AJ181)</f>
        <v>0</v>
      </c>
      <c r="AK182" s="111">
        <f t="shared" ref="AK182:BI182" si="541">SUM(AK179:AK181)</f>
        <v>0</v>
      </c>
      <c r="AL182" s="111">
        <f t="shared" si="541"/>
        <v>0</v>
      </c>
      <c r="AM182" s="111">
        <f t="shared" si="541"/>
        <v>0</v>
      </c>
      <c r="AN182" s="111">
        <f t="shared" si="541"/>
        <v>0</v>
      </c>
      <c r="AO182" s="111">
        <f t="shared" si="541"/>
        <v>0</v>
      </c>
      <c r="AP182" s="111">
        <f t="shared" si="541"/>
        <v>0</v>
      </c>
      <c r="AQ182" s="111">
        <f t="shared" si="541"/>
        <v>0</v>
      </c>
      <c r="AR182" s="111">
        <f t="shared" si="541"/>
        <v>0</v>
      </c>
      <c r="AS182" s="111">
        <f t="shared" si="541"/>
        <v>0</v>
      </c>
      <c r="AT182" s="111">
        <f t="shared" si="541"/>
        <v>0</v>
      </c>
      <c r="AU182" s="111">
        <f t="shared" si="541"/>
        <v>0</v>
      </c>
      <c r="AV182" s="111">
        <f t="shared" si="541"/>
        <v>0</v>
      </c>
      <c r="AW182" s="111">
        <f t="shared" si="541"/>
        <v>0</v>
      </c>
      <c r="AX182" s="111">
        <f t="shared" si="541"/>
        <v>0</v>
      </c>
      <c r="AY182" s="111">
        <f t="shared" si="541"/>
        <v>0</v>
      </c>
      <c r="AZ182" s="111">
        <f t="shared" si="541"/>
        <v>0</v>
      </c>
      <c r="BA182" s="111">
        <f t="shared" si="541"/>
        <v>0</v>
      </c>
      <c r="BB182" s="111">
        <f t="shared" si="541"/>
        <v>0</v>
      </c>
      <c r="BC182" s="111">
        <f t="shared" si="541"/>
        <v>0</v>
      </c>
      <c r="BD182" s="111">
        <f t="shared" si="541"/>
        <v>0</v>
      </c>
      <c r="BE182" s="111">
        <f t="shared" si="541"/>
        <v>0</v>
      </c>
      <c r="BF182" s="111">
        <f t="shared" si="541"/>
        <v>0</v>
      </c>
      <c r="BG182" s="111">
        <f t="shared" si="541"/>
        <v>0</v>
      </c>
      <c r="BH182" s="111">
        <f t="shared" si="541"/>
        <v>0</v>
      </c>
      <c r="BI182" s="111">
        <f t="shared" si="541"/>
        <v>0</v>
      </c>
      <c r="BJ182" s="225">
        <f>SUM(BJ179:BJ181)</f>
        <v>0</v>
      </c>
      <c r="BK182" s="225">
        <f>SUM(BK179:BK181)</f>
        <v>0</v>
      </c>
      <c r="BL182" s="225">
        <f>SUM(BL179:BL181)</f>
        <v>0</v>
      </c>
      <c r="BM182" s="112"/>
      <c r="BN182" s="112"/>
      <c r="BO182" s="112"/>
      <c r="BP182" s="112"/>
      <c r="BQ182" s="575">
        <f t="shared" ref="BQ182:CD182" si="542">SUM(BQ179:BQ181)</f>
        <v>0</v>
      </c>
      <c r="BR182" s="247"/>
      <c r="BS182" s="111">
        <f t="shared" si="542"/>
        <v>0</v>
      </c>
      <c r="BT182" s="111">
        <f t="shared" si="542"/>
        <v>0</v>
      </c>
      <c r="BU182" s="111">
        <f t="shared" si="542"/>
        <v>0</v>
      </c>
      <c r="BV182" s="111">
        <f t="shared" si="542"/>
        <v>0</v>
      </c>
      <c r="BW182" s="111">
        <f t="shared" si="542"/>
        <v>0</v>
      </c>
      <c r="BX182" s="225">
        <f>SUM(BX179:BX181)</f>
        <v>0</v>
      </c>
      <c r="BY182" s="225">
        <f>SUM(BY179:BY181)</f>
        <v>0</v>
      </c>
      <c r="BZ182" s="111">
        <f t="shared" si="542"/>
        <v>0</v>
      </c>
      <c r="CA182" s="111">
        <f t="shared" si="542"/>
        <v>0</v>
      </c>
      <c r="CB182" s="111">
        <f t="shared" si="542"/>
        <v>0</v>
      </c>
      <c r="CC182" s="111">
        <f t="shared" si="542"/>
        <v>0</v>
      </c>
      <c r="CD182" s="111">
        <f t="shared" si="542"/>
        <v>0</v>
      </c>
      <c r="CE182" s="225">
        <f>SUM(CE179:CE181)</f>
        <v>0</v>
      </c>
      <c r="CF182" s="247"/>
      <c r="CG182" s="570"/>
      <c r="CH182" s="570"/>
      <c r="CI182" s="112"/>
      <c r="CJ182" s="112"/>
      <c r="CK182" s="112"/>
    </row>
    <row r="183" spans="1:89" hidden="1" outlineLevel="1">
      <c r="A183" s="117"/>
      <c r="B183" s="117"/>
      <c r="C183" s="102" t="s">
        <v>127</v>
      </c>
      <c r="D183" s="36" t="s">
        <v>273</v>
      </c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7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576"/>
      <c r="BR183" s="246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246"/>
      <c r="CG183" s="582"/>
      <c r="CH183" s="582"/>
      <c r="CI183" s="112"/>
      <c r="CJ183" s="112"/>
      <c r="CK183" s="112"/>
    </row>
    <row r="184" spans="1:89" hidden="1" outlineLevel="1">
      <c r="A184" s="117"/>
      <c r="B184" s="117"/>
      <c r="C184" s="103"/>
      <c r="D184" s="24"/>
      <c r="E184" s="117"/>
      <c r="F184" s="117"/>
      <c r="G184" s="111">
        <f>J184+O184+P184+Q184+R184</f>
        <v>0</v>
      </c>
      <c r="H184" s="225">
        <f t="shared" ref="H184:J186" si="543">SUM(I184:L184)</f>
        <v>0</v>
      </c>
      <c r="I184" s="225">
        <f t="shared" si="543"/>
        <v>0</v>
      </c>
      <c r="J184" s="111">
        <f t="shared" si="543"/>
        <v>0</v>
      </c>
      <c r="K184" s="123"/>
      <c r="L184" s="123"/>
      <c r="M184" s="123"/>
      <c r="N184" s="123"/>
      <c r="O184" s="123"/>
      <c r="P184" s="123"/>
      <c r="Q184" s="123"/>
      <c r="R184" s="123"/>
      <c r="S184" s="221"/>
      <c r="T184" s="123"/>
      <c r="U184" s="123"/>
      <c r="V184" s="123"/>
      <c r="W184" s="123"/>
      <c r="X184" s="123"/>
      <c r="Y184" s="123"/>
      <c r="Z184" s="221"/>
      <c r="AA184" s="123"/>
      <c r="AB184" s="111">
        <f>AI184+AX184+BA184+BD184+BG184</f>
        <v>0</v>
      </c>
      <c r="AC184" s="221"/>
      <c r="AD184" s="221"/>
      <c r="AE184" s="221"/>
      <c r="AF184" s="221"/>
      <c r="AG184" s="221"/>
      <c r="AH184" s="221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221"/>
      <c r="BK184" s="221"/>
      <c r="BL184" s="221"/>
      <c r="BM184" s="123"/>
      <c r="BN184" s="123"/>
      <c r="BO184" s="123"/>
      <c r="BP184" s="123"/>
      <c r="BQ184" s="575">
        <f>SUM(BS184:BW184)</f>
        <v>0</v>
      </c>
      <c r="BR184" s="247"/>
      <c r="BS184" s="123"/>
      <c r="BT184" s="123"/>
      <c r="BU184" s="123"/>
      <c r="BV184" s="123"/>
      <c r="BW184" s="123"/>
      <c r="BX184" s="221"/>
      <c r="BY184" s="221"/>
      <c r="BZ184" s="111">
        <f>SUM(CA184:CD184)</f>
        <v>0</v>
      </c>
      <c r="CA184" s="123"/>
      <c r="CB184" s="123"/>
      <c r="CC184" s="123"/>
      <c r="CD184" s="123"/>
      <c r="CE184" s="221"/>
      <c r="CF184" s="229"/>
      <c r="CG184" s="578"/>
      <c r="CH184" s="578"/>
      <c r="CI184" s="117"/>
      <c r="CJ184" s="117"/>
      <c r="CK184" s="117"/>
    </row>
    <row r="185" spans="1:89" hidden="1" outlineLevel="1">
      <c r="A185" s="117"/>
      <c r="B185" s="117"/>
      <c r="C185" s="103"/>
      <c r="D185" s="24"/>
      <c r="E185" s="117"/>
      <c r="F185" s="117"/>
      <c r="G185" s="111">
        <f>J185+O185+P185+Q185+R185</f>
        <v>0</v>
      </c>
      <c r="H185" s="225">
        <f t="shared" si="543"/>
        <v>0</v>
      </c>
      <c r="I185" s="225">
        <f t="shared" si="543"/>
        <v>0</v>
      </c>
      <c r="J185" s="111">
        <f t="shared" si="543"/>
        <v>0</v>
      </c>
      <c r="K185" s="90"/>
      <c r="L185" s="90"/>
      <c r="M185" s="90"/>
      <c r="N185" s="90"/>
      <c r="O185" s="90"/>
      <c r="P185" s="90"/>
      <c r="Q185" s="90"/>
      <c r="R185" s="90"/>
      <c r="S185" s="224"/>
      <c r="T185" s="87"/>
      <c r="U185" s="87"/>
      <c r="V185" s="87"/>
      <c r="W185" s="87"/>
      <c r="X185" s="87"/>
      <c r="Y185" s="87"/>
      <c r="Z185" s="222"/>
      <c r="AA185" s="87"/>
      <c r="AB185" s="111">
        <f>AI185+AX185+BA185+BD185+BG185</f>
        <v>0</v>
      </c>
      <c r="AC185" s="222"/>
      <c r="AD185" s="222"/>
      <c r="AE185" s="222"/>
      <c r="AF185" s="222"/>
      <c r="AG185" s="222"/>
      <c r="AH185" s="222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222"/>
      <c r="BK185" s="222"/>
      <c r="BL185" s="222"/>
      <c r="BM185" s="87"/>
      <c r="BN185" s="87"/>
      <c r="BO185" s="87"/>
      <c r="BP185" s="87"/>
      <c r="BQ185" s="575">
        <f>SUM(BS185:BW185)</f>
        <v>0</v>
      </c>
      <c r="BR185" s="247"/>
      <c r="BS185" s="87"/>
      <c r="BT185" s="87"/>
      <c r="BU185" s="87"/>
      <c r="BV185" s="87"/>
      <c r="BW185" s="87"/>
      <c r="BX185" s="222"/>
      <c r="BY185" s="222"/>
      <c r="BZ185" s="111">
        <f>SUM(CA185:CD185)</f>
        <v>0</v>
      </c>
      <c r="CA185" s="87"/>
      <c r="CB185" s="87"/>
      <c r="CC185" s="87"/>
      <c r="CD185" s="87"/>
      <c r="CE185" s="222"/>
      <c r="CF185" s="226"/>
      <c r="CG185" s="568"/>
      <c r="CH185" s="568"/>
      <c r="CI185" s="117"/>
      <c r="CJ185" s="117"/>
      <c r="CK185" s="117"/>
    </row>
    <row r="186" spans="1:89" hidden="1" outlineLevel="1">
      <c r="A186" s="117"/>
      <c r="B186" s="117"/>
      <c r="C186" s="103" t="s">
        <v>104</v>
      </c>
      <c r="D186" s="24"/>
      <c r="E186" s="117"/>
      <c r="F186" s="117"/>
      <c r="G186" s="111">
        <f>J186+O186+P186+Q186+R186</f>
        <v>0</v>
      </c>
      <c r="H186" s="225">
        <f t="shared" si="543"/>
        <v>0</v>
      </c>
      <c r="I186" s="225">
        <f t="shared" si="543"/>
        <v>0</v>
      </c>
      <c r="J186" s="111">
        <f t="shared" si="543"/>
        <v>0</v>
      </c>
      <c r="K186" s="90"/>
      <c r="L186" s="90"/>
      <c r="M186" s="90"/>
      <c r="N186" s="90"/>
      <c r="O186" s="90"/>
      <c r="P186" s="90"/>
      <c r="Q186" s="90"/>
      <c r="R186" s="90"/>
      <c r="S186" s="224"/>
      <c r="T186" s="87"/>
      <c r="U186" s="87"/>
      <c r="V186" s="87"/>
      <c r="W186" s="87"/>
      <c r="X186" s="87"/>
      <c r="Y186" s="87"/>
      <c r="Z186" s="222"/>
      <c r="AA186" s="87"/>
      <c r="AB186" s="111">
        <f>AI186+AX186+BA186+BD186+BG186</f>
        <v>0</v>
      </c>
      <c r="AC186" s="222"/>
      <c r="AD186" s="222"/>
      <c r="AE186" s="222"/>
      <c r="AF186" s="222"/>
      <c r="AG186" s="222"/>
      <c r="AH186" s="222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222"/>
      <c r="BK186" s="222"/>
      <c r="BL186" s="222"/>
      <c r="BM186" s="87"/>
      <c r="BN186" s="87"/>
      <c r="BO186" s="87"/>
      <c r="BP186" s="87"/>
      <c r="BQ186" s="575">
        <f>SUM(BS186:BW186)</f>
        <v>0</v>
      </c>
      <c r="BR186" s="247"/>
      <c r="BS186" s="87"/>
      <c r="BT186" s="87"/>
      <c r="BU186" s="87"/>
      <c r="BV186" s="87"/>
      <c r="BW186" s="87"/>
      <c r="BX186" s="222"/>
      <c r="BY186" s="222"/>
      <c r="BZ186" s="111">
        <f>SUM(CA186:CD186)</f>
        <v>0</v>
      </c>
      <c r="CA186" s="87"/>
      <c r="CB186" s="87"/>
      <c r="CC186" s="87"/>
      <c r="CD186" s="87"/>
      <c r="CE186" s="222"/>
      <c r="CF186" s="226"/>
      <c r="CG186" s="568"/>
      <c r="CH186" s="568"/>
      <c r="CI186" s="117"/>
      <c r="CJ186" s="117"/>
      <c r="CK186" s="117"/>
    </row>
    <row r="187" spans="1:89" hidden="1" outlineLevel="1">
      <c r="A187" s="117"/>
      <c r="B187" s="117"/>
      <c r="C187" s="103"/>
      <c r="D187" s="37" t="s">
        <v>107</v>
      </c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24"/>
      <c r="AB187" s="111">
        <f>SUM(AB184:AB186)</f>
        <v>0</v>
      </c>
      <c r="AC187" s="225">
        <f>SUM(AC184:AC186)</f>
        <v>0</v>
      </c>
      <c r="AD187" s="225">
        <f>SUM(AD184:AD186)</f>
        <v>0</v>
      </c>
      <c r="AE187" s="225">
        <f t="shared" ref="AE187" si="544">SUM(AE184:AE186)</f>
        <v>0</v>
      </c>
      <c r="AF187" s="225">
        <f>SUM(AF184:AF186)</f>
        <v>0</v>
      </c>
      <c r="AG187" s="225">
        <f>SUM(AG184:AG186)</f>
        <v>0</v>
      </c>
      <c r="AH187" s="225">
        <f t="shared" ref="AH187" si="545">SUM(AH184:AH186)</f>
        <v>0</v>
      </c>
      <c r="AI187" s="111">
        <f>SUM(AI184:AI186)</f>
        <v>0</v>
      </c>
      <c r="AJ187" s="111">
        <f>SUM(AJ184:AJ186)</f>
        <v>0</v>
      </c>
      <c r="AK187" s="111">
        <f t="shared" ref="AK187:BI187" si="546">SUM(AK184:AK186)</f>
        <v>0</v>
      </c>
      <c r="AL187" s="111">
        <f t="shared" si="546"/>
        <v>0</v>
      </c>
      <c r="AM187" s="111">
        <f t="shared" si="546"/>
        <v>0</v>
      </c>
      <c r="AN187" s="111">
        <f t="shared" si="546"/>
        <v>0</v>
      </c>
      <c r="AO187" s="111">
        <f t="shared" si="546"/>
        <v>0</v>
      </c>
      <c r="AP187" s="111">
        <f t="shared" si="546"/>
        <v>0</v>
      </c>
      <c r="AQ187" s="111">
        <f t="shared" si="546"/>
        <v>0</v>
      </c>
      <c r="AR187" s="111">
        <f t="shared" si="546"/>
        <v>0</v>
      </c>
      <c r="AS187" s="111">
        <f t="shared" si="546"/>
        <v>0</v>
      </c>
      <c r="AT187" s="111">
        <f t="shared" si="546"/>
        <v>0</v>
      </c>
      <c r="AU187" s="111">
        <f t="shared" si="546"/>
        <v>0</v>
      </c>
      <c r="AV187" s="111">
        <f t="shared" si="546"/>
        <v>0</v>
      </c>
      <c r="AW187" s="111">
        <f t="shared" si="546"/>
        <v>0</v>
      </c>
      <c r="AX187" s="111">
        <f t="shared" si="546"/>
        <v>0</v>
      </c>
      <c r="AY187" s="111">
        <f t="shared" si="546"/>
        <v>0</v>
      </c>
      <c r="AZ187" s="111">
        <f t="shared" si="546"/>
        <v>0</v>
      </c>
      <c r="BA187" s="111">
        <f t="shared" si="546"/>
        <v>0</v>
      </c>
      <c r="BB187" s="111">
        <f t="shared" si="546"/>
        <v>0</v>
      </c>
      <c r="BC187" s="111">
        <f t="shared" si="546"/>
        <v>0</v>
      </c>
      <c r="BD187" s="111">
        <f t="shared" si="546"/>
        <v>0</v>
      </c>
      <c r="BE187" s="111">
        <f t="shared" si="546"/>
        <v>0</v>
      </c>
      <c r="BF187" s="111">
        <f t="shared" si="546"/>
        <v>0</v>
      </c>
      <c r="BG187" s="111">
        <f t="shared" si="546"/>
        <v>0</v>
      </c>
      <c r="BH187" s="111">
        <f t="shared" si="546"/>
        <v>0</v>
      </c>
      <c r="BI187" s="111">
        <f t="shared" si="546"/>
        <v>0</v>
      </c>
      <c r="BJ187" s="225">
        <f>SUM(BJ184:BJ186)</f>
        <v>0</v>
      </c>
      <c r="BK187" s="225">
        <f>SUM(BK184:BK186)</f>
        <v>0</v>
      </c>
      <c r="BL187" s="225">
        <f>SUM(BL184:BL186)</f>
        <v>0</v>
      </c>
      <c r="BM187" s="112"/>
      <c r="BN187" s="112"/>
      <c r="BO187" s="112"/>
      <c r="BP187" s="112"/>
      <c r="BQ187" s="575">
        <f t="shared" ref="BQ187:CD187" si="547">SUM(BQ184:BQ186)</f>
        <v>0</v>
      </c>
      <c r="BR187" s="247"/>
      <c r="BS187" s="111">
        <f t="shared" si="547"/>
        <v>0</v>
      </c>
      <c r="BT187" s="111">
        <f t="shared" si="547"/>
        <v>0</v>
      </c>
      <c r="BU187" s="111">
        <f t="shared" si="547"/>
        <v>0</v>
      </c>
      <c r="BV187" s="111">
        <f t="shared" si="547"/>
        <v>0</v>
      </c>
      <c r="BW187" s="111">
        <f t="shared" si="547"/>
        <v>0</v>
      </c>
      <c r="BX187" s="225">
        <f>SUM(BX184:BX186)</f>
        <v>0</v>
      </c>
      <c r="BY187" s="225">
        <f>SUM(BY184:BY186)</f>
        <v>0</v>
      </c>
      <c r="BZ187" s="111">
        <f t="shared" si="547"/>
        <v>0</v>
      </c>
      <c r="CA187" s="111">
        <f t="shared" si="547"/>
        <v>0</v>
      </c>
      <c r="CB187" s="111">
        <f t="shared" si="547"/>
        <v>0</v>
      </c>
      <c r="CC187" s="111">
        <f t="shared" si="547"/>
        <v>0</v>
      </c>
      <c r="CD187" s="111">
        <f t="shared" si="547"/>
        <v>0</v>
      </c>
      <c r="CE187" s="225">
        <f>SUM(CE184:CE186)</f>
        <v>0</v>
      </c>
      <c r="CF187" s="247"/>
      <c r="CG187" s="570"/>
      <c r="CH187" s="570"/>
      <c r="CI187" s="112"/>
      <c r="CJ187" s="112"/>
      <c r="CK187" s="112"/>
    </row>
    <row r="188" spans="1:89" hidden="1" outlineLevel="1">
      <c r="A188" s="117"/>
      <c r="B188" s="117"/>
      <c r="C188" s="102" t="s">
        <v>128</v>
      </c>
      <c r="D188" s="36" t="s">
        <v>274</v>
      </c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7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576"/>
      <c r="BR188" s="246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246"/>
      <c r="CG188" s="582"/>
      <c r="CH188" s="582"/>
      <c r="CI188" s="112"/>
      <c r="CJ188" s="112"/>
      <c r="CK188" s="112"/>
    </row>
    <row r="189" spans="1:89" hidden="1" outlineLevel="1">
      <c r="A189" s="117"/>
      <c r="B189" s="117"/>
      <c r="C189" s="103"/>
      <c r="D189" s="24"/>
      <c r="E189" s="117"/>
      <c r="F189" s="117"/>
      <c r="G189" s="111">
        <f>J189+O189+P189+Q189+R189</f>
        <v>0</v>
      </c>
      <c r="H189" s="225">
        <f t="shared" ref="H189:J191" si="548">SUM(I189:L189)</f>
        <v>0</v>
      </c>
      <c r="I189" s="225">
        <f t="shared" si="548"/>
        <v>0</v>
      </c>
      <c r="J189" s="111">
        <f t="shared" si="548"/>
        <v>0</v>
      </c>
      <c r="K189" s="123"/>
      <c r="L189" s="123"/>
      <c r="M189" s="123"/>
      <c r="N189" s="123"/>
      <c r="O189" s="123"/>
      <c r="P189" s="123"/>
      <c r="Q189" s="123"/>
      <c r="R189" s="123"/>
      <c r="S189" s="221"/>
      <c r="T189" s="123"/>
      <c r="U189" s="123"/>
      <c r="V189" s="123"/>
      <c r="W189" s="123"/>
      <c r="X189" s="123"/>
      <c r="Y189" s="123"/>
      <c r="Z189" s="221"/>
      <c r="AA189" s="123"/>
      <c r="AB189" s="111">
        <f>AI189+AX189+BA189+BD189+BG189</f>
        <v>0</v>
      </c>
      <c r="AC189" s="221"/>
      <c r="AD189" s="221"/>
      <c r="AE189" s="221"/>
      <c r="AF189" s="221"/>
      <c r="AG189" s="221"/>
      <c r="AH189" s="221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221"/>
      <c r="BK189" s="221"/>
      <c r="BL189" s="221"/>
      <c r="BM189" s="123"/>
      <c r="BN189" s="123"/>
      <c r="BO189" s="123"/>
      <c r="BP189" s="123"/>
      <c r="BQ189" s="575">
        <f>SUM(BS189:BW189)</f>
        <v>0</v>
      </c>
      <c r="BR189" s="247"/>
      <c r="BS189" s="123"/>
      <c r="BT189" s="123"/>
      <c r="BU189" s="123"/>
      <c r="BV189" s="123"/>
      <c r="BW189" s="123"/>
      <c r="BX189" s="221"/>
      <c r="BY189" s="221"/>
      <c r="BZ189" s="111">
        <f>SUM(CA189:CD189)</f>
        <v>0</v>
      </c>
      <c r="CA189" s="123"/>
      <c r="CB189" s="123"/>
      <c r="CC189" s="123"/>
      <c r="CD189" s="123"/>
      <c r="CE189" s="221"/>
      <c r="CF189" s="229"/>
      <c r="CG189" s="578"/>
      <c r="CH189" s="578"/>
      <c r="CI189" s="117"/>
      <c r="CJ189" s="117"/>
      <c r="CK189" s="117"/>
    </row>
    <row r="190" spans="1:89" hidden="1" outlineLevel="1">
      <c r="A190" s="117"/>
      <c r="B190" s="117"/>
      <c r="C190" s="103"/>
      <c r="D190" s="24"/>
      <c r="E190" s="117"/>
      <c r="F190" s="117"/>
      <c r="G190" s="111">
        <f>J190+O190+P190+Q190+R190</f>
        <v>0</v>
      </c>
      <c r="H190" s="225">
        <f t="shared" si="548"/>
        <v>0</v>
      </c>
      <c r="I190" s="225">
        <f t="shared" si="548"/>
        <v>0</v>
      </c>
      <c r="J190" s="111">
        <f t="shared" si="548"/>
        <v>0</v>
      </c>
      <c r="K190" s="90"/>
      <c r="L190" s="90"/>
      <c r="M190" s="90"/>
      <c r="N190" s="90"/>
      <c r="O190" s="90"/>
      <c r="P190" s="90"/>
      <c r="Q190" s="90"/>
      <c r="R190" s="90"/>
      <c r="S190" s="224"/>
      <c r="T190" s="87"/>
      <c r="U190" s="87"/>
      <c r="V190" s="87"/>
      <c r="W190" s="87"/>
      <c r="X190" s="87"/>
      <c r="Y190" s="87"/>
      <c r="Z190" s="222"/>
      <c r="AA190" s="87"/>
      <c r="AB190" s="111">
        <f>AI190+AX190+BA190+BD190+BG190</f>
        <v>0</v>
      </c>
      <c r="AC190" s="222"/>
      <c r="AD190" s="222"/>
      <c r="AE190" s="222"/>
      <c r="AF190" s="222"/>
      <c r="AG190" s="222"/>
      <c r="AH190" s="222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222"/>
      <c r="BK190" s="222"/>
      <c r="BL190" s="222"/>
      <c r="BM190" s="87"/>
      <c r="BN190" s="87"/>
      <c r="BO190" s="87"/>
      <c r="BP190" s="87"/>
      <c r="BQ190" s="575">
        <f>SUM(BS190:BW190)</f>
        <v>0</v>
      </c>
      <c r="BR190" s="247"/>
      <c r="BS190" s="87"/>
      <c r="BT190" s="87"/>
      <c r="BU190" s="87"/>
      <c r="BV190" s="87"/>
      <c r="BW190" s="87"/>
      <c r="BX190" s="222"/>
      <c r="BY190" s="222"/>
      <c r="BZ190" s="111">
        <f>SUM(CA190:CD190)</f>
        <v>0</v>
      </c>
      <c r="CA190" s="87"/>
      <c r="CB190" s="87"/>
      <c r="CC190" s="87"/>
      <c r="CD190" s="87"/>
      <c r="CE190" s="222"/>
      <c r="CF190" s="226"/>
      <c r="CG190" s="568"/>
      <c r="CH190" s="568"/>
      <c r="CI190" s="117"/>
      <c r="CJ190" s="117"/>
      <c r="CK190" s="117"/>
    </row>
    <row r="191" spans="1:89" hidden="1" outlineLevel="1">
      <c r="A191" s="117"/>
      <c r="B191" s="117"/>
      <c r="C191" s="103" t="s">
        <v>104</v>
      </c>
      <c r="D191" s="24"/>
      <c r="E191" s="117"/>
      <c r="F191" s="117"/>
      <c r="G191" s="111">
        <f>J191+O191+P191+Q191+R191</f>
        <v>0</v>
      </c>
      <c r="H191" s="225">
        <f t="shared" si="548"/>
        <v>0</v>
      </c>
      <c r="I191" s="225">
        <f t="shared" si="548"/>
        <v>0</v>
      </c>
      <c r="J191" s="111">
        <f t="shared" si="548"/>
        <v>0</v>
      </c>
      <c r="K191" s="90"/>
      <c r="L191" s="90"/>
      <c r="M191" s="90"/>
      <c r="N191" s="90"/>
      <c r="O191" s="90"/>
      <c r="P191" s="90"/>
      <c r="Q191" s="90"/>
      <c r="R191" s="90"/>
      <c r="S191" s="224"/>
      <c r="T191" s="87"/>
      <c r="U191" s="87"/>
      <c r="V191" s="87"/>
      <c r="W191" s="87"/>
      <c r="X191" s="87"/>
      <c r="Y191" s="87"/>
      <c r="Z191" s="222"/>
      <c r="AA191" s="87"/>
      <c r="AB191" s="111">
        <f>AI191+AX191+BA191+BD191+BG191</f>
        <v>0</v>
      </c>
      <c r="AC191" s="222"/>
      <c r="AD191" s="222"/>
      <c r="AE191" s="222"/>
      <c r="AF191" s="222"/>
      <c r="AG191" s="222"/>
      <c r="AH191" s="222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222"/>
      <c r="BK191" s="222"/>
      <c r="BL191" s="222"/>
      <c r="BM191" s="87"/>
      <c r="BN191" s="87"/>
      <c r="BO191" s="87"/>
      <c r="BP191" s="87"/>
      <c r="BQ191" s="575">
        <f>SUM(BS191:BW191)</f>
        <v>0</v>
      </c>
      <c r="BR191" s="247"/>
      <c r="BS191" s="87"/>
      <c r="BT191" s="87"/>
      <c r="BU191" s="87"/>
      <c r="BV191" s="87"/>
      <c r="BW191" s="87"/>
      <c r="BX191" s="222"/>
      <c r="BY191" s="222"/>
      <c r="BZ191" s="111">
        <f>SUM(CA191:CD191)</f>
        <v>0</v>
      </c>
      <c r="CA191" s="87"/>
      <c r="CB191" s="87"/>
      <c r="CC191" s="87"/>
      <c r="CD191" s="87"/>
      <c r="CE191" s="222"/>
      <c r="CF191" s="226"/>
      <c r="CG191" s="568"/>
      <c r="CH191" s="568"/>
      <c r="CI191" s="117"/>
      <c r="CJ191" s="117"/>
      <c r="CK191" s="117"/>
    </row>
    <row r="192" spans="1:89" hidden="1" outlineLevel="1">
      <c r="A192" s="117"/>
      <c r="B192" s="117"/>
      <c r="C192" s="103"/>
      <c r="D192" s="37" t="s">
        <v>107</v>
      </c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24"/>
      <c r="AB192" s="111">
        <f>SUM(AB189:AB191)</f>
        <v>0</v>
      </c>
      <c r="AC192" s="225">
        <f>SUM(AC189:AC191)</f>
        <v>0</v>
      </c>
      <c r="AD192" s="225">
        <f>SUM(AD189:AD191)</f>
        <v>0</v>
      </c>
      <c r="AE192" s="225">
        <f t="shared" ref="AE192" si="549">SUM(AE189:AE191)</f>
        <v>0</v>
      </c>
      <c r="AF192" s="225">
        <f>SUM(AF189:AF191)</f>
        <v>0</v>
      </c>
      <c r="AG192" s="225">
        <f>SUM(AG189:AG191)</f>
        <v>0</v>
      </c>
      <c r="AH192" s="225">
        <f t="shared" ref="AH192" si="550">SUM(AH189:AH191)</f>
        <v>0</v>
      </c>
      <c r="AI192" s="111">
        <f>SUM(AI189:AI191)</f>
        <v>0</v>
      </c>
      <c r="AJ192" s="111">
        <f>SUM(AJ189:AJ191)</f>
        <v>0</v>
      </c>
      <c r="AK192" s="111">
        <f t="shared" ref="AK192:BI192" si="551">SUM(AK189:AK191)</f>
        <v>0</v>
      </c>
      <c r="AL192" s="111">
        <f t="shared" si="551"/>
        <v>0</v>
      </c>
      <c r="AM192" s="111">
        <f t="shared" si="551"/>
        <v>0</v>
      </c>
      <c r="AN192" s="111">
        <f t="shared" si="551"/>
        <v>0</v>
      </c>
      <c r="AO192" s="111">
        <f t="shared" si="551"/>
        <v>0</v>
      </c>
      <c r="AP192" s="111">
        <f t="shared" si="551"/>
        <v>0</v>
      </c>
      <c r="AQ192" s="111">
        <f t="shared" si="551"/>
        <v>0</v>
      </c>
      <c r="AR192" s="111">
        <f t="shared" si="551"/>
        <v>0</v>
      </c>
      <c r="AS192" s="111">
        <f t="shared" si="551"/>
        <v>0</v>
      </c>
      <c r="AT192" s="111">
        <f t="shared" si="551"/>
        <v>0</v>
      </c>
      <c r="AU192" s="111">
        <f t="shared" si="551"/>
        <v>0</v>
      </c>
      <c r="AV192" s="111">
        <f t="shared" si="551"/>
        <v>0</v>
      </c>
      <c r="AW192" s="111">
        <f t="shared" si="551"/>
        <v>0</v>
      </c>
      <c r="AX192" s="111">
        <f t="shared" si="551"/>
        <v>0</v>
      </c>
      <c r="AY192" s="111">
        <f t="shared" si="551"/>
        <v>0</v>
      </c>
      <c r="AZ192" s="111">
        <f t="shared" si="551"/>
        <v>0</v>
      </c>
      <c r="BA192" s="111">
        <f t="shared" si="551"/>
        <v>0</v>
      </c>
      <c r="BB192" s="111">
        <f t="shared" si="551"/>
        <v>0</v>
      </c>
      <c r="BC192" s="111">
        <f t="shared" si="551"/>
        <v>0</v>
      </c>
      <c r="BD192" s="111">
        <f t="shared" si="551"/>
        <v>0</v>
      </c>
      <c r="BE192" s="111">
        <f t="shared" si="551"/>
        <v>0</v>
      </c>
      <c r="BF192" s="111">
        <f t="shared" si="551"/>
        <v>0</v>
      </c>
      <c r="BG192" s="111">
        <f t="shared" si="551"/>
        <v>0</v>
      </c>
      <c r="BH192" s="111">
        <f t="shared" si="551"/>
        <v>0</v>
      </c>
      <c r="BI192" s="111">
        <f t="shared" si="551"/>
        <v>0</v>
      </c>
      <c r="BJ192" s="225">
        <f>SUM(BJ189:BJ191)</f>
        <v>0</v>
      </c>
      <c r="BK192" s="225">
        <f>SUM(BK189:BK191)</f>
        <v>0</v>
      </c>
      <c r="BL192" s="225">
        <f>SUM(BL189:BL191)</f>
        <v>0</v>
      </c>
      <c r="BM192" s="112"/>
      <c r="BN192" s="112"/>
      <c r="BO192" s="112"/>
      <c r="BP192" s="112"/>
      <c r="BQ192" s="575">
        <f t="shared" ref="BQ192:CD192" si="552">SUM(BQ189:BQ191)</f>
        <v>0</v>
      </c>
      <c r="BR192" s="247"/>
      <c r="BS192" s="111">
        <f t="shared" si="552"/>
        <v>0</v>
      </c>
      <c r="BT192" s="111">
        <f t="shared" si="552"/>
        <v>0</v>
      </c>
      <c r="BU192" s="111">
        <f t="shared" si="552"/>
        <v>0</v>
      </c>
      <c r="BV192" s="111">
        <f t="shared" si="552"/>
        <v>0</v>
      </c>
      <c r="BW192" s="111">
        <f t="shared" si="552"/>
        <v>0</v>
      </c>
      <c r="BX192" s="225">
        <f>SUM(BX189:BX191)</f>
        <v>0</v>
      </c>
      <c r="BY192" s="225">
        <f>SUM(BY189:BY191)</f>
        <v>0</v>
      </c>
      <c r="BZ192" s="111">
        <f t="shared" si="552"/>
        <v>0</v>
      </c>
      <c r="CA192" s="111">
        <f t="shared" si="552"/>
        <v>0</v>
      </c>
      <c r="CB192" s="111">
        <f t="shared" si="552"/>
        <v>0</v>
      </c>
      <c r="CC192" s="111">
        <f t="shared" si="552"/>
        <v>0</v>
      </c>
      <c r="CD192" s="111">
        <f t="shared" si="552"/>
        <v>0</v>
      </c>
      <c r="CE192" s="225">
        <f>SUM(CE189:CE191)</f>
        <v>0</v>
      </c>
      <c r="CF192" s="247"/>
      <c r="CG192" s="570"/>
      <c r="CH192" s="570"/>
      <c r="CI192" s="112"/>
      <c r="CJ192" s="112"/>
      <c r="CK192" s="112"/>
    </row>
    <row r="193" spans="1:89" hidden="1" outlineLevel="1">
      <c r="A193" s="117"/>
      <c r="B193" s="117"/>
      <c r="C193" s="102" t="s">
        <v>129</v>
      </c>
      <c r="D193" s="36" t="s">
        <v>213</v>
      </c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7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576"/>
      <c r="BR193" s="246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246"/>
      <c r="CG193" s="582"/>
      <c r="CH193" s="582"/>
      <c r="CI193" s="112"/>
      <c r="CJ193" s="112"/>
      <c r="CK193" s="112"/>
    </row>
    <row r="194" spans="1:89" hidden="1" outlineLevel="1">
      <c r="A194" s="117"/>
      <c r="B194" s="117"/>
      <c r="C194" s="103"/>
      <c r="D194" s="24"/>
      <c r="E194" s="117"/>
      <c r="F194" s="117"/>
      <c r="G194" s="111">
        <f>J194+O194+P194+Q194+R194</f>
        <v>0</v>
      </c>
      <c r="H194" s="225">
        <f t="shared" ref="H194:J196" si="553">SUM(I194:L194)</f>
        <v>0</v>
      </c>
      <c r="I194" s="225">
        <f t="shared" si="553"/>
        <v>0</v>
      </c>
      <c r="J194" s="111">
        <f t="shared" si="553"/>
        <v>0</v>
      </c>
      <c r="K194" s="123"/>
      <c r="L194" s="123"/>
      <c r="M194" s="123"/>
      <c r="N194" s="123"/>
      <c r="O194" s="123"/>
      <c r="P194" s="123"/>
      <c r="Q194" s="123"/>
      <c r="R194" s="123"/>
      <c r="S194" s="221"/>
      <c r="T194" s="123"/>
      <c r="U194" s="123"/>
      <c r="V194" s="123"/>
      <c r="W194" s="123"/>
      <c r="X194" s="123"/>
      <c r="Y194" s="123"/>
      <c r="Z194" s="221"/>
      <c r="AA194" s="123"/>
      <c r="AB194" s="111">
        <f>AI194+AX194+BA194+BD194+BG194</f>
        <v>0</v>
      </c>
      <c r="AC194" s="221"/>
      <c r="AD194" s="221"/>
      <c r="AE194" s="221"/>
      <c r="AF194" s="221"/>
      <c r="AG194" s="221"/>
      <c r="AH194" s="221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221"/>
      <c r="BK194" s="221"/>
      <c r="BL194" s="221"/>
      <c r="BM194" s="123"/>
      <c r="BN194" s="123"/>
      <c r="BO194" s="123"/>
      <c r="BP194" s="123"/>
      <c r="BQ194" s="575">
        <f>SUM(BS194:BW194)</f>
        <v>0</v>
      </c>
      <c r="BR194" s="247"/>
      <c r="BS194" s="123"/>
      <c r="BT194" s="123"/>
      <c r="BU194" s="123"/>
      <c r="BV194" s="123"/>
      <c r="BW194" s="123"/>
      <c r="BX194" s="221"/>
      <c r="BY194" s="221"/>
      <c r="BZ194" s="111">
        <f>SUM(CA194:CD194)</f>
        <v>0</v>
      </c>
      <c r="CA194" s="123"/>
      <c r="CB194" s="123"/>
      <c r="CC194" s="123"/>
      <c r="CD194" s="123"/>
      <c r="CE194" s="221"/>
      <c r="CF194" s="229"/>
      <c r="CG194" s="578"/>
      <c r="CH194" s="578"/>
      <c r="CI194" s="117"/>
      <c r="CJ194" s="117"/>
      <c r="CK194" s="117"/>
    </row>
    <row r="195" spans="1:89" hidden="1" outlineLevel="1">
      <c r="A195" s="117"/>
      <c r="B195" s="117"/>
      <c r="C195" s="103"/>
      <c r="D195" s="24"/>
      <c r="E195" s="117"/>
      <c r="F195" s="117"/>
      <c r="G195" s="111">
        <f>J195+O195+P195+Q195+R195</f>
        <v>0</v>
      </c>
      <c r="H195" s="225">
        <f t="shared" si="553"/>
        <v>0</v>
      </c>
      <c r="I195" s="225">
        <f t="shared" si="553"/>
        <v>0</v>
      </c>
      <c r="J195" s="111">
        <f t="shared" si="553"/>
        <v>0</v>
      </c>
      <c r="K195" s="90"/>
      <c r="L195" s="90"/>
      <c r="M195" s="90"/>
      <c r="N195" s="90"/>
      <c r="O195" s="90"/>
      <c r="P195" s="90"/>
      <c r="Q195" s="90"/>
      <c r="R195" s="90"/>
      <c r="S195" s="224"/>
      <c r="T195" s="87"/>
      <c r="U195" s="87"/>
      <c r="V195" s="87"/>
      <c r="W195" s="87"/>
      <c r="X195" s="87"/>
      <c r="Y195" s="87"/>
      <c r="Z195" s="222"/>
      <c r="AA195" s="87"/>
      <c r="AB195" s="111">
        <f>AI195+AX195+BA195+BD195+BG195</f>
        <v>0</v>
      </c>
      <c r="AC195" s="222"/>
      <c r="AD195" s="222"/>
      <c r="AE195" s="222"/>
      <c r="AF195" s="222"/>
      <c r="AG195" s="222"/>
      <c r="AH195" s="222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222"/>
      <c r="BK195" s="222"/>
      <c r="BL195" s="222"/>
      <c r="BM195" s="87"/>
      <c r="BN195" s="87"/>
      <c r="BO195" s="87"/>
      <c r="BP195" s="87"/>
      <c r="BQ195" s="575">
        <f>SUM(BS195:BW195)</f>
        <v>0</v>
      </c>
      <c r="BR195" s="247"/>
      <c r="BS195" s="87"/>
      <c r="BT195" s="87"/>
      <c r="BU195" s="87"/>
      <c r="BV195" s="87"/>
      <c r="BW195" s="87"/>
      <c r="BX195" s="222"/>
      <c r="BY195" s="222"/>
      <c r="BZ195" s="111">
        <f>SUM(CA195:CD195)</f>
        <v>0</v>
      </c>
      <c r="CA195" s="87"/>
      <c r="CB195" s="87"/>
      <c r="CC195" s="87"/>
      <c r="CD195" s="87"/>
      <c r="CE195" s="222"/>
      <c r="CF195" s="226"/>
      <c r="CG195" s="568"/>
      <c r="CH195" s="568"/>
      <c r="CI195" s="117"/>
      <c r="CJ195" s="117"/>
      <c r="CK195" s="117"/>
    </row>
    <row r="196" spans="1:89" hidden="1" outlineLevel="1">
      <c r="A196" s="117"/>
      <c r="B196" s="117"/>
      <c r="C196" s="103" t="s">
        <v>104</v>
      </c>
      <c r="D196" s="24"/>
      <c r="E196" s="117"/>
      <c r="F196" s="117"/>
      <c r="G196" s="111">
        <f>J196+O196+P196+Q196+R196</f>
        <v>0</v>
      </c>
      <c r="H196" s="225">
        <f t="shared" si="553"/>
        <v>0</v>
      </c>
      <c r="I196" s="225">
        <f t="shared" si="553"/>
        <v>0</v>
      </c>
      <c r="J196" s="111">
        <f t="shared" si="553"/>
        <v>0</v>
      </c>
      <c r="K196" s="90"/>
      <c r="L196" s="90"/>
      <c r="M196" s="90"/>
      <c r="N196" s="90"/>
      <c r="O196" s="90"/>
      <c r="P196" s="90"/>
      <c r="Q196" s="90"/>
      <c r="R196" s="90"/>
      <c r="S196" s="224"/>
      <c r="T196" s="87"/>
      <c r="U196" s="87"/>
      <c r="V196" s="87"/>
      <c r="W196" s="87"/>
      <c r="X196" s="87"/>
      <c r="Y196" s="87"/>
      <c r="Z196" s="222"/>
      <c r="AA196" s="87"/>
      <c r="AB196" s="111">
        <f>AI196+AX196+BA196+BD196+BG196</f>
        <v>0</v>
      </c>
      <c r="AC196" s="222"/>
      <c r="AD196" s="222"/>
      <c r="AE196" s="222"/>
      <c r="AF196" s="222"/>
      <c r="AG196" s="222"/>
      <c r="AH196" s="222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222"/>
      <c r="BK196" s="222"/>
      <c r="BL196" s="222"/>
      <c r="BM196" s="87"/>
      <c r="BN196" s="87"/>
      <c r="BO196" s="87"/>
      <c r="BP196" s="87"/>
      <c r="BQ196" s="575">
        <f>SUM(BS196:BW196)</f>
        <v>0</v>
      </c>
      <c r="BR196" s="247"/>
      <c r="BS196" s="87"/>
      <c r="BT196" s="87"/>
      <c r="BU196" s="87"/>
      <c r="BV196" s="87"/>
      <c r="BW196" s="87"/>
      <c r="BX196" s="222"/>
      <c r="BY196" s="222"/>
      <c r="BZ196" s="111">
        <f>SUM(CA196:CD196)</f>
        <v>0</v>
      </c>
      <c r="CA196" s="87"/>
      <c r="CB196" s="87"/>
      <c r="CC196" s="87"/>
      <c r="CD196" s="87"/>
      <c r="CE196" s="222"/>
      <c r="CF196" s="226"/>
      <c r="CG196" s="568"/>
      <c r="CH196" s="568"/>
      <c r="CI196" s="117"/>
      <c r="CJ196" s="117"/>
      <c r="CK196" s="117"/>
    </row>
    <row r="197" spans="1:89" hidden="1" outlineLevel="1">
      <c r="A197" s="117"/>
      <c r="B197" s="117"/>
      <c r="C197" s="103"/>
      <c r="D197" s="37" t="s">
        <v>107</v>
      </c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24"/>
      <c r="AB197" s="112"/>
      <c r="AC197" s="112"/>
      <c r="AD197" s="225">
        <f>SUM(AD194:AD196)</f>
        <v>0</v>
      </c>
      <c r="AE197" s="225">
        <f>SUM(AE194:AE196)</f>
        <v>0</v>
      </c>
      <c r="AF197" s="112"/>
      <c r="AG197" s="225">
        <f>SUM(AG194:AG196)</f>
        <v>0</v>
      </c>
      <c r="AH197" s="225">
        <f>SUM(AH194:AH196)</f>
        <v>0</v>
      </c>
      <c r="AI197" s="112"/>
      <c r="AJ197" s="111">
        <f>SUM(AJ194:AJ196)</f>
        <v>0</v>
      </c>
      <c r="AK197" s="111">
        <f>SUM(AK194:AK196)</f>
        <v>0</v>
      </c>
      <c r="AL197" s="112"/>
      <c r="AM197" s="111">
        <f>SUM(AM194:AM196)</f>
        <v>0</v>
      </c>
      <c r="AN197" s="111">
        <f>SUM(AN194:AN196)</f>
        <v>0</v>
      </c>
      <c r="AO197" s="112"/>
      <c r="AP197" s="111">
        <f>SUM(AP194:AP196)</f>
        <v>0</v>
      </c>
      <c r="AQ197" s="111">
        <f>SUM(AQ194:AQ196)</f>
        <v>0</v>
      </c>
      <c r="AR197" s="112"/>
      <c r="AS197" s="111">
        <f>SUM(AS194:AS196)</f>
        <v>0</v>
      </c>
      <c r="AT197" s="111">
        <f>SUM(AT194:AT196)</f>
        <v>0</v>
      </c>
      <c r="AU197" s="112"/>
      <c r="AV197" s="111">
        <f>SUM(AV194:AV196)</f>
        <v>0</v>
      </c>
      <c r="AW197" s="111">
        <f>SUM(AW194:AW196)</f>
        <v>0</v>
      </c>
      <c r="AX197" s="112"/>
      <c r="AY197" s="111">
        <f>SUM(AY194:AY196)</f>
        <v>0</v>
      </c>
      <c r="AZ197" s="111">
        <f>SUM(AZ194:AZ196)</f>
        <v>0</v>
      </c>
      <c r="BA197" s="112"/>
      <c r="BB197" s="111">
        <f>SUM(BB194:BB196)</f>
        <v>0</v>
      </c>
      <c r="BC197" s="111">
        <f>SUM(BC194:BC196)</f>
        <v>0</v>
      </c>
      <c r="BD197" s="112"/>
      <c r="BE197" s="111">
        <f>SUM(BE194:BE196)</f>
        <v>0</v>
      </c>
      <c r="BF197" s="111">
        <f>SUM(BF194:BF196)</f>
        <v>0</v>
      </c>
      <c r="BG197" s="112"/>
      <c r="BH197" s="111">
        <f>SUM(BH194:BH196)</f>
        <v>0</v>
      </c>
      <c r="BI197" s="111">
        <f>SUM(BI194:BI196)</f>
        <v>0</v>
      </c>
      <c r="BJ197" s="112"/>
      <c r="BK197" s="225">
        <f>SUM(BK194:BK196)</f>
        <v>0</v>
      </c>
      <c r="BL197" s="225">
        <f>SUM(BL194:BL196)</f>
        <v>0</v>
      </c>
      <c r="BM197" s="112"/>
      <c r="BN197" s="112"/>
      <c r="BO197" s="112"/>
      <c r="BP197" s="112"/>
      <c r="BQ197" s="575">
        <f t="shared" ref="BQ197:CD197" si="554">SUM(BQ194:BQ196)</f>
        <v>0</v>
      </c>
      <c r="BR197" s="247"/>
      <c r="BS197" s="111">
        <f t="shared" si="554"/>
        <v>0</v>
      </c>
      <c r="BT197" s="111">
        <f t="shared" si="554"/>
        <v>0</v>
      </c>
      <c r="BU197" s="111">
        <f t="shared" si="554"/>
        <v>0</v>
      </c>
      <c r="BV197" s="111">
        <f t="shared" si="554"/>
        <v>0</v>
      </c>
      <c r="BW197" s="111">
        <f t="shared" si="554"/>
        <v>0</v>
      </c>
      <c r="BX197" s="225">
        <f>SUM(BX194:BX196)</f>
        <v>0</v>
      </c>
      <c r="BY197" s="225">
        <f>SUM(BY194:BY196)</f>
        <v>0</v>
      </c>
      <c r="BZ197" s="111">
        <f t="shared" si="554"/>
        <v>0</v>
      </c>
      <c r="CA197" s="111">
        <f t="shared" si="554"/>
        <v>0</v>
      </c>
      <c r="CB197" s="111">
        <f t="shared" si="554"/>
        <v>0</v>
      </c>
      <c r="CC197" s="111">
        <f t="shared" si="554"/>
        <v>0</v>
      </c>
      <c r="CD197" s="111">
        <f t="shared" si="554"/>
        <v>0</v>
      </c>
      <c r="CE197" s="225">
        <f>SUM(CE194:CE196)</f>
        <v>0</v>
      </c>
      <c r="CF197" s="247"/>
      <c r="CG197" s="570"/>
      <c r="CH197" s="570"/>
      <c r="CI197" s="112"/>
      <c r="CJ197" s="112"/>
      <c r="CK197" s="112"/>
    </row>
    <row r="198" spans="1:89" hidden="1" outlineLevel="1">
      <c r="A198" s="117"/>
      <c r="B198" s="117"/>
      <c r="C198" s="102" t="s">
        <v>130</v>
      </c>
      <c r="D198" s="36" t="s">
        <v>62</v>
      </c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7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576"/>
      <c r="BR198" s="246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246"/>
      <c r="CG198" s="582"/>
      <c r="CH198" s="582"/>
      <c r="CI198" s="112"/>
      <c r="CJ198" s="112"/>
      <c r="CK198" s="112"/>
    </row>
    <row r="199" spans="1:89" hidden="1" outlineLevel="1">
      <c r="A199" s="117"/>
      <c r="B199" s="117"/>
      <c r="C199" s="103"/>
      <c r="D199" s="24"/>
      <c r="E199" s="117"/>
      <c r="F199" s="117"/>
      <c r="G199" s="111">
        <f>J199+O199+P199+Q199+R199</f>
        <v>0</v>
      </c>
      <c r="H199" s="225">
        <f t="shared" ref="H199:J201" si="555">SUM(I199:L199)</f>
        <v>0</v>
      </c>
      <c r="I199" s="225">
        <f t="shared" si="555"/>
        <v>0</v>
      </c>
      <c r="J199" s="111">
        <f t="shared" si="555"/>
        <v>0</v>
      </c>
      <c r="K199" s="123"/>
      <c r="L199" s="123"/>
      <c r="M199" s="123"/>
      <c r="N199" s="123"/>
      <c r="O199" s="123"/>
      <c r="P199" s="123"/>
      <c r="Q199" s="123"/>
      <c r="R199" s="123"/>
      <c r="S199" s="221"/>
      <c r="T199" s="123"/>
      <c r="U199" s="123"/>
      <c r="V199" s="123"/>
      <c r="W199" s="123"/>
      <c r="X199" s="123"/>
      <c r="Y199" s="123"/>
      <c r="Z199" s="221"/>
      <c r="AA199" s="123"/>
      <c r="AB199" s="111">
        <f>AI199+AX199+BA199+BD199+BG199</f>
        <v>0</v>
      </c>
      <c r="AC199" s="221"/>
      <c r="AD199" s="221"/>
      <c r="AE199" s="221"/>
      <c r="AF199" s="221"/>
      <c r="AG199" s="221"/>
      <c r="AH199" s="221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221"/>
      <c r="BK199" s="221"/>
      <c r="BL199" s="221"/>
      <c r="BM199" s="123"/>
      <c r="BN199" s="123"/>
      <c r="BO199" s="123"/>
      <c r="BP199" s="123"/>
      <c r="BQ199" s="575">
        <f>SUM(BS199:BW199)</f>
        <v>0</v>
      </c>
      <c r="BR199" s="247"/>
      <c r="BS199" s="123"/>
      <c r="BT199" s="123"/>
      <c r="BU199" s="123"/>
      <c r="BV199" s="123"/>
      <c r="BW199" s="123"/>
      <c r="BX199" s="221"/>
      <c r="BY199" s="221"/>
      <c r="BZ199" s="111">
        <f>SUM(CA199:CD199)</f>
        <v>0</v>
      </c>
      <c r="CA199" s="123"/>
      <c r="CB199" s="123"/>
      <c r="CC199" s="123"/>
      <c r="CD199" s="123"/>
      <c r="CE199" s="221"/>
      <c r="CF199" s="229"/>
      <c r="CG199" s="578"/>
      <c r="CH199" s="578"/>
      <c r="CI199" s="117"/>
      <c r="CJ199" s="117"/>
      <c r="CK199" s="117"/>
    </row>
    <row r="200" spans="1:89" hidden="1" outlineLevel="1">
      <c r="A200" s="117"/>
      <c r="B200" s="117"/>
      <c r="C200" s="103"/>
      <c r="D200" s="24"/>
      <c r="E200" s="117"/>
      <c r="F200" s="117"/>
      <c r="G200" s="111">
        <f>J200+O200+P200+Q200+R200</f>
        <v>0</v>
      </c>
      <c r="H200" s="225">
        <f t="shared" si="555"/>
        <v>0</v>
      </c>
      <c r="I200" s="225">
        <f t="shared" si="555"/>
        <v>0</v>
      </c>
      <c r="J200" s="111">
        <f t="shared" si="555"/>
        <v>0</v>
      </c>
      <c r="K200" s="90"/>
      <c r="L200" s="90"/>
      <c r="M200" s="90"/>
      <c r="N200" s="90"/>
      <c r="O200" s="90"/>
      <c r="P200" s="90"/>
      <c r="Q200" s="90"/>
      <c r="R200" s="90"/>
      <c r="S200" s="224"/>
      <c r="T200" s="87"/>
      <c r="U200" s="87"/>
      <c r="V200" s="87"/>
      <c r="W200" s="87"/>
      <c r="X200" s="87"/>
      <c r="Y200" s="87"/>
      <c r="Z200" s="222"/>
      <c r="AA200" s="87"/>
      <c r="AB200" s="111">
        <f>AI200+AX200+BA200+BD200+BG200</f>
        <v>0</v>
      </c>
      <c r="AC200" s="222"/>
      <c r="AD200" s="222"/>
      <c r="AE200" s="222"/>
      <c r="AF200" s="222"/>
      <c r="AG200" s="222"/>
      <c r="AH200" s="222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222"/>
      <c r="BK200" s="222"/>
      <c r="BL200" s="222"/>
      <c r="BM200" s="87"/>
      <c r="BN200" s="87"/>
      <c r="BO200" s="87"/>
      <c r="BP200" s="87"/>
      <c r="BQ200" s="575">
        <f>SUM(BS200:BW200)</f>
        <v>0</v>
      </c>
      <c r="BR200" s="247"/>
      <c r="BS200" s="87"/>
      <c r="BT200" s="87"/>
      <c r="BU200" s="87"/>
      <c r="BV200" s="87"/>
      <c r="BW200" s="87"/>
      <c r="BX200" s="222"/>
      <c r="BY200" s="222"/>
      <c r="BZ200" s="111">
        <f>SUM(CA200:CD200)</f>
        <v>0</v>
      </c>
      <c r="CA200" s="87"/>
      <c r="CB200" s="87"/>
      <c r="CC200" s="87"/>
      <c r="CD200" s="87"/>
      <c r="CE200" s="222"/>
      <c r="CF200" s="226"/>
      <c r="CG200" s="568"/>
      <c r="CH200" s="568"/>
      <c r="CI200" s="117"/>
      <c r="CJ200" s="117"/>
      <c r="CK200" s="117"/>
    </row>
    <row r="201" spans="1:89" hidden="1" outlineLevel="1">
      <c r="A201" s="117"/>
      <c r="B201" s="117"/>
      <c r="C201" s="103" t="s">
        <v>104</v>
      </c>
      <c r="D201" s="24"/>
      <c r="E201" s="117"/>
      <c r="F201" s="117"/>
      <c r="G201" s="111">
        <f>J201+O201+P201+Q201+R201</f>
        <v>0</v>
      </c>
      <c r="H201" s="225">
        <f t="shared" si="555"/>
        <v>0</v>
      </c>
      <c r="I201" s="225">
        <f t="shared" si="555"/>
        <v>0</v>
      </c>
      <c r="J201" s="111">
        <f t="shared" si="555"/>
        <v>0</v>
      </c>
      <c r="K201" s="90"/>
      <c r="L201" s="90"/>
      <c r="M201" s="90"/>
      <c r="N201" s="90"/>
      <c r="O201" s="90"/>
      <c r="P201" s="90"/>
      <c r="Q201" s="90"/>
      <c r="R201" s="90"/>
      <c r="S201" s="224"/>
      <c r="T201" s="87"/>
      <c r="U201" s="87"/>
      <c r="V201" s="87"/>
      <c r="W201" s="87"/>
      <c r="X201" s="87"/>
      <c r="Y201" s="87"/>
      <c r="Z201" s="222"/>
      <c r="AA201" s="87"/>
      <c r="AB201" s="111">
        <f>AI201+AX201+BA201+BD201+BG201</f>
        <v>0</v>
      </c>
      <c r="AC201" s="222"/>
      <c r="AD201" s="222"/>
      <c r="AE201" s="222"/>
      <c r="AF201" s="222"/>
      <c r="AG201" s="222"/>
      <c r="AH201" s="222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222"/>
      <c r="BK201" s="222"/>
      <c r="BL201" s="222"/>
      <c r="BM201" s="87"/>
      <c r="BN201" s="87"/>
      <c r="BO201" s="87"/>
      <c r="BP201" s="87"/>
      <c r="BQ201" s="575">
        <f>SUM(BS201:BW201)</f>
        <v>0</v>
      </c>
      <c r="BR201" s="247"/>
      <c r="BS201" s="87"/>
      <c r="BT201" s="87"/>
      <c r="BU201" s="87"/>
      <c r="BV201" s="87"/>
      <c r="BW201" s="87"/>
      <c r="BX201" s="222"/>
      <c r="BY201" s="222"/>
      <c r="BZ201" s="111">
        <f>SUM(CA201:CD201)</f>
        <v>0</v>
      </c>
      <c r="CA201" s="87"/>
      <c r="CB201" s="87"/>
      <c r="CC201" s="87"/>
      <c r="CD201" s="87"/>
      <c r="CE201" s="222"/>
      <c r="CF201" s="226"/>
      <c r="CG201" s="568"/>
      <c r="CH201" s="568"/>
      <c r="CI201" s="117"/>
      <c r="CJ201" s="117"/>
      <c r="CK201" s="117"/>
    </row>
    <row r="202" spans="1:89" hidden="1" outlineLevel="1">
      <c r="A202" s="117"/>
      <c r="B202" s="117"/>
      <c r="C202" s="103"/>
      <c r="D202" s="37" t="s">
        <v>107</v>
      </c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24"/>
      <c r="AB202" s="111">
        <f t="shared" ref="AB202:AL202" si="556">SUM(AB199:AB201)</f>
        <v>0</v>
      </c>
      <c r="AC202" s="225">
        <f t="shared" ref="AC202:AE202" si="557">SUM(AC199:AC201)</f>
        <v>0</v>
      </c>
      <c r="AD202" s="225">
        <f t="shared" si="557"/>
        <v>0</v>
      </c>
      <c r="AE202" s="225">
        <f t="shared" si="557"/>
        <v>0</v>
      </c>
      <c r="AF202" s="225">
        <f t="shared" si="556"/>
        <v>0</v>
      </c>
      <c r="AG202" s="225">
        <f t="shared" si="556"/>
        <v>0</v>
      </c>
      <c r="AH202" s="225">
        <f t="shared" si="556"/>
        <v>0</v>
      </c>
      <c r="AI202" s="111">
        <f t="shared" si="556"/>
        <v>0</v>
      </c>
      <c r="AJ202" s="111">
        <f t="shared" si="556"/>
        <v>0</v>
      </c>
      <c r="AK202" s="111">
        <f t="shared" si="556"/>
        <v>0</v>
      </c>
      <c r="AL202" s="111">
        <f t="shared" si="556"/>
        <v>0</v>
      </c>
      <c r="AM202" s="111">
        <f t="shared" ref="AM202:BI202" si="558">SUM(AM199:AM201)</f>
        <v>0</v>
      </c>
      <c r="AN202" s="111">
        <f t="shared" si="558"/>
        <v>0</v>
      </c>
      <c r="AO202" s="111">
        <f t="shared" si="558"/>
        <v>0</v>
      </c>
      <c r="AP202" s="111">
        <f t="shared" si="558"/>
        <v>0</v>
      </c>
      <c r="AQ202" s="111">
        <f t="shared" si="558"/>
        <v>0</v>
      </c>
      <c r="AR202" s="111">
        <f t="shared" si="558"/>
        <v>0</v>
      </c>
      <c r="AS202" s="111">
        <f t="shared" si="558"/>
        <v>0</v>
      </c>
      <c r="AT202" s="111">
        <f t="shared" si="558"/>
        <v>0</v>
      </c>
      <c r="AU202" s="111">
        <f t="shared" si="558"/>
        <v>0</v>
      </c>
      <c r="AV202" s="111">
        <f t="shared" si="558"/>
        <v>0</v>
      </c>
      <c r="AW202" s="111">
        <f t="shared" si="558"/>
        <v>0</v>
      </c>
      <c r="AX202" s="111">
        <f t="shared" si="558"/>
        <v>0</v>
      </c>
      <c r="AY202" s="111">
        <f t="shared" si="558"/>
        <v>0</v>
      </c>
      <c r="AZ202" s="111">
        <f t="shared" si="558"/>
        <v>0</v>
      </c>
      <c r="BA202" s="111">
        <f t="shared" si="558"/>
        <v>0</v>
      </c>
      <c r="BB202" s="111">
        <f t="shared" si="558"/>
        <v>0</v>
      </c>
      <c r="BC202" s="111">
        <f t="shared" si="558"/>
        <v>0</v>
      </c>
      <c r="BD202" s="111">
        <f t="shared" si="558"/>
        <v>0</v>
      </c>
      <c r="BE202" s="111">
        <f t="shared" si="558"/>
        <v>0</v>
      </c>
      <c r="BF202" s="111">
        <f t="shared" si="558"/>
        <v>0</v>
      </c>
      <c r="BG202" s="111">
        <f t="shared" si="558"/>
        <v>0</v>
      </c>
      <c r="BH202" s="111">
        <f t="shared" si="558"/>
        <v>0</v>
      </c>
      <c r="BI202" s="111">
        <f t="shared" si="558"/>
        <v>0</v>
      </c>
      <c r="BJ202" s="225">
        <f>SUM(BJ199:BJ201)</f>
        <v>0</v>
      </c>
      <c r="BK202" s="225">
        <f>SUM(BK199:BK201)</f>
        <v>0</v>
      </c>
      <c r="BL202" s="225">
        <f>SUM(BL199:BL201)</f>
        <v>0</v>
      </c>
      <c r="BM202" s="112"/>
      <c r="BN202" s="112"/>
      <c r="BO202" s="112"/>
      <c r="BP202" s="112"/>
      <c r="BQ202" s="575">
        <f t="shared" ref="BQ202:CD202" si="559">SUM(BQ199:BQ201)</f>
        <v>0</v>
      </c>
      <c r="BR202" s="247"/>
      <c r="BS202" s="111">
        <f t="shared" si="559"/>
        <v>0</v>
      </c>
      <c r="BT202" s="111">
        <f t="shared" si="559"/>
        <v>0</v>
      </c>
      <c r="BU202" s="111">
        <f t="shared" si="559"/>
        <v>0</v>
      </c>
      <c r="BV202" s="111">
        <f t="shared" si="559"/>
        <v>0</v>
      </c>
      <c r="BW202" s="111">
        <f t="shared" si="559"/>
        <v>0</v>
      </c>
      <c r="BX202" s="225">
        <f>SUM(BX199:BX201)</f>
        <v>0</v>
      </c>
      <c r="BY202" s="225">
        <f>SUM(BY199:BY201)</f>
        <v>0</v>
      </c>
      <c r="BZ202" s="111">
        <f t="shared" si="559"/>
        <v>0</v>
      </c>
      <c r="CA202" s="111">
        <f t="shared" si="559"/>
        <v>0</v>
      </c>
      <c r="CB202" s="111">
        <f t="shared" si="559"/>
        <v>0</v>
      </c>
      <c r="CC202" s="111">
        <f t="shared" si="559"/>
        <v>0</v>
      </c>
      <c r="CD202" s="111">
        <f t="shared" si="559"/>
        <v>0</v>
      </c>
      <c r="CE202" s="225">
        <f>SUM(CE199:CE201)</f>
        <v>0</v>
      </c>
      <c r="CF202" s="247"/>
      <c r="CG202" s="570"/>
      <c r="CH202" s="570"/>
      <c r="CI202" s="112"/>
      <c r="CJ202" s="112"/>
      <c r="CK202" s="112"/>
    </row>
    <row r="203" spans="1:89" hidden="1" outlineLevel="1">
      <c r="A203" s="117"/>
      <c r="B203" s="117"/>
      <c r="C203" s="102" t="s">
        <v>131</v>
      </c>
      <c r="D203" s="36" t="s">
        <v>63</v>
      </c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7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576"/>
      <c r="BR203" s="246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246"/>
      <c r="CG203" s="582"/>
      <c r="CH203" s="582"/>
      <c r="CI203" s="112"/>
      <c r="CJ203" s="112"/>
      <c r="CK203" s="112"/>
    </row>
    <row r="204" spans="1:89" hidden="1" outlineLevel="1">
      <c r="A204" s="117"/>
      <c r="B204" s="117"/>
      <c r="C204" s="103"/>
      <c r="D204" s="24"/>
      <c r="E204" s="117"/>
      <c r="F204" s="117"/>
      <c r="G204" s="111">
        <f>J204+O204+P204+Q204+R204</f>
        <v>0</v>
      </c>
      <c r="H204" s="225">
        <f t="shared" ref="H204:J206" si="560">SUM(I204:L204)</f>
        <v>0</v>
      </c>
      <c r="I204" s="225">
        <f t="shared" si="560"/>
        <v>0</v>
      </c>
      <c r="J204" s="111">
        <f t="shared" si="560"/>
        <v>0</v>
      </c>
      <c r="K204" s="123"/>
      <c r="L204" s="123"/>
      <c r="M204" s="123"/>
      <c r="N204" s="123"/>
      <c r="O204" s="123"/>
      <c r="P204" s="123"/>
      <c r="Q204" s="123"/>
      <c r="R204" s="123"/>
      <c r="S204" s="221"/>
      <c r="T204" s="123"/>
      <c r="U204" s="123"/>
      <c r="V204" s="123"/>
      <c r="W204" s="123"/>
      <c r="X204" s="123"/>
      <c r="Y204" s="123"/>
      <c r="Z204" s="221"/>
      <c r="AA204" s="123"/>
      <c r="AB204" s="111">
        <f>AI204+AX204+BA204+BD204+BG204</f>
        <v>0</v>
      </c>
      <c r="AC204" s="221"/>
      <c r="AD204" s="221"/>
      <c r="AE204" s="221"/>
      <c r="AF204" s="221"/>
      <c r="AG204" s="221"/>
      <c r="AH204" s="221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221"/>
      <c r="BK204" s="221"/>
      <c r="BL204" s="221"/>
      <c r="BM204" s="123"/>
      <c r="BN204" s="123"/>
      <c r="BO204" s="123"/>
      <c r="BP204" s="123"/>
      <c r="BQ204" s="575">
        <f>SUM(BS204:BW204)</f>
        <v>0</v>
      </c>
      <c r="BR204" s="247"/>
      <c r="BS204" s="123"/>
      <c r="BT204" s="123"/>
      <c r="BU204" s="123"/>
      <c r="BV204" s="123"/>
      <c r="BW204" s="123"/>
      <c r="BX204" s="221"/>
      <c r="BY204" s="221"/>
      <c r="BZ204" s="111">
        <f>SUM(CA204:CD204)</f>
        <v>0</v>
      </c>
      <c r="CA204" s="123"/>
      <c r="CB204" s="123"/>
      <c r="CC204" s="123"/>
      <c r="CD204" s="123"/>
      <c r="CE204" s="221"/>
      <c r="CF204" s="229"/>
      <c r="CG204" s="578"/>
      <c r="CH204" s="578"/>
      <c r="CI204" s="117"/>
      <c r="CJ204" s="117"/>
      <c r="CK204" s="117"/>
    </row>
    <row r="205" spans="1:89" hidden="1" outlineLevel="1">
      <c r="A205" s="117"/>
      <c r="B205" s="117"/>
      <c r="C205" s="103"/>
      <c r="D205" s="24"/>
      <c r="E205" s="117"/>
      <c r="F205" s="117"/>
      <c r="G205" s="111">
        <f>J205+O205+P205+Q205+R205</f>
        <v>0</v>
      </c>
      <c r="H205" s="225">
        <f t="shared" si="560"/>
        <v>0</v>
      </c>
      <c r="I205" s="225">
        <f t="shared" si="560"/>
        <v>0</v>
      </c>
      <c r="J205" s="111">
        <f t="shared" si="560"/>
        <v>0</v>
      </c>
      <c r="K205" s="90"/>
      <c r="L205" s="90"/>
      <c r="M205" s="90"/>
      <c r="N205" s="90"/>
      <c r="O205" s="90"/>
      <c r="P205" s="90"/>
      <c r="Q205" s="90"/>
      <c r="R205" s="90"/>
      <c r="S205" s="224"/>
      <c r="T205" s="87"/>
      <c r="U205" s="87"/>
      <c r="V205" s="87"/>
      <c r="W205" s="87"/>
      <c r="X205" s="87"/>
      <c r="Y205" s="87"/>
      <c r="Z205" s="222"/>
      <c r="AA205" s="87"/>
      <c r="AB205" s="111">
        <f>AI205+AX205+BA205+BD205+BG205</f>
        <v>0</v>
      </c>
      <c r="AC205" s="222"/>
      <c r="AD205" s="222"/>
      <c r="AE205" s="222"/>
      <c r="AF205" s="222"/>
      <c r="AG205" s="222"/>
      <c r="AH205" s="222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222"/>
      <c r="BK205" s="222"/>
      <c r="BL205" s="222"/>
      <c r="BM205" s="87"/>
      <c r="BN205" s="87"/>
      <c r="BO205" s="87"/>
      <c r="BP205" s="87"/>
      <c r="BQ205" s="575">
        <f>SUM(BS205:BW205)</f>
        <v>0</v>
      </c>
      <c r="BR205" s="247"/>
      <c r="BS205" s="87"/>
      <c r="BT205" s="87"/>
      <c r="BU205" s="87"/>
      <c r="BV205" s="87"/>
      <c r="BW205" s="87"/>
      <c r="BX205" s="222"/>
      <c r="BY205" s="222"/>
      <c r="BZ205" s="111">
        <f>SUM(CA205:CD205)</f>
        <v>0</v>
      </c>
      <c r="CA205" s="87"/>
      <c r="CB205" s="87"/>
      <c r="CC205" s="87"/>
      <c r="CD205" s="87"/>
      <c r="CE205" s="222"/>
      <c r="CF205" s="226"/>
      <c r="CG205" s="568"/>
      <c r="CH205" s="568"/>
      <c r="CI205" s="117"/>
      <c r="CJ205" s="117"/>
      <c r="CK205" s="117"/>
    </row>
    <row r="206" spans="1:89" hidden="1" outlineLevel="1">
      <c r="A206" s="117"/>
      <c r="B206" s="117"/>
      <c r="C206" s="103" t="s">
        <v>104</v>
      </c>
      <c r="D206" s="24"/>
      <c r="E206" s="117"/>
      <c r="F206" s="117"/>
      <c r="G206" s="111">
        <f>J206+O206+P206+Q206+R206</f>
        <v>0</v>
      </c>
      <c r="H206" s="225">
        <f t="shared" si="560"/>
        <v>0</v>
      </c>
      <c r="I206" s="225">
        <f t="shared" si="560"/>
        <v>0</v>
      </c>
      <c r="J206" s="111">
        <f t="shared" si="560"/>
        <v>0</v>
      </c>
      <c r="K206" s="90"/>
      <c r="L206" s="90"/>
      <c r="M206" s="90"/>
      <c r="N206" s="90"/>
      <c r="O206" s="90"/>
      <c r="P206" s="90"/>
      <c r="Q206" s="90"/>
      <c r="R206" s="90"/>
      <c r="S206" s="224"/>
      <c r="T206" s="87"/>
      <c r="U206" s="87"/>
      <c r="V206" s="87"/>
      <c r="W206" s="87"/>
      <c r="X206" s="87"/>
      <c r="Y206" s="87"/>
      <c r="Z206" s="222"/>
      <c r="AA206" s="87"/>
      <c r="AB206" s="111">
        <f>AI206+AX206+BA206+BD206+BG206</f>
        <v>0</v>
      </c>
      <c r="AC206" s="222"/>
      <c r="AD206" s="222"/>
      <c r="AE206" s="222"/>
      <c r="AF206" s="222"/>
      <c r="AG206" s="222"/>
      <c r="AH206" s="222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222"/>
      <c r="BK206" s="222"/>
      <c r="BL206" s="222"/>
      <c r="BM206" s="87"/>
      <c r="BN206" s="87"/>
      <c r="BO206" s="87"/>
      <c r="BP206" s="87"/>
      <c r="BQ206" s="575">
        <f>SUM(BS206:BW206)</f>
        <v>0</v>
      </c>
      <c r="BR206" s="247"/>
      <c r="BS206" s="87"/>
      <c r="BT206" s="87"/>
      <c r="BU206" s="87"/>
      <c r="BV206" s="87"/>
      <c r="BW206" s="87"/>
      <c r="BX206" s="222"/>
      <c r="BY206" s="222"/>
      <c r="BZ206" s="111">
        <f>SUM(CA206:CD206)</f>
        <v>0</v>
      </c>
      <c r="CA206" s="87"/>
      <c r="CB206" s="87"/>
      <c r="CC206" s="87"/>
      <c r="CD206" s="87"/>
      <c r="CE206" s="222"/>
      <c r="CF206" s="226"/>
      <c r="CG206" s="568"/>
      <c r="CH206" s="568"/>
      <c r="CI206" s="117"/>
      <c r="CJ206" s="117"/>
      <c r="CK206" s="117"/>
    </row>
    <row r="207" spans="1:89" hidden="1" outlineLevel="1">
      <c r="A207" s="117"/>
      <c r="B207" s="117"/>
      <c r="C207" s="103"/>
      <c r="D207" s="37" t="s">
        <v>107</v>
      </c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24"/>
      <c r="AB207" s="111">
        <f>SUM(AB204:AB206)</f>
        <v>0</v>
      </c>
      <c r="AC207" s="225">
        <f>SUM(AC204:AC206)</f>
        <v>0</v>
      </c>
      <c r="AD207" s="225">
        <f>SUM(AD204:AD206)</f>
        <v>0</v>
      </c>
      <c r="AE207" s="225">
        <f t="shared" ref="AE207" si="561">SUM(AE204:AE206)</f>
        <v>0</v>
      </c>
      <c r="AF207" s="225">
        <f>SUM(AF204:AF206)</f>
        <v>0</v>
      </c>
      <c r="AG207" s="225">
        <f>SUM(AG204:AG206)</f>
        <v>0</v>
      </c>
      <c r="AH207" s="225">
        <f t="shared" ref="AH207" si="562">SUM(AH204:AH206)</f>
        <v>0</v>
      </c>
      <c r="AI207" s="111">
        <f>SUM(AI204:AI206)</f>
        <v>0</v>
      </c>
      <c r="AJ207" s="111">
        <f>SUM(AJ204:AJ206)</f>
        <v>0</v>
      </c>
      <c r="AK207" s="111">
        <f t="shared" ref="AK207:BI207" si="563">SUM(AK204:AK206)</f>
        <v>0</v>
      </c>
      <c r="AL207" s="111">
        <f t="shared" si="563"/>
        <v>0</v>
      </c>
      <c r="AM207" s="111">
        <f t="shared" si="563"/>
        <v>0</v>
      </c>
      <c r="AN207" s="111">
        <f t="shared" si="563"/>
        <v>0</v>
      </c>
      <c r="AO207" s="111">
        <f t="shared" si="563"/>
        <v>0</v>
      </c>
      <c r="AP207" s="111">
        <f t="shared" si="563"/>
        <v>0</v>
      </c>
      <c r="AQ207" s="111">
        <f t="shared" si="563"/>
        <v>0</v>
      </c>
      <c r="AR207" s="111">
        <f t="shared" si="563"/>
        <v>0</v>
      </c>
      <c r="AS207" s="111">
        <f t="shared" si="563"/>
        <v>0</v>
      </c>
      <c r="AT207" s="111">
        <f t="shared" si="563"/>
        <v>0</v>
      </c>
      <c r="AU207" s="111">
        <f t="shared" si="563"/>
        <v>0</v>
      </c>
      <c r="AV207" s="111">
        <f t="shared" si="563"/>
        <v>0</v>
      </c>
      <c r="AW207" s="111">
        <f t="shared" si="563"/>
        <v>0</v>
      </c>
      <c r="AX207" s="111">
        <f t="shared" si="563"/>
        <v>0</v>
      </c>
      <c r="AY207" s="111">
        <f t="shared" si="563"/>
        <v>0</v>
      </c>
      <c r="AZ207" s="111">
        <f t="shared" si="563"/>
        <v>0</v>
      </c>
      <c r="BA207" s="111">
        <f t="shared" si="563"/>
        <v>0</v>
      </c>
      <c r="BB207" s="111">
        <f t="shared" si="563"/>
        <v>0</v>
      </c>
      <c r="BC207" s="111">
        <f t="shared" si="563"/>
        <v>0</v>
      </c>
      <c r="BD207" s="111">
        <f t="shared" si="563"/>
        <v>0</v>
      </c>
      <c r="BE207" s="111">
        <f t="shared" si="563"/>
        <v>0</v>
      </c>
      <c r="BF207" s="111">
        <f t="shared" si="563"/>
        <v>0</v>
      </c>
      <c r="BG207" s="111">
        <f t="shared" si="563"/>
        <v>0</v>
      </c>
      <c r="BH207" s="111">
        <f t="shared" si="563"/>
        <v>0</v>
      </c>
      <c r="BI207" s="111">
        <f t="shared" si="563"/>
        <v>0</v>
      </c>
      <c r="BJ207" s="225">
        <f>SUM(BJ204:BJ206)</f>
        <v>0</v>
      </c>
      <c r="BK207" s="225">
        <f>SUM(BK204:BK206)</f>
        <v>0</v>
      </c>
      <c r="BL207" s="225">
        <f>SUM(BL204:BL206)</f>
        <v>0</v>
      </c>
      <c r="BM207" s="112"/>
      <c r="BN207" s="112"/>
      <c r="BO207" s="112"/>
      <c r="BP207" s="112"/>
      <c r="BQ207" s="575">
        <f t="shared" ref="BQ207:CD207" si="564">SUM(BQ204:BQ206)</f>
        <v>0</v>
      </c>
      <c r="BR207" s="247"/>
      <c r="BS207" s="111">
        <f t="shared" si="564"/>
        <v>0</v>
      </c>
      <c r="BT207" s="111">
        <f t="shared" si="564"/>
        <v>0</v>
      </c>
      <c r="BU207" s="111">
        <f t="shared" si="564"/>
        <v>0</v>
      </c>
      <c r="BV207" s="111">
        <f t="shared" si="564"/>
        <v>0</v>
      </c>
      <c r="BW207" s="111">
        <f t="shared" si="564"/>
        <v>0</v>
      </c>
      <c r="BX207" s="225">
        <f>SUM(BX204:BX206)</f>
        <v>0</v>
      </c>
      <c r="BY207" s="225">
        <f>SUM(BY204:BY206)</f>
        <v>0</v>
      </c>
      <c r="BZ207" s="111">
        <f t="shared" si="564"/>
        <v>0</v>
      </c>
      <c r="CA207" s="111">
        <f t="shared" si="564"/>
        <v>0</v>
      </c>
      <c r="CB207" s="111">
        <f t="shared" si="564"/>
        <v>0</v>
      </c>
      <c r="CC207" s="111">
        <f t="shared" si="564"/>
        <v>0</v>
      </c>
      <c r="CD207" s="111">
        <f t="shared" si="564"/>
        <v>0</v>
      </c>
      <c r="CE207" s="225">
        <f>SUM(CE204:CE206)</f>
        <v>0</v>
      </c>
      <c r="CF207" s="247"/>
      <c r="CG207" s="570"/>
      <c r="CH207" s="570"/>
      <c r="CI207" s="112"/>
      <c r="CJ207" s="112"/>
      <c r="CK207" s="112"/>
    </row>
    <row r="208" spans="1:89" hidden="1" outlineLevel="1">
      <c r="A208" s="117"/>
      <c r="B208" s="117"/>
      <c r="C208" s="95" t="s">
        <v>52</v>
      </c>
      <c r="D208" s="122" t="s">
        <v>105</v>
      </c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7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576"/>
      <c r="BR208" s="246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246"/>
      <c r="CG208" s="582"/>
      <c r="CH208" s="582"/>
      <c r="CI208" s="112"/>
      <c r="CJ208" s="112"/>
      <c r="CK208" s="112"/>
    </row>
    <row r="209" spans="1:89" outlineLevel="1">
      <c r="A209" s="117"/>
      <c r="B209" s="117"/>
      <c r="C209" s="102" t="s">
        <v>132</v>
      </c>
      <c r="D209" s="36" t="s">
        <v>106</v>
      </c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7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576"/>
      <c r="BR209" s="246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246"/>
      <c r="CG209" s="582"/>
      <c r="CH209" s="582"/>
      <c r="CI209" s="112"/>
      <c r="CJ209" s="112"/>
      <c r="CK209" s="112"/>
    </row>
    <row r="210" spans="1:89" ht="66.75" customHeight="1" outlineLevel="1">
      <c r="A210" s="117"/>
      <c r="B210" s="117"/>
      <c r="C210" s="103"/>
      <c r="D210" s="231" t="s">
        <v>337</v>
      </c>
      <c r="E210" s="117" t="s">
        <v>75</v>
      </c>
      <c r="F210" s="117" t="s">
        <v>14</v>
      </c>
      <c r="G210" s="599">
        <f t="shared" ref="G210:G211" si="565">J210+O210+P210+Q210+I210</f>
        <v>1222</v>
      </c>
      <c r="H210" s="596">
        <v>37</v>
      </c>
      <c r="I210" s="596">
        <v>37</v>
      </c>
      <c r="J210" s="596">
        <v>531</v>
      </c>
      <c r="K210" s="90">
        <v>48</v>
      </c>
      <c r="L210" s="90">
        <v>93</v>
      </c>
      <c r="M210" s="90">
        <v>22</v>
      </c>
      <c r="N210" s="90">
        <v>55</v>
      </c>
      <c r="O210" s="224">
        <f>SUM(K210:N210)</f>
        <v>218</v>
      </c>
      <c r="P210" s="224">
        <f>O210</f>
        <v>218</v>
      </c>
      <c r="Q210" s="224">
        <f>P210</f>
        <v>218</v>
      </c>
      <c r="R210" s="224">
        <f>Q210+140</f>
        <v>358</v>
      </c>
      <c r="S210" s="224">
        <f>Q210+140</f>
        <v>358</v>
      </c>
      <c r="T210" s="221">
        <f t="shared" ref="T210:T211" si="566">SUM(U210:Z210)</f>
        <v>899</v>
      </c>
      <c r="U210" s="628">
        <f>H210</f>
        <v>37</v>
      </c>
      <c r="V210" s="628">
        <v>368</v>
      </c>
      <c r="W210" s="87">
        <v>494</v>
      </c>
      <c r="X210" s="87"/>
      <c r="Y210" s="87"/>
      <c r="Z210" s="222"/>
      <c r="AA210" s="229" t="s">
        <v>316</v>
      </c>
      <c r="AB210" s="575">
        <f t="shared" ref="AB210:AB211" si="567">AI210+AX210+BA210+BD210+AF210</f>
        <v>0.19193121518902057</v>
      </c>
      <c r="AC210" s="238">
        <v>7.2500000000000009E-2</v>
      </c>
      <c r="AD210" s="222">
        <v>24.97625</v>
      </c>
      <c r="AE210" s="239">
        <v>0.215209975</v>
      </c>
      <c r="AF210" s="238">
        <v>7.194709918902055E-2</v>
      </c>
      <c r="AG210" s="222">
        <v>24.785775670617582</v>
      </c>
      <c r="AH210" s="239">
        <v>0.47879115528358773</v>
      </c>
      <c r="AI210" s="414">
        <v>5.1630651999999999E-2</v>
      </c>
      <c r="AJ210" s="222">
        <f>AI210*344.5</f>
        <v>17.786759614000001</v>
      </c>
      <c r="AK210" s="239">
        <v>0.34911902687142671</v>
      </c>
      <c r="AL210" s="443">
        <f>K210*0.000104516</f>
        <v>5.0167679999999996E-3</v>
      </c>
      <c r="AM210" s="223">
        <f>AL210*344.5</f>
        <v>1.7282765759999998</v>
      </c>
      <c r="AN210" s="223">
        <f>AL210*6.368</f>
        <v>3.1946778624E-2</v>
      </c>
      <c r="AO210" s="443">
        <f>L210*0.000104516</f>
        <v>9.7199880000000006E-3</v>
      </c>
      <c r="AP210" s="223">
        <f>AO210*344.5</f>
        <v>3.3485358660000002</v>
      </c>
      <c r="AQ210" s="223">
        <f>AO210*6.368</f>
        <v>6.1896883584000008E-2</v>
      </c>
      <c r="AR210" s="443">
        <f>M210*0.000104516</f>
        <v>2.2993520000000002E-3</v>
      </c>
      <c r="AS210" s="223">
        <f>AR210*344.5</f>
        <v>0.79212676400000004</v>
      </c>
      <c r="AT210" s="223">
        <f>AR210*6.368</f>
        <v>1.4642273536000002E-2</v>
      </c>
      <c r="AU210" s="443">
        <f>N210*0.000104516</f>
        <v>5.74838E-3</v>
      </c>
      <c r="AV210" s="223">
        <f>AU210*344.5</f>
        <v>1.98031691</v>
      </c>
      <c r="AW210" s="223">
        <f>AU210*6.368</f>
        <v>3.660568384E-2</v>
      </c>
      <c r="AX210" s="295">
        <f>AL210+AO210+AR210+AU210</f>
        <v>2.2784488000000002E-2</v>
      </c>
      <c r="AY210" s="223">
        <f>AX210*344.5</f>
        <v>7.8492561160000003</v>
      </c>
      <c r="AZ210" s="223">
        <f>AN210+AQ210+AT210+AW210</f>
        <v>0.14509161958400002</v>
      </c>
      <c r="BA210" s="362">
        <f>AX210</f>
        <v>2.2784488000000002E-2</v>
      </c>
      <c r="BB210" s="223">
        <f>BA210*344.5</f>
        <v>7.8492561160000003</v>
      </c>
      <c r="BC210" s="363">
        <f>BA210*6.368</f>
        <v>0.14509161958400002</v>
      </c>
      <c r="BD210" s="362">
        <f>BA210</f>
        <v>2.2784488000000002E-2</v>
      </c>
      <c r="BE210" s="223">
        <f>BD210*344.5</f>
        <v>7.8492561160000003</v>
      </c>
      <c r="BF210" s="363">
        <f>BD210*6.368</f>
        <v>0.14509161958400002</v>
      </c>
      <c r="BG210" s="362">
        <v>3.7416727999999996E-2</v>
      </c>
      <c r="BH210" s="223">
        <f>BG210*344.5</f>
        <v>12.890062795999999</v>
      </c>
      <c r="BI210" s="363">
        <f>BG210*6.368</f>
        <v>0.238269723904</v>
      </c>
      <c r="BJ210" s="353">
        <v>3.7416727999999996E-2</v>
      </c>
      <c r="BK210" s="223">
        <f>BJ210*344.5</f>
        <v>12.890062795999999</v>
      </c>
      <c r="BL210" s="354">
        <f>BJ210*6.368</f>
        <v>0.238269723904</v>
      </c>
      <c r="BM210" s="87">
        <v>8</v>
      </c>
      <c r="BN210" s="87">
        <v>67</v>
      </c>
      <c r="BO210" s="87">
        <v>0.45</v>
      </c>
      <c r="BP210" s="239">
        <f t="shared" ref="BP210:BP211" si="568">SUM(BS210:BX210)/(BL210+BF210+BI210+BC210+AZ210+AK210)</f>
        <v>4.5843544806066694</v>
      </c>
      <c r="BQ210" s="599">
        <f>SUM(BS210:BW210)</f>
        <v>4.1984529977312102</v>
      </c>
      <c r="BR210" s="223"/>
      <c r="BS210" s="223">
        <v>1.1376126879999999</v>
      </c>
      <c r="BT210" s="223">
        <v>0.26999755026755839</v>
      </c>
      <c r="BU210" s="223">
        <f>O210*0.00441930832159624</f>
        <v>0.96340921410798042</v>
      </c>
      <c r="BV210" s="223">
        <f>BV442+BV561+BV768+BV887+BV1482+BV1720</f>
        <v>0.93692644109704104</v>
      </c>
      <c r="BW210" s="223">
        <f>BW442+BW561+BW768+BW887+BW1482+BW1720</f>
        <v>0.89050710425863056</v>
      </c>
      <c r="BX210" s="223">
        <v>1.582112379131454</v>
      </c>
      <c r="BY210" s="223">
        <v>1.582112379131454</v>
      </c>
      <c r="BZ210" s="111">
        <f>SUM(CA210:CD210)</f>
        <v>1.9231191179999998</v>
      </c>
      <c r="CA210" s="87"/>
      <c r="CB210" s="87">
        <v>1.1376126879999999</v>
      </c>
      <c r="CC210" s="87">
        <v>0.78550642999999998</v>
      </c>
      <c r="CD210" s="87"/>
      <c r="CE210" s="222"/>
      <c r="CF210" s="226"/>
      <c r="CG210" s="568"/>
      <c r="CH210" s="568"/>
      <c r="CI210" s="117" t="s">
        <v>327</v>
      </c>
      <c r="CJ210" s="117"/>
      <c r="CK210" s="117"/>
    </row>
    <row r="211" spans="1:89" ht="69.75" customHeight="1" outlineLevel="1">
      <c r="A211" s="117"/>
      <c r="B211" s="117"/>
      <c r="C211" s="103"/>
      <c r="D211" s="292" t="s">
        <v>338</v>
      </c>
      <c r="E211" s="117" t="s">
        <v>75</v>
      </c>
      <c r="F211" s="117" t="s">
        <v>14</v>
      </c>
      <c r="G211" s="599">
        <f t="shared" si="565"/>
        <v>4085</v>
      </c>
      <c r="H211" s="596">
        <v>3420</v>
      </c>
      <c r="I211" s="596">
        <v>3420</v>
      </c>
      <c r="J211" s="596">
        <v>151</v>
      </c>
      <c r="K211" s="442">
        <v>80</v>
      </c>
      <c r="L211" s="442">
        <v>35</v>
      </c>
      <c r="M211" s="442">
        <v>32</v>
      </c>
      <c r="N211" s="442">
        <v>61</v>
      </c>
      <c r="O211" s="442">
        <f>SUM(K211:N211)</f>
        <v>208</v>
      </c>
      <c r="P211" s="442">
        <f>O211-55</f>
        <v>153</v>
      </c>
      <c r="Q211" s="442">
        <f>P211</f>
        <v>153</v>
      </c>
      <c r="R211" s="442">
        <v>68</v>
      </c>
      <c r="S211" s="442">
        <v>68</v>
      </c>
      <c r="T211" s="221">
        <f t="shared" si="566"/>
        <v>4086</v>
      </c>
      <c r="U211" s="628">
        <f>H211</f>
        <v>3420</v>
      </c>
      <c r="V211" s="628">
        <v>241</v>
      </c>
      <c r="W211" s="87">
        <v>425</v>
      </c>
      <c r="X211" s="87"/>
      <c r="Y211" s="87"/>
      <c r="Z211" s="222"/>
      <c r="AA211" s="229" t="s">
        <v>316</v>
      </c>
      <c r="AB211" s="575">
        <f t="shared" si="567"/>
        <v>0.1567544616319401</v>
      </c>
      <c r="AC211" s="239">
        <v>7.0000000000000007E-2</v>
      </c>
      <c r="AD211" s="222">
        <v>24.115000000000002</v>
      </c>
      <c r="AE211" s="239">
        <v>0.41177500000000006</v>
      </c>
      <c r="AF211" s="239">
        <v>4.7117529631940096E-2</v>
      </c>
      <c r="AG211" s="222">
        <v>16.231988958203363</v>
      </c>
      <c r="AH211" s="239">
        <v>0.29952499026637902</v>
      </c>
      <c r="AI211" s="414">
        <v>4.4418948E-2</v>
      </c>
      <c r="AJ211" s="222">
        <f>AI211*344.5</f>
        <v>15.302327586000001</v>
      </c>
      <c r="AK211" s="239">
        <v>0.30190886311336007</v>
      </c>
      <c r="AL211" s="443">
        <f>K211*0.000104516</f>
        <v>8.3612800000000004E-3</v>
      </c>
      <c r="AM211" s="223">
        <f>AL211*344.5</f>
        <v>2.8804609600000002</v>
      </c>
      <c r="AN211" s="223">
        <f>AL211*6.368</f>
        <v>5.3244631040000004E-2</v>
      </c>
      <c r="AO211" s="443">
        <f>L211*0.000104516</f>
        <v>3.6580599999999999E-3</v>
      </c>
      <c r="AP211" s="223">
        <f>AO211*344.5</f>
        <v>1.2602016700000001</v>
      </c>
      <c r="AQ211" s="223">
        <f>AO211*6.368</f>
        <v>2.3294526079999999E-2</v>
      </c>
      <c r="AR211" s="443">
        <f>M211*0.000104516</f>
        <v>3.344512E-3</v>
      </c>
      <c r="AS211" s="223">
        <f>AR211*344.5</f>
        <v>1.1521843839999999</v>
      </c>
      <c r="AT211" s="223">
        <f>AR211*6.368</f>
        <v>2.1297852416000001E-2</v>
      </c>
      <c r="AU211" s="443">
        <f>N211*0.000104516</f>
        <v>6.3754759999999997E-3</v>
      </c>
      <c r="AV211" s="223">
        <f>AU211*344.5</f>
        <v>2.1963514819999999</v>
      </c>
      <c r="AW211" s="223">
        <f>AU211*6.368</f>
        <v>4.0599031168000003E-2</v>
      </c>
      <c r="AX211" s="295">
        <f>AL211+AO211+AR211+AU211</f>
        <v>2.1739328000000002E-2</v>
      </c>
      <c r="AY211" s="223">
        <f>AX211*344.5</f>
        <v>7.4891984960000011</v>
      </c>
      <c r="AZ211" s="223">
        <f>AN211+AQ211+AT211+AW211</f>
        <v>0.13843604070400001</v>
      </c>
      <c r="BA211" s="362">
        <f>AX211</f>
        <v>2.1739328000000002E-2</v>
      </c>
      <c r="BB211" s="223">
        <f>BA211*344.5</f>
        <v>7.4891984960000011</v>
      </c>
      <c r="BC211" s="363">
        <f>BA211*6.368</f>
        <v>0.13843604070400001</v>
      </c>
      <c r="BD211" s="362">
        <f>BA211</f>
        <v>2.1739328000000002E-2</v>
      </c>
      <c r="BE211" s="223">
        <f>BD211*344.5</f>
        <v>7.4891984960000011</v>
      </c>
      <c r="BF211" s="363">
        <f>BD211*6.368</f>
        <v>0.13843604070400001</v>
      </c>
      <c r="BG211" s="362">
        <v>7.1070879999999993E-3</v>
      </c>
      <c r="BH211" s="223">
        <f>BG211*344.5</f>
        <v>2.4483918159999996</v>
      </c>
      <c r="BI211" s="363">
        <f>BG211*6.368</f>
        <v>4.5257936383999997E-2</v>
      </c>
      <c r="BJ211" s="353">
        <v>7.1070879999999993E-3</v>
      </c>
      <c r="BK211" s="223">
        <f>BJ211*344.5</f>
        <v>2.4483918159999996</v>
      </c>
      <c r="BL211" s="354">
        <f>BJ211*6.368</f>
        <v>4.5257936383999997E-2</v>
      </c>
      <c r="BM211" s="87">
        <v>8</v>
      </c>
      <c r="BN211" s="87">
        <v>67</v>
      </c>
      <c r="BO211" s="87">
        <v>0.45</v>
      </c>
      <c r="BP211" s="239">
        <f t="shared" si="568"/>
        <v>4.9265519204943695</v>
      </c>
      <c r="BQ211" s="599">
        <f>SUM(BS211:BW211)</f>
        <v>3.6788248969250494</v>
      </c>
      <c r="BR211" s="223">
        <v>1.238</v>
      </c>
      <c r="BS211" s="223">
        <v>0.74501265699999997</v>
      </c>
      <c r="BT211" s="223">
        <v>7.6778964388703033E-2</v>
      </c>
      <c r="BU211" s="223">
        <f t="shared" ref="BU211" si="569">O211*0.00441930832159624</f>
        <v>0.91921613089201804</v>
      </c>
      <c r="BV211" s="223">
        <v>0.94569890390295885</v>
      </c>
      <c r="BW211" s="223">
        <v>0.99211824074136934</v>
      </c>
      <c r="BX211" s="223">
        <v>0.30051296586854437</v>
      </c>
      <c r="BY211" s="223">
        <v>0.30051296586854437</v>
      </c>
      <c r="BZ211" s="111">
        <f>SUM(CA211:CD211)</f>
        <v>2.6588025970000002</v>
      </c>
      <c r="CA211" s="87">
        <v>1.238</v>
      </c>
      <c r="CB211" s="87">
        <v>0.74501265699999997</v>
      </c>
      <c r="CC211" s="87">
        <v>0.67578994000000003</v>
      </c>
      <c r="CD211" s="87"/>
      <c r="CE211" s="222"/>
      <c r="CF211" s="226"/>
      <c r="CG211" s="568"/>
      <c r="CH211" s="568"/>
      <c r="CI211" s="117" t="s">
        <v>327</v>
      </c>
      <c r="CJ211" s="117"/>
      <c r="CK211" s="117"/>
    </row>
    <row r="212" spans="1:89" ht="34.5" customHeight="1" outlineLevel="1" thickBot="1">
      <c r="A212" s="117"/>
      <c r="B212" s="117"/>
      <c r="C212" s="103"/>
      <c r="D212" s="37" t="s">
        <v>107</v>
      </c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24"/>
      <c r="AB212" s="575">
        <f t="shared" ref="AB212:BL212" si="570">SUM(AB210:AB211)</f>
        <v>0.34868567682096063</v>
      </c>
      <c r="AC212" s="225">
        <f t="shared" ref="AC212:AE212" si="571">SUM(AC210:AC211)</f>
        <v>0.14250000000000002</v>
      </c>
      <c r="AD212" s="225">
        <f t="shared" si="571"/>
        <v>49.091250000000002</v>
      </c>
      <c r="AE212" s="225">
        <f t="shared" si="571"/>
        <v>0.62698497500000006</v>
      </c>
      <c r="AF212" s="225">
        <f t="shared" si="570"/>
        <v>0.11906462882096064</v>
      </c>
      <c r="AG212" s="225">
        <f t="shared" si="570"/>
        <v>41.017764628820942</v>
      </c>
      <c r="AH212" s="225">
        <f t="shared" si="570"/>
        <v>0.77831614554996675</v>
      </c>
      <c r="AI212" s="225">
        <f t="shared" si="570"/>
        <v>9.6049599999999999E-2</v>
      </c>
      <c r="AJ212" s="225">
        <f t="shared" si="570"/>
        <v>33.089087200000002</v>
      </c>
      <c r="AK212" s="225">
        <f t="shared" si="570"/>
        <v>0.65102788998478678</v>
      </c>
      <c r="AL212" s="225">
        <f t="shared" si="570"/>
        <v>1.3378048E-2</v>
      </c>
      <c r="AM212" s="225">
        <f t="shared" si="570"/>
        <v>4.6087375359999996</v>
      </c>
      <c r="AN212" s="225">
        <f t="shared" si="570"/>
        <v>8.5191409664000003E-2</v>
      </c>
      <c r="AO212" s="225">
        <f t="shared" si="570"/>
        <v>1.3378048E-2</v>
      </c>
      <c r="AP212" s="225">
        <f t="shared" si="570"/>
        <v>4.6087375360000005</v>
      </c>
      <c r="AQ212" s="225">
        <f t="shared" si="570"/>
        <v>8.5191409664000003E-2</v>
      </c>
      <c r="AR212" s="225">
        <f t="shared" si="570"/>
        <v>5.6438640000000002E-3</v>
      </c>
      <c r="AS212" s="225">
        <f t="shared" si="570"/>
        <v>1.9443111479999999</v>
      </c>
      <c r="AT212" s="225">
        <f t="shared" si="570"/>
        <v>3.5940125952000003E-2</v>
      </c>
      <c r="AU212" s="225">
        <f t="shared" si="570"/>
        <v>1.2123855999999999E-2</v>
      </c>
      <c r="AV212" s="225">
        <f t="shared" si="570"/>
        <v>4.1766683919999998</v>
      </c>
      <c r="AW212" s="225">
        <f t="shared" si="570"/>
        <v>7.7204715007999997E-2</v>
      </c>
      <c r="AX212" s="225">
        <f t="shared" si="570"/>
        <v>4.4523816000000008E-2</v>
      </c>
      <c r="AY212" s="225">
        <f t="shared" si="570"/>
        <v>15.338454612000001</v>
      </c>
      <c r="AZ212" s="225">
        <f t="shared" si="570"/>
        <v>0.28352766028800003</v>
      </c>
      <c r="BA212" s="225">
        <f t="shared" si="570"/>
        <v>4.4523816000000008E-2</v>
      </c>
      <c r="BB212" s="225">
        <f t="shared" si="570"/>
        <v>15.338454612000001</v>
      </c>
      <c r="BC212" s="225">
        <f t="shared" si="570"/>
        <v>0.28352766028800003</v>
      </c>
      <c r="BD212" s="225">
        <f t="shared" si="570"/>
        <v>4.4523816000000008E-2</v>
      </c>
      <c r="BE212" s="225">
        <f t="shared" si="570"/>
        <v>15.338454612000001</v>
      </c>
      <c r="BF212" s="225">
        <f t="shared" si="570"/>
        <v>0.28352766028800003</v>
      </c>
      <c r="BG212" s="225">
        <f t="shared" si="570"/>
        <v>4.4523815999999994E-2</v>
      </c>
      <c r="BH212" s="225">
        <f t="shared" si="570"/>
        <v>15.338454611999998</v>
      </c>
      <c r="BI212" s="225">
        <f t="shared" si="570"/>
        <v>0.28352766028800003</v>
      </c>
      <c r="BJ212" s="225">
        <f t="shared" si="570"/>
        <v>4.4523815999999994E-2</v>
      </c>
      <c r="BK212" s="225">
        <f t="shared" si="570"/>
        <v>15.338454611999998</v>
      </c>
      <c r="BL212" s="225">
        <f t="shared" si="570"/>
        <v>0.28352766028800003</v>
      </c>
      <c r="BM212" s="112"/>
      <c r="BN212" s="112"/>
      <c r="BO212" s="112"/>
      <c r="BP212" s="112"/>
      <c r="BQ212" s="599">
        <f t="shared" ref="BQ212" si="572">SUM(BQ210:BQ211)</f>
        <v>7.8772778946562596</v>
      </c>
      <c r="BR212" s="225">
        <f t="shared" ref="BR212:CH212" si="573">SUM(BR210:BR211)</f>
        <v>1.238</v>
      </c>
      <c r="BS212" s="111">
        <f t="shared" si="573"/>
        <v>1.8826253449999999</v>
      </c>
      <c r="BT212" s="111">
        <f t="shared" si="573"/>
        <v>0.34677651465626141</v>
      </c>
      <c r="BU212" s="595">
        <f t="shared" si="573"/>
        <v>1.8826253449999983</v>
      </c>
      <c r="BV212" s="595">
        <f t="shared" si="573"/>
        <v>1.8826253449999999</v>
      </c>
      <c r="BW212" s="595">
        <f t="shared" si="573"/>
        <v>1.8826253449999999</v>
      </c>
      <c r="BX212" s="595">
        <f t="shared" si="573"/>
        <v>1.8826253449999983</v>
      </c>
      <c r="BY212" s="595">
        <f t="shared" si="573"/>
        <v>1.8826253449999983</v>
      </c>
      <c r="BZ212" s="225">
        <f t="shared" si="573"/>
        <v>4.581921715</v>
      </c>
      <c r="CA212" s="225">
        <f t="shared" si="573"/>
        <v>1.238</v>
      </c>
      <c r="CB212" s="225">
        <f t="shared" si="573"/>
        <v>1.8826253449999999</v>
      </c>
      <c r="CC212" s="225">
        <f t="shared" si="573"/>
        <v>1.4612963699999999</v>
      </c>
      <c r="CD212" s="225">
        <f t="shared" si="573"/>
        <v>0</v>
      </c>
      <c r="CE212" s="225">
        <f t="shared" si="573"/>
        <v>0</v>
      </c>
      <c r="CF212" s="225">
        <f t="shared" si="573"/>
        <v>0</v>
      </c>
      <c r="CG212" s="225">
        <f t="shared" si="573"/>
        <v>0</v>
      </c>
      <c r="CH212" s="225">
        <f t="shared" si="573"/>
        <v>0</v>
      </c>
      <c r="CI212" s="112"/>
      <c r="CJ212" s="112"/>
      <c r="CK212" s="112"/>
    </row>
    <row r="213" spans="1:89" ht="15.75" hidden="1" outlineLevel="1" thickBot="1">
      <c r="A213" s="117"/>
      <c r="B213" s="117"/>
      <c r="C213" s="102" t="s">
        <v>133</v>
      </c>
      <c r="D213" s="36" t="s">
        <v>273</v>
      </c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7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246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246"/>
      <c r="CG213" s="582"/>
      <c r="CH213" s="582"/>
      <c r="CI213" s="112"/>
      <c r="CJ213" s="112"/>
      <c r="CK213" s="112"/>
    </row>
    <row r="214" spans="1:89" ht="15.75" hidden="1" outlineLevel="1" thickBot="1">
      <c r="A214" s="117"/>
      <c r="B214" s="117"/>
      <c r="C214" s="103"/>
      <c r="D214" s="92"/>
      <c r="E214" s="117"/>
      <c r="F214" s="117"/>
      <c r="G214" s="111">
        <f>J214+O214+P214+Q214+R214</f>
        <v>0</v>
      </c>
      <c r="H214" s="225">
        <f t="shared" ref="H214:J216" si="574">SUM(I214:L214)</f>
        <v>0</v>
      </c>
      <c r="I214" s="225">
        <f t="shared" si="574"/>
        <v>0</v>
      </c>
      <c r="J214" s="111">
        <f t="shared" si="574"/>
        <v>0</v>
      </c>
      <c r="K214" s="123"/>
      <c r="L214" s="123"/>
      <c r="M214" s="123"/>
      <c r="N214" s="123"/>
      <c r="O214" s="123"/>
      <c r="P214" s="123"/>
      <c r="Q214" s="123"/>
      <c r="R214" s="123"/>
      <c r="S214" s="221"/>
      <c r="T214" s="123"/>
      <c r="U214" s="123"/>
      <c r="V214" s="123"/>
      <c r="W214" s="123"/>
      <c r="X214" s="123"/>
      <c r="Y214" s="123"/>
      <c r="Z214" s="221"/>
      <c r="AA214" s="123"/>
      <c r="AB214" s="111">
        <f>AI214+AX214+BA214+BD214+BG214</f>
        <v>0</v>
      </c>
      <c r="AC214" s="221"/>
      <c r="AD214" s="221"/>
      <c r="AE214" s="221"/>
      <c r="AF214" s="221"/>
      <c r="AG214" s="221"/>
      <c r="AH214" s="221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221"/>
      <c r="BK214" s="221"/>
      <c r="BL214" s="221"/>
      <c r="BM214" s="123"/>
      <c r="BN214" s="123"/>
      <c r="BO214" s="123"/>
      <c r="BP214" s="123"/>
      <c r="BQ214" s="111">
        <f>SUM(BS214:BW214)</f>
        <v>0</v>
      </c>
      <c r="BR214" s="247"/>
      <c r="BS214" s="123"/>
      <c r="BT214" s="123"/>
      <c r="BU214" s="123"/>
      <c r="BV214" s="123"/>
      <c r="BW214" s="123"/>
      <c r="BX214" s="221"/>
      <c r="BY214" s="221"/>
      <c r="BZ214" s="111">
        <f>SUM(CA214:CD214)</f>
        <v>0</v>
      </c>
      <c r="CA214" s="123"/>
      <c r="CB214" s="123"/>
      <c r="CC214" s="123"/>
      <c r="CD214" s="123"/>
      <c r="CE214" s="221"/>
      <c r="CF214" s="229"/>
      <c r="CG214" s="578"/>
      <c r="CH214" s="578"/>
      <c r="CI214" s="117"/>
      <c r="CJ214" s="117"/>
      <c r="CK214" s="117"/>
    </row>
    <row r="215" spans="1:89" ht="15.75" hidden="1" outlineLevel="1" thickBot="1">
      <c r="A215" s="117"/>
      <c r="B215" s="117"/>
      <c r="C215" s="103"/>
      <c r="D215" s="92"/>
      <c r="E215" s="117"/>
      <c r="F215" s="117"/>
      <c r="G215" s="111">
        <f>J215+O215+P215+Q215+R215</f>
        <v>0</v>
      </c>
      <c r="H215" s="225">
        <f t="shared" si="574"/>
        <v>0</v>
      </c>
      <c r="I215" s="225">
        <f t="shared" si="574"/>
        <v>0</v>
      </c>
      <c r="J215" s="111">
        <f t="shared" si="574"/>
        <v>0</v>
      </c>
      <c r="K215" s="90"/>
      <c r="L215" s="90"/>
      <c r="M215" s="90"/>
      <c r="N215" s="90"/>
      <c r="O215" s="90"/>
      <c r="P215" s="90"/>
      <c r="Q215" s="90"/>
      <c r="R215" s="90"/>
      <c r="S215" s="224"/>
      <c r="T215" s="87"/>
      <c r="U215" s="87"/>
      <c r="V215" s="87"/>
      <c r="W215" s="87"/>
      <c r="X215" s="87"/>
      <c r="Y215" s="87"/>
      <c r="Z215" s="222"/>
      <c r="AA215" s="87"/>
      <c r="AB215" s="111">
        <f>AI215+AX215+BA215+BD215+BG215</f>
        <v>0</v>
      </c>
      <c r="AC215" s="222"/>
      <c r="AD215" s="222"/>
      <c r="AE215" s="222"/>
      <c r="AF215" s="222"/>
      <c r="AG215" s="222"/>
      <c r="AH215" s="222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222"/>
      <c r="BK215" s="222"/>
      <c r="BL215" s="222"/>
      <c r="BM215" s="87"/>
      <c r="BN215" s="87"/>
      <c r="BO215" s="87"/>
      <c r="BP215" s="87"/>
      <c r="BQ215" s="111">
        <f>SUM(BS215:BW215)</f>
        <v>0</v>
      </c>
      <c r="BR215" s="247"/>
      <c r="BS215" s="87"/>
      <c r="BT215" s="87"/>
      <c r="BU215" s="87"/>
      <c r="BV215" s="87"/>
      <c r="BW215" s="87"/>
      <c r="BX215" s="222"/>
      <c r="BY215" s="222"/>
      <c r="BZ215" s="111">
        <f>SUM(CA215:CD215)</f>
        <v>0</v>
      </c>
      <c r="CA215" s="87"/>
      <c r="CB215" s="87"/>
      <c r="CC215" s="87"/>
      <c r="CD215" s="87"/>
      <c r="CE215" s="222"/>
      <c r="CF215" s="226"/>
      <c r="CG215" s="568"/>
      <c r="CH215" s="568"/>
      <c r="CI215" s="117"/>
      <c r="CJ215" s="117"/>
      <c r="CK215" s="117"/>
    </row>
    <row r="216" spans="1:89" ht="15.75" hidden="1" outlineLevel="1" thickBot="1">
      <c r="A216" s="117"/>
      <c r="B216" s="117"/>
      <c r="C216" s="103"/>
      <c r="D216" s="92"/>
      <c r="E216" s="117"/>
      <c r="F216" s="117"/>
      <c r="G216" s="111">
        <f>J216+O216+P216+Q216+R216</f>
        <v>0</v>
      </c>
      <c r="H216" s="225">
        <f t="shared" si="574"/>
        <v>0</v>
      </c>
      <c r="I216" s="225">
        <f t="shared" si="574"/>
        <v>0</v>
      </c>
      <c r="J216" s="111">
        <f t="shared" si="574"/>
        <v>0</v>
      </c>
      <c r="K216" s="90"/>
      <c r="L216" s="90"/>
      <c r="M216" s="90"/>
      <c r="N216" s="90"/>
      <c r="O216" s="90"/>
      <c r="P216" s="90"/>
      <c r="Q216" s="90"/>
      <c r="R216" s="90"/>
      <c r="S216" s="224"/>
      <c r="T216" s="87"/>
      <c r="U216" s="87"/>
      <c r="V216" s="87"/>
      <c r="W216" s="87"/>
      <c r="X216" s="87"/>
      <c r="Y216" s="87"/>
      <c r="Z216" s="222"/>
      <c r="AA216" s="87"/>
      <c r="AB216" s="111">
        <f>AI216+AX216+BA216+BD216+BG216</f>
        <v>0</v>
      </c>
      <c r="AC216" s="222"/>
      <c r="AD216" s="222"/>
      <c r="AE216" s="222"/>
      <c r="AF216" s="222"/>
      <c r="AG216" s="222"/>
      <c r="AH216" s="222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222"/>
      <c r="BK216" s="222"/>
      <c r="BL216" s="222"/>
      <c r="BM216" s="87"/>
      <c r="BN216" s="87"/>
      <c r="BO216" s="87"/>
      <c r="BP216" s="87"/>
      <c r="BQ216" s="111">
        <f>SUM(BS216:BW216)</f>
        <v>0</v>
      </c>
      <c r="BR216" s="247"/>
      <c r="BS216" s="87"/>
      <c r="BT216" s="87"/>
      <c r="BU216" s="87"/>
      <c r="BV216" s="87"/>
      <c r="BW216" s="87"/>
      <c r="BX216" s="222"/>
      <c r="BY216" s="222"/>
      <c r="BZ216" s="111">
        <f>SUM(CA216:CD216)</f>
        <v>0</v>
      </c>
      <c r="CA216" s="87"/>
      <c r="CB216" s="87"/>
      <c r="CC216" s="87"/>
      <c r="CD216" s="87"/>
      <c r="CE216" s="222"/>
      <c r="CF216" s="226"/>
      <c r="CG216" s="568"/>
      <c r="CH216" s="568"/>
      <c r="CI216" s="117"/>
      <c r="CJ216" s="117"/>
      <c r="CK216" s="117"/>
    </row>
    <row r="217" spans="1:89" ht="15.75" hidden="1" outlineLevel="1" thickBot="1">
      <c r="A217" s="117"/>
      <c r="B217" s="117"/>
      <c r="C217" s="103"/>
      <c r="D217" s="37" t="s">
        <v>107</v>
      </c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24"/>
      <c r="AB217" s="111">
        <f>SUM(AB214:AB216)</f>
        <v>0</v>
      </c>
      <c r="AC217" s="225">
        <f>SUM(AC214:AC216)</f>
        <v>0</v>
      </c>
      <c r="AD217" s="225">
        <f>SUM(AD214:AD216)</f>
        <v>0</v>
      </c>
      <c r="AE217" s="225">
        <f t="shared" ref="AE217" si="575">SUM(AE214:AE216)</f>
        <v>0</v>
      </c>
      <c r="AF217" s="225">
        <f>SUM(AF214:AF216)</f>
        <v>0</v>
      </c>
      <c r="AG217" s="225">
        <f>SUM(AG214:AG216)</f>
        <v>0</v>
      </c>
      <c r="AH217" s="225">
        <f t="shared" ref="AH217" si="576">SUM(AH214:AH216)</f>
        <v>0</v>
      </c>
      <c r="AI217" s="111">
        <f>SUM(AI214:AI216)</f>
        <v>0</v>
      </c>
      <c r="AJ217" s="111">
        <f>SUM(AJ214:AJ216)</f>
        <v>0</v>
      </c>
      <c r="AK217" s="111">
        <f t="shared" ref="AK217:BI217" si="577">SUM(AK214:AK216)</f>
        <v>0</v>
      </c>
      <c r="AL217" s="111">
        <f t="shared" si="577"/>
        <v>0</v>
      </c>
      <c r="AM217" s="111">
        <f t="shared" si="577"/>
        <v>0</v>
      </c>
      <c r="AN217" s="111">
        <f t="shared" si="577"/>
        <v>0</v>
      </c>
      <c r="AO217" s="111">
        <f t="shared" si="577"/>
        <v>0</v>
      </c>
      <c r="AP217" s="111">
        <f t="shared" si="577"/>
        <v>0</v>
      </c>
      <c r="AQ217" s="111">
        <f t="shared" si="577"/>
        <v>0</v>
      </c>
      <c r="AR217" s="111">
        <f t="shared" si="577"/>
        <v>0</v>
      </c>
      <c r="AS217" s="111">
        <f t="shared" si="577"/>
        <v>0</v>
      </c>
      <c r="AT217" s="111">
        <f t="shared" si="577"/>
        <v>0</v>
      </c>
      <c r="AU217" s="111">
        <f t="shared" si="577"/>
        <v>0</v>
      </c>
      <c r="AV217" s="111">
        <f t="shared" si="577"/>
        <v>0</v>
      </c>
      <c r="AW217" s="111">
        <f t="shared" si="577"/>
        <v>0</v>
      </c>
      <c r="AX217" s="111">
        <f t="shared" si="577"/>
        <v>0</v>
      </c>
      <c r="AY217" s="111">
        <f t="shared" si="577"/>
        <v>0</v>
      </c>
      <c r="AZ217" s="111">
        <f t="shared" si="577"/>
        <v>0</v>
      </c>
      <c r="BA217" s="111">
        <f t="shared" si="577"/>
        <v>0</v>
      </c>
      <c r="BB217" s="111">
        <f t="shared" si="577"/>
        <v>0</v>
      </c>
      <c r="BC217" s="111">
        <f t="shared" si="577"/>
        <v>0</v>
      </c>
      <c r="BD217" s="111">
        <f t="shared" si="577"/>
        <v>0</v>
      </c>
      <c r="BE217" s="111">
        <f t="shared" si="577"/>
        <v>0</v>
      </c>
      <c r="BF217" s="111">
        <f t="shared" si="577"/>
        <v>0</v>
      </c>
      <c r="BG217" s="111">
        <f t="shared" si="577"/>
        <v>0</v>
      </c>
      <c r="BH217" s="111">
        <f t="shared" si="577"/>
        <v>0</v>
      </c>
      <c r="BI217" s="111">
        <f t="shared" si="577"/>
        <v>0</v>
      </c>
      <c r="BJ217" s="225">
        <f>SUM(BJ214:BJ216)</f>
        <v>0</v>
      </c>
      <c r="BK217" s="225">
        <f>SUM(BK214:BK216)</f>
        <v>0</v>
      </c>
      <c r="BL217" s="225">
        <f>SUM(BL214:BL216)</f>
        <v>0</v>
      </c>
      <c r="BM217" s="112"/>
      <c r="BN217" s="112"/>
      <c r="BO217" s="112"/>
      <c r="BP217" s="112"/>
      <c r="BQ217" s="111">
        <f t="shared" ref="BQ217:CD217" si="578">SUM(BQ214:BQ216)</f>
        <v>0</v>
      </c>
      <c r="BR217" s="247"/>
      <c r="BS217" s="111">
        <f t="shared" si="578"/>
        <v>0</v>
      </c>
      <c r="BT217" s="111">
        <f t="shared" si="578"/>
        <v>0</v>
      </c>
      <c r="BU217" s="111">
        <f t="shared" si="578"/>
        <v>0</v>
      </c>
      <c r="BV217" s="111">
        <f t="shared" si="578"/>
        <v>0</v>
      </c>
      <c r="BW217" s="111">
        <f t="shared" si="578"/>
        <v>0</v>
      </c>
      <c r="BX217" s="225">
        <f>SUM(BX214:BX216)</f>
        <v>0</v>
      </c>
      <c r="BY217" s="225">
        <f>SUM(BY214:BY216)</f>
        <v>0</v>
      </c>
      <c r="BZ217" s="111">
        <f t="shared" si="578"/>
        <v>0</v>
      </c>
      <c r="CA217" s="111">
        <f t="shared" si="578"/>
        <v>0</v>
      </c>
      <c r="CB217" s="111">
        <f t="shared" si="578"/>
        <v>0</v>
      </c>
      <c r="CC217" s="111">
        <f t="shared" si="578"/>
        <v>0</v>
      </c>
      <c r="CD217" s="111">
        <f t="shared" si="578"/>
        <v>0</v>
      </c>
      <c r="CE217" s="225">
        <f>SUM(CE214:CE216)</f>
        <v>0</v>
      </c>
      <c r="CF217" s="247"/>
      <c r="CG217" s="570"/>
      <c r="CH217" s="570"/>
      <c r="CI217" s="112"/>
      <c r="CJ217" s="112"/>
      <c r="CK217" s="112"/>
    </row>
    <row r="218" spans="1:89" ht="15.75" hidden="1" outlineLevel="1" thickBot="1">
      <c r="A218" s="117"/>
      <c r="B218" s="117"/>
      <c r="C218" s="102" t="s">
        <v>134</v>
      </c>
      <c r="D218" s="36" t="s">
        <v>274</v>
      </c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7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246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246"/>
      <c r="CG218" s="582"/>
      <c r="CH218" s="582"/>
      <c r="CI218" s="112"/>
      <c r="CJ218" s="112"/>
      <c r="CK218" s="112"/>
    </row>
    <row r="219" spans="1:89" ht="15.75" hidden="1" outlineLevel="1" thickBot="1">
      <c r="A219" s="117"/>
      <c r="B219" s="117"/>
      <c r="C219" s="103"/>
      <c r="D219" s="24"/>
      <c r="E219" s="117"/>
      <c r="F219" s="117"/>
      <c r="G219" s="111">
        <f>J219+O219+P219+Q219+R219</f>
        <v>0</v>
      </c>
      <c r="H219" s="225">
        <f t="shared" ref="H219:J221" si="579">SUM(I219:L219)</f>
        <v>0</v>
      </c>
      <c r="I219" s="225">
        <f t="shared" si="579"/>
        <v>0</v>
      </c>
      <c r="J219" s="111">
        <f t="shared" si="579"/>
        <v>0</v>
      </c>
      <c r="K219" s="123"/>
      <c r="L219" s="123"/>
      <c r="M219" s="123"/>
      <c r="N219" s="123"/>
      <c r="O219" s="123"/>
      <c r="P219" s="123"/>
      <c r="Q219" s="123"/>
      <c r="R219" s="123"/>
      <c r="S219" s="221"/>
      <c r="T219" s="123"/>
      <c r="U219" s="123"/>
      <c r="V219" s="123"/>
      <c r="W219" s="123"/>
      <c r="X219" s="123"/>
      <c r="Y219" s="123"/>
      <c r="Z219" s="221"/>
      <c r="AA219" s="123"/>
      <c r="AB219" s="111">
        <f>AI219+AX219+BA219+BD219+BG219</f>
        <v>0</v>
      </c>
      <c r="AC219" s="221"/>
      <c r="AD219" s="221"/>
      <c r="AE219" s="221"/>
      <c r="AF219" s="221"/>
      <c r="AG219" s="221"/>
      <c r="AH219" s="221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221"/>
      <c r="BK219" s="221"/>
      <c r="BL219" s="221"/>
      <c r="BM219" s="123"/>
      <c r="BN219" s="123"/>
      <c r="BO219" s="123"/>
      <c r="BP219" s="123"/>
      <c r="BQ219" s="111">
        <f>SUM(BS219:BW219)</f>
        <v>0</v>
      </c>
      <c r="BR219" s="247"/>
      <c r="BS219" s="123"/>
      <c r="BT219" s="123"/>
      <c r="BU219" s="123"/>
      <c r="BV219" s="123"/>
      <c r="BW219" s="123"/>
      <c r="BX219" s="221"/>
      <c r="BY219" s="221"/>
      <c r="BZ219" s="111">
        <f>SUM(CA219:CD219)</f>
        <v>0</v>
      </c>
      <c r="CA219" s="123"/>
      <c r="CB219" s="123"/>
      <c r="CC219" s="123"/>
      <c r="CD219" s="123"/>
      <c r="CE219" s="221"/>
      <c r="CF219" s="229"/>
      <c r="CG219" s="578"/>
      <c r="CH219" s="578"/>
      <c r="CI219" s="117"/>
      <c r="CJ219" s="117"/>
      <c r="CK219" s="117"/>
    </row>
    <row r="220" spans="1:89" ht="15.75" hidden="1" outlineLevel="1" thickBot="1">
      <c r="A220" s="117"/>
      <c r="B220" s="117"/>
      <c r="C220" s="103"/>
      <c r="D220" s="24"/>
      <c r="E220" s="117"/>
      <c r="F220" s="117"/>
      <c r="G220" s="111">
        <f>J220+O220+P220+Q220+R220</f>
        <v>0</v>
      </c>
      <c r="H220" s="225">
        <f t="shared" si="579"/>
        <v>0</v>
      </c>
      <c r="I220" s="225">
        <f t="shared" si="579"/>
        <v>0</v>
      </c>
      <c r="J220" s="111">
        <f t="shared" si="579"/>
        <v>0</v>
      </c>
      <c r="K220" s="90"/>
      <c r="L220" s="90"/>
      <c r="M220" s="90"/>
      <c r="N220" s="90"/>
      <c r="O220" s="90"/>
      <c r="P220" s="90"/>
      <c r="Q220" s="90"/>
      <c r="R220" s="90"/>
      <c r="S220" s="224"/>
      <c r="T220" s="87"/>
      <c r="U220" s="87"/>
      <c r="V220" s="87"/>
      <c r="W220" s="87"/>
      <c r="X220" s="87"/>
      <c r="Y220" s="87"/>
      <c r="Z220" s="222"/>
      <c r="AA220" s="87"/>
      <c r="AB220" s="111">
        <f>AI220+AX220+BA220+BD220+BG220</f>
        <v>0</v>
      </c>
      <c r="AC220" s="222"/>
      <c r="AD220" s="222"/>
      <c r="AE220" s="222"/>
      <c r="AF220" s="222"/>
      <c r="AG220" s="222"/>
      <c r="AH220" s="222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222"/>
      <c r="BK220" s="222"/>
      <c r="BL220" s="222"/>
      <c r="BM220" s="87"/>
      <c r="BN220" s="87"/>
      <c r="BO220" s="87"/>
      <c r="BP220" s="87"/>
      <c r="BQ220" s="111">
        <f>SUM(BS220:BW220)</f>
        <v>0</v>
      </c>
      <c r="BR220" s="247"/>
      <c r="BS220" s="87"/>
      <c r="BT220" s="87"/>
      <c r="BU220" s="87"/>
      <c r="BV220" s="87"/>
      <c r="BW220" s="87"/>
      <c r="BX220" s="222"/>
      <c r="BY220" s="222"/>
      <c r="BZ220" s="111">
        <f>SUM(CA220:CD220)</f>
        <v>0</v>
      </c>
      <c r="CA220" s="87"/>
      <c r="CB220" s="87"/>
      <c r="CC220" s="87"/>
      <c r="CD220" s="87"/>
      <c r="CE220" s="222"/>
      <c r="CF220" s="226"/>
      <c r="CG220" s="568"/>
      <c r="CH220" s="568"/>
      <c r="CI220" s="117"/>
      <c r="CJ220" s="117"/>
      <c r="CK220" s="117"/>
    </row>
    <row r="221" spans="1:89" ht="15.75" hidden="1" outlineLevel="1" thickBot="1">
      <c r="A221" s="117"/>
      <c r="B221" s="117"/>
      <c r="C221" s="103" t="s">
        <v>104</v>
      </c>
      <c r="D221" s="24"/>
      <c r="E221" s="117"/>
      <c r="F221" s="117"/>
      <c r="G221" s="111">
        <f>J221+O221+P221+Q221+R221</f>
        <v>0</v>
      </c>
      <c r="H221" s="225">
        <f t="shared" si="579"/>
        <v>0</v>
      </c>
      <c r="I221" s="225">
        <f t="shared" si="579"/>
        <v>0</v>
      </c>
      <c r="J221" s="111">
        <f t="shared" si="579"/>
        <v>0</v>
      </c>
      <c r="K221" s="90"/>
      <c r="L221" s="90"/>
      <c r="M221" s="90"/>
      <c r="N221" s="90"/>
      <c r="O221" s="90"/>
      <c r="P221" s="90"/>
      <c r="Q221" s="90"/>
      <c r="R221" s="90"/>
      <c r="S221" s="224"/>
      <c r="T221" s="87"/>
      <c r="U221" s="87"/>
      <c r="V221" s="87"/>
      <c r="W221" s="87"/>
      <c r="X221" s="87"/>
      <c r="Y221" s="87"/>
      <c r="Z221" s="222"/>
      <c r="AA221" s="87"/>
      <c r="AB221" s="111">
        <f>AI221+AX221+BA221+BD221+BG221</f>
        <v>0</v>
      </c>
      <c r="AC221" s="222"/>
      <c r="AD221" s="222"/>
      <c r="AE221" s="222"/>
      <c r="AF221" s="222"/>
      <c r="AG221" s="222"/>
      <c r="AH221" s="222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222"/>
      <c r="BK221" s="222"/>
      <c r="BL221" s="222"/>
      <c r="BM221" s="87"/>
      <c r="BN221" s="87"/>
      <c r="BO221" s="87"/>
      <c r="BP221" s="87"/>
      <c r="BQ221" s="111">
        <f>SUM(BS221:BW221)</f>
        <v>0</v>
      </c>
      <c r="BR221" s="247"/>
      <c r="BS221" s="87"/>
      <c r="BT221" s="87"/>
      <c r="BU221" s="87"/>
      <c r="BV221" s="87"/>
      <c r="BW221" s="87"/>
      <c r="BX221" s="222"/>
      <c r="BY221" s="222"/>
      <c r="BZ221" s="111">
        <f>SUM(CA221:CD221)</f>
        <v>0</v>
      </c>
      <c r="CA221" s="87"/>
      <c r="CB221" s="87"/>
      <c r="CC221" s="87"/>
      <c r="CD221" s="87"/>
      <c r="CE221" s="222"/>
      <c r="CF221" s="226"/>
      <c r="CG221" s="568"/>
      <c r="CH221" s="568"/>
      <c r="CI221" s="117"/>
      <c r="CJ221" s="117"/>
      <c r="CK221" s="117"/>
    </row>
    <row r="222" spans="1:89" ht="15.75" hidden="1" outlineLevel="1" thickBot="1">
      <c r="A222" s="117"/>
      <c r="B222" s="117"/>
      <c r="C222" s="103"/>
      <c r="D222" s="37" t="s">
        <v>107</v>
      </c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24"/>
      <c r="AB222" s="111">
        <f>SUM(AB219:AB221)</f>
        <v>0</v>
      </c>
      <c r="AC222" s="225">
        <f>SUM(AC219:AC221)</f>
        <v>0</v>
      </c>
      <c r="AD222" s="225">
        <f>SUM(AD219:AD221)</f>
        <v>0</v>
      </c>
      <c r="AE222" s="225">
        <f t="shared" ref="AE222" si="580">SUM(AE219:AE221)</f>
        <v>0</v>
      </c>
      <c r="AF222" s="225">
        <f>SUM(AF219:AF221)</f>
        <v>0</v>
      </c>
      <c r="AG222" s="225">
        <f>SUM(AG219:AG221)</f>
        <v>0</v>
      </c>
      <c r="AH222" s="225">
        <f t="shared" ref="AH222" si="581">SUM(AH219:AH221)</f>
        <v>0</v>
      </c>
      <c r="AI222" s="111">
        <f>SUM(AI219:AI221)</f>
        <v>0</v>
      </c>
      <c r="AJ222" s="111">
        <f>SUM(AJ219:AJ221)</f>
        <v>0</v>
      </c>
      <c r="AK222" s="111">
        <f t="shared" ref="AK222:BI222" si="582">SUM(AK219:AK221)</f>
        <v>0</v>
      </c>
      <c r="AL222" s="111">
        <f t="shared" si="582"/>
        <v>0</v>
      </c>
      <c r="AM222" s="111">
        <f t="shared" si="582"/>
        <v>0</v>
      </c>
      <c r="AN222" s="111">
        <f t="shared" si="582"/>
        <v>0</v>
      </c>
      <c r="AO222" s="111">
        <f t="shared" si="582"/>
        <v>0</v>
      </c>
      <c r="AP222" s="111">
        <f t="shared" si="582"/>
        <v>0</v>
      </c>
      <c r="AQ222" s="111">
        <f t="shared" si="582"/>
        <v>0</v>
      </c>
      <c r="AR222" s="111">
        <f t="shared" si="582"/>
        <v>0</v>
      </c>
      <c r="AS222" s="111">
        <f t="shared" si="582"/>
        <v>0</v>
      </c>
      <c r="AT222" s="111">
        <f t="shared" si="582"/>
        <v>0</v>
      </c>
      <c r="AU222" s="111">
        <f t="shared" si="582"/>
        <v>0</v>
      </c>
      <c r="AV222" s="111">
        <f t="shared" si="582"/>
        <v>0</v>
      </c>
      <c r="AW222" s="111">
        <f t="shared" si="582"/>
        <v>0</v>
      </c>
      <c r="AX222" s="111">
        <f t="shared" si="582"/>
        <v>0</v>
      </c>
      <c r="AY222" s="111">
        <f t="shared" si="582"/>
        <v>0</v>
      </c>
      <c r="AZ222" s="111">
        <f t="shared" si="582"/>
        <v>0</v>
      </c>
      <c r="BA222" s="111">
        <f t="shared" si="582"/>
        <v>0</v>
      </c>
      <c r="BB222" s="111">
        <f t="shared" si="582"/>
        <v>0</v>
      </c>
      <c r="BC222" s="111">
        <f t="shared" si="582"/>
        <v>0</v>
      </c>
      <c r="BD222" s="111">
        <f t="shared" si="582"/>
        <v>0</v>
      </c>
      <c r="BE222" s="111">
        <f t="shared" si="582"/>
        <v>0</v>
      </c>
      <c r="BF222" s="111">
        <f t="shared" si="582"/>
        <v>0</v>
      </c>
      <c r="BG222" s="111">
        <f t="shared" si="582"/>
        <v>0</v>
      </c>
      <c r="BH222" s="111">
        <f t="shared" si="582"/>
        <v>0</v>
      </c>
      <c r="BI222" s="111">
        <f t="shared" si="582"/>
        <v>0</v>
      </c>
      <c r="BJ222" s="225">
        <f>SUM(BJ219:BJ221)</f>
        <v>0</v>
      </c>
      <c r="BK222" s="225">
        <f>SUM(BK219:BK221)</f>
        <v>0</v>
      </c>
      <c r="BL222" s="225">
        <f>SUM(BL219:BL221)</f>
        <v>0</v>
      </c>
      <c r="BM222" s="112"/>
      <c r="BN222" s="112"/>
      <c r="BO222" s="112"/>
      <c r="BP222" s="112"/>
      <c r="BQ222" s="111">
        <f t="shared" ref="BQ222:CD222" si="583">SUM(BQ219:BQ221)</f>
        <v>0</v>
      </c>
      <c r="BR222" s="247"/>
      <c r="BS222" s="111">
        <f t="shared" si="583"/>
        <v>0</v>
      </c>
      <c r="BT222" s="111">
        <f t="shared" si="583"/>
        <v>0</v>
      </c>
      <c r="BU222" s="111">
        <f t="shared" si="583"/>
        <v>0</v>
      </c>
      <c r="BV222" s="111">
        <f t="shared" si="583"/>
        <v>0</v>
      </c>
      <c r="BW222" s="111">
        <f t="shared" si="583"/>
        <v>0</v>
      </c>
      <c r="BX222" s="225">
        <f>SUM(BX219:BX221)</f>
        <v>0</v>
      </c>
      <c r="BY222" s="225">
        <f>SUM(BY219:BY221)</f>
        <v>0</v>
      </c>
      <c r="BZ222" s="111">
        <f t="shared" si="583"/>
        <v>0</v>
      </c>
      <c r="CA222" s="111">
        <f t="shared" si="583"/>
        <v>0</v>
      </c>
      <c r="CB222" s="111">
        <f t="shared" si="583"/>
        <v>0</v>
      </c>
      <c r="CC222" s="111">
        <f t="shared" si="583"/>
        <v>0</v>
      </c>
      <c r="CD222" s="111">
        <f t="shared" si="583"/>
        <v>0</v>
      </c>
      <c r="CE222" s="225">
        <f>SUM(CE219:CE221)</f>
        <v>0</v>
      </c>
      <c r="CF222" s="247"/>
      <c r="CG222" s="570"/>
      <c r="CH222" s="570"/>
      <c r="CI222" s="112"/>
      <c r="CJ222" s="112"/>
      <c r="CK222" s="112"/>
    </row>
    <row r="223" spans="1:89" ht="15.75" hidden="1" outlineLevel="1" thickBot="1">
      <c r="A223" s="117"/>
      <c r="B223" s="117"/>
      <c r="C223" s="102" t="s">
        <v>135</v>
      </c>
      <c r="D223" s="36" t="s">
        <v>213</v>
      </c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7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246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246"/>
      <c r="CG223" s="582"/>
      <c r="CH223" s="582"/>
      <c r="CI223" s="112"/>
      <c r="CJ223" s="112"/>
      <c r="CK223" s="112"/>
    </row>
    <row r="224" spans="1:89" ht="15.75" hidden="1" outlineLevel="1" thickBot="1">
      <c r="A224" s="117"/>
      <c r="B224" s="117"/>
      <c r="C224" s="103"/>
      <c r="D224" s="24"/>
      <c r="E224" s="117"/>
      <c r="F224" s="117"/>
      <c r="G224" s="111">
        <f>J224+O224+P224+Q224+R224</f>
        <v>0</v>
      </c>
      <c r="H224" s="225">
        <f t="shared" ref="H224:J226" si="584">SUM(I224:L224)</f>
        <v>0</v>
      </c>
      <c r="I224" s="225">
        <f t="shared" si="584"/>
        <v>0</v>
      </c>
      <c r="J224" s="111">
        <f t="shared" si="584"/>
        <v>0</v>
      </c>
      <c r="K224" s="123"/>
      <c r="L224" s="123"/>
      <c r="M224" s="123"/>
      <c r="N224" s="123"/>
      <c r="O224" s="123"/>
      <c r="P224" s="123"/>
      <c r="Q224" s="123"/>
      <c r="R224" s="123"/>
      <c r="S224" s="221"/>
      <c r="T224" s="123"/>
      <c r="U224" s="123"/>
      <c r="V224" s="123"/>
      <c r="W224" s="123"/>
      <c r="X224" s="123"/>
      <c r="Y224" s="123"/>
      <c r="Z224" s="221"/>
      <c r="AA224" s="123"/>
      <c r="AB224" s="111">
        <f>AI224+AX224+BA224+BD224+BG224</f>
        <v>0</v>
      </c>
      <c r="AC224" s="221"/>
      <c r="AD224" s="221"/>
      <c r="AE224" s="221"/>
      <c r="AF224" s="221"/>
      <c r="AG224" s="221"/>
      <c r="AH224" s="221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221"/>
      <c r="BK224" s="221"/>
      <c r="BL224" s="221"/>
      <c r="BM224" s="123"/>
      <c r="BN224" s="123"/>
      <c r="BO224" s="123"/>
      <c r="BP224" s="123"/>
      <c r="BQ224" s="111">
        <f>SUM(BS224:BW224)</f>
        <v>0</v>
      </c>
      <c r="BR224" s="247"/>
      <c r="BS224" s="123"/>
      <c r="BT224" s="123"/>
      <c r="BU224" s="123"/>
      <c r="BV224" s="123"/>
      <c r="BW224" s="123"/>
      <c r="BX224" s="221"/>
      <c r="BY224" s="221"/>
      <c r="BZ224" s="111">
        <f>SUM(CA224:CD224)</f>
        <v>0</v>
      </c>
      <c r="CA224" s="123"/>
      <c r="CB224" s="123"/>
      <c r="CC224" s="123"/>
      <c r="CD224" s="123"/>
      <c r="CE224" s="221"/>
      <c r="CF224" s="229"/>
      <c r="CG224" s="578"/>
      <c r="CH224" s="578"/>
      <c r="CI224" s="117"/>
      <c r="CJ224" s="117"/>
      <c r="CK224" s="117"/>
    </row>
    <row r="225" spans="1:89" ht="15.75" hidden="1" outlineLevel="1" thickBot="1">
      <c r="A225" s="117"/>
      <c r="B225" s="117"/>
      <c r="C225" s="103"/>
      <c r="D225" s="24"/>
      <c r="E225" s="117"/>
      <c r="F225" s="117"/>
      <c r="G225" s="111">
        <f>J225+O225+P225+Q225+R225</f>
        <v>0</v>
      </c>
      <c r="H225" s="225">
        <f t="shared" si="584"/>
        <v>0</v>
      </c>
      <c r="I225" s="225">
        <f t="shared" si="584"/>
        <v>0</v>
      </c>
      <c r="J225" s="111">
        <f t="shared" si="584"/>
        <v>0</v>
      </c>
      <c r="K225" s="90"/>
      <c r="L225" s="90"/>
      <c r="M225" s="90"/>
      <c r="N225" s="90"/>
      <c r="O225" s="90"/>
      <c r="P225" s="90"/>
      <c r="Q225" s="90"/>
      <c r="R225" s="90"/>
      <c r="S225" s="224"/>
      <c r="T225" s="87"/>
      <c r="U225" s="87"/>
      <c r="V225" s="87"/>
      <c r="W225" s="87"/>
      <c r="X225" s="87"/>
      <c r="Y225" s="87"/>
      <c r="Z225" s="222"/>
      <c r="AA225" s="87"/>
      <c r="AB225" s="111">
        <f>AI225+AX225+BA225+BD225+BG225</f>
        <v>0</v>
      </c>
      <c r="AC225" s="222"/>
      <c r="AD225" s="222"/>
      <c r="AE225" s="222"/>
      <c r="AF225" s="222"/>
      <c r="AG225" s="222"/>
      <c r="AH225" s="222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222"/>
      <c r="BK225" s="222"/>
      <c r="BL225" s="222"/>
      <c r="BM225" s="87"/>
      <c r="BN225" s="87"/>
      <c r="BO225" s="87"/>
      <c r="BP225" s="87"/>
      <c r="BQ225" s="111">
        <f>SUM(BS225:BW225)</f>
        <v>0</v>
      </c>
      <c r="BR225" s="247"/>
      <c r="BS225" s="87"/>
      <c r="BT225" s="87"/>
      <c r="BU225" s="87"/>
      <c r="BV225" s="87"/>
      <c r="BW225" s="87"/>
      <c r="BX225" s="222"/>
      <c r="BY225" s="222"/>
      <c r="BZ225" s="111">
        <f>SUM(CA225:CD225)</f>
        <v>0</v>
      </c>
      <c r="CA225" s="87"/>
      <c r="CB225" s="87"/>
      <c r="CC225" s="87"/>
      <c r="CD225" s="87"/>
      <c r="CE225" s="222"/>
      <c r="CF225" s="226"/>
      <c r="CG225" s="568"/>
      <c r="CH225" s="568"/>
      <c r="CI225" s="117"/>
      <c r="CJ225" s="117"/>
      <c r="CK225" s="117"/>
    </row>
    <row r="226" spans="1:89" ht="15.75" hidden="1" outlineLevel="1" thickBot="1">
      <c r="A226" s="117"/>
      <c r="B226" s="117"/>
      <c r="C226" s="103" t="s">
        <v>104</v>
      </c>
      <c r="D226" s="24"/>
      <c r="E226" s="117"/>
      <c r="F226" s="117"/>
      <c r="G226" s="111">
        <f>J226+O226+P226+Q226+R226</f>
        <v>0</v>
      </c>
      <c r="H226" s="225">
        <f t="shared" si="584"/>
        <v>0</v>
      </c>
      <c r="I226" s="225">
        <f t="shared" si="584"/>
        <v>0</v>
      </c>
      <c r="J226" s="111">
        <f t="shared" si="584"/>
        <v>0</v>
      </c>
      <c r="K226" s="90"/>
      <c r="L226" s="90"/>
      <c r="M226" s="90"/>
      <c r="N226" s="90"/>
      <c r="O226" s="90"/>
      <c r="P226" s="90"/>
      <c r="Q226" s="90"/>
      <c r="R226" s="90"/>
      <c r="S226" s="224"/>
      <c r="T226" s="87"/>
      <c r="U226" s="87"/>
      <c r="V226" s="87"/>
      <c r="W226" s="87"/>
      <c r="X226" s="87"/>
      <c r="Y226" s="87"/>
      <c r="Z226" s="222"/>
      <c r="AA226" s="87"/>
      <c r="AB226" s="111">
        <f>AI226+AX226+BA226+BD226+BG226</f>
        <v>0</v>
      </c>
      <c r="AC226" s="222"/>
      <c r="AD226" s="222"/>
      <c r="AE226" s="222"/>
      <c r="AF226" s="222"/>
      <c r="AG226" s="222"/>
      <c r="AH226" s="222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222"/>
      <c r="BK226" s="222"/>
      <c r="BL226" s="222"/>
      <c r="BM226" s="87"/>
      <c r="BN226" s="87"/>
      <c r="BO226" s="87"/>
      <c r="BP226" s="87"/>
      <c r="BQ226" s="111">
        <f>SUM(BS226:BW226)</f>
        <v>0</v>
      </c>
      <c r="BR226" s="247"/>
      <c r="BS226" s="87"/>
      <c r="BT226" s="87"/>
      <c r="BU226" s="87"/>
      <c r="BV226" s="87"/>
      <c r="BW226" s="87"/>
      <c r="BX226" s="222"/>
      <c r="BY226" s="222"/>
      <c r="BZ226" s="111">
        <f>SUM(CA226:CD226)</f>
        <v>0</v>
      </c>
      <c r="CA226" s="87"/>
      <c r="CB226" s="87"/>
      <c r="CC226" s="87"/>
      <c r="CD226" s="87"/>
      <c r="CE226" s="222"/>
      <c r="CF226" s="226"/>
      <c r="CG226" s="568"/>
      <c r="CH226" s="568"/>
      <c r="CI226" s="117"/>
      <c r="CJ226" s="117"/>
      <c r="CK226" s="117"/>
    </row>
    <row r="227" spans="1:89" ht="15.75" hidden="1" outlineLevel="1" thickBot="1">
      <c r="A227" s="117"/>
      <c r="B227" s="117"/>
      <c r="C227" s="103"/>
      <c r="D227" s="37" t="s">
        <v>107</v>
      </c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24"/>
      <c r="AB227" s="112"/>
      <c r="AC227" s="112"/>
      <c r="AD227" s="225">
        <f>SUM(AD224:AD226)</f>
        <v>0</v>
      </c>
      <c r="AE227" s="225">
        <f>SUM(AE224:AE226)</f>
        <v>0</v>
      </c>
      <c r="AF227" s="112"/>
      <c r="AG227" s="225">
        <f>SUM(AG224:AG226)</f>
        <v>0</v>
      </c>
      <c r="AH227" s="225">
        <f>SUM(AH224:AH226)</f>
        <v>0</v>
      </c>
      <c r="AI227" s="112"/>
      <c r="AJ227" s="111">
        <f>SUM(AJ224:AJ226)</f>
        <v>0</v>
      </c>
      <c r="AK227" s="111">
        <f>SUM(AK224:AK226)</f>
        <v>0</v>
      </c>
      <c r="AL227" s="112"/>
      <c r="AM227" s="111">
        <f>SUM(AM224:AM226)</f>
        <v>0</v>
      </c>
      <c r="AN227" s="111">
        <f>SUM(AN224:AN226)</f>
        <v>0</v>
      </c>
      <c r="AO227" s="112"/>
      <c r="AP227" s="111">
        <f>SUM(AP224:AP226)</f>
        <v>0</v>
      </c>
      <c r="AQ227" s="111">
        <f>SUM(AQ224:AQ226)</f>
        <v>0</v>
      </c>
      <c r="AR227" s="112"/>
      <c r="AS227" s="111">
        <f>SUM(AS224:AS226)</f>
        <v>0</v>
      </c>
      <c r="AT227" s="111">
        <f>SUM(AT224:AT226)</f>
        <v>0</v>
      </c>
      <c r="AU227" s="112"/>
      <c r="AV227" s="111">
        <f>SUM(AV224:AV226)</f>
        <v>0</v>
      </c>
      <c r="AW227" s="111">
        <f>SUM(AW224:AW226)</f>
        <v>0</v>
      </c>
      <c r="AX227" s="112"/>
      <c r="AY227" s="111">
        <f>SUM(AY224:AY226)</f>
        <v>0</v>
      </c>
      <c r="AZ227" s="111">
        <f>SUM(AZ224:AZ226)</f>
        <v>0</v>
      </c>
      <c r="BA227" s="112"/>
      <c r="BB227" s="111">
        <f>SUM(BB224:BB226)</f>
        <v>0</v>
      </c>
      <c r="BC227" s="111">
        <f>SUM(BC224:BC226)</f>
        <v>0</v>
      </c>
      <c r="BD227" s="112"/>
      <c r="BE227" s="111">
        <f>SUM(BE224:BE226)</f>
        <v>0</v>
      </c>
      <c r="BF227" s="111">
        <f>SUM(BF224:BF226)</f>
        <v>0</v>
      </c>
      <c r="BG227" s="112"/>
      <c r="BH227" s="111">
        <f>SUM(BH224:BH226)</f>
        <v>0</v>
      </c>
      <c r="BI227" s="111">
        <f>SUM(BI224:BI226)</f>
        <v>0</v>
      </c>
      <c r="BJ227" s="112"/>
      <c r="BK227" s="225">
        <f>SUM(BK224:BK226)</f>
        <v>0</v>
      </c>
      <c r="BL227" s="225">
        <f>SUM(BL224:BL226)</f>
        <v>0</v>
      </c>
      <c r="BM227" s="112"/>
      <c r="BN227" s="112"/>
      <c r="BO227" s="112"/>
      <c r="BP227" s="112"/>
      <c r="BQ227" s="111">
        <f t="shared" ref="BQ227:CD227" si="585">SUM(BQ224:BQ226)</f>
        <v>0</v>
      </c>
      <c r="BR227" s="247"/>
      <c r="BS227" s="111">
        <f t="shared" si="585"/>
        <v>0</v>
      </c>
      <c r="BT227" s="111">
        <f t="shared" si="585"/>
        <v>0</v>
      </c>
      <c r="BU227" s="111">
        <f t="shared" si="585"/>
        <v>0</v>
      </c>
      <c r="BV227" s="111">
        <f t="shared" si="585"/>
        <v>0</v>
      </c>
      <c r="BW227" s="111">
        <f t="shared" si="585"/>
        <v>0</v>
      </c>
      <c r="BX227" s="225">
        <f>SUM(BX224:BX226)</f>
        <v>0</v>
      </c>
      <c r="BY227" s="225">
        <f>SUM(BY224:BY226)</f>
        <v>0</v>
      </c>
      <c r="BZ227" s="111">
        <f t="shared" si="585"/>
        <v>0</v>
      </c>
      <c r="CA227" s="111">
        <f t="shared" si="585"/>
        <v>0</v>
      </c>
      <c r="CB227" s="111">
        <f t="shared" si="585"/>
        <v>0</v>
      </c>
      <c r="CC227" s="111">
        <f t="shared" si="585"/>
        <v>0</v>
      </c>
      <c r="CD227" s="111">
        <f t="shared" si="585"/>
        <v>0</v>
      </c>
      <c r="CE227" s="225">
        <f>SUM(CE224:CE226)</f>
        <v>0</v>
      </c>
      <c r="CF227" s="247"/>
      <c r="CG227" s="570"/>
      <c r="CH227" s="570"/>
      <c r="CI227" s="112"/>
      <c r="CJ227" s="112"/>
      <c r="CK227" s="112"/>
    </row>
    <row r="228" spans="1:89" ht="15.75" hidden="1" outlineLevel="1" thickBot="1">
      <c r="A228" s="117"/>
      <c r="B228" s="117"/>
      <c r="C228" s="102" t="s">
        <v>136</v>
      </c>
      <c r="D228" s="36" t="s">
        <v>62</v>
      </c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7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246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246"/>
      <c r="CG228" s="582"/>
      <c r="CH228" s="582"/>
      <c r="CI228" s="112"/>
      <c r="CJ228" s="112"/>
      <c r="CK228" s="112"/>
    </row>
    <row r="229" spans="1:89" ht="15.75" hidden="1" outlineLevel="1" thickBot="1">
      <c r="A229" s="117"/>
      <c r="B229" s="117"/>
      <c r="C229" s="103"/>
      <c r="D229" s="24"/>
      <c r="E229" s="117"/>
      <c r="F229" s="117"/>
      <c r="G229" s="111">
        <f>J229+O229+P229+Q229+R229</f>
        <v>0</v>
      </c>
      <c r="H229" s="225">
        <f t="shared" ref="H229:J231" si="586">SUM(I229:L229)</f>
        <v>0</v>
      </c>
      <c r="I229" s="225">
        <f t="shared" si="586"/>
        <v>0</v>
      </c>
      <c r="J229" s="111">
        <f t="shared" si="586"/>
        <v>0</v>
      </c>
      <c r="K229" s="123"/>
      <c r="L229" s="123"/>
      <c r="M229" s="123"/>
      <c r="N229" s="123"/>
      <c r="O229" s="123"/>
      <c r="P229" s="123"/>
      <c r="Q229" s="123"/>
      <c r="R229" s="123"/>
      <c r="S229" s="221"/>
      <c r="T229" s="123"/>
      <c r="U229" s="123"/>
      <c r="V229" s="123"/>
      <c r="W229" s="123"/>
      <c r="X229" s="123"/>
      <c r="Y229" s="123"/>
      <c r="Z229" s="221"/>
      <c r="AA229" s="123"/>
      <c r="AB229" s="111">
        <f>AI229+AX229+BA229+BD229+BG229</f>
        <v>0</v>
      </c>
      <c r="AC229" s="221"/>
      <c r="AD229" s="221"/>
      <c r="AE229" s="221"/>
      <c r="AF229" s="221"/>
      <c r="AG229" s="221"/>
      <c r="AH229" s="221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221"/>
      <c r="BK229" s="221"/>
      <c r="BL229" s="221"/>
      <c r="BM229" s="123"/>
      <c r="BN229" s="123"/>
      <c r="BO229" s="123"/>
      <c r="BP229" s="123"/>
      <c r="BQ229" s="111">
        <f>SUM(BS229:BW229)</f>
        <v>0</v>
      </c>
      <c r="BR229" s="247"/>
      <c r="BS229" s="123"/>
      <c r="BT229" s="123"/>
      <c r="BU229" s="123"/>
      <c r="BV229" s="123"/>
      <c r="BW229" s="123"/>
      <c r="BX229" s="221"/>
      <c r="BY229" s="221"/>
      <c r="BZ229" s="111">
        <f>SUM(CA229:CD229)</f>
        <v>0</v>
      </c>
      <c r="CA229" s="123"/>
      <c r="CB229" s="123"/>
      <c r="CC229" s="123"/>
      <c r="CD229" s="123"/>
      <c r="CE229" s="221"/>
      <c r="CF229" s="229"/>
      <c r="CG229" s="578"/>
      <c r="CH229" s="578"/>
      <c r="CI229" s="117"/>
      <c r="CJ229" s="117"/>
      <c r="CK229" s="117"/>
    </row>
    <row r="230" spans="1:89" ht="15.75" hidden="1" outlineLevel="1" thickBot="1">
      <c r="A230" s="117"/>
      <c r="B230" s="117"/>
      <c r="C230" s="103"/>
      <c r="D230" s="24"/>
      <c r="E230" s="117"/>
      <c r="F230" s="117"/>
      <c r="G230" s="111">
        <f>J230+O230+P230+Q230+R230</f>
        <v>0</v>
      </c>
      <c r="H230" s="225">
        <f t="shared" si="586"/>
        <v>0</v>
      </c>
      <c r="I230" s="225">
        <f t="shared" si="586"/>
        <v>0</v>
      </c>
      <c r="J230" s="111">
        <f t="shared" si="586"/>
        <v>0</v>
      </c>
      <c r="K230" s="90"/>
      <c r="L230" s="90"/>
      <c r="M230" s="90"/>
      <c r="N230" s="90"/>
      <c r="O230" s="90"/>
      <c r="P230" s="90"/>
      <c r="Q230" s="90"/>
      <c r="R230" s="90"/>
      <c r="S230" s="224"/>
      <c r="T230" s="87"/>
      <c r="U230" s="87"/>
      <c r="V230" s="87"/>
      <c r="W230" s="87"/>
      <c r="X230" s="87"/>
      <c r="Y230" s="87"/>
      <c r="Z230" s="222"/>
      <c r="AA230" s="87"/>
      <c r="AB230" s="111">
        <f>AI230+AX230+BA230+BD230+BG230</f>
        <v>0</v>
      </c>
      <c r="AC230" s="222"/>
      <c r="AD230" s="222"/>
      <c r="AE230" s="222"/>
      <c r="AF230" s="222"/>
      <c r="AG230" s="222"/>
      <c r="AH230" s="222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222"/>
      <c r="BK230" s="222"/>
      <c r="BL230" s="222"/>
      <c r="BM230" s="87"/>
      <c r="BN230" s="87"/>
      <c r="BO230" s="87"/>
      <c r="BP230" s="87"/>
      <c r="BQ230" s="111">
        <f>SUM(BS230:BW230)</f>
        <v>0</v>
      </c>
      <c r="BR230" s="247"/>
      <c r="BS230" s="87"/>
      <c r="BT230" s="87"/>
      <c r="BU230" s="87"/>
      <c r="BV230" s="87"/>
      <c r="BW230" s="87"/>
      <c r="BX230" s="222"/>
      <c r="BY230" s="222"/>
      <c r="BZ230" s="111">
        <f>SUM(CA230:CD230)</f>
        <v>0</v>
      </c>
      <c r="CA230" s="87"/>
      <c r="CB230" s="87"/>
      <c r="CC230" s="87"/>
      <c r="CD230" s="87"/>
      <c r="CE230" s="222"/>
      <c r="CF230" s="226"/>
      <c r="CG230" s="568"/>
      <c r="CH230" s="568"/>
      <c r="CI230" s="117"/>
      <c r="CJ230" s="117"/>
      <c r="CK230" s="117"/>
    </row>
    <row r="231" spans="1:89" ht="15.75" hidden="1" outlineLevel="1" thickBot="1">
      <c r="A231" s="117"/>
      <c r="B231" s="117"/>
      <c r="C231" s="103" t="s">
        <v>104</v>
      </c>
      <c r="D231" s="24"/>
      <c r="E231" s="117"/>
      <c r="F231" s="117"/>
      <c r="G231" s="111">
        <f>J231+O231+P231+Q231+R231</f>
        <v>0</v>
      </c>
      <c r="H231" s="225">
        <f t="shared" si="586"/>
        <v>0</v>
      </c>
      <c r="I231" s="225">
        <f t="shared" si="586"/>
        <v>0</v>
      </c>
      <c r="J231" s="111">
        <f t="shared" si="586"/>
        <v>0</v>
      </c>
      <c r="K231" s="90"/>
      <c r="L231" s="90"/>
      <c r="M231" s="90"/>
      <c r="N231" s="90"/>
      <c r="O231" s="90"/>
      <c r="P231" s="90"/>
      <c r="Q231" s="90"/>
      <c r="R231" s="90"/>
      <c r="S231" s="224"/>
      <c r="T231" s="87"/>
      <c r="U231" s="87"/>
      <c r="V231" s="87"/>
      <c r="W231" s="87"/>
      <c r="X231" s="87"/>
      <c r="Y231" s="87"/>
      <c r="Z231" s="222"/>
      <c r="AA231" s="87"/>
      <c r="AB231" s="111">
        <f>AI231+AX231+BA231+BD231+BG231</f>
        <v>0</v>
      </c>
      <c r="AC231" s="222"/>
      <c r="AD231" s="222"/>
      <c r="AE231" s="222"/>
      <c r="AF231" s="222"/>
      <c r="AG231" s="222"/>
      <c r="AH231" s="222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222"/>
      <c r="BK231" s="222"/>
      <c r="BL231" s="222"/>
      <c r="BM231" s="87"/>
      <c r="BN231" s="87"/>
      <c r="BO231" s="87"/>
      <c r="BP231" s="87"/>
      <c r="BQ231" s="111">
        <f>SUM(BS231:BW231)</f>
        <v>0</v>
      </c>
      <c r="BR231" s="247"/>
      <c r="BS231" s="87"/>
      <c r="BT231" s="87"/>
      <c r="BU231" s="87"/>
      <c r="BV231" s="87"/>
      <c r="BW231" s="87"/>
      <c r="BX231" s="222"/>
      <c r="BY231" s="222"/>
      <c r="BZ231" s="111">
        <f>SUM(CA231:CD231)</f>
        <v>0</v>
      </c>
      <c r="CA231" s="87"/>
      <c r="CB231" s="87"/>
      <c r="CC231" s="87"/>
      <c r="CD231" s="87"/>
      <c r="CE231" s="222"/>
      <c r="CF231" s="226"/>
      <c r="CG231" s="568"/>
      <c r="CH231" s="568"/>
      <c r="CI231" s="117"/>
      <c r="CJ231" s="117"/>
      <c r="CK231" s="117"/>
    </row>
    <row r="232" spans="1:89" ht="15.75" hidden="1" outlineLevel="1" thickBot="1">
      <c r="A232" s="117"/>
      <c r="B232" s="117"/>
      <c r="C232" s="103"/>
      <c r="D232" s="37" t="s">
        <v>107</v>
      </c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24"/>
      <c r="AB232" s="111">
        <f>SUM(AB229:AB231)</f>
        <v>0</v>
      </c>
      <c r="AC232" s="225">
        <f>SUM(AC229:AC231)</f>
        <v>0</v>
      </c>
      <c r="AD232" s="225">
        <f>SUM(AD229:AD231)</f>
        <v>0</v>
      </c>
      <c r="AE232" s="225">
        <f t="shared" ref="AE232" si="587">SUM(AE229:AE231)</f>
        <v>0</v>
      </c>
      <c r="AF232" s="225">
        <f>SUM(AF229:AF231)</f>
        <v>0</v>
      </c>
      <c r="AG232" s="225">
        <f>SUM(AG229:AG231)</f>
        <v>0</v>
      </c>
      <c r="AH232" s="225">
        <f t="shared" ref="AH232" si="588">SUM(AH229:AH231)</f>
        <v>0</v>
      </c>
      <c r="AI232" s="111">
        <f>SUM(AI229:AI231)</f>
        <v>0</v>
      </c>
      <c r="AJ232" s="111">
        <f>SUM(AJ229:AJ231)</f>
        <v>0</v>
      </c>
      <c r="AK232" s="111">
        <f t="shared" ref="AK232:BI232" si="589">SUM(AK229:AK231)</f>
        <v>0</v>
      </c>
      <c r="AL232" s="111">
        <f t="shared" si="589"/>
        <v>0</v>
      </c>
      <c r="AM232" s="111">
        <f t="shared" si="589"/>
        <v>0</v>
      </c>
      <c r="AN232" s="111">
        <f t="shared" si="589"/>
        <v>0</v>
      </c>
      <c r="AO232" s="111">
        <f t="shared" si="589"/>
        <v>0</v>
      </c>
      <c r="AP232" s="111">
        <f t="shared" si="589"/>
        <v>0</v>
      </c>
      <c r="AQ232" s="111">
        <f t="shared" si="589"/>
        <v>0</v>
      </c>
      <c r="AR232" s="111">
        <f t="shared" si="589"/>
        <v>0</v>
      </c>
      <c r="AS232" s="111">
        <f t="shared" si="589"/>
        <v>0</v>
      </c>
      <c r="AT232" s="111">
        <f t="shared" si="589"/>
        <v>0</v>
      </c>
      <c r="AU232" s="111">
        <f t="shared" si="589"/>
        <v>0</v>
      </c>
      <c r="AV232" s="111">
        <f t="shared" si="589"/>
        <v>0</v>
      </c>
      <c r="AW232" s="111">
        <f t="shared" si="589"/>
        <v>0</v>
      </c>
      <c r="AX232" s="111">
        <f t="shared" si="589"/>
        <v>0</v>
      </c>
      <c r="AY232" s="111">
        <f t="shared" si="589"/>
        <v>0</v>
      </c>
      <c r="AZ232" s="111">
        <f t="shared" si="589"/>
        <v>0</v>
      </c>
      <c r="BA232" s="111">
        <f t="shared" si="589"/>
        <v>0</v>
      </c>
      <c r="BB232" s="111">
        <f t="shared" si="589"/>
        <v>0</v>
      </c>
      <c r="BC232" s="111">
        <f t="shared" si="589"/>
        <v>0</v>
      </c>
      <c r="BD232" s="111">
        <f t="shared" si="589"/>
        <v>0</v>
      </c>
      <c r="BE232" s="111">
        <f t="shared" si="589"/>
        <v>0</v>
      </c>
      <c r="BF232" s="111">
        <f t="shared" si="589"/>
        <v>0</v>
      </c>
      <c r="BG232" s="111">
        <f t="shared" si="589"/>
        <v>0</v>
      </c>
      <c r="BH232" s="111">
        <f t="shared" si="589"/>
        <v>0</v>
      </c>
      <c r="BI232" s="111">
        <f t="shared" si="589"/>
        <v>0</v>
      </c>
      <c r="BJ232" s="225">
        <f>SUM(BJ229:BJ231)</f>
        <v>0</v>
      </c>
      <c r="BK232" s="225">
        <f>SUM(BK229:BK231)</f>
        <v>0</v>
      </c>
      <c r="BL232" s="225">
        <f>SUM(BL229:BL231)</f>
        <v>0</v>
      </c>
      <c r="BM232" s="112"/>
      <c r="BN232" s="112"/>
      <c r="BO232" s="112"/>
      <c r="BP232" s="112"/>
      <c r="BQ232" s="111">
        <f t="shared" ref="BQ232:CD232" si="590">SUM(BQ229:BQ231)</f>
        <v>0</v>
      </c>
      <c r="BR232" s="247"/>
      <c r="BS232" s="111">
        <f t="shared" si="590"/>
        <v>0</v>
      </c>
      <c r="BT232" s="111">
        <f t="shared" si="590"/>
        <v>0</v>
      </c>
      <c r="BU232" s="111">
        <f t="shared" si="590"/>
        <v>0</v>
      </c>
      <c r="BV232" s="111">
        <f t="shared" si="590"/>
        <v>0</v>
      </c>
      <c r="BW232" s="111">
        <f t="shared" si="590"/>
        <v>0</v>
      </c>
      <c r="BX232" s="225">
        <f>SUM(BX229:BX231)</f>
        <v>0</v>
      </c>
      <c r="BY232" s="225">
        <f>SUM(BY229:BY231)</f>
        <v>0</v>
      </c>
      <c r="BZ232" s="111">
        <f t="shared" si="590"/>
        <v>0</v>
      </c>
      <c r="CA232" s="111">
        <f t="shared" si="590"/>
        <v>0</v>
      </c>
      <c r="CB232" s="111">
        <f t="shared" si="590"/>
        <v>0</v>
      </c>
      <c r="CC232" s="111">
        <f t="shared" si="590"/>
        <v>0</v>
      </c>
      <c r="CD232" s="111">
        <f t="shared" si="590"/>
        <v>0</v>
      </c>
      <c r="CE232" s="225">
        <f>SUM(CE229:CE231)</f>
        <v>0</v>
      </c>
      <c r="CF232" s="247"/>
      <c r="CG232" s="570"/>
      <c r="CH232" s="570"/>
      <c r="CI232" s="112"/>
      <c r="CJ232" s="112"/>
      <c r="CK232" s="112"/>
    </row>
    <row r="233" spans="1:89" ht="15.75" hidden="1" outlineLevel="1" thickBot="1">
      <c r="A233" s="117"/>
      <c r="B233" s="117"/>
      <c r="C233" s="102" t="s">
        <v>137</v>
      </c>
      <c r="D233" s="36" t="s">
        <v>63</v>
      </c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7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246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246"/>
      <c r="CG233" s="582"/>
      <c r="CH233" s="582"/>
      <c r="CI233" s="112"/>
      <c r="CJ233" s="112"/>
      <c r="CK233" s="112"/>
    </row>
    <row r="234" spans="1:89" ht="15.75" hidden="1" outlineLevel="1" thickBot="1">
      <c r="A234" s="117"/>
      <c r="B234" s="117"/>
      <c r="C234" s="103"/>
      <c r="D234" s="24"/>
      <c r="E234" s="117"/>
      <c r="F234" s="117"/>
      <c r="G234" s="111">
        <f>J234+O234+P234+Q234+R234</f>
        <v>0</v>
      </c>
      <c r="H234" s="225">
        <f t="shared" ref="H234:J236" si="591">SUM(I234:L234)</f>
        <v>0</v>
      </c>
      <c r="I234" s="225">
        <f t="shared" si="591"/>
        <v>0</v>
      </c>
      <c r="J234" s="111">
        <f t="shared" si="591"/>
        <v>0</v>
      </c>
      <c r="K234" s="123"/>
      <c r="L234" s="123"/>
      <c r="M234" s="123"/>
      <c r="N234" s="123"/>
      <c r="O234" s="123"/>
      <c r="P234" s="123"/>
      <c r="Q234" s="123"/>
      <c r="R234" s="123"/>
      <c r="S234" s="221"/>
      <c r="T234" s="123"/>
      <c r="U234" s="123"/>
      <c r="V234" s="123"/>
      <c r="W234" s="123"/>
      <c r="X234" s="123"/>
      <c r="Y234" s="123"/>
      <c r="Z234" s="221"/>
      <c r="AA234" s="123"/>
      <c r="AB234" s="111">
        <f>AI234+AX234+BA234+BD234+BG234</f>
        <v>0</v>
      </c>
      <c r="AC234" s="221"/>
      <c r="AD234" s="221"/>
      <c r="AE234" s="221"/>
      <c r="AF234" s="221"/>
      <c r="AG234" s="221"/>
      <c r="AH234" s="221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221"/>
      <c r="BK234" s="221"/>
      <c r="BL234" s="221"/>
      <c r="BM234" s="123"/>
      <c r="BN234" s="123"/>
      <c r="BO234" s="123"/>
      <c r="BP234" s="123"/>
      <c r="BQ234" s="111">
        <f>SUM(BS234:BW234)</f>
        <v>0</v>
      </c>
      <c r="BR234" s="247"/>
      <c r="BS234" s="123"/>
      <c r="BT234" s="123"/>
      <c r="BU234" s="123"/>
      <c r="BV234" s="123"/>
      <c r="BW234" s="123"/>
      <c r="BX234" s="221"/>
      <c r="BY234" s="221"/>
      <c r="BZ234" s="111">
        <f>SUM(CA234:CD234)</f>
        <v>0</v>
      </c>
      <c r="CA234" s="123"/>
      <c r="CB234" s="123"/>
      <c r="CC234" s="123"/>
      <c r="CD234" s="123"/>
      <c r="CE234" s="221"/>
      <c r="CF234" s="229"/>
      <c r="CG234" s="578"/>
      <c r="CH234" s="578"/>
      <c r="CI234" s="117"/>
      <c r="CJ234" s="117"/>
      <c r="CK234" s="117"/>
    </row>
    <row r="235" spans="1:89" ht="15.75" hidden="1" outlineLevel="1" thickBot="1">
      <c r="A235" s="117"/>
      <c r="B235" s="117"/>
      <c r="C235" s="103"/>
      <c r="D235" s="24"/>
      <c r="E235" s="117"/>
      <c r="F235" s="117"/>
      <c r="G235" s="111">
        <f>J235+O235+P235+Q235+R235</f>
        <v>0</v>
      </c>
      <c r="H235" s="225">
        <f t="shared" si="591"/>
        <v>0</v>
      </c>
      <c r="I235" s="225">
        <f t="shared" si="591"/>
        <v>0</v>
      </c>
      <c r="J235" s="111">
        <f t="shared" si="591"/>
        <v>0</v>
      </c>
      <c r="K235" s="90"/>
      <c r="L235" s="90"/>
      <c r="M235" s="90"/>
      <c r="N235" s="90"/>
      <c r="O235" s="90"/>
      <c r="P235" s="90"/>
      <c r="Q235" s="90"/>
      <c r="R235" s="90"/>
      <c r="S235" s="224"/>
      <c r="T235" s="87"/>
      <c r="U235" s="87"/>
      <c r="V235" s="87"/>
      <c r="W235" s="87"/>
      <c r="X235" s="87"/>
      <c r="Y235" s="87"/>
      <c r="Z235" s="222"/>
      <c r="AA235" s="87"/>
      <c r="AB235" s="111">
        <f>AI235+AX235+BA235+BD235+BG235</f>
        <v>0</v>
      </c>
      <c r="AC235" s="222"/>
      <c r="AD235" s="222"/>
      <c r="AE235" s="222"/>
      <c r="AF235" s="222"/>
      <c r="AG235" s="222"/>
      <c r="AH235" s="222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222"/>
      <c r="BK235" s="222"/>
      <c r="BL235" s="222"/>
      <c r="BM235" s="87"/>
      <c r="BN235" s="87"/>
      <c r="BO235" s="87"/>
      <c r="BP235" s="87"/>
      <c r="BQ235" s="111">
        <f>SUM(BS235:BW235)</f>
        <v>0</v>
      </c>
      <c r="BR235" s="247"/>
      <c r="BS235" s="87"/>
      <c r="BT235" s="87"/>
      <c r="BU235" s="87"/>
      <c r="BV235" s="87"/>
      <c r="BW235" s="87"/>
      <c r="BX235" s="222"/>
      <c r="BY235" s="222"/>
      <c r="BZ235" s="111">
        <f>SUM(CA235:CD235)</f>
        <v>0</v>
      </c>
      <c r="CA235" s="87"/>
      <c r="CB235" s="87"/>
      <c r="CC235" s="87"/>
      <c r="CD235" s="87"/>
      <c r="CE235" s="222"/>
      <c r="CF235" s="226"/>
      <c r="CG235" s="568"/>
      <c r="CH235" s="568"/>
      <c r="CI235" s="117"/>
      <c r="CJ235" s="117"/>
      <c r="CK235" s="117"/>
    </row>
    <row r="236" spans="1:89" ht="15.75" hidden="1" outlineLevel="1" thickBot="1">
      <c r="A236" s="117"/>
      <c r="B236" s="117"/>
      <c r="C236" s="103" t="s">
        <v>104</v>
      </c>
      <c r="D236" s="24"/>
      <c r="E236" s="117"/>
      <c r="F236" s="117"/>
      <c r="G236" s="111">
        <f>J236+O236+P236+Q236+R236</f>
        <v>0</v>
      </c>
      <c r="H236" s="225">
        <f t="shared" si="591"/>
        <v>0</v>
      </c>
      <c r="I236" s="225">
        <f t="shared" si="591"/>
        <v>0</v>
      </c>
      <c r="J236" s="111">
        <f t="shared" si="591"/>
        <v>0</v>
      </c>
      <c r="K236" s="90"/>
      <c r="L236" s="90"/>
      <c r="M236" s="90"/>
      <c r="N236" s="90"/>
      <c r="O236" s="90"/>
      <c r="P236" s="90"/>
      <c r="Q236" s="90"/>
      <c r="R236" s="90"/>
      <c r="S236" s="224"/>
      <c r="T236" s="87"/>
      <c r="U236" s="87"/>
      <c r="V236" s="87"/>
      <c r="W236" s="87"/>
      <c r="X236" s="87"/>
      <c r="Y236" s="87"/>
      <c r="Z236" s="222"/>
      <c r="AA236" s="87"/>
      <c r="AB236" s="111">
        <f>AI236+AX236+BA236+BD236+BG236</f>
        <v>0</v>
      </c>
      <c r="AC236" s="222"/>
      <c r="AD236" s="222"/>
      <c r="AE236" s="222"/>
      <c r="AF236" s="222"/>
      <c r="AG236" s="222"/>
      <c r="AH236" s="222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222"/>
      <c r="BK236" s="222"/>
      <c r="BL236" s="222"/>
      <c r="BM236" s="87"/>
      <c r="BN236" s="87"/>
      <c r="BO236" s="87"/>
      <c r="BP236" s="87"/>
      <c r="BQ236" s="111">
        <f>SUM(BS236:BW236)</f>
        <v>0</v>
      </c>
      <c r="BR236" s="247"/>
      <c r="BS236" s="87"/>
      <c r="BT236" s="87"/>
      <c r="BU236" s="87"/>
      <c r="BV236" s="87"/>
      <c r="BW236" s="87"/>
      <c r="BX236" s="222"/>
      <c r="BY236" s="222"/>
      <c r="BZ236" s="111">
        <f>SUM(CA236:CD236)</f>
        <v>0</v>
      </c>
      <c r="CA236" s="87"/>
      <c r="CB236" s="87"/>
      <c r="CC236" s="87"/>
      <c r="CD236" s="87"/>
      <c r="CE236" s="222"/>
      <c r="CF236" s="226"/>
      <c r="CG236" s="568"/>
      <c r="CH236" s="568"/>
      <c r="CI236" s="117"/>
      <c r="CJ236" s="117"/>
      <c r="CK236" s="117"/>
    </row>
    <row r="237" spans="1:89" ht="15.75" hidden="1" outlineLevel="1" thickBot="1">
      <c r="A237" s="128"/>
      <c r="B237" s="128"/>
      <c r="C237" s="104"/>
      <c r="D237" s="74" t="s">
        <v>107</v>
      </c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24"/>
      <c r="AB237" s="111">
        <f>SUM(AB234:AB236)</f>
        <v>0</v>
      </c>
      <c r="AC237" s="225">
        <f>SUM(AC234:AC236)</f>
        <v>0</v>
      </c>
      <c r="AD237" s="225">
        <f>SUM(AD234:AD236)</f>
        <v>0</v>
      </c>
      <c r="AE237" s="225">
        <f t="shared" ref="AE237" si="592">SUM(AE234:AE236)</f>
        <v>0</v>
      </c>
      <c r="AF237" s="225">
        <f>SUM(AF234:AF236)</f>
        <v>0</v>
      </c>
      <c r="AG237" s="225">
        <f>SUM(AG234:AG236)</f>
        <v>0</v>
      </c>
      <c r="AH237" s="225">
        <f t="shared" ref="AH237" si="593">SUM(AH234:AH236)</f>
        <v>0</v>
      </c>
      <c r="AI237" s="111">
        <f>SUM(AI234:AI236)</f>
        <v>0</v>
      </c>
      <c r="AJ237" s="111">
        <f>SUM(AJ234:AJ236)</f>
        <v>0</v>
      </c>
      <c r="AK237" s="111">
        <f t="shared" ref="AK237:AQ237" si="594">SUM(AK234:AK236)</f>
        <v>0</v>
      </c>
      <c r="AL237" s="111">
        <f t="shared" si="594"/>
        <v>0</v>
      </c>
      <c r="AM237" s="111">
        <f t="shared" si="594"/>
        <v>0</v>
      </c>
      <c r="AN237" s="111">
        <f t="shared" si="594"/>
        <v>0</v>
      </c>
      <c r="AO237" s="111">
        <f t="shared" si="594"/>
        <v>0</v>
      </c>
      <c r="AP237" s="111">
        <f t="shared" si="594"/>
        <v>0</v>
      </c>
      <c r="AQ237" s="111">
        <f t="shared" si="594"/>
        <v>0</v>
      </c>
      <c r="AR237" s="111">
        <f>SUM(AR234:AR236)</f>
        <v>0</v>
      </c>
      <c r="AS237" s="111">
        <f t="shared" ref="AS237:BI237" si="595">SUM(AS234:AS236)</f>
        <v>0</v>
      </c>
      <c r="AT237" s="111">
        <f t="shared" si="595"/>
        <v>0</v>
      </c>
      <c r="AU237" s="111">
        <f t="shared" si="595"/>
        <v>0</v>
      </c>
      <c r="AV237" s="111">
        <f t="shared" si="595"/>
        <v>0</v>
      </c>
      <c r="AW237" s="111">
        <f t="shared" si="595"/>
        <v>0</v>
      </c>
      <c r="AX237" s="111">
        <f t="shared" si="595"/>
        <v>0</v>
      </c>
      <c r="AY237" s="111">
        <f t="shared" si="595"/>
        <v>0</v>
      </c>
      <c r="AZ237" s="111">
        <f t="shared" si="595"/>
        <v>0</v>
      </c>
      <c r="BA237" s="111">
        <f t="shared" si="595"/>
        <v>0</v>
      </c>
      <c r="BB237" s="111">
        <f t="shared" si="595"/>
        <v>0</v>
      </c>
      <c r="BC237" s="111">
        <f t="shared" si="595"/>
        <v>0</v>
      </c>
      <c r="BD237" s="111">
        <f t="shared" si="595"/>
        <v>0</v>
      </c>
      <c r="BE237" s="111">
        <f t="shared" si="595"/>
        <v>0</v>
      </c>
      <c r="BF237" s="111">
        <f t="shared" si="595"/>
        <v>0</v>
      </c>
      <c r="BG237" s="111">
        <f t="shared" si="595"/>
        <v>0</v>
      </c>
      <c r="BH237" s="111">
        <f t="shared" si="595"/>
        <v>0</v>
      </c>
      <c r="BI237" s="111">
        <f t="shared" si="595"/>
        <v>0</v>
      </c>
      <c r="BJ237" s="225">
        <f>SUM(BJ234:BJ236)</f>
        <v>0</v>
      </c>
      <c r="BK237" s="225">
        <f>SUM(BK234:BK236)</f>
        <v>0</v>
      </c>
      <c r="BL237" s="225">
        <f>SUM(BL234:BL236)</f>
        <v>0</v>
      </c>
      <c r="BM237" s="112"/>
      <c r="BN237" s="112"/>
      <c r="BO237" s="112"/>
      <c r="BP237" s="112"/>
      <c r="BQ237" s="111">
        <f t="shared" ref="BQ237:CD237" si="596">SUM(BQ234:BQ236)</f>
        <v>0</v>
      </c>
      <c r="BR237" s="247"/>
      <c r="BS237" s="111">
        <f t="shared" si="596"/>
        <v>0</v>
      </c>
      <c r="BT237" s="111">
        <f t="shared" si="596"/>
        <v>0</v>
      </c>
      <c r="BU237" s="111">
        <f t="shared" si="596"/>
        <v>0</v>
      </c>
      <c r="BV237" s="111">
        <f t="shared" si="596"/>
        <v>0</v>
      </c>
      <c r="BW237" s="111">
        <f t="shared" si="596"/>
        <v>0</v>
      </c>
      <c r="BX237" s="225">
        <f>SUM(BX234:BX236)</f>
        <v>0</v>
      </c>
      <c r="BY237" s="225">
        <f>SUM(BY234:BY236)</f>
        <v>0</v>
      </c>
      <c r="BZ237" s="111">
        <f t="shared" si="596"/>
        <v>0</v>
      </c>
      <c r="CA237" s="111">
        <f t="shared" si="596"/>
        <v>0</v>
      </c>
      <c r="CB237" s="111">
        <f t="shared" si="596"/>
        <v>0</v>
      </c>
      <c r="CC237" s="111">
        <f t="shared" si="596"/>
        <v>0</v>
      </c>
      <c r="CD237" s="111">
        <f t="shared" si="596"/>
        <v>0</v>
      </c>
      <c r="CE237" s="225">
        <f>SUM(CE234:CE236)</f>
        <v>0</v>
      </c>
      <c r="CF237" s="247"/>
      <c r="CG237" s="570"/>
      <c r="CH237" s="570"/>
      <c r="CI237" s="112"/>
      <c r="CJ237" s="112"/>
      <c r="CK237" s="112"/>
    </row>
    <row r="238" spans="1:89" ht="48" hidden="1" outlineLevel="1" thickBot="1">
      <c r="A238" s="119"/>
      <c r="B238" s="119"/>
      <c r="C238" s="101">
        <v>3</v>
      </c>
      <c r="D238" s="25" t="s">
        <v>292</v>
      </c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64"/>
      <c r="AE238" s="164"/>
      <c r="AF238" s="173"/>
      <c r="AG238" s="164"/>
      <c r="AH238" s="164"/>
      <c r="AI238" s="173"/>
      <c r="AJ238" s="164"/>
      <c r="AK238" s="164"/>
      <c r="AL238" s="173"/>
      <c r="AM238" s="164"/>
      <c r="AN238" s="164"/>
      <c r="AO238" s="173"/>
      <c r="AP238" s="164"/>
      <c r="AQ238" s="164"/>
      <c r="AR238" s="173"/>
      <c r="AS238" s="164"/>
      <c r="AT238" s="164"/>
      <c r="AU238" s="173"/>
      <c r="AV238" s="164"/>
      <c r="AW238" s="164"/>
      <c r="AX238" s="173"/>
      <c r="AY238" s="164"/>
      <c r="AZ238" s="164"/>
      <c r="BA238" s="173"/>
      <c r="BB238" s="164"/>
      <c r="BC238" s="164"/>
      <c r="BD238" s="173"/>
      <c r="BE238" s="164"/>
      <c r="BF238" s="164"/>
      <c r="BG238" s="173"/>
      <c r="BH238" s="164"/>
      <c r="BI238" s="164"/>
      <c r="BJ238" s="173"/>
      <c r="BK238" s="164"/>
      <c r="BL238" s="164"/>
      <c r="BM238" s="173"/>
      <c r="BN238" s="173"/>
      <c r="BO238" s="173"/>
      <c r="BP238" s="173"/>
      <c r="BQ238" s="164">
        <f>BQ241+BQ244+BQ248+BQ252+BQ255+BQ259</f>
        <v>0</v>
      </c>
      <c r="BR238" s="248"/>
      <c r="BS238" s="164">
        <f t="shared" ref="BS238:CE238" si="597">BS241+BS244+BS248+BS252+BS255+BS259</f>
        <v>0</v>
      </c>
      <c r="BT238" s="164">
        <f t="shared" si="597"/>
        <v>0</v>
      </c>
      <c r="BU238" s="164">
        <f t="shared" si="597"/>
        <v>0</v>
      </c>
      <c r="BV238" s="164">
        <f t="shared" si="597"/>
        <v>0</v>
      </c>
      <c r="BW238" s="164">
        <f t="shared" si="597"/>
        <v>0</v>
      </c>
      <c r="BX238" s="164">
        <f t="shared" si="597"/>
        <v>0</v>
      </c>
      <c r="BY238" s="164">
        <f t="shared" si="597"/>
        <v>0</v>
      </c>
      <c r="BZ238" s="164">
        <f t="shared" si="597"/>
        <v>0</v>
      </c>
      <c r="CA238" s="164">
        <f t="shared" si="597"/>
        <v>0</v>
      </c>
      <c r="CB238" s="164">
        <f t="shared" si="597"/>
        <v>0</v>
      </c>
      <c r="CC238" s="164">
        <f t="shared" si="597"/>
        <v>0</v>
      </c>
      <c r="CD238" s="164">
        <f t="shared" si="597"/>
        <v>0</v>
      </c>
      <c r="CE238" s="164">
        <f t="shared" si="597"/>
        <v>0</v>
      </c>
      <c r="CF238" s="248"/>
      <c r="CG238" s="592"/>
      <c r="CH238" s="592"/>
      <c r="CI238" s="173"/>
      <c r="CJ238" s="173"/>
      <c r="CK238" s="173"/>
    </row>
    <row r="239" spans="1:89" ht="15.75" hidden="1" outlineLevel="1" thickBot="1">
      <c r="A239" s="127"/>
      <c r="B239" s="83"/>
      <c r="C239" s="105" t="s">
        <v>65</v>
      </c>
      <c r="D239" s="84" t="s">
        <v>101</v>
      </c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27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246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246"/>
      <c r="CG239" s="582"/>
      <c r="CH239" s="582"/>
      <c r="CI239" s="112"/>
      <c r="CJ239" s="112"/>
      <c r="CK239" s="112"/>
    </row>
    <row r="240" spans="1:89" ht="15.75" hidden="1" outlineLevel="1" thickBot="1">
      <c r="A240" s="117"/>
      <c r="B240" s="121"/>
      <c r="C240" s="103" t="s">
        <v>275</v>
      </c>
      <c r="D240" s="131" t="s">
        <v>276</v>
      </c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7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246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246"/>
      <c r="CG240" s="582"/>
      <c r="CH240" s="582"/>
      <c r="CI240" s="112"/>
      <c r="CJ240" s="112"/>
      <c r="CK240" s="112"/>
    </row>
    <row r="241" spans="1:89" ht="15.75" hidden="1" outlineLevel="1" thickBot="1">
      <c r="A241" s="117"/>
      <c r="B241" s="121"/>
      <c r="C241" s="103" t="s">
        <v>104</v>
      </c>
      <c r="D241" s="85" t="s">
        <v>13</v>
      </c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24"/>
      <c r="AB241" s="111"/>
      <c r="AC241" s="225"/>
      <c r="AD241" s="225"/>
      <c r="AE241" s="225"/>
      <c r="AF241" s="225"/>
      <c r="AG241" s="225"/>
      <c r="AH241" s="225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225"/>
      <c r="BK241" s="225"/>
      <c r="BL241" s="225"/>
      <c r="BM241" s="112"/>
      <c r="BN241" s="112"/>
      <c r="BO241" s="112"/>
      <c r="BP241" s="112"/>
      <c r="BQ241" s="111"/>
      <c r="BR241" s="247"/>
      <c r="BS241" s="111"/>
      <c r="BT241" s="111"/>
      <c r="BU241" s="111"/>
      <c r="BV241" s="111"/>
      <c r="BW241" s="111"/>
      <c r="BX241" s="225"/>
      <c r="BY241" s="225"/>
      <c r="BZ241" s="111"/>
      <c r="CA241" s="111"/>
      <c r="CB241" s="111"/>
      <c r="CC241" s="111"/>
      <c r="CD241" s="111"/>
      <c r="CE241" s="225"/>
      <c r="CF241" s="247"/>
      <c r="CG241" s="570"/>
      <c r="CH241" s="570"/>
      <c r="CI241" s="112"/>
      <c r="CJ241" s="112"/>
      <c r="CK241" s="112"/>
    </row>
    <row r="242" spans="1:89" ht="15.75" hidden="1" outlineLevel="1" thickBot="1">
      <c r="A242" s="117"/>
      <c r="B242" s="121"/>
      <c r="C242" s="103" t="s">
        <v>277</v>
      </c>
      <c r="D242" s="131" t="s">
        <v>279</v>
      </c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7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246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246"/>
      <c r="CG242" s="582"/>
      <c r="CH242" s="582"/>
      <c r="CI242" s="112"/>
      <c r="CJ242" s="112"/>
      <c r="CK242" s="112"/>
    </row>
    <row r="243" spans="1:89" ht="15.75" hidden="1" outlineLevel="1" thickBot="1">
      <c r="A243" s="117"/>
      <c r="B243" s="121"/>
      <c r="C243" s="103"/>
      <c r="D243" s="121"/>
      <c r="E243" s="117"/>
      <c r="F243" s="117"/>
      <c r="G243" s="111">
        <f>J243+O243+P243+Q243+R243</f>
        <v>0</v>
      </c>
      <c r="H243" s="225">
        <f>SUM(I243:L243)</f>
        <v>0</v>
      </c>
      <c r="I243" s="225">
        <f>SUM(J243:M243)</f>
        <v>0</v>
      </c>
      <c r="J243" s="111">
        <f>SUM(K243:N243)</f>
        <v>0</v>
      </c>
      <c r="K243" s="90"/>
      <c r="L243" s="90"/>
      <c r="M243" s="90"/>
      <c r="N243" s="90"/>
      <c r="O243" s="90"/>
      <c r="P243" s="90"/>
      <c r="Q243" s="90"/>
      <c r="R243" s="90"/>
      <c r="S243" s="224"/>
      <c r="T243" s="87"/>
      <c r="U243" s="87"/>
      <c r="V243" s="87"/>
      <c r="W243" s="87"/>
      <c r="X243" s="87"/>
      <c r="Y243" s="87"/>
      <c r="Z243" s="222"/>
      <c r="AA243" s="87"/>
      <c r="AB243" s="111">
        <f>AI243+AX243+BA243+BD243+BG243</f>
        <v>0</v>
      </c>
      <c r="AC243" s="222"/>
      <c r="AD243" s="222"/>
      <c r="AE243" s="222"/>
      <c r="AF243" s="222"/>
      <c r="AG243" s="222"/>
      <c r="AH243" s="222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222"/>
      <c r="BK243" s="222"/>
      <c r="BL243" s="222"/>
      <c r="BM243" s="87"/>
      <c r="BN243" s="87"/>
      <c r="BO243" s="87"/>
      <c r="BP243" s="87"/>
      <c r="BQ243" s="111">
        <f>SUM(BS243:BW243)</f>
        <v>0</v>
      </c>
      <c r="BR243" s="247"/>
      <c r="BS243" s="87"/>
      <c r="BT243" s="87"/>
      <c r="BU243" s="87"/>
      <c r="BV243" s="87"/>
      <c r="BW243" s="87"/>
      <c r="BX243" s="222"/>
      <c r="BY243" s="222"/>
      <c r="BZ243" s="111">
        <f>SUM(CA243:CD243)</f>
        <v>0</v>
      </c>
      <c r="CA243" s="87"/>
      <c r="CB243" s="87"/>
      <c r="CC243" s="87"/>
      <c r="CD243" s="87"/>
      <c r="CE243" s="222"/>
      <c r="CF243" s="226"/>
      <c r="CG243" s="568"/>
      <c r="CH243" s="568"/>
      <c r="CI243" s="117"/>
      <c r="CJ243" s="117"/>
      <c r="CK243" s="117"/>
    </row>
    <row r="244" spans="1:89" ht="15.75" hidden="1" outlineLevel="1" thickBot="1">
      <c r="A244" s="117"/>
      <c r="B244" s="121"/>
      <c r="C244" s="103" t="s">
        <v>104</v>
      </c>
      <c r="D244" s="85" t="s">
        <v>13</v>
      </c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24"/>
      <c r="AB244" s="111">
        <f t="shared" ref="AB244:BL244" si="598">SUM(AB243:AB243)</f>
        <v>0</v>
      </c>
      <c r="AC244" s="225">
        <f t="shared" ref="AC244:AE244" si="599">SUM(AC243:AC243)</f>
        <v>0</v>
      </c>
      <c r="AD244" s="225">
        <f t="shared" si="599"/>
        <v>0</v>
      </c>
      <c r="AE244" s="225">
        <f t="shared" si="599"/>
        <v>0</v>
      </c>
      <c r="AF244" s="225">
        <f t="shared" si="598"/>
        <v>0</v>
      </c>
      <c r="AG244" s="225">
        <f t="shared" si="598"/>
        <v>0</v>
      </c>
      <c r="AH244" s="225">
        <f t="shared" si="598"/>
        <v>0</v>
      </c>
      <c r="AI244" s="111">
        <f t="shared" si="598"/>
        <v>0</v>
      </c>
      <c r="AJ244" s="111">
        <f t="shared" si="598"/>
        <v>0</v>
      </c>
      <c r="AK244" s="111">
        <f t="shared" si="598"/>
        <v>0</v>
      </c>
      <c r="AL244" s="111">
        <f t="shared" si="598"/>
        <v>0</v>
      </c>
      <c r="AM244" s="111">
        <f t="shared" si="598"/>
        <v>0</v>
      </c>
      <c r="AN244" s="111">
        <f t="shared" si="598"/>
        <v>0</v>
      </c>
      <c r="AO244" s="111">
        <f t="shared" si="598"/>
        <v>0</v>
      </c>
      <c r="AP244" s="111">
        <f t="shared" si="598"/>
        <v>0</v>
      </c>
      <c r="AQ244" s="111">
        <f t="shared" si="598"/>
        <v>0</v>
      </c>
      <c r="AR244" s="111">
        <f t="shared" si="598"/>
        <v>0</v>
      </c>
      <c r="AS244" s="111">
        <f t="shared" si="598"/>
        <v>0</v>
      </c>
      <c r="AT244" s="111">
        <f t="shared" si="598"/>
        <v>0</v>
      </c>
      <c r="AU244" s="111">
        <f t="shared" si="598"/>
        <v>0</v>
      </c>
      <c r="AV244" s="111">
        <f t="shared" si="598"/>
        <v>0</v>
      </c>
      <c r="AW244" s="111">
        <f t="shared" si="598"/>
        <v>0</v>
      </c>
      <c r="AX244" s="111">
        <f t="shared" si="598"/>
        <v>0</v>
      </c>
      <c r="AY244" s="111">
        <f t="shared" si="598"/>
        <v>0</v>
      </c>
      <c r="AZ244" s="111">
        <f t="shared" si="598"/>
        <v>0</v>
      </c>
      <c r="BA244" s="111">
        <f t="shared" si="598"/>
        <v>0</v>
      </c>
      <c r="BB244" s="111">
        <f t="shared" si="598"/>
        <v>0</v>
      </c>
      <c r="BC244" s="111">
        <f t="shared" si="598"/>
        <v>0</v>
      </c>
      <c r="BD244" s="111">
        <f t="shared" si="598"/>
        <v>0</v>
      </c>
      <c r="BE244" s="111">
        <f t="shared" si="598"/>
        <v>0</v>
      </c>
      <c r="BF244" s="111">
        <f t="shared" si="598"/>
        <v>0</v>
      </c>
      <c r="BG244" s="111">
        <f t="shared" si="598"/>
        <v>0</v>
      </c>
      <c r="BH244" s="111">
        <f t="shared" si="598"/>
        <v>0</v>
      </c>
      <c r="BI244" s="111">
        <f t="shared" si="598"/>
        <v>0</v>
      </c>
      <c r="BJ244" s="225">
        <f t="shared" si="598"/>
        <v>0</v>
      </c>
      <c r="BK244" s="225">
        <f t="shared" si="598"/>
        <v>0</v>
      </c>
      <c r="BL244" s="225">
        <f t="shared" si="598"/>
        <v>0</v>
      </c>
      <c r="BM244" s="112"/>
      <c r="BN244" s="112"/>
      <c r="BO244" s="112"/>
      <c r="BP244" s="112"/>
      <c r="BQ244" s="111">
        <f>SUM(BQ243:BQ243)</f>
        <v>0</v>
      </c>
      <c r="BR244" s="247"/>
      <c r="BS244" s="111">
        <f t="shared" ref="BS244:CE244" si="600">SUM(BS243:BS243)</f>
        <v>0</v>
      </c>
      <c r="BT244" s="111">
        <f t="shared" si="600"/>
        <v>0</v>
      </c>
      <c r="BU244" s="111">
        <f t="shared" si="600"/>
        <v>0</v>
      </c>
      <c r="BV244" s="111">
        <f t="shared" si="600"/>
        <v>0</v>
      </c>
      <c r="BW244" s="111">
        <f t="shared" si="600"/>
        <v>0</v>
      </c>
      <c r="BX244" s="225">
        <f t="shared" si="600"/>
        <v>0</v>
      </c>
      <c r="BY244" s="225">
        <f t="shared" si="600"/>
        <v>0</v>
      </c>
      <c r="BZ244" s="111">
        <f t="shared" si="600"/>
        <v>0</v>
      </c>
      <c r="CA244" s="111">
        <f t="shared" si="600"/>
        <v>0</v>
      </c>
      <c r="CB244" s="111">
        <f t="shared" si="600"/>
        <v>0</v>
      </c>
      <c r="CC244" s="111">
        <f t="shared" si="600"/>
        <v>0</v>
      </c>
      <c r="CD244" s="111">
        <f t="shared" si="600"/>
        <v>0</v>
      </c>
      <c r="CE244" s="225">
        <f t="shared" si="600"/>
        <v>0</v>
      </c>
      <c r="CF244" s="247"/>
      <c r="CG244" s="570"/>
      <c r="CH244" s="570"/>
      <c r="CI244" s="112"/>
      <c r="CJ244" s="112"/>
      <c r="CK244" s="112"/>
    </row>
    <row r="245" spans="1:89" ht="15.75" hidden="1" outlineLevel="1" thickBot="1">
      <c r="A245" s="117"/>
      <c r="B245" s="121"/>
      <c r="C245" s="103" t="s">
        <v>278</v>
      </c>
      <c r="D245" s="131" t="s">
        <v>280</v>
      </c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7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246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246"/>
      <c r="CG245" s="582"/>
      <c r="CH245" s="582"/>
      <c r="CI245" s="112"/>
      <c r="CJ245" s="112"/>
      <c r="CK245" s="112"/>
    </row>
    <row r="246" spans="1:89" ht="15.75" hidden="1" outlineLevel="1" thickBot="1">
      <c r="A246" s="117"/>
      <c r="B246" s="121"/>
      <c r="C246" s="103"/>
      <c r="D246" s="131"/>
      <c r="E246" s="117"/>
      <c r="F246" s="117"/>
      <c r="G246" s="111">
        <f>J246+O246+P246+Q246+R246</f>
        <v>0</v>
      </c>
      <c r="H246" s="225">
        <f t="shared" ref="H246:J247" si="601">SUM(I246:L246)</f>
        <v>0</v>
      </c>
      <c r="I246" s="225">
        <f t="shared" si="601"/>
        <v>0</v>
      </c>
      <c r="J246" s="111">
        <f t="shared" si="601"/>
        <v>0</v>
      </c>
      <c r="K246" s="90"/>
      <c r="L246" s="90"/>
      <c r="M246" s="90"/>
      <c r="N246" s="90"/>
      <c r="O246" s="90"/>
      <c r="P246" s="90"/>
      <c r="Q246" s="90"/>
      <c r="R246" s="90"/>
      <c r="S246" s="224"/>
      <c r="T246" s="87"/>
      <c r="U246" s="87"/>
      <c r="V246" s="87"/>
      <c r="W246" s="87"/>
      <c r="X246" s="87"/>
      <c r="Y246" s="87"/>
      <c r="Z246" s="222"/>
      <c r="AA246" s="87"/>
      <c r="AB246" s="111">
        <f>AI246+AX246+BA246+BD246+BG246</f>
        <v>0</v>
      </c>
      <c r="AC246" s="222"/>
      <c r="AD246" s="222"/>
      <c r="AE246" s="222"/>
      <c r="AF246" s="222"/>
      <c r="AG246" s="222"/>
      <c r="AH246" s="222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222"/>
      <c r="BK246" s="222"/>
      <c r="BL246" s="222"/>
      <c r="BM246" s="87"/>
      <c r="BN246" s="87"/>
      <c r="BO246" s="87"/>
      <c r="BP246" s="87"/>
      <c r="BQ246" s="111">
        <f>SUM(BS246:BW246)</f>
        <v>0</v>
      </c>
      <c r="BR246" s="247"/>
      <c r="BS246" s="87"/>
      <c r="BT246" s="87"/>
      <c r="BU246" s="87"/>
      <c r="BV246" s="87"/>
      <c r="BW246" s="87"/>
      <c r="BX246" s="222"/>
      <c r="BY246" s="222"/>
      <c r="BZ246" s="111">
        <f>SUM(CA246:CD246)</f>
        <v>0</v>
      </c>
      <c r="CA246" s="87"/>
      <c r="CB246" s="87"/>
      <c r="CC246" s="87"/>
      <c r="CD246" s="87"/>
      <c r="CE246" s="222"/>
      <c r="CF246" s="226"/>
      <c r="CG246" s="568"/>
      <c r="CH246" s="568"/>
      <c r="CI246" s="117"/>
      <c r="CJ246" s="117"/>
      <c r="CK246" s="117"/>
    </row>
    <row r="247" spans="1:89" ht="15.75" hidden="1" outlineLevel="1" thickBot="1">
      <c r="A247" s="117"/>
      <c r="B247" s="121"/>
      <c r="C247" s="103"/>
      <c r="D247" s="121"/>
      <c r="E247" s="117"/>
      <c r="F247" s="117"/>
      <c r="G247" s="111">
        <f>J247+O247+P247+Q247+R247</f>
        <v>0</v>
      </c>
      <c r="H247" s="225">
        <f t="shared" si="601"/>
        <v>0</v>
      </c>
      <c r="I247" s="225">
        <f t="shared" si="601"/>
        <v>0</v>
      </c>
      <c r="J247" s="111">
        <f t="shared" si="601"/>
        <v>0</v>
      </c>
      <c r="K247" s="90"/>
      <c r="L247" s="90"/>
      <c r="M247" s="90"/>
      <c r="N247" s="90"/>
      <c r="O247" s="90"/>
      <c r="P247" s="90"/>
      <c r="Q247" s="90"/>
      <c r="R247" s="90"/>
      <c r="S247" s="224"/>
      <c r="T247" s="87"/>
      <c r="U247" s="87"/>
      <c r="V247" s="87"/>
      <c r="W247" s="87"/>
      <c r="X247" s="87"/>
      <c r="Y247" s="87"/>
      <c r="Z247" s="222"/>
      <c r="AA247" s="87"/>
      <c r="AB247" s="111">
        <f>AI247+AX247+BA247+BD247+BG247</f>
        <v>0</v>
      </c>
      <c r="AC247" s="222"/>
      <c r="AD247" s="222"/>
      <c r="AE247" s="222"/>
      <c r="AF247" s="222"/>
      <c r="AG247" s="222"/>
      <c r="AH247" s="222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222"/>
      <c r="BK247" s="222"/>
      <c r="BL247" s="222"/>
      <c r="BM247" s="87"/>
      <c r="BN247" s="87"/>
      <c r="BO247" s="87"/>
      <c r="BP247" s="87"/>
      <c r="BQ247" s="111">
        <f>SUM(BS247:BW247)</f>
        <v>0</v>
      </c>
      <c r="BR247" s="247"/>
      <c r="BS247" s="87"/>
      <c r="BT247" s="87"/>
      <c r="BU247" s="87"/>
      <c r="BV247" s="87"/>
      <c r="BW247" s="87"/>
      <c r="BX247" s="222"/>
      <c r="BY247" s="222"/>
      <c r="BZ247" s="111">
        <f>SUM(CA247:CD247)</f>
        <v>0</v>
      </c>
      <c r="CA247" s="87"/>
      <c r="CB247" s="87"/>
      <c r="CC247" s="87"/>
      <c r="CD247" s="87"/>
      <c r="CE247" s="222"/>
      <c r="CF247" s="226"/>
      <c r="CG247" s="568"/>
      <c r="CH247" s="568"/>
      <c r="CI247" s="117"/>
      <c r="CJ247" s="117"/>
      <c r="CK247" s="117"/>
    </row>
    <row r="248" spans="1:89" ht="15.75" hidden="1" outlineLevel="1" thickBot="1">
      <c r="A248" s="117"/>
      <c r="B248" s="121"/>
      <c r="C248" s="103" t="s">
        <v>104</v>
      </c>
      <c r="D248" s="85" t="s">
        <v>13</v>
      </c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24"/>
      <c r="AB248" s="112"/>
      <c r="AC248" s="112"/>
      <c r="AD248" s="225">
        <f>SUM(AD246:AD247)</f>
        <v>0</v>
      </c>
      <c r="AE248" s="225">
        <f>SUM(AE246:AE247)</f>
        <v>0</v>
      </c>
      <c r="AF248" s="112"/>
      <c r="AG248" s="225">
        <f>SUM(AG246:AG247)</f>
        <v>0</v>
      </c>
      <c r="AH248" s="225">
        <f>SUM(AH246:AH247)</f>
        <v>0</v>
      </c>
      <c r="AI248" s="112"/>
      <c r="AJ248" s="111">
        <f>SUM(AJ246:AJ247)</f>
        <v>0</v>
      </c>
      <c r="AK248" s="111">
        <f>SUM(AK246:AK247)</f>
        <v>0</v>
      </c>
      <c r="AL248" s="112"/>
      <c r="AM248" s="111">
        <f>SUM(AM246:AM247)</f>
        <v>0</v>
      </c>
      <c r="AN248" s="111">
        <f>SUM(AN246:AN247)</f>
        <v>0</v>
      </c>
      <c r="AO248" s="112"/>
      <c r="AP248" s="111">
        <f>SUM(AP246:AP247)</f>
        <v>0</v>
      </c>
      <c r="AQ248" s="111">
        <f>SUM(AQ246:AQ247)</f>
        <v>0</v>
      </c>
      <c r="AR248" s="112"/>
      <c r="AS248" s="111">
        <f>SUM(AS246:AS247)</f>
        <v>0</v>
      </c>
      <c r="AT248" s="111">
        <f>SUM(AT246:AT247)</f>
        <v>0</v>
      </c>
      <c r="AU248" s="112"/>
      <c r="AV248" s="111">
        <f>SUM(AV246:AV247)</f>
        <v>0</v>
      </c>
      <c r="AW248" s="111">
        <f>SUM(AW246:AW247)</f>
        <v>0</v>
      </c>
      <c r="AX248" s="112"/>
      <c r="AY248" s="111">
        <f>SUM(AY246:AY247)</f>
        <v>0</v>
      </c>
      <c r="AZ248" s="111">
        <f>SUM(AZ246:AZ247)</f>
        <v>0</v>
      </c>
      <c r="BA248" s="112"/>
      <c r="BB248" s="111">
        <f>SUM(BB246:BB247)</f>
        <v>0</v>
      </c>
      <c r="BC248" s="111">
        <f>SUM(BC246:BC247)</f>
        <v>0</v>
      </c>
      <c r="BD248" s="112"/>
      <c r="BE248" s="111">
        <f>SUM(BE246:BE247)</f>
        <v>0</v>
      </c>
      <c r="BF248" s="111">
        <f>SUM(BF246:BF247)</f>
        <v>0</v>
      </c>
      <c r="BG248" s="112"/>
      <c r="BH248" s="111">
        <f>SUM(BH246:BH247)</f>
        <v>0</v>
      </c>
      <c r="BI248" s="111">
        <f>SUM(BI246:BI247)</f>
        <v>0</v>
      </c>
      <c r="BJ248" s="112"/>
      <c r="BK248" s="225">
        <f>SUM(BK246:BK247)</f>
        <v>0</v>
      </c>
      <c r="BL248" s="225">
        <f>SUM(BL246:BL247)</f>
        <v>0</v>
      </c>
      <c r="BM248" s="112"/>
      <c r="BN248" s="112"/>
      <c r="BO248" s="112"/>
      <c r="BP248" s="112"/>
      <c r="BQ248" s="111">
        <f>SUM(BQ246:BQ247)</f>
        <v>0</v>
      </c>
      <c r="BR248" s="247"/>
      <c r="BS248" s="111">
        <f t="shared" ref="BS248:CD248" si="602">SUM(BS246:BS247)</f>
        <v>0</v>
      </c>
      <c r="BT248" s="111">
        <f t="shared" si="602"/>
        <v>0</v>
      </c>
      <c r="BU248" s="111">
        <f t="shared" si="602"/>
        <v>0</v>
      </c>
      <c r="BV248" s="111">
        <f t="shared" si="602"/>
        <v>0</v>
      </c>
      <c r="BW248" s="111">
        <f t="shared" si="602"/>
        <v>0</v>
      </c>
      <c r="BX248" s="225">
        <f>SUM(BX246:BX247)</f>
        <v>0</v>
      </c>
      <c r="BY248" s="225">
        <f>SUM(BY246:BY247)</f>
        <v>0</v>
      </c>
      <c r="BZ248" s="111">
        <f t="shared" si="602"/>
        <v>0</v>
      </c>
      <c r="CA248" s="111">
        <f t="shared" si="602"/>
        <v>0</v>
      </c>
      <c r="CB248" s="111">
        <f t="shared" si="602"/>
        <v>0</v>
      </c>
      <c r="CC248" s="111">
        <f t="shared" si="602"/>
        <v>0</v>
      </c>
      <c r="CD248" s="111">
        <f t="shared" si="602"/>
        <v>0</v>
      </c>
      <c r="CE248" s="225">
        <f>SUM(CE246:CE247)</f>
        <v>0</v>
      </c>
      <c r="CF248" s="247"/>
      <c r="CG248" s="570"/>
      <c r="CH248" s="570"/>
      <c r="CI248" s="112"/>
      <c r="CJ248" s="112"/>
      <c r="CK248" s="112"/>
    </row>
    <row r="249" spans="1:89" ht="15.75" hidden="1" outlineLevel="1" thickBot="1">
      <c r="A249" s="117"/>
      <c r="B249" s="121"/>
      <c r="C249" s="106" t="s">
        <v>87</v>
      </c>
      <c r="D249" s="86" t="s">
        <v>105</v>
      </c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7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246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246"/>
      <c r="CG249" s="582"/>
      <c r="CH249" s="582"/>
      <c r="CI249" s="112"/>
      <c r="CJ249" s="112"/>
      <c r="CK249" s="112"/>
    </row>
    <row r="250" spans="1:89" ht="15.75" hidden="1" outlineLevel="1" thickBot="1">
      <c r="A250" s="117"/>
      <c r="B250" s="121"/>
      <c r="C250" s="103" t="s">
        <v>281</v>
      </c>
      <c r="D250" s="131" t="s">
        <v>276</v>
      </c>
      <c r="E250" s="117"/>
      <c r="F250" s="117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7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246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246"/>
      <c r="CG250" s="582"/>
      <c r="CH250" s="582"/>
      <c r="CI250" s="112"/>
      <c r="CJ250" s="112"/>
      <c r="CK250" s="112"/>
    </row>
    <row r="251" spans="1:89" ht="15.75" hidden="1" outlineLevel="1" thickBot="1">
      <c r="A251" s="117"/>
      <c r="B251" s="121"/>
      <c r="C251" s="103"/>
      <c r="D251" s="121"/>
      <c r="E251" s="117"/>
      <c r="F251" s="117"/>
      <c r="G251" s="111">
        <f>J251+O251+P251+Q251+R251</f>
        <v>0</v>
      </c>
      <c r="H251" s="225">
        <f>SUM(I251:L251)</f>
        <v>0</v>
      </c>
      <c r="I251" s="225">
        <f>SUM(J251:M251)</f>
        <v>0</v>
      </c>
      <c r="J251" s="111">
        <f>SUM(K251:N251)</f>
        <v>0</v>
      </c>
      <c r="K251" s="90"/>
      <c r="L251" s="90"/>
      <c r="M251" s="90"/>
      <c r="N251" s="90"/>
      <c r="O251" s="90"/>
      <c r="P251" s="90"/>
      <c r="Q251" s="90"/>
      <c r="R251" s="90"/>
      <c r="S251" s="224"/>
      <c r="T251" s="87"/>
      <c r="U251" s="87"/>
      <c r="V251" s="87"/>
      <c r="W251" s="87"/>
      <c r="X251" s="87"/>
      <c r="Y251" s="87"/>
      <c r="Z251" s="222"/>
      <c r="AA251" s="87"/>
      <c r="AB251" s="111">
        <f>AI251+AX251+BA251+BD251+BG251</f>
        <v>0</v>
      </c>
      <c r="AC251" s="222"/>
      <c r="AD251" s="222"/>
      <c r="AE251" s="222"/>
      <c r="AF251" s="222"/>
      <c r="AG251" s="222"/>
      <c r="AH251" s="222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222"/>
      <c r="BK251" s="222"/>
      <c r="BL251" s="222"/>
      <c r="BM251" s="87"/>
      <c r="BN251" s="87"/>
      <c r="BO251" s="87"/>
      <c r="BP251" s="87"/>
      <c r="BQ251" s="111">
        <f>SUM(BS251:BW251)</f>
        <v>0</v>
      </c>
      <c r="BR251" s="247"/>
      <c r="BS251" s="87"/>
      <c r="BT251" s="87"/>
      <c r="BU251" s="87"/>
      <c r="BV251" s="87"/>
      <c r="BW251" s="87"/>
      <c r="BX251" s="222"/>
      <c r="BY251" s="222"/>
      <c r="BZ251" s="111">
        <f>SUM(CA251:CD251)</f>
        <v>0</v>
      </c>
      <c r="CA251" s="87"/>
      <c r="CB251" s="87"/>
      <c r="CC251" s="87"/>
      <c r="CD251" s="87"/>
      <c r="CE251" s="222"/>
      <c r="CF251" s="226"/>
      <c r="CG251" s="568"/>
      <c r="CH251" s="568"/>
      <c r="CI251" s="117"/>
      <c r="CJ251" s="117"/>
      <c r="CK251" s="117"/>
    </row>
    <row r="252" spans="1:89" ht="15.75" hidden="1" outlineLevel="1" thickBot="1">
      <c r="A252" s="117"/>
      <c r="B252" s="121"/>
      <c r="C252" s="103" t="s">
        <v>104</v>
      </c>
      <c r="D252" s="85" t="s">
        <v>13</v>
      </c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24"/>
      <c r="AB252" s="111">
        <f t="shared" ref="AB252:BL252" si="603">SUM(AB251:AB251)</f>
        <v>0</v>
      </c>
      <c r="AC252" s="225">
        <f t="shared" ref="AC252:AE252" si="604">SUM(AC251:AC251)</f>
        <v>0</v>
      </c>
      <c r="AD252" s="225">
        <f t="shared" si="604"/>
        <v>0</v>
      </c>
      <c r="AE252" s="225">
        <f t="shared" si="604"/>
        <v>0</v>
      </c>
      <c r="AF252" s="225">
        <f t="shared" si="603"/>
        <v>0</v>
      </c>
      <c r="AG252" s="225">
        <f t="shared" si="603"/>
        <v>0</v>
      </c>
      <c r="AH252" s="225">
        <f t="shared" si="603"/>
        <v>0</v>
      </c>
      <c r="AI252" s="111">
        <f t="shared" si="603"/>
        <v>0</v>
      </c>
      <c r="AJ252" s="111">
        <f t="shared" si="603"/>
        <v>0</v>
      </c>
      <c r="AK252" s="111">
        <f t="shared" si="603"/>
        <v>0</v>
      </c>
      <c r="AL252" s="111">
        <f t="shared" si="603"/>
        <v>0</v>
      </c>
      <c r="AM252" s="111">
        <f t="shared" si="603"/>
        <v>0</v>
      </c>
      <c r="AN252" s="111">
        <f t="shared" si="603"/>
        <v>0</v>
      </c>
      <c r="AO252" s="111">
        <f t="shared" si="603"/>
        <v>0</v>
      </c>
      <c r="AP252" s="111">
        <f t="shared" si="603"/>
        <v>0</v>
      </c>
      <c r="AQ252" s="111">
        <f t="shared" si="603"/>
        <v>0</v>
      </c>
      <c r="AR252" s="111">
        <f t="shared" si="603"/>
        <v>0</v>
      </c>
      <c r="AS252" s="111">
        <f t="shared" si="603"/>
        <v>0</v>
      </c>
      <c r="AT252" s="111">
        <f t="shared" si="603"/>
        <v>0</v>
      </c>
      <c r="AU252" s="111">
        <f t="shared" si="603"/>
        <v>0</v>
      </c>
      <c r="AV252" s="111">
        <f t="shared" si="603"/>
        <v>0</v>
      </c>
      <c r="AW252" s="111">
        <f t="shared" si="603"/>
        <v>0</v>
      </c>
      <c r="AX252" s="111">
        <f t="shared" si="603"/>
        <v>0</v>
      </c>
      <c r="AY252" s="111">
        <f t="shared" si="603"/>
        <v>0</v>
      </c>
      <c r="AZ252" s="111">
        <f t="shared" si="603"/>
        <v>0</v>
      </c>
      <c r="BA252" s="111">
        <f t="shared" si="603"/>
        <v>0</v>
      </c>
      <c r="BB252" s="111">
        <f t="shared" si="603"/>
        <v>0</v>
      </c>
      <c r="BC252" s="111">
        <f t="shared" si="603"/>
        <v>0</v>
      </c>
      <c r="BD252" s="111">
        <f t="shared" si="603"/>
        <v>0</v>
      </c>
      <c r="BE252" s="111">
        <f t="shared" si="603"/>
        <v>0</v>
      </c>
      <c r="BF252" s="111">
        <f t="shared" si="603"/>
        <v>0</v>
      </c>
      <c r="BG252" s="111">
        <f t="shared" si="603"/>
        <v>0</v>
      </c>
      <c r="BH252" s="111">
        <f t="shared" si="603"/>
        <v>0</v>
      </c>
      <c r="BI252" s="111">
        <f t="shared" si="603"/>
        <v>0</v>
      </c>
      <c r="BJ252" s="225">
        <f t="shared" si="603"/>
        <v>0</v>
      </c>
      <c r="BK252" s="225">
        <f t="shared" si="603"/>
        <v>0</v>
      </c>
      <c r="BL252" s="225">
        <f t="shared" si="603"/>
        <v>0</v>
      </c>
      <c r="BM252" s="112"/>
      <c r="BN252" s="112"/>
      <c r="BO252" s="112"/>
      <c r="BP252" s="112"/>
      <c r="BQ252" s="111">
        <f>SUM(BQ251:BQ251)</f>
        <v>0</v>
      </c>
      <c r="BR252" s="247"/>
      <c r="BS252" s="111">
        <f t="shared" ref="BS252:CE252" si="605">SUM(BS251:BS251)</f>
        <v>0</v>
      </c>
      <c r="BT252" s="111">
        <f t="shared" si="605"/>
        <v>0</v>
      </c>
      <c r="BU252" s="111">
        <f t="shared" si="605"/>
        <v>0</v>
      </c>
      <c r="BV252" s="111">
        <f t="shared" si="605"/>
        <v>0</v>
      </c>
      <c r="BW252" s="111">
        <f t="shared" si="605"/>
        <v>0</v>
      </c>
      <c r="BX252" s="225">
        <f t="shared" si="605"/>
        <v>0</v>
      </c>
      <c r="BY252" s="225">
        <f t="shared" si="605"/>
        <v>0</v>
      </c>
      <c r="BZ252" s="111">
        <f t="shared" si="605"/>
        <v>0</v>
      </c>
      <c r="CA252" s="111">
        <f t="shared" si="605"/>
        <v>0</v>
      </c>
      <c r="CB252" s="111">
        <f t="shared" si="605"/>
        <v>0</v>
      </c>
      <c r="CC252" s="111">
        <f t="shared" si="605"/>
        <v>0</v>
      </c>
      <c r="CD252" s="111">
        <f t="shared" si="605"/>
        <v>0</v>
      </c>
      <c r="CE252" s="225">
        <f t="shared" si="605"/>
        <v>0</v>
      </c>
      <c r="CF252" s="247"/>
      <c r="CG252" s="570"/>
      <c r="CH252" s="570"/>
      <c r="CI252" s="112"/>
      <c r="CJ252" s="112"/>
      <c r="CK252" s="112"/>
    </row>
    <row r="253" spans="1:89" ht="15.75" hidden="1" outlineLevel="1" thickBot="1">
      <c r="A253" s="117"/>
      <c r="B253" s="121"/>
      <c r="C253" s="103" t="s">
        <v>282</v>
      </c>
      <c r="D253" s="131" t="s">
        <v>279</v>
      </c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7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246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246"/>
      <c r="CG253" s="582"/>
      <c r="CH253" s="582"/>
      <c r="CI253" s="112"/>
      <c r="CJ253" s="112"/>
      <c r="CK253" s="112"/>
    </row>
    <row r="254" spans="1:89" ht="15.75" hidden="1" outlineLevel="1" thickBot="1">
      <c r="A254" s="117"/>
      <c r="B254" s="121"/>
      <c r="C254" s="103"/>
      <c r="D254" s="121"/>
      <c r="E254" s="117"/>
      <c r="F254" s="117"/>
      <c r="G254" s="111">
        <f>J254+O254+P254+Q254+R254</f>
        <v>0</v>
      </c>
      <c r="H254" s="225">
        <f>SUM(I254:L254)</f>
        <v>0</v>
      </c>
      <c r="I254" s="225">
        <f>SUM(J254:M254)</f>
        <v>0</v>
      </c>
      <c r="J254" s="111">
        <f>SUM(K254:N254)</f>
        <v>0</v>
      </c>
      <c r="K254" s="90"/>
      <c r="L254" s="90"/>
      <c r="M254" s="90"/>
      <c r="N254" s="90"/>
      <c r="O254" s="90"/>
      <c r="P254" s="90"/>
      <c r="Q254" s="90"/>
      <c r="R254" s="90"/>
      <c r="S254" s="224"/>
      <c r="T254" s="87"/>
      <c r="U254" s="87"/>
      <c r="V254" s="87"/>
      <c r="W254" s="87"/>
      <c r="X254" s="87"/>
      <c r="Y254" s="87"/>
      <c r="Z254" s="222"/>
      <c r="AA254" s="87"/>
      <c r="AB254" s="111">
        <f>AI254+AX254+BA254+BD254+BG254</f>
        <v>0</v>
      </c>
      <c r="AC254" s="222"/>
      <c r="AD254" s="222"/>
      <c r="AE254" s="222"/>
      <c r="AF254" s="222"/>
      <c r="AG254" s="222"/>
      <c r="AH254" s="222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222"/>
      <c r="BK254" s="222"/>
      <c r="BL254" s="222"/>
      <c r="BM254" s="87"/>
      <c r="BN254" s="87"/>
      <c r="BO254" s="87"/>
      <c r="BP254" s="87"/>
      <c r="BQ254" s="111">
        <f>SUM(BS254:BW254)</f>
        <v>0</v>
      </c>
      <c r="BR254" s="247"/>
      <c r="BS254" s="87"/>
      <c r="BT254" s="87"/>
      <c r="BU254" s="87"/>
      <c r="BV254" s="87"/>
      <c r="BW254" s="87"/>
      <c r="BX254" s="222"/>
      <c r="BY254" s="222"/>
      <c r="BZ254" s="111">
        <f>SUM(CA254:CD254)</f>
        <v>0</v>
      </c>
      <c r="CA254" s="87"/>
      <c r="CB254" s="87"/>
      <c r="CC254" s="87"/>
      <c r="CD254" s="87"/>
      <c r="CE254" s="222"/>
      <c r="CF254" s="226"/>
      <c r="CG254" s="568"/>
      <c r="CH254" s="568"/>
      <c r="CI254" s="117"/>
      <c r="CJ254" s="117"/>
      <c r="CK254" s="117"/>
    </row>
    <row r="255" spans="1:89" ht="15.75" hidden="1" outlineLevel="1" thickBot="1">
      <c r="A255" s="117"/>
      <c r="B255" s="121"/>
      <c r="C255" s="103" t="s">
        <v>104</v>
      </c>
      <c r="D255" s="85" t="s">
        <v>13</v>
      </c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24"/>
      <c r="AB255" s="111">
        <f t="shared" ref="AB255:BG255" si="606">SUM(AB254:AB254)</f>
        <v>0</v>
      </c>
      <c r="AC255" s="225">
        <f t="shared" ref="AC255:AE255" si="607">SUM(AC254:AC254)</f>
        <v>0</v>
      </c>
      <c r="AD255" s="225">
        <f t="shared" si="607"/>
        <v>0</v>
      </c>
      <c r="AE255" s="225">
        <f t="shared" si="607"/>
        <v>0</v>
      </c>
      <c r="AF255" s="225">
        <f t="shared" si="606"/>
        <v>0</v>
      </c>
      <c r="AG255" s="225">
        <f t="shared" si="606"/>
        <v>0</v>
      </c>
      <c r="AH255" s="225">
        <f t="shared" si="606"/>
        <v>0</v>
      </c>
      <c r="AI255" s="111">
        <f t="shared" si="606"/>
        <v>0</v>
      </c>
      <c r="AJ255" s="111">
        <f t="shared" si="606"/>
        <v>0</v>
      </c>
      <c r="AK255" s="111">
        <f t="shared" si="606"/>
        <v>0</v>
      </c>
      <c r="AL255" s="111">
        <f t="shared" si="606"/>
        <v>0</v>
      </c>
      <c r="AM255" s="111">
        <f t="shared" si="606"/>
        <v>0</v>
      </c>
      <c r="AN255" s="111">
        <f t="shared" si="606"/>
        <v>0</v>
      </c>
      <c r="AO255" s="111">
        <f t="shared" si="606"/>
        <v>0</v>
      </c>
      <c r="AP255" s="111">
        <f t="shared" si="606"/>
        <v>0</v>
      </c>
      <c r="AQ255" s="111">
        <f t="shared" si="606"/>
        <v>0</v>
      </c>
      <c r="AR255" s="111">
        <f t="shared" si="606"/>
        <v>0</v>
      </c>
      <c r="AS255" s="111">
        <f t="shared" si="606"/>
        <v>0</v>
      </c>
      <c r="AT255" s="111">
        <f t="shared" si="606"/>
        <v>0</v>
      </c>
      <c r="AU255" s="111">
        <f t="shared" si="606"/>
        <v>0</v>
      </c>
      <c r="AV255" s="111">
        <f t="shared" si="606"/>
        <v>0</v>
      </c>
      <c r="AW255" s="111">
        <f t="shared" si="606"/>
        <v>0</v>
      </c>
      <c r="AX255" s="111">
        <f t="shared" si="606"/>
        <v>0</v>
      </c>
      <c r="AY255" s="111">
        <f t="shared" si="606"/>
        <v>0</v>
      </c>
      <c r="AZ255" s="111">
        <f t="shared" si="606"/>
        <v>0</v>
      </c>
      <c r="BA255" s="111">
        <f t="shared" si="606"/>
        <v>0</v>
      </c>
      <c r="BB255" s="111">
        <f t="shared" si="606"/>
        <v>0</v>
      </c>
      <c r="BC255" s="111">
        <f t="shared" si="606"/>
        <v>0</v>
      </c>
      <c r="BD255" s="111">
        <f t="shared" si="606"/>
        <v>0</v>
      </c>
      <c r="BE255" s="111">
        <f t="shared" si="606"/>
        <v>0</v>
      </c>
      <c r="BF255" s="111">
        <f t="shared" si="606"/>
        <v>0</v>
      </c>
      <c r="BG255" s="111">
        <f t="shared" si="606"/>
        <v>0</v>
      </c>
      <c r="BH255" s="111">
        <v>0</v>
      </c>
      <c r="BI255" s="111">
        <f>SUM(BI254:BI254)</f>
        <v>0</v>
      </c>
      <c r="BJ255" s="225">
        <f>SUM(BJ254:BJ254)</f>
        <v>0</v>
      </c>
      <c r="BK255" s="225">
        <v>0</v>
      </c>
      <c r="BL255" s="225">
        <f>SUM(BL254:BL254)</f>
        <v>0</v>
      </c>
      <c r="BM255" s="112"/>
      <c r="BN255" s="112"/>
      <c r="BO255" s="112"/>
      <c r="BP255" s="112"/>
      <c r="BQ255" s="111">
        <f>SUM(BQ254:BQ254)</f>
        <v>0</v>
      </c>
      <c r="BR255" s="247"/>
      <c r="BS255" s="111">
        <f t="shared" ref="BS255:CE255" si="608">SUM(BS254:BS254)</f>
        <v>0</v>
      </c>
      <c r="BT255" s="111">
        <f t="shared" si="608"/>
        <v>0</v>
      </c>
      <c r="BU255" s="111">
        <f t="shared" si="608"/>
        <v>0</v>
      </c>
      <c r="BV255" s="111">
        <f t="shared" si="608"/>
        <v>0</v>
      </c>
      <c r="BW255" s="111">
        <f t="shared" si="608"/>
        <v>0</v>
      </c>
      <c r="BX255" s="225">
        <f t="shared" si="608"/>
        <v>0</v>
      </c>
      <c r="BY255" s="225">
        <f t="shared" si="608"/>
        <v>0</v>
      </c>
      <c r="BZ255" s="111">
        <f t="shared" si="608"/>
        <v>0</v>
      </c>
      <c r="CA255" s="111">
        <f t="shared" si="608"/>
        <v>0</v>
      </c>
      <c r="CB255" s="111">
        <f t="shared" si="608"/>
        <v>0</v>
      </c>
      <c r="CC255" s="111">
        <f t="shared" si="608"/>
        <v>0</v>
      </c>
      <c r="CD255" s="111">
        <f t="shared" si="608"/>
        <v>0</v>
      </c>
      <c r="CE255" s="225">
        <f t="shared" si="608"/>
        <v>0</v>
      </c>
      <c r="CF255" s="247"/>
      <c r="CG255" s="570"/>
      <c r="CH255" s="570"/>
      <c r="CI255" s="112"/>
      <c r="CJ255" s="112"/>
      <c r="CK255" s="112"/>
    </row>
    <row r="256" spans="1:89" ht="15.75" hidden="1" outlineLevel="1" thickBot="1">
      <c r="A256" s="117"/>
      <c r="B256" s="121"/>
      <c r="C256" s="103" t="s">
        <v>283</v>
      </c>
      <c r="D256" s="131" t="s">
        <v>280</v>
      </c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7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246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246"/>
      <c r="CG256" s="582"/>
      <c r="CH256" s="582"/>
      <c r="CI256" s="112"/>
      <c r="CJ256" s="112"/>
      <c r="CK256" s="112"/>
    </row>
    <row r="257" spans="1:89" ht="15.75" hidden="1" outlineLevel="1" thickBot="1">
      <c r="A257" s="117"/>
      <c r="B257" s="121"/>
      <c r="C257" s="103"/>
      <c r="D257" s="131"/>
      <c r="E257" s="117"/>
      <c r="F257" s="117"/>
      <c r="G257" s="111">
        <f>J257+O257+P257+Q257+R257</f>
        <v>0</v>
      </c>
      <c r="H257" s="225">
        <f t="shared" ref="H257:J258" si="609">SUM(I257:L257)</f>
        <v>0</v>
      </c>
      <c r="I257" s="225">
        <f t="shared" si="609"/>
        <v>0</v>
      </c>
      <c r="J257" s="111">
        <f t="shared" si="609"/>
        <v>0</v>
      </c>
      <c r="K257" s="90"/>
      <c r="L257" s="90"/>
      <c r="M257" s="90"/>
      <c r="N257" s="90"/>
      <c r="O257" s="90"/>
      <c r="P257" s="90"/>
      <c r="Q257" s="90"/>
      <c r="R257" s="90"/>
      <c r="S257" s="224"/>
      <c r="T257" s="87"/>
      <c r="U257" s="87"/>
      <c r="V257" s="87"/>
      <c r="W257" s="87"/>
      <c r="X257" s="87"/>
      <c r="Y257" s="87"/>
      <c r="Z257" s="222"/>
      <c r="AA257" s="87"/>
      <c r="AB257" s="111">
        <f>AI257+AX257+BA257+BD257+BG257</f>
        <v>0</v>
      </c>
      <c r="AC257" s="222"/>
      <c r="AD257" s="222"/>
      <c r="AE257" s="222"/>
      <c r="AF257" s="222"/>
      <c r="AG257" s="222"/>
      <c r="AH257" s="222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222"/>
      <c r="BK257" s="222"/>
      <c r="BL257" s="222"/>
      <c r="BM257" s="87"/>
      <c r="BN257" s="87"/>
      <c r="BO257" s="87"/>
      <c r="BP257" s="87"/>
      <c r="BQ257" s="111">
        <f>SUM(BS257:BW257)</f>
        <v>0</v>
      </c>
      <c r="BR257" s="247"/>
      <c r="BS257" s="87"/>
      <c r="BT257" s="87"/>
      <c r="BU257" s="87"/>
      <c r="BV257" s="87"/>
      <c r="BW257" s="87"/>
      <c r="BX257" s="222"/>
      <c r="BY257" s="222"/>
      <c r="BZ257" s="111">
        <f>SUM(CA257:CD257)</f>
        <v>0</v>
      </c>
      <c r="CA257" s="87"/>
      <c r="CB257" s="87"/>
      <c r="CC257" s="87"/>
      <c r="CD257" s="87"/>
      <c r="CE257" s="222"/>
      <c r="CF257" s="226"/>
      <c r="CG257" s="568"/>
      <c r="CH257" s="568"/>
      <c r="CI257" s="117"/>
      <c r="CJ257" s="117"/>
      <c r="CK257" s="117"/>
    </row>
    <row r="258" spans="1:89" ht="15.75" hidden="1" outlineLevel="1" thickBot="1">
      <c r="A258" s="117"/>
      <c r="B258" s="121"/>
      <c r="C258" s="103"/>
      <c r="D258" s="121"/>
      <c r="E258" s="117"/>
      <c r="F258" s="117"/>
      <c r="G258" s="111">
        <f>J258+O258+P258+Q258+R258</f>
        <v>0</v>
      </c>
      <c r="H258" s="225">
        <f t="shared" si="609"/>
        <v>0</v>
      </c>
      <c r="I258" s="225">
        <f t="shared" si="609"/>
        <v>0</v>
      </c>
      <c r="J258" s="111">
        <f t="shared" si="609"/>
        <v>0</v>
      </c>
      <c r="K258" s="90"/>
      <c r="L258" s="90"/>
      <c r="M258" s="90"/>
      <c r="N258" s="90"/>
      <c r="O258" s="90"/>
      <c r="P258" s="90"/>
      <c r="Q258" s="90"/>
      <c r="R258" s="90"/>
      <c r="S258" s="224"/>
      <c r="T258" s="87"/>
      <c r="U258" s="87"/>
      <c r="V258" s="87"/>
      <c r="W258" s="87"/>
      <c r="X258" s="87"/>
      <c r="Y258" s="87"/>
      <c r="Z258" s="222"/>
      <c r="AA258" s="87"/>
      <c r="AB258" s="111">
        <f>AI258+AX258+BA258+BD258+BG258</f>
        <v>0</v>
      </c>
      <c r="AC258" s="222"/>
      <c r="AD258" s="222"/>
      <c r="AE258" s="222"/>
      <c r="AF258" s="222"/>
      <c r="AG258" s="222"/>
      <c r="AH258" s="222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222"/>
      <c r="BK258" s="222"/>
      <c r="BL258" s="222"/>
      <c r="BM258" s="87"/>
      <c r="BN258" s="87"/>
      <c r="BO258" s="87"/>
      <c r="BP258" s="87"/>
      <c r="BQ258" s="111">
        <f>SUM(BS258:BW258)</f>
        <v>0</v>
      </c>
      <c r="BR258" s="247"/>
      <c r="BS258" s="87"/>
      <c r="BT258" s="87"/>
      <c r="BU258" s="87"/>
      <c r="BV258" s="87"/>
      <c r="BW258" s="87"/>
      <c r="BX258" s="222"/>
      <c r="BY258" s="222"/>
      <c r="BZ258" s="111">
        <f>SUM(CA258:CD258)</f>
        <v>0</v>
      </c>
      <c r="CA258" s="87"/>
      <c r="CB258" s="87"/>
      <c r="CC258" s="87"/>
      <c r="CD258" s="87"/>
      <c r="CE258" s="222"/>
      <c r="CF258" s="226"/>
      <c r="CG258" s="568"/>
      <c r="CH258" s="568"/>
      <c r="CI258" s="117"/>
      <c r="CJ258" s="117"/>
      <c r="CK258" s="117"/>
    </row>
    <row r="259" spans="1:89" ht="15.75" hidden="1" outlineLevel="1" thickBot="1">
      <c r="A259" s="128"/>
      <c r="B259" s="177"/>
      <c r="C259" s="104" t="s">
        <v>104</v>
      </c>
      <c r="D259" s="178" t="s">
        <v>13</v>
      </c>
      <c r="E259" s="179"/>
      <c r="F259" s="179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80"/>
      <c r="AB259" s="179"/>
      <c r="AC259" s="179"/>
      <c r="AD259" s="181">
        <f>SUM(AD257:AD258)</f>
        <v>0</v>
      </c>
      <c r="AE259" s="181">
        <f>SUM(AE257:AE258)</f>
        <v>0</v>
      </c>
      <c r="AF259" s="179"/>
      <c r="AG259" s="181">
        <f>SUM(AG257:AG258)</f>
        <v>0</v>
      </c>
      <c r="AH259" s="181">
        <f>SUM(AH257:AH258)</f>
        <v>0</v>
      </c>
      <c r="AI259" s="179"/>
      <c r="AJ259" s="181">
        <f>SUM(AJ257:AJ258)</f>
        <v>0</v>
      </c>
      <c r="AK259" s="181">
        <f>SUM(AK257:AK258)</f>
        <v>0</v>
      </c>
      <c r="AL259" s="179"/>
      <c r="AM259" s="181">
        <f>SUM(AM257:AM258)</f>
        <v>0</v>
      </c>
      <c r="AN259" s="181">
        <f>SUM(AN257:AN258)</f>
        <v>0</v>
      </c>
      <c r="AO259" s="179"/>
      <c r="AP259" s="181">
        <f>SUM(AP257:AP258)</f>
        <v>0</v>
      </c>
      <c r="AQ259" s="181">
        <f>SUM(AQ257:AQ258)</f>
        <v>0</v>
      </c>
      <c r="AR259" s="179"/>
      <c r="AS259" s="181">
        <f>SUM(AS257:AS258)</f>
        <v>0</v>
      </c>
      <c r="AT259" s="181">
        <f>SUM(AT257:AT258)</f>
        <v>0</v>
      </c>
      <c r="AU259" s="179"/>
      <c r="AV259" s="181">
        <f>SUM(AV257:AV258)</f>
        <v>0</v>
      </c>
      <c r="AW259" s="181">
        <f>SUM(AW257:AW258)</f>
        <v>0</v>
      </c>
      <c r="AX259" s="179"/>
      <c r="AY259" s="181">
        <f>SUM(AY257:AY258)</f>
        <v>0</v>
      </c>
      <c r="AZ259" s="181">
        <f>SUM(AZ257:AZ258)</f>
        <v>0</v>
      </c>
      <c r="BA259" s="179"/>
      <c r="BB259" s="181">
        <f>SUM(BB257:BB258)</f>
        <v>0</v>
      </c>
      <c r="BC259" s="181">
        <f>SUM(BC257:BC258)</f>
        <v>0</v>
      </c>
      <c r="BD259" s="179"/>
      <c r="BE259" s="181">
        <f>SUM(BE257:BE258)</f>
        <v>0</v>
      </c>
      <c r="BF259" s="181">
        <f>SUM(BF257:BF258)</f>
        <v>0</v>
      </c>
      <c r="BG259" s="179"/>
      <c r="BH259" s="181">
        <f>SUM(BH257:BH258)</f>
        <v>0</v>
      </c>
      <c r="BI259" s="181">
        <f>SUM(BI257:BI258)</f>
        <v>0</v>
      </c>
      <c r="BJ259" s="179"/>
      <c r="BK259" s="181">
        <f>SUM(BK257:BK258)</f>
        <v>0</v>
      </c>
      <c r="BL259" s="181">
        <f>SUM(BL257:BL258)</f>
        <v>0</v>
      </c>
      <c r="BM259" s="179"/>
      <c r="BN259" s="179"/>
      <c r="BO259" s="179"/>
      <c r="BP259" s="179"/>
      <c r="BQ259" s="181">
        <f t="shared" ref="BQ259:CD259" si="610">SUM(BQ257:BQ258)</f>
        <v>0</v>
      </c>
      <c r="BR259" s="181"/>
      <c r="BS259" s="181">
        <f t="shared" si="610"/>
        <v>0</v>
      </c>
      <c r="BT259" s="181">
        <f t="shared" si="610"/>
        <v>0</v>
      </c>
      <c r="BU259" s="181">
        <f t="shared" si="610"/>
        <v>0</v>
      </c>
      <c r="BV259" s="181">
        <f t="shared" si="610"/>
        <v>0</v>
      </c>
      <c r="BW259" s="181">
        <f t="shared" si="610"/>
        <v>0</v>
      </c>
      <c r="BX259" s="181">
        <f>SUM(BX257:BX258)</f>
        <v>0</v>
      </c>
      <c r="BY259" s="181">
        <f>SUM(BY257:BY258)</f>
        <v>0</v>
      </c>
      <c r="BZ259" s="181">
        <f t="shared" si="610"/>
        <v>0</v>
      </c>
      <c r="CA259" s="181">
        <f t="shared" si="610"/>
        <v>0</v>
      </c>
      <c r="CB259" s="181">
        <f t="shared" si="610"/>
        <v>0</v>
      </c>
      <c r="CC259" s="181">
        <f t="shared" si="610"/>
        <v>0</v>
      </c>
      <c r="CD259" s="181">
        <f t="shared" si="610"/>
        <v>0</v>
      </c>
      <c r="CE259" s="181">
        <f>SUM(CE257:CE258)</f>
        <v>0</v>
      </c>
      <c r="CF259" s="181"/>
      <c r="CG259" s="593"/>
      <c r="CH259" s="593"/>
      <c r="CI259" s="112"/>
      <c r="CJ259" s="112"/>
      <c r="CK259" s="112"/>
    </row>
    <row r="260" spans="1:89" ht="21.75" outlineLevel="1" thickBot="1">
      <c r="A260" s="182"/>
      <c r="B260" s="183"/>
      <c r="C260" s="184"/>
      <c r="D260" s="185" t="s">
        <v>13</v>
      </c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7">
        <f>AD162+AD167+AD171+AD175+AD182+AD187+AD192+AD197+AD202+AD207+AD212+AD217+AD222+AD227+AD232+AD237+AD241+AD244+AD248+AD252+AD255+AD259</f>
        <v>17500.588199701011</v>
      </c>
      <c r="AE260" s="187">
        <f>AE162+AE167+AE171+AE175+AE182+AE187+AE192+AE197+AE202+AE207+AE212+AE217+AE222+AE227+AE232+AE237+AE241+AE244+AE248+AE252+AE255+AE259</f>
        <v>152.86223594234846</v>
      </c>
      <c r="AF260" s="186"/>
      <c r="AG260" s="187">
        <f>AG162+AG167+AG171+AG175+AG182+AG187+AG192+AG197+AG202+AG207+AG212+AG217+AG222+AG227+AG232+AG237+AG241+AG244+AG248+AG252+AG255+AG259</f>
        <v>14435.243574553759</v>
      </c>
      <c r="AH260" s="187">
        <f>AH162+AH167+AH171+AH175+AH182+AH187+AH192+AH197+AH202+AH207+AH212+AH217+AH222+AH227+AH232+AH237+AH241+AH244+AH248+AH252+AH255+AH259</f>
        <v>147.46099250738757</v>
      </c>
      <c r="AI260" s="186"/>
      <c r="AJ260" s="187">
        <f>AJ162+AJ167+AJ171+AJ175+AJ182+AJ187+AJ192+AJ197+AJ202+AJ207+AJ212+AJ217+AJ222+AJ227+AJ232+AJ237+AJ241+AJ244+AJ248+AJ252+AJ255+AJ259</f>
        <v>11836.693886528319</v>
      </c>
      <c r="AK260" s="187">
        <f>AK162+AK167+AK171+AK175+AK182+AK187+AK192+AK197+AK202+AK207+AK212+AK217+AK222+AK227+AK232+AK237+AK241+AK244+AK248+AK252+AK255+AK259</f>
        <v>131.39607649037072</v>
      </c>
      <c r="AL260" s="186"/>
      <c r="AM260" s="187">
        <f>AM162+AM167+AM171+AM175+AM182+AM187+AM192+AM197+AM202+AM207+AM212+AM217+AM222+AM227+AM232+AM237+AM241+AM244+AM248+AM252+AM255+AM259</f>
        <v>1154.6208767860001</v>
      </c>
      <c r="AN260" s="187">
        <f>AN162+AN167+AN171+AN175+AN182+AN187+AN192+AN197+AN202+AN207+AN212+AN217+AN222+AN227+AN232+AN237+AN241+AN244+AN248+AN252+AN255+AN259</f>
        <v>13.668419578268217</v>
      </c>
      <c r="AO260" s="186"/>
      <c r="AP260" s="187">
        <f>AP162+AP167+AP171+AP175+AP182+AP187+AP192+AP197+AP202+AP207+AP212+AP217+AP222+AP227+AP232+AP237+AP241+AP244+AP248+AP252+AP255+AP259</f>
        <v>1897.4331547859999</v>
      </c>
      <c r="AQ260" s="187">
        <f>AQ162+AQ167+AQ171+AQ175+AQ182+AQ187+AQ192+AQ197+AQ202+AQ207+AQ212+AQ217+AQ222+AQ227+AQ232+AQ237+AQ241+AQ244+AQ248+AQ252+AQ255+AQ259</f>
        <v>20.796898838503129</v>
      </c>
      <c r="AR260" s="186"/>
      <c r="AS260" s="187">
        <f>AS162+AS167+AS171+AS175+AS182+AS187+AS192+AS197+AS202+AS207+AS212+AS217+AS222+AS227+AS232+AS237+AS241+AS244+AS248+AS252+AS255+AS259</f>
        <v>1525.7419475480001</v>
      </c>
      <c r="AT260" s="187">
        <f>AT162+AT167+AT171+AT175+AT182+AT187+AT192+AT197+AT202+AT207+AT212+AT217+AT222+AT227+AT232+AT237+AT241+AT244+AT248+AT252+AT255+AT259</f>
        <v>17.647926925060528</v>
      </c>
      <c r="AU260" s="186"/>
      <c r="AV260" s="187">
        <f>AV162+AV167+AV171+AV175+AV182+AV187+AV192+AV197+AV202+AV207+AV212+AV217+AV222+AV227+AV232+AV237+AV241+AV244+AV248+AV252+AV255+AV259</f>
        <v>1756.3665396420001</v>
      </c>
      <c r="AW260" s="187">
        <f>AW162+AW167+AW171+AW175+AW182+AW187+AW192+AW197+AW202+AW207+AW212+AW217+AW222+AW227+AW232+AW237+AW241+AW244+AW248+AW252+AW255+AW259</f>
        <v>19.093157725271439</v>
      </c>
      <c r="AX260" s="186"/>
      <c r="AY260" s="187">
        <f>AY162+AY167+AY171+AY175+AY182+AY187+AY192+AY197+AY202+AY207+AY212+AY217+AY222+AY227+AY232+AY237+AY241+AY244+AY248+AY252+AY255+AY259</f>
        <v>6334.1625187619993</v>
      </c>
      <c r="AZ260" s="187">
        <f>AZ162+AZ167+AZ171+AZ175+AZ182+AZ187+AZ192+AZ197+AZ202+AZ207+AZ212+AZ217+AZ222+AZ227+AZ232+AZ237+AZ241+AZ244+AZ248+AZ252+AZ255+AZ259</f>
        <v>71.206403067103309</v>
      </c>
      <c r="BA260" s="186"/>
      <c r="BB260" s="187">
        <f>BB162+BB167+BB171+BB175+BB182+BB187+BB192+BB197+BB202+BB207+BB212+BB217+BB222+BB227+BB232+BB237+BB241+BB244+BB248+BB252+BB255+BB259</f>
        <v>5898.0593831120004</v>
      </c>
      <c r="BC260" s="187">
        <f>BC162+BC167+BC171+BC175+BC182+BC187+BC192+BC197+BC202+BC207+BC212+BC217+BC222+BC227+BC232+BC237+BC241+BC244+BC248+BC252+BC255+BC259</f>
        <v>69.993918569199053</v>
      </c>
      <c r="BD260" s="186"/>
      <c r="BE260" s="187">
        <f>BE162+BE167+BE171+BE175+BE182+BE187+BE192+BE197+BE202+BE207+BE212+BE217+BE222+BE227+BE232+BE237+BE241+BE244+BE248+BE252+BE255+BE259</f>
        <v>5577.8896956119997</v>
      </c>
      <c r="BF260" s="187">
        <f>BF162+BF167+BF171+BF175+BF182+BF187+BF192+BF197+BF202+BF207+BF212+BF217+BF222+BF227+BF232+BF237+BF241+BF244+BF248+BF252+BF255+BF259</f>
        <v>69.268680572634153</v>
      </c>
      <c r="BG260" s="186"/>
      <c r="BH260" s="187">
        <f>BH162+BH167+BH171+BH175+BH182+BH187+BH192+BH197+BH202+BH207+BH212+BH217+BH222+BH227+BH232+BH237+BH241+BH244+BH248+BH252+BH255+BH259</f>
        <v>5276.6251346119998</v>
      </c>
      <c r="BI260" s="187">
        <f>BI162+BI167+BI171+BI175+BI182+BI187+BI192+BI197+BI202+BI207+BI212+BI217+BI222+BI227+BI232+BI237+BI241+BI244+BI248+BI252+BI255+BI259</f>
        <v>68.57556171408568</v>
      </c>
      <c r="BJ260" s="186"/>
      <c r="BK260" s="187">
        <f>BK162+BK167+BK171+BK175+BK182+BK187+BK192+BK197+BK202+BK207+BK212+BK217+BK222+BK227+BK232+BK237+BK241+BK244+BK248+BK252+BK255+BK259</f>
        <v>4993.0303231119997</v>
      </c>
      <c r="BL260" s="187">
        <f>BL162+BL167+BL171+BL175+BL182+BL187+BL192+BL197+BL202+BL207+BL212+BL217+BL222+BL227+BL232+BL237+BL241+BL244+BL248+BL252+BL255+BL259</f>
        <v>67.93437654954738</v>
      </c>
      <c r="BM260" s="186"/>
      <c r="BN260" s="186"/>
      <c r="BO260" s="186"/>
      <c r="BP260" s="186"/>
      <c r="BQ260" s="187">
        <f t="shared" ref="BQ260:CH260" si="611">BQ162+BQ167+BQ171+BQ175+BQ182+BQ187+BQ192+BQ197+BQ202+BQ207+BQ212+BQ217+BQ222+BQ227+BQ232+BQ237+BQ241+BQ244+BQ248+BQ252+BQ255+BQ259</f>
        <v>1272.6461999805488</v>
      </c>
      <c r="BR260" s="187">
        <f t="shared" si="611"/>
        <v>181.76599999999999</v>
      </c>
      <c r="BS260" s="187">
        <f t="shared" si="611"/>
        <v>211.62000000000035</v>
      </c>
      <c r="BT260" s="187">
        <f t="shared" si="611"/>
        <v>255.31369285256034</v>
      </c>
      <c r="BU260" s="187">
        <f t="shared" si="611"/>
        <v>246.18570069019296</v>
      </c>
      <c r="BV260" s="187">
        <f t="shared" si="611"/>
        <v>282.03721127922375</v>
      </c>
      <c r="BW260" s="187">
        <f t="shared" si="611"/>
        <v>277.48959515857121</v>
      </c>
      <c r="BX260" s="187">
        <f t="shared" si="611"/>
        <v>297.80707836248905</v>
      </c>
      <c r="BY260" s="187">
        <f t="shared" si="611"/>
        <v>308.42640116934831</v>
      </c>
      <c r="BZ260" s="187">
        <f t="shared" si="611"/>
        <v>68.89243920233335</v>
      </c>
      <c r="CA260" s="187">
        <f t="shared" si="611"/>
        <v>181.76599999999999</v>
      </c>
      <c r="CB260" s="187">
        <f t="shared" si="611"/>
        <v>175.27109526258337</v>
      </c>
      <c r="CC260" s="187">
        <f t="shared" si="611"/>
        <v>241.42272323075002</v>
      </c>
      <c r="CD260" s="187">
        <f t="shared" si="611"/>
        <v>0</v>
      </c>
      <c r="CE260" s="187">
        <f t="shared" si="611"/>
        <v>0</v>
      </c>
      <c r="CF260" s="187">
        <f t="shared" si="611"/>
        <v>0</v>
      </c>
      <c r="CG260" s="187">
        <f t="shared" si="611"/>
        <v>0</v>
      </c>
      <c r="CH260" s="187">
        <f t="shared" si="611"/>
        <v>0</v>
      </c>
      <c r="CI260" s="186"/>
      <c r="CJ260" s="186"/>
      <c r="CK260" s="188"/>
    </row>
    <row r="261" spans="1:89" s="220" customFormat="1" ht="66.75" customHeight="1">
      <c r="A261" s="157" t="s">
        <v>443</v>
      </c>
      <c r="B261" s="158"/>
      <c r="C261" s="159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  <c r="AB261" s="158"/>
      <c r="AC261" s="158"/>
      <c r="AD261" s="158"/>
      <c r="AE261" s="158"/>
      <c r="AF261" s="158"/>
      <c r="AG261" s="158"/>
      <c r="AH261" s="15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</row>
    <row r="262" spans="1:89" s="220" customFormat="1" ht="31.5" outlineLevel="1">
      <c r="A262" s="75"/>
      <c r="B262" s="75"/>
      <c r="C262" s="94">
        <v>1</v>
      </c>
      <c r="D262" s="129" t="s">
        <v>289</v>
      </c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63">
        <f t="shared" ref="AB262" si="612">AB272+AB277+AB283+AB288</f>
        <v>3.7699000000000003E-2</v>
      </c>
      <c r="AC262" s="163"/>
      <c r="AD262" s="163"/>
      <c r="AE262" s="163"/>
      <c r="AF262" s="163"/>
      <c r="AG262" s="163"/>
      <c r="AH262" s="163"/>
      <c r="AI262" s="163">
        <f t="shared" ref="AI262:BI262" si="613">AI272+AI277+AI283+AI288</f>
        <v>3.7699000000000003E-2</v>
      </c>
      <c r="AJ262" s="163">
        <f t="shared" si="613"/>
        <v>12.987305500000002</v>
      </c>
      <c r="AK262" s="163">
        <f t="shared" si="613"/>
        <v>0.15429522000000001</v>
      </c>
      <c r="AL262" s="163">
        <f t="shared" si="613"/>
        <v>0</v>
      </c>
      <c r="AM262" s="163">
        <f t="shared" si="613"/>
        <v>0</v>
      </c>
      <c r="AN262" s="163">
        <f t="shared" si="613"/>
        <v>0</v>
      </c>
      <c r="AO262" s="163">
        <f t="shared" si="613"/>
        <v>0</v>
      </c>
      <c r="AP262" s="163">
        <f t="shared" si="613"/>
        <v>0</v>
      </c>
      <c r="AQ262" s="163">
        <f t="shared" si="613"/>
        <v>0</v>
      </c>
      <c r="AR262" s="163">
        <f t="shared" si="613"/>
        <v>0</v>
      </c>
      <c r="AS262" s="163">
        <f t="shared" si="613"/>
        <v>0</v>
      </c>
      <c r="AT262" s="163">
        <f t="shared" si="613"/>
        <v>0</v>
      </c>
      <c r="AU262" s="163">
        <f t="shared" si="613"/>
        <v>0</v>
      </c>
      <c r="AV262" s="163">
        <f t="shared" si="613"/>
        <v>0</v>
      </c>
      <c r="AW262" s="163">
        <f t="shared" si="613"/>
        <v>0</v>
      </c>
      <c r="AX262" s="163">
        <f t="shared" si="613"/>
        <v>0</v>
      </c>
      <c r="AY262" s="163">
        <f t="shared" si="613"/>
        <v>0</v>
      </c>
      <c r="AZ262" s="163">
        <f t="shared" si="613"/>
        <v>0</v>
      </c>
      <c r="BA262" s="163">
        <f t="shared" si="613"/>
        <v>0</v>
      </c>
      <c r="BB262" s="163">
        <f t="shared" si="613"/>
        <v>0</v>
      </c>
      <c r="BC262" s="163">
        <f t="shared" si="613"/>
        <v>0</v>
      </c>
      <c r="BD262" s="163">
        <f t="shared" si="613"/>
        <v>0</v>
      </c>
      <c r="BE262" s="163">
        <f t="shared" si="613"/>
        <v>0</v>
      </c>
      <c r="BF262" s="163">
        <f t="shared" si="613"/>
        <v>0</v>
      </c>
      <c r="BG262" s="163">
        <f t="shared" si="613"/>
        <v>0</v>
      </c>
      <c r="BH262" s="163">
        <f t="shared" si="613"/>
        <v>0</v>
      </c>
      <c r="BI262" s="163">
        <f t="shared" si="613"/>
        <v>0</v>
      </c>
      <c r="BJ262" s="163">
        <f>BJ272+BJ277+BJ283+BJ288</f>
        <v>0</v>
      </c>
      <c r="BK262" s="163">
        <f>BK272+BK277+BK283+BK288</f>
        <v>0</v>
      </c>
      <c r="BL262" s="163">
        <f>BL272+BL277+BL283+BL288</f>
        <v>0</v>
      </c>
      <c r="BM262" s="189"/>
      <c r="BN262" s="189"/>
      <c r="BO262" s="189"/>
      <c r="BP262" s="189"/>
      <c r="BQ262" s="163">
        <f>BQ272+BQ277+BQ283+BQ288</f>
        <v>0</v>
      </c>
      <c r="BR262" s="163"/>
      <c r="BS262" s="163">
        <f>BS272+BS277+BS283+BS288</f>
        <v>0</v>
      </c>
      <c r="BT262" s="163">
        <f t="shared" ref="BT262:BW262" si="614">BT272+BT277+BT283+BT288</f>
        <v>0</v>
      </c>
      <c r="BU262" s="163">
        <f t="shared" si="614"/>
        <v>0</v>
      </c>
      <c r="BV262" s="163">
        <f t="shared" si="614"/>
        <v>0</v>
      </c>
      <c r="BW262" s="163">
        <f t="shared" si="614"/>
        <v>0</v>
      </c>
      <c r="BX262" s="163">
        <f>BX272+BX277+BX283+BX288</f>
        <v>0</v>
      </c>
      <c r="BY262" s="163">
        <f>BY272+BY277+BY283+BY288</f>
        <v>0</v>
      </c>
      <c r="BZ262" s="163">
        <f t="shared" ref="BZ262:CH262" si="615">BZ272+BZ277+BZ283+BZ288</f>
        <v>0</v>
      </c>
      <c r="CA262" s="163">
        <f t="shared" si="615"/>
        <v>0</v>
      </c>
      <c r="CB262" s="163">
        <f t="shared" si="615"/>
        <v>0</v>
      </c>
      <c r="CC262" s="163">
        <f t="shared" si="615"/>
        <v>0</v>
      </c>
      <c r="CD262" s="163">
        <f t="shared" si="615"/>
        <v>0</v>
      </c>
      <c r="CE262" s="163">
        <f t="shared" si="615"/>
        <v>0</v>
      </c>
      <c r="CF262" s="163">
        <f t="shared" si="615"/>
        <v>0</v>
      </c>
      <c r="CG262" s="163">
        <f t="shared" si="615"/>
        <v>0</v>
      </c>
      <c r="CH262" s="163">
        <f t="shared" si="615"/>
        <v>0</v>
      </c>
      <c r="CI262" s="189"/>
      <c r="CJ262" s="189"/>
      <c r="CK262" s="189"/>
    </row>
    <row r="263" spans="1:89" s="220" customFormat="1" outlineLevel="1">
      <c r="A263" s="214"/>
      <c r="B263" s="214"/>
      <c r="C263" s="95" t="s">
        <v>44</v>
      </c>
      <c r="D263" s="122" t="s">
        <v>101</v>
      </c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221"/>
      <c r="AB263" s="112"/>
      <c r="AC263" s="246"/>
      <c r="AD263" s="246"/>
      <c r="AE263" s="246"/>
      <c r="AF263" s="246"/>
      <c r="AG263" s="246"/>
      <c r="AH263" s="246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246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246"/>
      <c r="CG263" s="582"/>
      <c r="CH263" s="582"/>
      <c r="CI263" s="112"/>
      <c r="CJ263" s="112"/>
      <c r="CK263" s="112"/>
    </row>
    <row r="264" spans="1:89" s="220" customFormat="1" outlineLevel="1">
      <c r="A264" s="214"/>
      <c r="B264" s="214"/>
      <c r="C264" s="466" t="s">
        <v>203</v>
      </c>
      <c r="D264" s="464" t="s">
        <v>418</v>
      </c>
      <c r="E264" s="222"/>
      <c r="F264" s="222" t="s">
        <v>14</v>
      </c>
      <c r="G264" s="575">
        <f t="shared" ref="G264:G271" si="616">J264+O264+P264+Q264+I264</f>
        <v>0</v>
      </c>
      <c r="H264" s="224">
        <f t="shared" ref="H264" si="617">H265+H266+H267</f>
        <v>0</v>
      </c>
      <c r="I264" s="224">
        <f t="shared" ref="I264:J264" si="618">I265+I266+I267</f>
        <v>0</v>
      </c>
      <c r="J264" s="224">
        <f t="shared" si="618"/>
        <v>0</v>
      </c>
      <c r="K264" s="224">
        <f>K265+K266+K267</f>
        <v>0</v>
      </c>
      <c r="L264" s="224">
        <f t="shared" ref="L264:S264" si="619">L265+L266+L267</f>
        <v>0</v>
      </c>
      <c r="M264" s="224">
        <f t="shared" si="619"/>
        <v>0</v>
      </c>
      <c r="N264" s="224">
        <f t="shared" si="619"/>
        <v>0</v>
      </c>
      <c r="O264" s="224">
        <f t="shared" si="619"/>
        <v>0</v>
      </c>
      <c r="P264" s="224">
        <f t="shared" si="619"/>
        <v>0</v>
      </c>
      <c r="Q264" s="224">
        <f t="shared" si="619"/>
        <v>0</v>
      </c>
      <c r="R264" s="224">
        <f t="shared" si="619"/>
        <v>0</v>
      </c>
      <c r="S264" s="224">
        <f t="shared" si="619"/>
        <v>0</v>
      </c>
      <c r="T264" s="221">
        <f t="shared" ref="T264:T271" si="620">SUM(U264:Z264)</f>
        <v>0</v>
      </c>
      <c r="U264" s="221">
        <f t="shared" ref="U264:Z264" si="621">U265+U266+U267</f>
        <v>0</v>
      </c>
      <c r="V264" s="221">
        <f t="shared" si="621"/>
        <v>0</v>
      </c>
      <c r="W264" s="221">
        <f t="shared" si="621"/>
        <v>0</v>
      </c>
      <c r="X264" s="221">
        <f t="shared" si="621"/>
        <v>0</v>
      </c>
      <c r="Y264" s="221">
        <f t="shared" si="621"/>
        <v>0</v>
      </c>
      <c r="Z264" s="221">
        <f t="shared" si="621"/>
        <v>0</v>
      </c>
      <c r="AA264" s="229" t="s">
        <v>316</v>
      </c>
      <c r="AB264" s="575">
        <f t="shared" ref="AB264:AB272" si="622">AI264+AX264+BA264+BD264+AF264</f>
        <v>0</v>
      </c>
      <c r="AC264" s="222">
        <f t="shared" ref="AC264:AE264" si="623">AC265+AC266+AC267</f>
        <v>0</v>
      </c>
      <c r="AD264" s="222">
        <f t="shared" si="623"/>
        <v>0</v>
      </c>
      <c r="AE264" s="222">
        <f t="shared" si="623"/>
        <v>0</v>
      </c>
      <c r="AF264" s="222">
        <f t="shared" ref="AF264:AH264" si="624">AF265+AF266+AF267</f>
        <v>0</v>
      </c>
      <c r="AG264" s="222">
        <f t="shared" si="624"/>
        <v>0</v>
      </c>
      <c r="AH264" s="222">
        <f t="shared" si="624"/>
        <v>0</v>
      </c>
      <c r="AI264" s="221">
        <f t="shared" ref="AI264:AW264" si="625">AI265+AI266+AI267</f>
        <v>0</v>
      </c>
      <c r="AJ264" s="222">
        <f t="shared" si="625"/>
        <v>0</v>
      </c>
      <c r="AK264" s="221">
        <f t="shared" si="625"/>
        <v>0</v>
      </c>
      <c r="AL264" s="239">
        <f t="shared" si="625"/>
        <v>0</v>
      </c>
      <c r="AM264" s="144">
        <f t="shared" si="625"/>
        <v>0</v>
      </c>
      <c r="AN264" s="239">
        <f t="shared" si="625"/>
        <v>0</v>
      </c>
      <c r="AO264" s="239">
        <f t="shared" si="625"/>
        <v>0</v>
      </c>
      <c r="AP264" s="144">
        <f t="shared" si="625"/>
        <v>0</v>
      </c>
      <c r="AQ264" s="239">
        <f t="shared" si="625"/>
        <v>0</v>
      </c>
      <c r="AR264" s="239">
        <f t="shared" si="625"/>
        <v>0</v>
      </c>
      <c r="AS264" s="144">
        <f t="shared" si="625"/>
        <v>0</v>
      </c>
      <c r="AT264" s="239">
        <f t="shared" si="625"/>
        <v>0</v>
      </c>
      <c r="AU264" s="239">
        <f t="shared" si="625"/>
        <v>0</v>
      </c>
      <c r="AV264" s="144">
        <f t="shared" si="625"/>
        <v>0</v>
      </c>
      <c r="AW264" s="239">
        <f t="shared" si="625"/>
        <v>0</v>
      </c>
      <c r="AX264" s="144">
        <f>AL264+AO264+AR264+AU264</f>
        <v>0</v>
      </c>
      <c r="AY264" s="144">
        <f t="shared" ref="AY264:AY271" si="626">AX264*344.5</f>
        <v>0</v>
      </c>
      <c r="AZ264" s="144">
        <f>AN264+AQ264+AT264+AW264</f>
        <v>0</v>
      </c>
      <c r="BA264" s="239">
        <f t="shared" ref="BA264:BL264" si="627">BA265+BA266+BA267</f>
        <v>0</v>
      </c>
      <c r="BB264" s="239">
        <f t="shared" si="627"/>
        <v>0</v>
      </c>
      <c r="BC264" s="239">
        <f t="shared" si="627"/>
        <v>0</v>
      </c>
      <c r="BD264" s="239">
        <f t="shared" si="627"/>
        <v>0</v>
      </c>
      <c r="BE264" s="239">
        <f t="shared" si="627"/>
        <v>0</v>
      </c>
      <c r="BF264" s="239">
        <f t="shared" si="627"/>
        <v>0</v>
      </c>
      <c r="BG264" s="239">
        <f t="shared" si="627"/>
        <v>0</v>
      </c>
      <c r="BH264" s="239">
        <f t="shared" si="627"/>
        <v>0</v>
      </c>
      <c r="BI264" s="239">
        <f t="shared" si="627"/>
        <v>0</v>
      </c>
      <c r="BJ264" s="239">
        <f t="shared" si="627"/>
        <v>0</v>
      </c>
      <c r="BK264" s="239">
        <f t="shared" si="627"/>
        <v>0</v>
      </c>
      <c r="BL264" s="239">
        <f t="shared" si="627"/>
        <v>0</v>
      </c>
      <c r="BM264" s="221"/>
      <c r="BN264" s="221"/>
      <c r="BO264" s="221"/>
      <c r="BP264" s="221"/>
      <c r="BQ264" s="599">
        <f t="shared" ref="BQ264" si="628">BQ265+BQ266+BQ267</f>
        <v>0</v>
      </c>
      <c r="BR264" s="239">
        <f t="shared" ref="BR264:CH264" si="629">BR265+BR266+BR267</f>
        <v>0</v>
      </c>
      <c r="BS264" s="239">
        <f t="shared" si="629"/>
        <v>0</v>
      </c>
      <c r="BT264" s="239">
        <f t="shared" si="629"/>
        <v>0</v>
      </c>
      <c r="BU264" s="239">
        <f t="shared" si="629"/>
        <v>0</v>
      </c>
      <c r="BV264" s="239">
        <f t="shared" si="629"/>
        <v>0</v>
      </c>
      <c r="BW264" s="239">
        <f t="shared" si="629"/>
        <v>0</v>
      </c>
      <c r="BX264" s="239">
        <f t="shared" si="629"/>
        <v>0</v>
      </c>
      <c r="BY264" s="239">
        <f t="shared" si="629"/>
        <v>0</v>
      </c>
      <c r="BZ264" s="239">
        <f t="shared" si="629"/>
        <v>0</v>
      </c>
      <c r="CA264" s="239">
        <f t="shared" si="629"/>
        <v>0</v>
      </c>
      <c r="CB264" s="239">
        <f t="shared" si="629"/>
        <v>0</v>
      </c>
      <c r="CC264" s="239">
        <f t="shared" si="629"/>
        <v>0</v>
      </c>
      <c r="CD264" s="239">
        <f t="shared" si="629"/>
        <v>0</v>
      </c>
      <c r="CE264" s="239">
        <f t="shared" si="629"/>
        <v>0</v>
      </c>
      <c r="CF264" s="239">
        <f t="shared" si="629"/>
        <v>0</v>
      </c>
      <c r="CG264" s="239">
        <f t="shared" si="629"/>
        <v>0</v>
      </c>
      <c r="CH264" s="239">
        <f t="shared" si="629"/>
        <v>0</v>
      </c>
      <c r="CI264" s="221"/>
      <c r="CJ264" s="221"/>
      <c r="CK264" s="214"/>
    </row>
    <row r="265" spans="1:89" s="220" customFormat="1" ht="45" outlineLevel="1">
      <c r="A265" s="568"/>
      <c r="B265" s="568"/>
      <c r="C265" s="569" t="s">
        <v>419</v>
      </c>
      <c r="D265" s="219" t="s">
        <v>422</v>
      </c>
      <c r="E265" s="222" t="s">
        <v>74</v>
      </c>
      <c r="F265" s="222" t="s">
        <v>14</v>
      </c>
      <c r="G265" s="575">
        <f t="shared" si="616"/>
        <v>0</v>
      </c>
      <c r="H265" s="225"/>
      <c r="I265" s="571"/>
      <c r="J265" s="225"/>
      <c r="K265" s="224"/>
      <c r="L265" s="224"/>
      <c r="M265" s="224"/>
      <c r="N265" s="224"/>
      <c r="O265" s="571">
        <f t="shared" ref="O265:O269" si="630">SUM(K265:N265)</f>
        <v>0</v>
      </c>
      <c r="P265" s="224"/>
      <c r="Q265" s="224"/>
      <c r="R265" s="224"/>
      <c r="S265" s="224"/>
      <c r="T265" s="221">
        <f t="shared" si="620"/>
        <v>0</v>
      </c>
      <c r="U265" s="222"/>
      <c r="V265" s="222"/>
      <c r="W265" s="222"/>
      <c r="X265" s="222"/>
      <c r="Y265" s="222"/>
      <c r="Z265" s="222"/>
      <c r="AA265" s="229" t="s">
        <v>316</v>
      </c>
      <c r="AB265" s="575">
        <f t="shared" si="622"/>
        <v>0</v>
      </c>
      <c r="AC265" s="222"/>
      <c r="AD265" s="568"/>
      <c r="AE265" s="578"/>
      <c r="AF265" s="222"/>
      <c r="AG265" s="568">
        <f t="shared" ref="AG265:AG269" si="631">AF265*344.5</f>
        <v>0</v>
      </c>
      <c r="AH265" s="578"/>
      <c r="AI265" s="222"/>
      <c r="AJ265" s="222">
        <f t="shared" ref="AJ265:AJ271" si="632">AI265*344.5</f>
        <v>0</v>
      </c>
      <c r="AK265" s="222"/>
      <c r="AL265" s="222"/>
      <c r="AM265" s="222">
        <f t="shared" ref="AM265:AM271" si="633">AL265*344.5</f>
        <v>0</v>
      </c>
      <c r="AN265" s="222"/>
      <c r="AO265" s="222"/>
      <c r="AP265" s="222">
        <f t="shared" ref="AP265:AP271" si="634">AO265*344.5</f>
        <v>0</v>
      </c>
      <c r="AQ265" s="222"/>
      <c r="AR265" s="222"/>
      <c r="AS265" s="222">
        <f t="shared" ref="AS265:AS271" si="635">AR265*344.5</f>
        <v>0</v>
      </c>
      <c r="AT265" s="222"/>
      <c r="AU265" s="222"/>
      <c r="AV265" s="222">
        <f t="shared" ref="AV265:AV271" si="636">AU265*344.5</f>
        <v>0</v>
      </c>
      <c r="AW265" s="222"/>
      <c r="AX265" s="222">
        <f>AL265+AO265+AR265+AU265</f>
        <v>0</v>
      </c>
      <c r="AY265" s="222">
        <f t="shared" si="626"/>
        <v>0</v>
      </c>
      <c r="AZ265" s="222">
        <f>AN265+AQ265+AT265+AW265</f>
        <v>0</v>
      </c>
      <c r="BA265" s="222"/>
      <c r="BB265" s="222">
        <f t="shared" ref="BB265:BB271" si="637">BA265*344.5</f>
        <v>0</v>
      </c>
      <c r="BC265" s="222"/>
      <c r="BD265" s="222"/>
      <c r="BE265" s="222">
        <f t="shared" ref="BE265:BE271" si="638">BD265*344.5</f>
        <v>0</v>
      </c>
      <c r="BF265" s="222"/>
      <c r="BG265" s="222"/>
      <c r="BH265" s="222">
        <f t="shared" ref="BH265:BH271" si="639">BG265*344.5</f>
        <v>0</v>
      </c>
      <c r="BI265" s="222"/>
      <c r="BJ265" s="222"/>
      <c r="BK265" s="222">
        <f t="shared" ref="BK265:BK271" si="640">BJ265*344.5</f>
        <v>0</v>
      </c>
      <c r="BL265" s="222"/>
      <c r="BM265" s="222"/>
      <c r="BN265" s="222"/>
      <c r="BO265" s="222"/>
      <c r="BP265" s="222"/>
      <c r="BQ265" s="599">
        <f>SUM(BS265:BW265)</f>
        <v>0</v>
      </c>
      <c r="BR265" s="223"/>
      <c r="BS265" s="222"/>
      <c r="BT265" s="222"/>
      <c r="BU265" s="222">
        <v>0</v>
      </c>
      <c r="BV265" s="222">
        <v>0</v>
      </c>
      <c r="BW265" s="222">
        <v>0</v>
      </c>
      <c r="BX265" s="222">
        <v>0</v>
      </c>
      <c r="BY265" s="222">
        <v>0</v>
      </c>
      <c r="BZ265" s="225">
        <f>SUM(CA265:CD265)</f>
        <v>0</v>
      </c>
      <c r="CA265" s="222"/>
      <c r="CB265" s="222"/>
      <c r="CC265" s="222"/>
      <c r="CD265" s="222"/>
      <c r="CE265" s="222"/>
      <c r="CF265" s="226"/>
      <c r="CG265" s="568"/>
      <c r="CH265" s="568"/>
      <c r="CI265" s="89"/>
      <c r="CJ265" s="89"/>
      <c r="CK265" s="222"/>
    </row>
    <row r="266" spans="1:89" s="220" customFormat="1" ht="30" outlineLevel="1">
      <c r="A266" s="568"/>
      <c r="B266" s="568"/>
      <c r="C266" s="569" t="s">
        <v>420</v>
      </c>
      <c r="D266" s="219" t="s">
        <v>423</v>
      </c>
      <c r="E266" s="222" t="s">
        <v>345</v>
      </c>
      <c r="F266" s="222" t="s">
        <v>14</v>
      </c>
      <c r="G266" s="575">
        <f t="shared" si="616"/>
        <v>0</v>
      </c>
      <c r="H266" s="570"/>
      <c r="I266" s="571"/>
      <c r="J266" s="570"/>
      <c r="K266" s="571">
        <v>0</v>
      </c>
      <c r="L266" s="571">
        <v>0</v>
      </c>
      <c r="M266" s="571">
        <v>0</v>
      </c>
      <c r="N266" s="571">
        <v>0</v>
      </c>
      <c r="O266" s="571">
        <f t="shared" si="630"/>
        <v>0</v>
      </c>
      <c r="P266" s="571">
        <v>0</v>
      </c>
      <c r="Q266" s="571">
        <v>0</v>
      </c>
      <c r="R266" s="571">
        <v>0</v>
      </c>
      <c r="S266" s="571">
        <v>0</v>
      </c>
      <c r="T266" s="221">
        <f t="shared" si="620"/>
        <v>0</v>
      </c>
      <c r="U266" s="568"/>
      <c r="V266" s="568"/>
      <c r="W266" s="568"/>
      <c r="X266" s="568"/>
      <c r="Y266" s="568"/>
      <c r="Z266" s="568"/>
      <c r="AA266" s="229" t="s">
        <v>316</v>
      </c>
      <c r="AB266" s="575">
        <f t="shared" si="622"/>
        <v>0</v>
      </c>
      <c r="AC266" s="222"/>
      <c r="AD266" s="568"/>
      <c r="AE266" s="578"/>
      <c r="AF266" s="222"/>
      <c r="AG266" s="568">
        <f t="shared" si="631"/>
        <v>0</v>
      </c>
      <c r="AH266" s="578"/>
      <c r="AI266" s="568"/>
      <c r="AJ266" s="568">
        <f t="shared" si="632"/>
        <v>0</v>
      </c>
      <c r="AK266" s="568"/>
      <c r="AL266" s="568"/>
      <c r="AM266" s="568">
        <f t="shared" si="633"/>
        <v>0</v>
      </c>
      <c r="AN266" s="568"/>
      <c r="AO266" s="568"/>
      <c r="AP266" s="568">
        <f t="shared" si="634"/>
        <v>0</v>
      </c>
      <c r="AQ266" s="568"/>
      <c r="AR266" s="568"/>
      <c r="AS266" s="568">
        <f t="shared" si="635"/>
        <v>0</v>
      </c>
      <c r="AT266" s="568"/>
      <c r="AU266" s="568"/>
      <c r="AV266" s="568">
        <f t="shared" si="636"/>
        <v>0</v>
      </c>
      <c r="AW266" s="568"/>
      <c r="AX266" s="222">
        <f t="shared" ref="AX266:AX271" si="641">AL266+AO266+AR266+AU266</f>
        <v>0</v>
      </c>
      <c r="AY266" s="568">
        <f t="shared" si="626"/>
        <v>0</v>
      </c>
      <c r="AZ266" s="568">
        <f t="shared" ref="AZ266:AZ271" si="642">AN266+AQ266+AT266+AW266</f>
        <v>0</v>
      </c>
      <c r="BA266" s="568"/>
      <c r="BB266" s="568">
        <f t="shared" si="637"/>
        <v>0</v>
      </c>
      <c r="BC266" s="568"/>
      <c r="BD266" s="568"/>
      <c r="BE266" s="568">
        <f t="shared" si="638"/>
        <v>0</v>
      </c>
      <c r="BF266" s="568"/>
      <c r="BG266" s="568"/>
      <c r="BH266" s="568">
        <f t="shared" si="639"/>
        <v>0</v>
      </c>
      <c r="BI266" s="568"/>
      <c r="BJ266" s="568"/>
      <c r="BK266" s="568">
        <f t="shared" si="640"/>
        <v>0</v>
      </c>
      <c r="BL266" s="568"/>
      <c r="BM266" s="568"/>
      <c r="BN266" s="568"/>
      <c r="BO266" s="568"/>
      <c r="BP266" s="568"/>
      <c r="BQ266" s="599">
        <f t="shared" ref="BQ266:BQ270" si="643">SUM(BS266:BW266)</f>
        <v>0</v>
      </c>
      <c r="BR266" s="223"/>
      <c r="BS266" s="568"/>
      <c r="BT266" s="568"/>
      <c r="BU266" s="568">
        <v>0</v>
      </c>
      <c r="BV266" s="568">
        <v>0</v>
      </c>
      <c r="BW266" s="568">
        <v>0</v>
      </c>
      <c r="BX266" s="568">
        <v>0</v>
      </c>
      <c r="BY266" s="568">
        <v>0</v>
      </c>
      <c r="BZ266" s="570"/>
      <c r="CA266" s="568"/>
      <c r="CB266" s="568"/>
      <c r="CC266" s="568"/>
      <c r="CD266" s="568"/>
      <c r="CE266" s="568"/>
      <c r="CF266" s="568"/>
      <c r="CG266" s="568"/>
      <c r="CH266" s="568"/>
      <c r="CI266" s="572"/>
      <c r="CJ266" s="572"/>
      <c r="CK266" s="568"/>
    </row>
    <row r="267" spans="1:89" s="220" customFormat="1" ht="30" outlineLevel="1">
      <c r="A267" s="568"/>
      <c r="B267" s="568"/>
      <c r="C267" s="574" t="s">
        <v>421</v>
      </c>
      <c r="D267" s="313" t="s">
        <v>424</v>
      </c>
      <c r="E267" s="222" t="s">
        <v>75</v>
      </c>
      <c r="F267" s="222" t="s">
        <v>14</v>
      </c>
      <c r="G267" s="575">
        <f t="shared" si="616"/>
        <v>0</v>
      </c>
      <c r="H267" s="570"/>
      <c r="I267" s="571"/>
      <c r="J267" s="570"/>
      <c r="K267" s="571"/>
      <c r="L267" s="571"/>
      <c r="M267" s="571"/>
      <c r="N267" s="571"/>
      <c r="O267" s="571">
        <f t="shared" si="630"/>
        <v>0</v>
      </c>
      <c r="P267" s="571"/>
      <c r="Q267" s="571"/>
      <c r="R267" s="571"/>
      <c r="S267" s="571"/>
      <c r="T267" s="221">
        <f t="shared" si="620"/>
        <v>0</v>
      </c>
      <c r="U267" s="568"/>
      <c r="V267" s="568"/>
      <c r="W267" s="568"/>
      <c r="X267" s="568"/>
      <c r="Y267" s="568"/>
      <c r="Z267" s="568"/>
      <c r="AA267" s="296" t="s">
        <v>316</v>
      </c>
      <c r="AB267" s="575">
        <f t="shared" si="622"/>
        <v>0</v>
      </c>
      <c r="AC267" s="212"/>
      <c r="AD267" s="568"/>
      <c r="AE267" s="584"/>
      <c r="AF267" s="212"/>
      <c r="AG267" s="568">
        <f t="shared" si="631"/>
        <v>0</v>
      </c>
      <c r="AH267" s="584"/>
      <c r="AI267" s="568"/>
      <c r="AJ267" s="568">
        <f t="shared" si="632"/>
        <v>0</v>
      </c>
      <c r="AK267" s="568"/>
      <c r="AL267" s="568"/>
      <c r="AM267" s="568">
        <f t="shared" si="633"/>
        <v>0</v>
      </c>
      <c r="AN267" s="568"/>
      <c r="AO267" s="568"/>
      <c r="AP267" s="568">
        <f t="shared" si="634"/>
        <v>0</v>
      </c>
      <c r="AQ267" s="568"/>
      <c r="AR267" s="568"/>
      <c r="AS267" s="568">
        <f t="shared" si="635"/>
        <v>0</v>
      </c>
      <c r="AT267" s="568"/>
      <c r="AU267" s="568"/>
      <c r="AV267" s="568">
        <f t="shared" si="636"/>
        <v>0</v>
      </c>
      <c r="AW267" s="568"/>
      <c r="AX267" s="222">
        <f t="shared" si="641"/>
        <v>0</v>
      </c>
      <c r="AY267" s="568">
        <f t="shared" si="626"/>
        <v>0</v>
      </c>
      <c r="AZ267" s="568">
        <f t="shared" si="642"/>
        <v>0</v>
      </c>
      <c r="BA267" s="568"/>
      <c r="BB267" s="568">
        <f t="shared" si="637"/>
        <v>0</v>
      </c>
      <c r="BC267" s="568"/>
      <c r="BD267" s="568"/>
      <c r="BE267" s="568">
        <f t="shared" si="638"/>
        <v>0</v>
      </c>
      <c r="BF267" s="568"/>
      <c r="BG267" s="568"/>
      <c r="BH267" s="568">
        <f t="shared" si="639"/>
        <v>0</v>
      </c>
      <c r="BI267" s="568"/>
      <c r="BJ267" s="568"/>
      <c r="BK267" s="568">
        <f t="shared" si="640"/>
        <v>0</v>
      </c>
      <c r="BL267" s="568"/>
      <c r="BM267" s="568"/>
      <c r="BN267" s="568"/>
      <c r="BO267" s="568"/>
      <c r="BP267" s="568"/>
      <c r="BQ267" s="599">
        <f t="shared" si="643"/>
        <v>0</v>
      </c>
      <c r="BR267" s="223"/>
      <c r="BS267" s="568"/>
      <c r="BT267" s="568"/>
      <c r="BU267" s="568">
        <v>0</v>
      </c>
      <c r="BV267" s="568">
        <v>0</v>
      </c>
      <c r="BW267" s="568">
        <v>0</v>
      </c>
      <c r="BX267" s="568">
        <v>0</v>
      </c>
      <c r="BY267" s="568">
        <v>0</v>
      </c>
      <c r="BZ267" s="570"/>
      <c r="CA267" s="568"/>
      <c r="CB267" s="568"/>
      <c r="CC267" s="568"/>
      <c r="CD267" s="568"/>
      <c r="CE267" s="568"/>
      <c r="CF267" s="568"/>
      <c r="CG267" s="568"/>
      <c r="CH267" s="568"/>
      <c r="CI267" s="572"/>
      <c r="CJ267" s="572"/>
      <c r="CK267" s="568"/>
    </row>
    <row r="268" spans="1:89" s="220" customFormat="1" ht="30" outlineLevel="1">
      <c r="A268" s="568"/>
      <c r="B268" s="568"/>
      <c r="C268" s="466" t="s">
        <v>205</v>
      </c>
      <c r="D268" s="467" t="s">
        <v>425</v>
      </c>
      <c r="E268" s="222" t="s">
        <v>75</v>
      </c>
      <c r="F268" s="222" t="s">
        <v>14</v>
      </c>
      <c r="G268" s="575">
        <f t="shared" si="616"/>
        <v>0</v>
      </c>
      <c r="H268" s="570"/>
      <c r="I268" s="571"/>
      <c r="J268" s="570"/>
      <c r="K268" s="571"/>
      <c r="L268" s="571"/>
      <c r="M268" s="571"/>
      <c r="N268" s="571"/>
      <c r="O268" s="571">
        <f t="shared" si="630"/>
        <v>0</v>
      </c>
      <c r="P268" s="571"/>
      <c r="Q268" s="571"/>
      <c r="R268" s="571"/>
      <c r="S268" s="571"/>
      <c r="T268" s="221">
        <f t="shared" si="620"/>
        <v>1</v>
      </c>
      <c r="U268" s="568"/>
      <c r="V268" s="568"/>
      <c r="W268" s="568">
        <v>1</v>
      </c>
      <c r="X268" s="568"/>
      <c r="Y268" s="568"/>
      <c r="Z268" s="568"/>
      <c r="AA268" s="222" t="s">
        <v>316</v>
      </c>
      <c r="AB268" s="575">
        <f t="shared" si="622"/>
        <v>3.7699000000000003E-2</v>
      </c>
      <c r="AC268" s="222"/>
      <c r="AD268" s="568"/>
      <c r="AE268" s="584"/>
      <c r="AF268" s="222"/>
      <c r="AG268" s="568">
        <f t="shared" si="631"/>
        <v>0</v>
      </c>
      <c r="AH268" s="584"/>
      <c r="AI268" s="568">
        <v>3.7699000000000003E-2</v>
      </c>
      <c r="AJ268" s="568">
        <f t="shared" si="632"/>
        <v>12.987305500000002</v>
      </c>
      <c r="AK268" s="568">
        <v>0.15429522000000001</v>
      </c>
      <c r="AL268" s="568"/>
      <c r="AM268" s="568">
        <f t="shared" si="633"/>
        <v>0</v>
      </c>
      <c r="AN268" s="568"/>
      <c r="AO268" s="568"/>
      <c r="AP268" s="568">
        <f t="shared" si="634"/>
        <v>0</v>
      </c>
      <c r="AQ268" s="568"/>
      <c r="AR268" s="568"/>
      <c r="AS268" s="568">
        <f t="shared" si="635"/>
        <v>0</v>
      </c>
      <c r="AT268" s="568"/>
      <c r="AU268" s="568"/>
      <c r="AV268" s="568">
        <f t="shared" si="636"/>
        <v>0</v>
      </c>
      <c r="AW268" s="568"/>
      <c r="AX268" s="222">
        <f t="shared" si="641"/>
        <v>0</v>
      </c>
      <c r="AY268" s="568">
        <f t="shared" si="626"/>
        <v>0</v>
      </c>
      <c r="AZ268" s="568">
        <f t="shared" si="642"/>
        <v>0</v>
      </c>
      <c r="BA268" s="568"/>
      <c r="BB268" s="568">
        <f t="shared" si="637"/>
        <v>0</v>
      </c>
      <c r="BC268" s="568"/>
      <c r="BD268" s="568"/>
      <c r="BE268" s="568">
        <f t="shared" si="638"/>
        <v>0</v>
      </c>
      <c r="BF268" s="568"/>
      <c r="BG268" s="568"/>
      <c r="BH268" s="568">
        <f t="shared" si="639"/>
        <v>0</v>
      </c>
      <c r="BI268" s="568"/>
      <c r="BJ268" s="568"/>
      <c r="BK268" s="568">
        <f t="shared" si="640"/>
        <v>0</v>
      </c>
      <c r="BL268" s="568"/>
      <c r="BM268" s="568"/>
      <c r="BN268" s="568"/>
      <c r="BO268" s="568"/>
      <c r="BP268" s="568"/>
      <c r="BQ268" s="599">
        <f t="shared" si="643"/>
        <v>0</v>
      </c>
      <c r="BR268" s="223"/>
      <c r="BS268" s="568"/>
      <c r="BT268" s="568"/>
      <c r="BU268" s="568"/>
      <c r="BV268" s="568"/>
      <c r="BW268" s="568"/>
      <c r="BX268" s="568"/>
      <c r="BY268" s="568"/>
      <c r="BZ268" s="570"/>
      <c r="CA268" s="568"/>
      <c r="CB268" s="568"/>
      <c r="CC268" s="568">
        <v>0</v>
      </c>
      <c r="CD268" s="568"/>
      <c r="CE268" s="568"/>
      <c r="CF268" s="568"/>
      <c r="CG268" s="568"/>
      <c r="CH268" s="568"/>
      <c r="CI268" s="572"/>
      <c r="CJ268" s="572"/>
      <c r="CK268" s="568"/>
    </row>
    <row r="269" spans="1:89" s="220" customFormat="1" ht="30" outlineLevel="1">
      <c r="A269" s="568"/>
      <c r="B269" s="568"/>
      <c r="C269" s="468" t="s">
        <v>207</v>
      </c>
      <c r="D269" s="467" t="s">
        <v>371</v>
      </c>
      <c r="E269" s="222" t="s">
        <v>75</v>
      </c>
      <c r="F269" s="222" t="s">
        <v>14</v>
      </c>
      <c r="G269" s="575">
        <f t="shared" si="616"/>
        <v>0</v>
      </c>
      <c r="H269" s="570"/>
      <c r="I269" s="571"/>
      <c r="J269" s="570"/>
      <c r="K269" s="571"/>
      <c r="L269" s="571"/>
      <c r="M269" s="571"/>
      <c r="N269" s="571"/>
      <c r="O269" s="571">
        <f t="shared" si="630"/>
        <v>0</v>
      </c>
      <c r="P269" s="571"/>
      <c r="Q269" s="571"/>
      <c r="R269" s="571"/>
      <c r="S269" s="571"/>
      <c r="T269" s="221">
        <f t="shared" si="620"/>
        <v>0</v>
      </c>
      <c r="U269" s="568"/>
      <c r="V269" s="568"/>
      <c r="W269" s="568"/>
      <c r="X269" s="568"/>
      <c r="Y269" s="568"/>
      <c r="Z269" s="568"/>
      <c r="AA269" s="222" t="s">
        <v>316</v>
      </c>
      <c r="AB269" s="575">
        <f t="shared" si="622"/>
        <v>0</v>
      </c>
      <c r="AC269" s="222"/>
      <c r="AD269" s="568"/>
      <c r="AE269" s="584"/>
      <c r="AF269" s="222"/>
      <c r="AG269" s="568">
        <f t="shared" si="631"/>
        <v>0</v>
      </c>
      <c r="AH269" s="584"/>
      <c r="AI269" s="568"/>
      <c r="AJ269" s="568">
        <f t="shared" si="632"/>
        <v>0</v>
      </c>
      <c r="AK269" s="568"/>
      <c r="AL269" s="568"/>
      <c r="AM269" s="568">
        <f t="shared" si="633"/>
        <v>0</v>
      </c>
      <c r="AN269" s="568"/>
      <c r="AO269" s="568"/>
      <c r="AP269" s="568">
        <f t="shared" si="634"/>
        <v>0</v>
      </c>
      <c r="AQ269" s="568"/>
      <c r="AR269" s="568"/>
      <c r="AS269" s="568">
        <f t="shared" si="635"/>
        <v>0</v>
      </c>
      <c r="AT269" s="568"/>
      <c r="AU269" s="568"/>
      <c r="AV269" s="568">
        <f t="shared" si="636"/>
        <v>0</v>
      </c>
      <c r="AW269" s="568"/>
      <c r="AX269" s="222">
        <f t="shared" si="641"/>
        <v>0</v>
      </c>
      <c r="AY269" s="568">
        <f t="shared" si="626"/>
        <v>0</v>
      </c>
      <c r="AZ269" s="568">
        <f t="shared" si="642"/>
        <v>0</v>
      </c>
      <c r="BA269" s="568"/>
      <c r="BB269" s="568">
        <f t="shared" si="637"/>
        <v>0</v>
      </c>
      <c r="BC269" s="568"/>
      <c r="BD269" s="568"/>
      <c r="BE269" s="568">
        <f t="shared" si="638"/>
        <v>0</v>
      </c>
      <c r="BF269" s="568"/>
      <c r="BG269" s="568"/>
      <c r="BH269" s="568">
        <f t="shared" si="639"/>
        <v>0</v>
      </c>
      <c r="BI269" s="568"/>
      <c r="BJ269" s="568"/>
      <c r="BK269" s="568">
        <f t="shared" si="640"/>
        <v>0</v>
      </c>
      <c r="BL269" s="568"/>
      <c r="BM269" s="568"/>
      <c r="BN269" s="568"/>
      <c r="BO269" s="568"/>
      <c r="BP269" s="568"/>
      <c r="BQ269" s="599">
        <f t="shared" si="643"/>
        <v>0</v>
      </c>
      <c r="BR269" s="223"/>
      <c r="BS269" s="568"/>
      <c r="BT269" s="579">
        <v>0</v>
      </c>
      <c r="BU269" s="568"/>
      <c r="BV269" s="568"/>
      <c r="BW269" s="568"/>
      <c r="BX269" s="568"/>
      <c r="BY269" s="568"/>
      <c r="BZ269" s="570"/>
      <c r="CA269" s="568"/>
      <c r="CB269" s="568"/>
      <c r="CC269" s="568"/>
      <c r="CD269" s="568"/>
      <c r="CE269" s="568"/>
      <c r="CF269" s="568"/>
      <c r="CG269" s="568"/>
      <c r="CH269" s="568"/>
      <c r="CI269" s="572"/>
      <c r="CJ269" s="572"/>
      <c r="CK269" s="568"/>
    </row>
    <row r="270" spans="1:89" s="220" customFormat="1" ht="30" outlineLevel="1">
      <c r="A270" s="568"/>
      <c r="B270" s="568"/>
      <c r="C270" s="466" t="s">
        <v>209</v>
      </c>
      <c r="D270" s="469" t="s">
        <v>366</v>
      </c>
      <c r="E270" s="226" t="s">
        <v>75</v>
      </c>
      <c r="F270" s="226" t="s">
        <v>14</v>
      </c>
      <c r="G270" s="575">
        <f t="shared" si="616"/>
        <v>0</v>
      </c>
      <c r="H270" s="570"/>
      <c r="I270" s="571"/>
      <c r="J270" s="570"/>
      <c r="K270" s="571"/>
      <c r="L270" s="571"/>
      <c r="M270" s="571"/>
      <c r="N270" s="571"/>
      <c r="O270" s="571">
        <f>SUM(K270:N270)</f>
        <v>0</v>
      </c>
      <c r="P270" s="571"/>
      <c r="Q270" s="571"/>
      <c r="R270" s="571"/>
      <c r="S270" s="571"/>
      <c r="T270" s="221">
        <f t="shared" si="620"/>
        <v>0</v>
      </c>
      <c r="U270" s="568"/>
      <c r="V270" s="568"/>
      <c r="W270" s="568"/>
      <c r="X270" s="568"/>
      <c r="Y270" s="568"/>
      <c r="Z270" s="568"/>
      <c r="AA270" s="222" t="s">
        <v>316</v>
      </c>
      <c r="AB270" s="575">
        <f t="shared" si="622"/>
        <v>0</v>
      </c>
      <c r="AC270" s="222">
        <f>-AC269-AC268-AC267-AC266-AC265</f>
        <v>0</v>
      </c>
      <c r="AD270" s="568">
        <f t="shared" ref="AD270" si="644">AC270*344.5</f>
        <v>0</v>
      </c>
      <c r="AE270" s="584">
        <f>-AE269-AE268-AE267-AE266-AE265</f>
        <v>0</v>
      </c>
      <c r="AF270" s="222">
        <f>-AF269-AF268-AF267-AF266-AF265</f>
        <v>0</v>
      </c>
      <c r="AG270" s="568">
        <f t="shared" ref="AG270" si="645">AF270*344.5</f>
        <v>0</v>
      </c>
      <c r="AH270" s="584">
        <v>0</v>
      </c>
      <c r="AI270" s="660"/>
      <c r="AJ270" s="660">
        <f t="shared" si="632"/>
        <v>0</v>
      </c>
      <c r="AK270" s="660"/>
      <c r="AL270" s="660"/>
      <c r="AM270" s="568">
        <f t="shared" si="633"/>
        <v>0</v>
      </c>
      <c r="AN270" s="568"/>
      <c r="AO270" s="568"/>
      <c r="AP270" s="568">
        <f t="shared" si="634"/>
        <v>0</v>
      </c>
      <c r="AQ270" s="568"/>
      <c r="AR270" s="568"/>
      <c r="AS270" s="568">
        <f t="shared" si="635"/>
        <v>0</v>
      </c>
      <c r="AT270" s="568"/>
      <c r="AU270" s="568"/>
      <c r="AV270" s="568">
        <f t="shared" si="636"/>
        <v>0</v>
      </c>
      <c r="AW270" s="568"/>
      <c r="AX270" s="222">
        <f t="shared" si="641"/>
        <v>0</v>
      </c>
      <c r="AY270" s="568">
        <f t="shared" si="626"/>
        <v>0</v>
      </c>
      <c r="AZ270" s="568">
        <f t="shared" si="642"/>
        <v>0</v>
      </c>
      <c r="BA270" s="568"/>
      <c r="BB270" s="568">
        <f t="shared" si="637"/>
        <v>0</v>
      </c>
      <c r="BC270" s="568"/>
      <c r="BD270" s="568"/>
      <c r="BE270" s="568">
        <f t="shared" si="638"/>
        <v>0</v>
      </c>
      <c r="BF270" s="568"/>
      <c r="BG270" s="568"/>
      <c r="BH270" s="568">
        <f t="shared" si="639"/>
        <v>0</v>
      </c>
      <c r="BI270" s="568"/>
      <c r="BJ270" s="568"/>
      <c r="BK270" s="568">
        <f t="shared" si="640"/>
        <v>0</v>
      </c>
      <c r="BL270" s="568"/>
      <c r="BM270" s="568"/>
      <c r="BN270" s="568"/>
      <c r="BO270" s="568"/>
      <c r="BP270" s="568"/>
      <c r="BQ270" s="599">
        <f t="shared" si="643"/>
        <v>0</v>
      </c>
      <c r="BR270" s="223"/>
      <c r="BS270" s="568"/>
      <c r="BT270" s="568"/>
      <c r="BU270" s="568"/>
      <c r="BV270" s="568"/>
      <c r="BW270" s="568"/>
      <c r="BX270" s="568"/>
      <c r="BY270" s="568"/>
      <c r="BZ270" s="570"/>
      <c r="CA270" s="568"/>
      <c r="CB270" s="568"/>
      <c r="CC270" s="568"/>
      <c r="CD270" s="568"/>
      <c r="CE270" s="568"/>
      <c r="CF270" s="568"/>
      <c r="CG270" s="568"/>
      <c r="CH270" s="568"/>
      <c r="CI270" s="572"/>
      <c r="CJ270" s="572"/>
      <c r="CK270" s="568"/>
    </row>
    <row r="271" spans="1:89" s="220" customFormat="1" outlineLevel="1">
      <c r="A271" s="222"/>
      <c r="B271" s="222"/>
      <c r="C271" s="218" t="s">
        <v>104</v>
      </c>
      <c r="D271" s="222"/>
      <c r="E271" s="222"/>
      <c r="F271" s="222"/>
      <c r="G271" s="575">
        <f t="shared" si="616"/>
        <v>0</v>
      </c>
      <c r="H271" s="225"/>
      <c r="I271" s="224"/>
      <c r="J271" s="225"/>
      <c r="K271" s="224"/>
      <c r="L271" s="224"/>
      <c r="M271" s="224"/>
      <c r="N271" s="224"/>
      <c r="O271" s="571">
        <f>SUM(K271:N271)</f>
        <v>0</v>
      </c>
      <c r="P271" s="224"/>
      <c r="Q271" s="224"/>
      <c r="R271" s="224"/>
      <c r="S271" s="224"/>
      <c r="T271" s="221">
        <f t="shared" si="620"/>
        <v>0</v>
      </c>
      <c r="U271" s="222"/>
      <c r="V271" s="222"/>
      <c r="W271" s="222"/>
      <c r="X271" s="222"/>
      <c r="Y271" s="222"/>
      <c r="Z271" s="222"/>
      <c r="AA271" s="222"/>
      <c r="AB271" s="575">
        <f t="shared" si="622"/>
        <v>0</v>
      </c>
      <c r="AC271" s="247"/>
      <c r="AD271" s="247"/>
      <c r="AE271" s="247"/>
      <c r="AF271" s="247"/>
      <c r="AG271" s="247"/>
      <c r="AH271" s="247"/>
      <c r="AI271" s="222"/>
      <c r="AJ271" s="222">
        <f t="shared" si="632"/>
        <v>0</v>
      </c>
      <c r="AK271" s="222"/>
      <c r="AL271" s="222"/>
      <c r="AM271" s="222">
        <f t="shared" si="633"/>
        <v>0</v>
      </c>
      <c r="AN271" s="222"/>
      <c r="AO271" s="222"/>
      <c r="AP271" s="222">
        <f t="shared" si="634"/>
        <v>0</v>
      </c>
      <c r="AQ271" s="222"/>
      <c r="AR271" s="222"/>
      <c r="AS271" s="222">
        <f t="shared" si="635"/>
        <v>0</v>
      </c>
      <c r="AT271" s="222"/>
      <c r="AU271" s="222"/>
      <c r="AV271" s="222">
        <f t="shared" si="636"/>
        <v>0</v>
      </c>
      <c r="AW271" s="222"/>
      <c r="AX271" s="222">
        <f t="shared" si="641"/>
        <v>0</v>
      </c>
      <c r="AY271" s="222">
        <f t="shared" si="626"/>
        <v>0</v>
      </c>
      <c r="AZ271" s="222">
        <f t="shared" si="642"/>
        <v>0</v>
      </c>
      <c r="BA271" s="222"/>
      <c r="BB271" s="222">
        <f t="shared" si="637"/>
        <v>0</v>
      </c>
      <c r="BC271" s="222"/>
      <c r="BD271" s="222"/>
      <c r="BE271" s="222">
        <f t="shared" si="638"/>
        <v>0</v>
      </c>
      <c r="BF271" s="222"/>
      <c r="BG271" s="222"/>
      <c r="BH271" s="222">
        <f t="shared" si="639"/>
        <v>0</v>
      </c>
      <c r="BI271" s="222"/>
      <c r="BJ271" s="222"/>
      <c r="BK271" s="222">
        <f t="shared" si="640"/>
        <v>0</v>
      </c>
      <c r="BL271" s="222"/>
      <c r="BM271" s="222"/>
      <c r="BN271" s="222"/>
      <c r="BO271" s="222"/>
      <c r="BP271" s="222"/>
      <c r="BQ271" s="599"/>
      <c r="BR271" s="223"/>
      <c r="BS271" s="222"/>
      <c r="BT271" s="222"/>
      <c r="BU271" s="222"/>
      <c r="BV271" s="222"/>
      <c r="BW271" s="222"/>
      <c r="BX271" s="222"/>
      <c r="BY271" s="222"/>
      <c r="BZ271" s="225">
        <f>SUM(CA271:CD271)</f>
        <v>0</v>
      </c>
      <c r="CA271" s="222"/>
      <c r="CB271" s="222"/>
      <c r="CC271" s="222"/>
      <c r="CD271" s="222"/>
      <c r="CE271" s="222"/>
      <c r="CF271" s="226"/>
      <c r="CG271" s="568"/>
      <c r="CH271" s="568"/>
      <c r="CI271" s="89"/>
      <c r="CJ271" s="89"/>
      <c r="CK271" s="222"/>
    </row>
    <row r="272" spans="1:89" s="220" customFormat="1" outlineLevel="1">
      <c r="A272" s="214"/>
      <c r="B272" s="214"/>
      <c r="C272" s="97"/>
      <c r="D272" s="124" t="s">
        <v>13</v>
      </c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24"/>
      <c r="AB272" s="575">
        <f t="shared" si="622"/>
        <v>3.7699000000000003E-2</v>
      </c>
      <c r="AC272" s="247"/>
      <c r="AD272" s="247"/>
      <c r="AE272" s="247"/>
      <c r="AF272" s="225">
        <f t="shared" ref="AF272:AH272" si="646">SUM(AF264:AF271)</f>
        <v>0</v>
      </c>
      <c r="AG272" s="225">
        <f t="shared" si="646"/>
        <v>0</v>
      </c>
      <c r="AH272" s="225">
        <f t="shared" si="646"/>
        <v>0</v>
      </c>
      <c r="AI272" s="225">
        <f>SUM(AI264:AI271)</f>
        <v>3.7699000000000003E-2</v>
      </c>
      <c r="AJ272" s="225">
        <f>SUM(AJ264:AJ271)</f>
        <v>12.987305500000002</v>
      </c>
      <c r="AK272" s="225">
        <f>SUM(AK264:AK271)</f>
        <v>0.15429522000000001</v>
      </c>
      <c r="AL272" s="225">
        <f>SUM(AL265:AL271)</f>
        <v>0</v>
      </c>
      <c r="AM272" s="225">
        <f t="shared" ref="AM272" si="647">SUM(AM265:AM271)</f>
        <v>0</v>
      </c>
      <c r="AN272" s="225">
        <f t="shared" ref="AN272" si="648">SUM(AN265:AN271)</f>
        <v>0</v>
      </c>
      <c r="AO272" s="225">
        <f t="shared" ref="AO272" si="649">SUM(AO265:AO271)</f>
        <v>0</v>
      </c>
      <c r="AP272" s="225">
        <f t="shared" ref="AP272" si="650">SUM(AP265:AP271)</f>
        <v>0</v>
      </c>
      <c r="AQ272" s="225">
        <f t="shared" ref="AQ272" si="651">SUM(AQ265:AQ271)</f>
        <v>0</v>
      </c>
      <c r="AR272" s="225">
        <f t="shared" ref="AR272" si="652">SUM(AR265:AR271)</f>
        <v>0</v>
      </c>
      <c r="AS272" s="225">
        <f t="shared" ref="AS272" si="653">SUM(AS265:AS271)</f>
        <v>0</v>
      </c>
      <c r="AT272" s="225">
        <f t="shared" ref="AT272" si="654">SUM(AT265:AT271)</f>
        <v>0</v>
      </c>
      <c r="AU272" s="225">
        <f t="shared" ref="AU272" si="655">SUM(AU265:AU271)</f>
        <v>0</v>
      </c>
      <c r="AV272" s="225">
        <f t="shared" ref="AV272" si="656">SUM(AV265:AV271)</f>
        <v>0</v>
      </c>
      <c r="AW272" s="225">
        <f t="shared" ref="AW272" si="657">SUM(AW265:AW271)</f>
        <v>0</v>
      </c>
      <c r="AX272" s="225">
        <f t="shared" ref="AX272" si="658">SUM(AX265:AX271)</f>
        <v>0</v>
      </c>
      <c r="AY272" s="225">
        <f t="shared" ref="AY272" si="659">SUM(AY265:AY271)</f>
        <v>0</v>
      </c>
      <c r="AZ272" s="225">
        <f t="shared" ref="AZ272" si="660">SUM(AZ265:AZ271)</f>
        <v>0</v>
      </c>
      <c r="BA272" s="225">
        <f t="shared" ref="BA272" si="661">SUM(BA265:BA271)</f>
        <v>0</v>
      </c>
      <c r="BB272" s="225">
        <f t="shared" ref="BB272" si="662">SUM(BB265:BB271)</f>
        <v>0</v>
      </c>
      <c r="BC272" s="225">
        <f t="shared" ref="BC272" si="663">SUM(BC265:BC271)</f>
        <v>0</v>
      </c>
      <c r="BD272" s="225">
        <f t="shared" ref="BD272" si="664">SUM(BD265:BD271)</f>
        <v>0</v>
      </c>
      <c r="BE272" s="225">
        <f t="shared" ref="BE272" si="665">SUM(BE265:BE271)</f>
        <v>0</v>
      </c>
      <c r="BF272" s="225">
        <f t="shared" ref="BF272" si="666">SUM(BF265:BF271)</f>
        <v>0</v>
      </c>
      <c r="BG272" s="225">
        <f t="shared" ref="BG272" si="667">SUM(BG265:BG271)</f>
        <v>0</v>
      </c>
      <c r="BH272" s="225">
        <f t="shared" ref="BH272" si="668">SUM(BH265:BH271)</f>
        <v>0</v>
      </c>
      <c r="BI272" s="225">
        <f t="shared" ref="BI272" si="669">SUM(BI265:BI271)</f>
        <v>0</v>
      </c>
      <c r="BJ272" s="225">
        <f t="shared" ref="BJ272" si="670">SUM(BJ265:BJ271)</f>
        <v>0</v>
      </c>
      <c r="BK272" s="225">
        <f t="shared" ref="BK272" si="671">SUM(BK265:BK271)</f>
        <v>0</v>
      </c>
      <c r="BL272" s="225">
        <f t="shared" ref="BL272" si="672">SUM(BL265:BL271)</f>
        <v>0</v>
      </c>
      <c r="BM272" s="112">
        <f t="shared" ref="BM272" si="673">SUM(BM265:BM271)</f>
        <v>0</v>
      </c>
      <c r="BN272" s="112">
        <f t="shared" ref="BN272" si="674">SUM(BN265:BN271)</f>
        <v>0</v>
      </c>
      <c r="BO272" s="112">
        <f t="shared" ref="BO272" si="675">SUM(BO265:BO271)</f>
        <v>0</v>
      </c>
      <c r="BP272" s="112">
        <f t="shared" ref="BP272" si="676">SUM(BP265:BP271)</f>
        <v>0</v>
      </c>
      <c r="BQ272" s="247">
        <f t="shared" ref="BQ272:BR272" si="677">SUM(BQ265:BQ271)</f>
        <v>0</v>
      </c>
      <c r="BR272" s="247">
        <f t="shared" si="677"/>
        <v>0</v>
      </c>
      <c r="BS272" s="225">
        <f t="shared" ref="BS272" si="678">SUM(BS265:BS271)</f>
        <v>0</v>
      </c>
      <c r="BT272" s="225">
        <f t="shared" ref="BT272" si="679">SUM(BT265:BT271)</f>
        <v>0</v>
      </c>
      <c r="BU272" s="225">
        <f t="shared" ref="BU272" si="680">SUM(BU265:BU271)</f>
        <v>0</v>
      </c>
      <c r="BV272" s="225">
        <f t="shared" ref="BV272" si="681">SUM(BV265:BV271)</f>
        <v>0</v>
      </c>
      <c r="BW272" s="225">
        <f t="shared" ref="BW272" si="682">SUM(BW265:BW271)</f>
        <v>0</v>
      </c>
      <c r="BX272" s="225">
        <f t="shared" ref="BX272" si="683">SUM(BX265:BX271)</f>
        <v>0</v>
      </c>
      <c r="BY272" s="225">
        <f t="shared" ref="BY272" si="684">SUM(BY265:BY271)</f>
        <v>0</v>
      </c>
      <c r="BZ272" s="225">
        <f t="shared" ref="BZ272" si="685">SUM(BZ265:BZ271)</f>
        <v>0</v>
      </c>
      <c r="CA272" s="225">
        <f t="shared" ref="CA272" si="686">SUM(CA265:CA271)</f>
        <v>0</v>
      </c>
      <c r="CB272" s="225">
        <f t="shared" ref="CB272" si="687">SUM(CB265:CB271)</f>
        <v>0</v>
      </c>
      <c r="CC272" s="225">
        <f t="shared" ref="CC272" si="688">SUM(CC265:CC271)</f>
        <v>0</v>
      </c>
      <c r="CD272" s="225">
        <f t="shared" ref="CD272" si="689">SUM(CD265:CD271)</f>
        <v>0</v>
      </c>
      <c r="CE272" s="225">
        <f t="shared" ref="CE272" si="690">SUM(CE265:CE271)</f>
        <v>0</v>
      </c>
      <c r="CF272" s="225">
        <f t="shared" ref="CF272" si="691">SUM(CF265:CF271)</f>
        <v>0</v>
      </c>
      <c r="CG272" s="225">
        <f t="shared" ref="CG272" si="692">SUM(CG265:CG271)</f>
        <v>0</v>
      </c>
      <c r="CH272" s="225">
        <f t="shared" ref="CH272" si="693">SUM(CH265:CH271)</f>
        <v>0</v>
      </c>
      <c r="CI272" s="112"/>
      <c r="CJ272" s="112"/>
      <c r="CK272" s="112"/>
    </row>
    <row r="273" spans="1:89" s="220" customFormat="1" hidden="1" outlineLevel="1">
      <c r="A273" s="214"/>
      <c r="B273" s="214"/>
      <c r="C273" s="95" t="s">
        <v>45</v>
      </c>
      <c r="D273" s="122" t="s">
        <v>105</v>
      </c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221"/>
      <c r="AB273" s="112"/>
      <c r="AC273" s="246"/>
      <c r="AD273" s="246"/>
      <c r="AE273" s="246"/>
      <c r="AF273" s="246"/>
      <c r="AG273" s="246"/>
      <c r="AH273" s="246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246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246"/>
      <c r="CG273" s="582"/>
      <c r="CH273" s="582"/>
      <c r="CI273" s="112"/>
      <c r="CJ273" s="112"/>
      <c r="CK273" s="112"/>
    </row>
    <row r="274" spans="1:89" s="220" customFormat="1" hidden="1" outlineLevel="1">
      <c r="A274" s="214"/>
      <c r="B274" s="214"/>
      <c r="C274" s="95"/>
      <c r="D274" s="122"/>
      <c r="E274" s="221"/>
      <c r="F274" s="221"/>
      <c r="G274" s="225">
        <f>J274+O274+P274+Q274+R274</f>
        <v>0</v>
      </c>
      <c r="H274" s="225">
        <f t="shared" ref="H274:J276" si="694">SUM(I274:L274)</f>
        <v>0</v>
      </c>
      <c r="I274" s="225">
        <f t="shared" si="694"/>
        <v>0</v>
      </c>
      <c r="J274" s="225">
        <f t="shared" si="694"/>
        <v>0</v>
      </c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5">
        <f>AI274+AX274+BA274+BD274+BG274</f>
        <v>0</v>
      </c>
      <c r="AC274" s="247"/>
      <c r="AD274" s="247"/>
      <c r="AE274" s="247"/>
      <c r="AF274" s="247"/>
      <c r="AG274" s="247"/>
      <c r="AH274" s="247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124"/>
      <c r="BN274" s="124"/>
      <c r="BO274" s="124"/>
      <c r="BP274" s="124"/>
      <c r="BQ274" s="225">
        <f>SUM(BS274:BW274)</f>
        <v>0</v>
      </c>
      <c r="BR274" s="247"/>
      <c r="BS274" s="221"/>
      <c r="BT274" s="221"/>
      <c r="BU274" s="221"/>
      <c r="BV274" s="221"/>
      <c r="BW274" s="221"/>
      <c r="BX274" s="221"/>
      <c r="BY274" s="221"/>
      <c r="BZ274" s="225">
        <f>SUM(CA274:CD274)</f>
        <v>0</v>
      </c>
      <c r="CA274" s="221"/>
      <c r="CB274" s="221"/>
      <c r="CC274" s="221"/>
      <c r="CD274" s="221"/>
      <c r="CE274" s="221"/>
      <c r="CF274" s="229"/>
      <c r="CG274" s="578"/>
      <c r="CH274" s="578"/>
      <c r="CI274" s="221"/>
      <c r="CJ274" s="221"/>
      <c r="CK274" s="214"/>
    </row>
    <row r="275" spans="1:89" s="220" customFormat="1" hidden="1" outlineLevel="1">
      <c r="A275" s="214"/>
      <c r="B275" s="214"/>
      <c r="C275" s="95"/>
      <c r="D275" s="122"/>
      <c r="E275" s="221"/>
      <c r="F275" s="221"/>
      <c r="G275" s="225">
        <f>J275+O275+P275+Q275+R275</f>
        <v>0</v>
      </c>
      <c r="H275" s="225">
        <f t="shared" si="694"/>
        <v>0</v>
      </c>
      <c r="I275" s="225">
        <f t="shared" si="694"/>
        <v>0</v>
      </c>
      <c r="J275" s="225">
        <f t="shared" si="694"/>
        <v>0</v>
      </c>
      <c r="K275" s="224"/>
      <c r="L275" s="224"/>
      <c r="M275" s="224"/>
      <c r="N275" s="224"/>
      <c r="O275" s="224"/>
      <c r="P275" s="224"/>
      <c r="Q275" s="224"/>
      <c r="R275" s="224"/>
      <c r="S275" s="224"/>
      <c r="T275" s="222"/>
      <c r="U275" s="222"/>
      <c r="V275" s="222"/>
      <c r="W275" s="222"/>
      <c r="X275" s="222"/>
      <c r="Y275" s="222"/>
      <c r="Z275" s="222"/>
      <c r="AA275" s="221"/>
      <c r="AB275" s="225">
        <f>AI275+AX275+BA275+BD275+BG275</f>
        <v>0</v>
      </c>
      <c r="AC275" s="247"/>
      <c r="AD275" s="247"/>
      <c r="AE275" s="247"/>
      <c r="AF275" s="247"/>
      <c r="AG275" s="247"/>
      <c r="AH275" s="247"/>
      <c r="AI275" s="222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124"/>
      <c r="BN275" s="124"/>
      <c r="BO275" s="124"/>
      <c r="BP275" s="124"/>
      <c r="BQ275" s="225">
        <f>SUM(BS275:BW275)</f>
        <v>0</v>
      </c>
      <c r="BR275" s="247"/>
      <c r="BS275" s="221"/>
      <c r="BT275" s="221"/>
      <c r="BU275" s="221"/>
      <c r="BV275" s="221"/>
      <c r="BW275" s="221"/>
      <c r="BX275" s="221"/>
      <c r="BY275" s="221"/>
      <c r="BZ275" s="225">
        <f>SUM(CA275:CD275)</f>
        <v>0</v>
      </c>
      <c r="CA275" s="221"/>
      <c r="CB275" s="221"/>
      <c r="CC275" s="221"/>
      <c r="CD275" s="221"/>
      <c r="CE275" s="221"/>
      <c r="CF275" s="229"/>
      <c r="CG275" s="578"/>
      <c r="CH275" s="578"/>
      <c r="CI275" s="221"/>
      <c r="CJ275" s="221"/>
      <c r="CK275" s="214"/>
    </row>
    <row r="276" spans="1:89" s="220" customFormat="1" hidden="1" outlineLevel="1">
      <c r="A276" s="214"/>
      <c r="B276" s="214"/>
      <c r="C276" s="95" t="s">
        <v>104</v>
      </c>
      <c r="D276" s="122"/>
      <c r="E276" s="221"/>
      <c r="F276" s="221"/>
      <c r="G276" s="225">
        <f>J276+O276+P276+Q276+R276</f>
        <v>0</v>
      </c>
      <c r="H276" s="225">
        <f t="shared" si="694"/>
        <v>0</v>
      </c>
      <c r="I276" s="225">
        <f t="shared" si="694"/>
        <v>0</v>
      </c>
      <c r="J276" s="225">
        <f t="shared" si="694"/>
        <v>0</v>
      </c>
      <c r="K276" s="224"/>
      <c r="L276" s="224"/>
      <c r="M276" s="224"/>
      <c r="N276" s="224"/>
      <c r="O276" s="224"/>
      <c r="P276" s="224"/>
      <c r="Q276" s="224"/>
      <c r="R276" s="224"/>
      <c r="S276" s="224"/>
      <c r="T276" s="222"/>
      <c r="U276" s="222"/>
      <c r="V276" s="222"/>
      <c r="W276" s="222"/>
      <c r="X276" s="222"/>
      <c r="Y276" s="222"/>
      <c r="Z276" s="222"/>
      <c r="AA276" s="221"/>
      <c r="AB276" s="225">
        <f>AI276+AX276+BA276+BD276+BG276</f>
        <v>0</v>
      </c>
      <c r="AC276" s="247"/>
      <c r="AD276" s="247"/>
      <c r="AE276" s="247"/>
      <c r="AF276" s="247"/>
      <c r="AG276" s="247"/>
      <c r="AH276" s="247"/>
      <c r="AI276" s="222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124"/>
      <c r="BN276" s="124"/>
      <c r="BO276" s="124"/>
      <c r="BP276" s="124"/>
      <c r="BQ276" s="225">
        <f>SUM(BS276:BW276)</f>
        <v>0</v>
      </c>
      <c r="BR276" s="247"/>
      <c r="BS276" s="221"/>
      <c r="BT276" s="221"/>
      <c r="BU276" s="221"/>
      <c r="BV276" s="221"/>
      <c r="BW276" s="221"/>
      <c r="BX276" s="221"/>
      <c r="BY276" s="221"/>
      <c r="BZ276" s="225">
        <f>SUM(CA276:CD276)</f>
        <v>0</v>
      </c>
      <c r="CA276" s="221"/>
      <c r="CB276" s="221"/>
      <c r="CC276" s="221"/>
      <c r="CD276" s="221"/>
      <c r="CE276" s="221"/>
      <c r="CF276" s="229"/>
      <c r="CG276" s="578"/>
      <c r="CH276" s="578"/>
      <c r="CI276" s="221"/>
      <c r="CJ276" s="221"/>
      <c r="CK276" s="214"/>
    </row>
    <row r="277" spans="1:89" s="220" customFormat="1" hidden="1" outlineLevel="1">
      <c r="A277" s="214"/>
      <c r="B277" s="214"/>
      <c r="C277" s="97"/>
      <c r="D277" s="124" t="s">
        <v>13</v>
      </c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24"/>
      <c r="AB277" s="225">
        <f>SUM(AB274:AB276)</f>
        <v>0</v>
      </c>
      <c r="AC277" s="247"/>
      <c r="AD277" s="247"/>
      <c r="AE277" s="247"/>
      <c r="AF277" s="247"/>
      <c r="AG277" s="247"/>
      <c r="AH277" s="247"/>
      <c r="AI277" s="225">
        <f>SUM(AI274:AI276)</f>
        <v>0</v>
      </c>
      <c r="AJ277" s="225">
        <f>SUM(AJ274:AJ276)</f>
        <v>0</v>
      </c>
      <c r="AK277" s="225">
        <f t="shared" ref="AK277:BI277" si="695">SUM(AK274:AK276)</f>
        <v>0</v>
      </c>
      <c r="AL277" s="225">
        <f t="shared" si="695"/>
        <v>0</v>
      </c>
      <c r="AM277" s="225">
        <f t="shared" si="695"/>
        <v>0</v>
      </c>
      <c r="AN277" s="225">
        <f t="shared" si="695"/>
        <v>0</v>
      </c>
      <c r="AO277" s="225">
        <f t="shared" si="695"/>
        <v>0</v>
      </c>
      <c r="AP277" s="225">
        <f t="shared" si="695"/>
        <v>0</v>
      </c>
      <c r="AQ277" s="225">
        <f t="shared" si="695"/>
        <v>0</v>
      </c>
      <c r="AR277" s="225">
        <f t="shared" si="695"/>
        <v>0</v>
      </c>
      <c r="AS277" s="225">
        <f t="shared" si="695"/>
        <v>0</v>
      </c>
      <c r="AT277" s="225">
        <f t="shared" si="695"/>
        <v>0</v>
      </c>
      <c r="AU277" s="225">
        <f t="shared" si="695"/>
        <v>0</v>
      </c>
      <c r="AV277" s="225">
        <f t="shared" si="695"/>
        <v>0</v>
      </c>
      <c r="AW277" s="225">
        <f t="shared" si="695"/>
        <v>0</v>
      </c>
      <c r="AX277" s="225">
        <f t="shared" si="695"/>
        <v>0</v>
      </c>
      <c r="AY277" s="225">
        <f t="shared" si="695"/>
        <v>0</v>
      </c>
      <c r="AZ277" s="225">
        <f t="shared" si="695"/>
        <v>0</v>
      </c>
      <c r="BA277" s="225">
        <f t="shared" si="695"/>
        <v>0</v>
      </c>
      <c r="BB277" s="225">
        <f t="shared" si="695"/>
        <v>0</v>
      </c>
      <c r="BC277" s="225">
        <f t="shared" si="695"/>
        <v>0</v>
      </c>
      <c r="BD277" s="225">
        <f t="shared" si="695"/>
        <v>0</v>
      </c>
      <c r="BE277" s="225">
        <f t="shared" si="695"/>
        <v>0</v>
      </c>
      <c r="BF277" s="225">
        <f t="shared" si="695"/>
        <v>0</v>
      </c>
      <c r="BG277" s="225">
        <f t="shared" si="695"/>
        <v>0</v>
      </c>
      <c r="BH277" s="225">
        <f t="shared" si="695"/>
        <v>0</v>
      </c>
      <c r="BI277" s="225">
        <f t="shared" si="695"/>
        <v>0</v>
      </c>
      <c r="BJ277" s="225">
        <f>SUM(BJ274:BJ276)</f>
        <v>0</v>
      </c>
      <c r="BK277" s="225">
        <f>SUM(BK274:BK276)</f>
        <v>0</v>
      </c>
      <c r="BL277" s="225">
        <f>SUM(BL274:BL276)</f>
        <v>0</v>
      </c>
      <c r="BM277" s="112"/>
      <c r="BN277" s="112"/>
      <c r="BO277" s="112"/>
      <c r="BP277" s="112"/>
      <c r="BQ277" s="225">
        <f t="shared" ref="BQ277" si="696">SUM(BQ274:BQ276)</f>
        <v>0</v>
      </c>
      <c r="BR277" s="247"/>
      <c r="BS277" s="225">
        <f t="shared" ref="BS277:BW277" si="697">SUM(BS274:BS276)</f>
        <v>0</v>
      </c>
      <c r="BT277" s="225">
        <f t="shared" si="697"/>
        <v>0</v>
      </c>
      <c r="BU277" s="225">
        <f t="shared" si="697"/>
        <v>0</v>
      </c>
      <c r="BV277" s="225">
        <f t="shared" si="697"/>
        <v>0</v>
      </c>
      <c r="BW277" s="225">
        <f t="shared" si="697"/>
        <v>0</v>
      </c>
      <c r="BX277" s="225">
        <f>SUM(BX274:BX276)</f>
        <v>0</v>
      </c>
      <c r="BY277" s="225">
        <f>SUM(BY274:BY276)</f>
        <v>0</v>
      </c>
      <c r="BZ277" s="225">
        <f t="shared" ref="BZ277:CD277" si="698">SUM(BZ274:BZ276)</f>
        <v>0</v>
      </c>
      <c r="CA277" s="225">
        <f t="shared" si="698"/>
        <v>0</v>
      </c>
      <c r="CB277" s="225">
        <f t="shared" si="698"/>
        <v>0</v>
      </c>
      <c r="CC277" s="225">
        <f t="shared" si="698"/>
        <v>0</v>
      </c>
      <c r="CD277" s="225">
        <f t="shared" si="698"/>
        <v>0</v>
      </c>
      <c r="CE277" s="225">
        <f>SUM(CE274:CE276)</f>
        <v>0</v>
      </c>
      <c r="CF277" s="247"/>
      <c r="CG277" s="570"/>
      <c r="CH277" s="570"/>
      <c r="CI277" s="112"/>
      <c r="CJ277" s="112"/>
      <c r="CK277" s="112"/>
    </row>
    <row r="278" spans="1:89" s="220" customFormat="1" ht="45" hidden="1" outlineLevel="1">
      <c r="A278" s="214"/>
      <c r="B278" s="214"/>
      <c r="C278" s="98" t="s">
        <v>46</v>
      </c>
      <c r="D278" s="38" t="s">
        <v>290</v>
      </c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221"/>
      <c r="AB278" s="112"/>
      <c r="AC278" s="246"/>
      <c r="AD278" s="246"/>
      <c r="AE278" s="246"/>
      <c r="AF278" s="246"/>
      <c r="AG278" s="246"/>
      <c r="AH278" s="246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246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246"/>
      <c r="CG278" s="582"/>
      <c r="CH278" s="582"/>
      <c r="CI278" s="112"/>
      <c r="CJ278" s="112"/>
      <c r="CK278" s="112"/>
    </row>
    <row r="279" spans="1:89" s="220" customFormat="1" hidden="1" outlineLevel="1">
      <c r="A279" s="214"/>
      <c r="B279" s="214"/>
      <c r="C279" s="95" t="s">
        <v>124</v>
      </c>
      <c r="D279" s="122" t="s">
        <v>101</v>
      </c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24"/>
      <c r="AB279" s="112"/>
      <c r="AC279" s="246"/>
      <c r="AD279" s="246"/>
      <c r="AE279" s="246"/>
      <c r="AF279" s="246"/>
      <c r="AG279" s="246"/>
      <c r="AH279" s="246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246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246"/>
      <c r="CG279" s="582"/>
      <c r="CH279" s="582"/>
      <c r="CI279" s="112"/>
      <c r="CJ279" s="112"/>
      <c r="CK279" s="112"/>
    </row>
    <row r="280" spans="1:89" s="220" customFormat="1" hidden="1" outlineLevel="1">
      <c r="A280" s="214"/>
      <c r="B280" s="214"/>
      <c r="C280" s="99"/>
      <c r="D280" s="214"/>
      <c r="E280" s="124"/>
      <c r="F280" s="124"/>
      <c r="G280" s="225">
        <f>J280+O280+P280+Q280+R280</f>
        <v>0</v>
      </c>
      <c r="H280" s="225">
        <f t="shared" ref="H280:J282" si="699">SUM(I280:L280)</f>
        <v>0</v>
      </c>
      <c r="I280" s="225">
        <f t="shared" si="699"/>
        <v>0</v>
      </c>
      <c r="J280" s="225">
        <f t="shared" si="699"/>
        <v>0</v>
      </c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  <c r="AA280" s="124"/>
      <c r="AB280" s="225">
        <f>AI280+AX280+BA280+BD280+BG280</f>
        <v>0</v>
      </c>
      <c r="AC280" s="247"/>
      <c r="AD280" s="247"/>
      <c r="AE280" s="247"/>
      <c r="AF280" s="247"/>
      <c r="AG280" s="247"/>
      <c r="AH280" s="247"/>
      <c r="AI280" s="221"/>
      <c r="AJ280" s="221"/>
      <c r="AK280" s="221"/>
      <c r="AL280" s="221"/>
      <c r="AM280" s="221"/>
      <c r="AN280" s="221"/>
      <c r="AO280" s="221"/>
      <c r="AP280" s="221"/>
      <c r="AQ280" s="221"/>
      <c r="AR280" s="221"/>
      <c r="AS280" s="221"/>
      <c r="AT280" s="221"/>
      <c r="AU280" s="221"/>
      <c r="AV280" s="221"/>
      <c r="AW280" s="221"/>
      <c r="AX280" s="221"/>
      <c r="AY280" s="221"/>
      <c r="AZ280" s="221"/>
      <c r="BA280" s="221"/>
      <c r="BB280" s="221"/>
      <c r="BC280" s="221"/>
      <c r="BD280" s="221"/>
      <c r="BE280" s="221"/>
      <c r="BF280" s="221"/>
      <c r="BG280" s="221"/>
      <c r="BH280" s="221"/>
      <c r="BI280" s="221"/>
      <c r="BJ280" s="221"/>
      <c r="BK280" s="221"/>
      <c r="BL280" s="221"/>
      <c r="BM280" s="124"/>
      <c r="BN280" s="124"/>
      <c r="BO280" s="124"/>
      <c r="BP280" s="124"/>
      <c r="BQ280" s="225">
        <f>SUM(BS280:BW280)</f>
        <v>0</v>
      </c>
      <c r="BR280" s="247"/>
      <c r="BS280" s="221"/>
      <c r="BT280" s="221"/>
      <c r="BU280" s="221"/>
      <c r="BV280" s="221"/>
      <c r="BW280" s="221"/>
      <c r="BX280" s="221"/>
      <c r="BY280" s="221"/>
      <c r="BZ280" s="225">
        <f>SUM(CA280:CD280)</f>
        <v>0</v>
      </c>
      <c r="CA280" s="221"/>
      <c r="CB280" s="221"/>
      <c r="CC280" s="221"/>
      <c r="CD280" s="221"/>
      <c r="CE280" s="221"/>
      <c r="CF280" s="229"/>
      <c r="CG280" s="578"/>
      <c r="CH280" s="578"/>
      <c r="CI280" s="124"/>
      <c r="CJ280" s="124"/>
      <c r="CK280" s="214"/>
    </row>
    <row r="281" spans="1:89" s="220" customFormat="1" hidden="1" outlineLevel="1">
      <c r="A281" s="214"/>
      <c r="B281" s="214"/>
      <c r="C281" s="99"/>
      <c r="D281" s="214"/>
      <c r="E281" s="124"/>
      <c r="F281" s="124"/>
      <c r="G281" s="225">
        <f>J281+O281+P281+Q281+R281</f>
        <v>0</v>
      </c>
      <c r="H281" s="225">
        <f t="shared" si="699"/>
        <v>0</v>
      </c>
      <c r="I281" s="225">
        <f t="shared" si="699"/>
        <v>0</v>
      </c>
      <c r="J281" s="225">
        <f t="shared" si="699"/>
        <v>0</v>
      </c>
      <c r="K281" s="224"/>
      <c r="L281" s="224"/>
      <c r="M281" s="224"/>
      <c r="N281" s="224"/>
      <c r="O281" s="224"/>
      <c r="P281" s="224"/>
      <c r="Q281" s="224"/>
      <c r="R281" s="224"/>
      <c r="S281" s="224"/>
      <c r="T281" s="222"/>
      <c r="U281" s="222"/>
      <c r="V281" s="222"/>
      <c r="W281" s="222"/>
      <c r="X281" s="222"/>
      <c r="Y281" s="222"/>
      <c r="Z281" s="222"/>
      <c r="AA281" s="124"/>
      <c r="AB281" s="225">
        <f>AI281+AX281+BA281+BD281+BG281</f>
        <v>0</v>
      </c>
      <c r="AC281" s="247"/>
      <c r="AD281" s="247"/>
      <c r="AE281" s="247"/>
      <c r="AF281" s="247"/>
      <c r="AG281" s="247"/>
      <c r="AH281" s="247"/>
      <c r="AI281" s="222"/>
      <c r="AJ281" s="221"/>
      <c r="AK281" s="221"/>
      <c r="AL281" s="221"/>
      <c r="AM281" s="221"/>
      <c r="AN281" s="221"/>
      <c r="AO281" s="221"/>
      <c r="AP281" s="221"/>
      <c r="AQ281" s="221"/>
      <c r="AR281" s="221"/>
      <c r="AS281" s="221"/>
      <c r="AT281" s="221"/>
      <c r="AU281" s="221"/>
      <c r="AV281" s="221"/>
      <c r="AW281" s="221"/>
      <c r="AX281" s="221"/>
      <c r="AY281" s="221"/>
      <c r="AZ281" s="221"/>
      <c r="BA281" s="221"/>
      <c r="BB281" s="221"/>
      <c r="BC281" s="221"/>
      <c r="BD281" s="221"/>
      <c r="BE281" s="221"/>
      <c r="BF281" s="221"/>
      <c r="BG281" s="221"/>
      <c r="BH281" s="221"/>
      <c r="BI281" s="221"/>
      <c r="BJ281" s="221"/>
      <c r="BK281" s="221"/>
      <c r="BL281" s="221"/>
      <c r="BM281" s="124"/>
      <c r="BN281" s="124"/>
      <c r="BO281" s="124"/>
      <c r="BP281" s="124"/>
      <c r="BQ281" s="225">
        <f>SUM(BS281:BW281)</f>
        <v>0</v>
      </c>
      <c r="BR281" s="247"/>
      <c r="BS281" s="222"/>
      <c r="BT281" s="222"/>
      <c r="BU281" s="222"/>
      <c r="BV281" s="222"/>
      <c r="BW281" s="222"/>
      <c r="BX281" s="222"/>
      <c r="BY281" s="222"/>
      <c r="BZ281" s="225">
        <f>SUM(CA281:CD281)</f>
        <v>0</v>
      </c>
      <c r="CA281" s="222"/>
      <c r="CB281" s="222"/>
      <c r="CC281" s="222"/>
      <c r="CD281" s="222"/>
      <c r="CE281" s="222"/>
      <c r="CF281" s="226"/>
      <c r="CG281" s="568"/>
      <c r="CH281" s="568"/>
      <c r="CI281" s="124"/>
      <c r="CJ281" s="124"/>
      <c r="CK281" s="214"/>
    </row>
    <row r="282" spans="1:89" s="220" customFormat="1" hidden="1" outlineLevel="1">
      <c r="A282" s="214"/>
      <c r="B282" s="214"/>
      <c r="C282" s="99" t="s">
        <v>104</v>
      </c>
      <c r="D282" s="214"/>
      <c r="E282" s="124"/>
      <c r="F282" s="124"/>
      <c r="G282" s="225">
        <f>J282+O282+P282+Q282+R282</f>
        <v>0</v>
      </c>
      <c r="H282" s="225">
        <f t="shared" si="699"/>
        <v>0</v>
      </c>
      <c r="I282" s="225">
        <f t="shared" si="699"/>
        <v>0</v>
      </c>
      <c r="J282" s="225">
        <f t="shared" si="699"/>
        <v>0</v>
      </c>
      <c r="K282" s="224"/>
      <c r="L282" s="224"/>
      <c r="M282" s="224"/>
      <c r="N282" s="224"/>
      <c r="O282" s="224"/>
      <c r="P282" s="224"/>
      <c r="Q282" s="224"/>
      <c r="R282" s="224"/>
      <c r="S282" s="224"/>
      <c r="T282" s="222"/>
      <c r="U282" s="222"/>
      <c r="V282" s="222"/>
      <c r="W282" s="222"/>
      <c r="X282" s="222"/>
      <c r="Y282" s="222"/>
      <c r="Z282" s="222"/>
      <c r="AA282" s="124"/>
      <c r="AB282" s="225">
        <f>AI282+AX282+BA282+BD282+BG282</f>
        <v>0</v>
      </c>
      <c r="AC282" s="247"/>
      <c r="AD282" s="247"/>
      <c r="AE282" s="247"/>
      <c r="AF282" s="247"/>
      <c r="AG282" s="247"/>
      <c r="AH282" s="247"/>
      <c r="AI282" s="222"/>
      <c r="AJ282" s="221"/>
      <c r="AK282" s="221"/>
      <c r="AL282" s="221"/>
      <c r="AM282" s="221"/>
      <c r="AN282" s="221"/>
      <c r="AO282" s="221"/>
      <c r="AP282" s="221"/>
      <c r="AQ282" s="221"/>
      <c r="AR282" s="221"/>
      <c r="AS282" s="221"/>
      <c r="AT282" s="221"/>
      <c r="AU282" s="221"/>
      <c r="AV282" s="221"/>
      <c r="AW282" s="221"/>
      <c r="AX282" s="221"/>
      <c r="AY282" s="221"/>
      <c r="AZ282" s="221"/>
      <c r="BA282" s="221"/>
      <c r="BB282" s="221"/>
      <c r="BC282" s="221"/>
      <c r="BD282" s="221"/>
      <c r="BE282" s="221"/>
      <c r="BF282" s="221"/>
      <c r="BG282" s="221"/>
      <c r="BH282" s="221"/>
      <c r="BI282" s="221"/>
      <c r="BJ282" s="221"/>
      <c r="BK282" s="221"/>
      <c r="BL282" s="221"/>
      <c r="BM282" s="124"/>
      <c r="BN282" s="124"/>
      <c r="BO282" s="124"/>
      <c r="BP282" s="124"/>
      <c r="BQ282" s="225">
        <f>SUM(BS282:BW282)</f>
        <v>0</v>
      </c>
      <c r="BR282" s="247"/>
      <c r="BS282" s="222"/>
      <c r="BT282" s="222"/>
      <c r="BU282" s="222"/>
      <c r="BV282" s="222"/>
      <c r="BW282" s="222"/>
      <c r="BX282" s="222"/>
      <c r="BY282" s="222"/>
      <c r="BZ282" s="225">
        <f>SUM(CA282:CD282)</f>
        <v>0</v>
      </c>
      <c r="CA282" s="222"/>
      <c r="CB282" s="222"/>
      <c r="CC282" s="222"/>
      <c r="CD282" s="222"/>
      <c r="CE282" s="222"/>
      <c r="CF282" s="226"/>
      <c r="CG282" s="568"/>
      <c r="CH282" s="568"/>
      <c r="CI282" s="124"/>
      <c r="CJ282" s="124"/>
      <c r="CK282" s="214"/>
    </row>
    <row r="283" spans="1:89" s="220" customFormat="1" hidden="1" outlineLevel="1">
      <c r="A283" s="214"/>
      <c r="B283" s="214"/>
      <c r="C283" s="97"/>
      <c r="D283" s="124" t="s">
        <v>13</v>
      </c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24"/>
      <c r="AB283" s="225">
        <f>SUM(AB280:AB282)</f>
        <v>0</v>
      </c>
      <c r="AC283" s="247"/>
      <c r="AD283" s="247"/>
      <c r="AE283" s="247"/>
      <c r="AF283" s="247"/>
      <c r="AG283" s="247"/>
      <c r="AH283" s="247"/>
      <c r="AI283" s="225">
        <f>SUM(AI280:AI282)</f>
        <v>0</v>
      </c>
      <c r="AJ283" s="225">
        <f>SUM(AJ280:AJ282)</f>
        <v>0</v>
      </c>
      <c r="AK283" s="225">
        <f t="shared" ref="AK283:BI283" si="700">SUM(AK280:AK282)</f>
        <v>0</v>
      </c>
      <c r="AL283" s="225">
        <f t="shared" si="700"/>
        <v>0</v>
      </c>
      <c r="AM283" s="225">
        <f t="shared" si="700"/>
        <v>0</v>
      </c>
      <c r="AN283" s="225">
        <f t="shared" si="700"/>
        <v>0</v>
      </c>
      <c r="AO283" s="225">
        <f t="shared" si="700"/>
        <v>0</v>
      </c>
      <c r="AP283" s="225">
        <f t="shared" si="700"/>
        <v>0</v>
      </c>
      <c r="AQ283" s="225">
        <f t="shared" si="700"/>
        <v>0</v>
      </c>
      <c r="AR283" s="225">
        <f t="shared" si="700"/>
        <v>0</v>
      </c>
      <c r="AS283" s="225">
        <f t="shared" si="700"/>
        <v>0</v>
      </c>
      <c r="AT283" s="225">
        <f t="shared" si="700"/>
        <v>0</v>
      </c>
      <c r="AU283" s="225">
        <f t="shared" si="700"/>
        <v>0</v>
      </c>
      <c r="AV283" s="225">
        <f t="shared" si="700"/>
        <v>0</v>
      </c>
      <c r="AW283" s="225">
        <f t="shared" si="700"/>
        <v>0</v>
      </c>
      <c r="AX283" s="225">
        <f t="shared" si="700"/>
        <v>0</v>
      </c>
      <c r="AY283" s="225">
        <f t="shared" si="700"/>
        <v>0</v>
      </c>
      <c r="AZ283" s="225">
        <f t="shared" si="700"/>
        <v>0</v>
      </c>
      <c r="BA283" s="225">
        <f t="shared" si="700"/>
        <v>0</v>
      </c>
      <c r="BB283" s="225">
        <f t="shared" si="700"/>
        <v>0</v>
      </c>
      <c r="BC283" s="225">
        <f t="shared" si="700"/>
        <v>0</v>
      </c>
      <c r="BD283" s="225">
        <f t="shared" si="700"/>
        <v>0</v>
      </c>
      <c r="BE283" s="225">
        <f t="shared" si="700"/>
        <v>0</v>
      </c>
      <c r="BF283" s="225">
        <f t="shared" si="700"/>
        <v>0</v>
      </c>
      <c r="BG283" s="225">
        <f t="shared" si="700"/>
        <v>0</v>
      </c>
      <c r="BH283" s="225">
        <f t="shared" si="700"/>
        <v>0</v>
      </c>
      <c r="BI283" s="225">
        <f t="shared" si="700"/>
        <v>0</v>
      </c>
      <c r="BJ283" s="225">
        <f>SUM(BJ280:BJ282)</f>
        <v>0</v>
      </c>
      <c r="BK283" s="225">
        <f>SUM(BK280:BK282)</f>
        <v>0</v>
      </c>
      <c r="BL283" s="225">
        <f>SUM(BL280:BL282)</f>
        <v>0</v>
      </c>
      <c r="BM283" s="112"/>
      <c r="BN283" s="112"/>
      <c r="BO283" s="112"/>
      <c r="BP283" s="112"/>
      <c r="BQ283" s="225">
        <f t="shared" ref="BQ283" si="701">SUM(BQ280:BQ282)</f>
        <v>0</v>
      </c>
      <c r="BR283" s="247"/>
      <c r="BS283" s="225">
        <f t="shared" ref="BS283:BW283" si="702">SUM(BS280:BS282)</f>
        <v>0</v>
      </c>
      <c r="BT283" s="225">
        <f t="shared" si="702"/>
        <v>0</v>
      </c>
      <c r="BU283" s="225">
        <f t="shared" si="702"/>
        <v>0</v>
      </c>
      <c r="BV283" s="225">
        <f t="shared" si="702"/>
        <v>0</v>
      </c>
      <c r="BW283" s="225">
        <f t="shared" si="702"/>
        <v>0</v>
      </c>
      <c r="BX283" s="225">
        <f>SUM(BX280:BX282)</f>
        <v>0</v>
      </c>
      <c r="BY283" s="225">
        <f>SUM(BY280:BY282)</f>
        <v>0</v>
      </c>
      <c r="BZ283" s="225">
        <f t="shared" ref="BZ283:CD283" si="703">SUM(BZ280:BZ282)</f>
        <v>0</v>
      </c>
      <c r="CA283" s="225">
        <f t="shared" si="703"/>
        <v>0</v>
      </c>
      <c r="CB283" s="225">
        <f t="shared" si="703"/>
        <v>0</v>
      </c>
      <c r="CC283" s="225">
        <f t="shared" si="703"/>
        <v>0</v>
      </c>
      <c r="CD283" s="225">
        <f t="shared" si="703"/>
        <v>0</v>
      </c>
      <c r="CE283" s="225">
        <f>SUM(CE280:CE282)</f>
        <v>0</v>
      </c>
      <c r="CF283" s="247"/>
      <c r="CG283" s="570"/>
      <c r="CH283" s="570"/>
      <c r="CI283" s="112"/>
      <c r="CJ283" s="112"/>
      <c r="CK283" s="112"/>
    </row>
    <row r="284" spans="1:89" s="220" customFormat="1" hidden="1" outlineLevel="1">
      <c r="A284" s="214"/>
      <c r="B284" s="214"/>
      <c r="C284" s="95" t="s">
        <v>125</v>
      </c>
      <c r="D284" s="122" t="s">
        <v>105</v>
      </c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24"/>
      <c r="AB284" s="112"/>
      <c r="AC284" s="246"/>
      <c r="AD284" s="246"/>
      <c r="AE284" s="246"/>
      <c r="AF284" s="246"/>
      <c r="AG284" s="246"/>
      <c r="AH284" s="246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246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246"/>
      <c r="CG284" s="582"/>
      <c r="CH284" s="582"/>
      <c r="CI284" s="112"/>
      <c r="CJ284" s="112"/>
      <c r="CK284" s="112"/>
    </row>
    <row r="285" spans="1:89" s="220" customFormat="1" hidden="1" outlineLevel="1">
      <c r="A285" s="214"/>
      <c r="B285" s="214"/>
      <c r="C285" s="100"/>
      <c r="D285" s="214"/>
      <c r="E285" s="124"/>
      <c r="F285" s="124"/>
      <c r="G285" s="225">
        <f>J285+O285+P285+Q285+R285</f>
        <v>0</v>
      </c>
      <c r="H285" s="225">
        <f t="shared" ref="H285:J287" si="704">SUM(I285:L285)</f>
        <v>0</v>
      </c>
      <c r="I285" s="225">
        <f t="shared" si="704"/>
        <v>0</v>
      </c>
      <c r="J285" s="225">
        <f t="shared" si="704"/>
        <v>0</v>
      </c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  <c r="AA285" s="124"/>
      <c r="AB285" s="225">
        <f>AI285+AX285+BA285+BD285+BG285</f>
        <v>0</v>
      </c>
      <c r="AC285" s="247"/>
      <c r="AD285" s="247"/>
      <c r="AE285" s="247"/>
      <c r="AF285" s="247"/>
      <c r="AG285" s="247"/>
      <c r="AH285" s="247"/>
      <c r="AI285" s="221"/>
      <c r="AJ285" s="221"/>
      <c r="AK285" s="221"/>
      <c r="AL285" s="221"/>
      <c r="AM285" s="221"/>
      <c r="AN285" s="221"/>
      <c r="AO285" s="221"/>
      <c r="AP285" s="221"/>
      <c r="AQ285" s="221"/>
      <c r="AR285" s="221"/>
      <c r="AS285" s="221"/>
      <c r="AT285" s="221"/>
      <c r="AU285" s="221"/>
      <c r="AV285" s="221"/>
      <c r="AW285" s="221"/>
      <c r="AX285" s="221"/>
      <c r="AY285" s="221"/>
      <c r="AZ285" s="221"/>
      <c r="BA285" s="221"/>
      <c r="BB285" s="221"/>
      <c r="BC285" s="221"/>
      <c r="BD285" s="221"/>
      <c r="BE285" s="221"/>
      <c r="BF285" s="221"/>
      <c r="BG285" s="221"/>
      <c r="BH285" s="221"/>
      <c r="BI285" s="221"/>
      <c r="BJ285" s="221"/>
      <c r="BK285" s="221"/>
      <c r="BL285" s="221"/>
      <c r="BM285" s="124"/>
      <c r="BN285" s="124"/>
      <c r="BO285" s="124"/>
      <c r="BP285" s="124"/>
      <c r="BQ285" s="225">
        <f>SUM(BS285:BW285)</f>
        <v>0</v>
      </c>
      <c r="BR285" s="247"/>
      <c r="BS285" s="221"/>
      <c r="BT285" s="221"/>
      <c r="BU285" s="221"/>
      <c r="BV285" s="221"/>
      <c r="BW285" s="221"/>
      <c r="BX285" s="221"/>
      <c r="BY285" s="221"/>
      <c r="BZ285" s="225">
        <f>SUM(CA285:CD285)</f>
        <v>0</v>
      </c>
      <c r="CA285" s="221"/>
      <c r="CB285" s="221"/>
      <c r="CC285" s="221"/>
      <c r="CD285" s="221"/>
      <c r="CE285" s="221"/>
      <c r="CF285" s="229"/>
      <c r="CG285" s="578"/>
      <c r="CH285" s="578"/>
      <c r="CI285" s="124"/>
      <c r="CJ285" s="124"/>
      <c r="CK285" s="214"/>
    </row>
    <row r="286" spans="1:89" s="220" customFormat="1" hidden="1" outlineLevel="1">
      <c r="A286" s="214"/>
      <c r="B286" s="214"/>
      <c r="C286" s="100"/>
      <c r="D286" s="214"/>
      <c r="E286" s="124"/>
      <c r="F286" s="124"/>
      <c r="G286" s="225">
        <f>J286+O286+P286+Q286+R286</f>
        <v>0</v>
      </c>
      <c r="H286" s="225">
        <f t="shared" si="704"/>
        <v>0</v>
      </c>
      <c r="I286" s="225">
        <f t="shared" si="704"/>
        <v>0</v>
      </c>
      <c r="J286" s="225">
        <f t="shared" si="704"/>
        <v>0</v>
      </c>
      <c r="K286" s="224"/>
      <c r="L286" s="224"/>
      <c r="M286" s="224"/>
      <c r="N286" s="224"/>
      <c r="O286" s="224"/>
      <c r="P286" s="224"/>
      <c r="Q286" s="224"/>
      <c r="R286" s="224"/>
      <c r="S286" s="224"/>
      <c r="T286" s="222"/>
      <c r="U286" s="222"/>
      <c r="V286" s="222"/>
      <c r="W286" s="222"/>
      <c r="X286" s="222"/>
      <c r="Y286" s="222"/>
      <c r="Z286" s="222"/>
      <c r="AA286" s="124"/>
      <c r="AB286" s="225">
        <f>AI286+AX286+BA286+BD286+BG286</f>
        <v>0</v>
      </c>
      <c r="AC286" s="247"/>
      <c r="AD286" s="247"/>
      <c r="AE286" s="247"/>
      <c r="AF286" s="247"/>
      <c r="AG286" s="247"/>
      <c r="AH286" s="247"/>
      <c r="AI286" s="222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M286" s="124"/>
      <c r="BN286" s="124"/>
      <c r="BO286" s="124"/>
      <c r="BP286" s="124"/>
      <c r="BQ286" s="225">
        <f>SUM(BS286:BW286)</f>
        <v>0</v>
      </c>
      <c r="BR286" s="247"/>
      <c r="BS286" s="221"/>
      <c r="BT286" s="221"/>
      <c r="BU286" s="221"/>
      <c r="BV286" s="221"/>
      <c r="BW286" s="221"/>
      <c r="BX286" s="221"/>
      <c r="BY286" s="221"/>
      <c r="BZ286" s="225">
        <f>SUM(CA286:CD286)</f>
        <v>0</v>
      </c>
      <c r="CA286" s="221"/>
      <c r="CB286" s="221"/>
      <c r="CC286" s="221"/>
      <c r="CD286" s="221"/>
      <c r="CE286" s="221"/>
      <c r="CF286" s="229"/>
      <c r="CG286" s="578"/>
      <c r="CH286" s="578"/>
      <c r="CI286" s="124"/>
      <c r="CJ286" s="124"/>
      <c r="CK286" s="214"/>
    </row>
    <row r="287" spans="1:89" s="220" customFormat="1" hidden="1" outlineLevel="1">
      <c r="A287" s="214"/>
      <c r="B287" s="214"/>
      <c r="C287" s="100" t="s">
        <v>104</v>
      </c>
      <c r="D287" s="214"/>
      <c r="E287" s="124"/>
      <c r="F287" s="124"/>
      <c r="G287" s="225">
        <f>J287+O287+P287+Q287+R287</f>
        <v>0</v>
      </c>
      <c r="H287" s="225">
        <f t="shared" si="704"/>
        <v>0</v>
      </c>
      <c r="I287" s="225">
        <f t="shared" si="704"/>
        <v>0</v>
      </c>
      <c r="J287" s="225">
        <f t="shared" si="704"/>
        <v>0</v>
      </c>
      <c r="K287" s="224"/>
      <c r="L287" s="224"/>
      <c r="M287" s="224"/>
      <c r="N287" s="224"/>
      <c r="O287" s="224"/>
      <c r="P287" s="224"/>
      <c r="Q287" s="224"/>
      <c r="R287" s="224"/>
      <c r="S287" s="224"/>
      <c r="T287" s="222"/>
      <c r="U287" s="222"/>
      <c r="V287" s="222"/>
      <c r="W287" s="222"/>
      <c r="X287" s="222"/>
      <c r="Y287" s="222"/>
      <c r="Z287" s="222"/>
      <c r="AA287" s="124"/>
      <c r="AB287" s="225">
        <f>AI287+AX287+BA287+BD287+BG287</f>
        <v>0</v>
      </c>
      <c r="AC287" s="247"/>
      <c r="AD287" s="247"/>
      <c r="AE287" s="247"/>
      <c r="AF287" s="247"/>
      <c r="AG287" s="247"/>
      <c r="AH287" s="247"/>
      <c r="AI287" s="222"/>
      <c r="AJ287" s="221"/>
      <c r="AK287" s="221"/>
      <c r="AL287" s="221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  <c r="BG287" s="221"/>
      <c r="BH287" s="221"/>
      <c r="BI287" s="221"/>
      <c r="BJ287" s="221"/>
      <c r="BK287" s="221"/>
      <c r="BL287" s="221"/>
      <c r="BM287" s="124"/>
      <c r="BN287" s="124"/>
      <c r="BO287" s="124"/>
      <c r="BP287" s="124"/>
      <c r="BQ287" s="225">
        <f>SUM(BS287:BW287)</f>
        <v>0</v>
      </c>
      <c r="BR287" s="247"/>
      <c r="BS287" s="221"/>
      <c r="BT287" s="221"/>
      <c r="BU287" s="221"/>
      <c r="BV287" s="221"/>
      <c r="BW287" s="221"/>
      <c r="BX287" s="221"/>
      <c r="BY287" s="221"/>
      <c r="BZ287" s="225">
        <f>SUM(CA287:CD287)</f>
        <v>0</v>
      </c>
      <c r="CA287" s="221"/>
      <c r="CB287" s="221"/>
      <c r="CC287" s="221"/>
      <c r="CD287" s="221"/>
      <c r="CE287" s="221"/>
      <c r="CF287" s="229"/>
      <c r="CG287" s="578"/>
      <c r="CH287" s="578"/>
      <c r="CI287" s="124"/>
      <c r="CJ287" s="124"/>
      <c r="CK287" s="214"/>
    </row>
    <row r="288" spans="1:89" s="220" customFormat="1" hidden="1" outlineLevel="1">
      <c r="A288" s="214"/>
      <c r="B288" s="214"/>
      <c r="C288" s="97"/>
      <c r="D288" s="124" t="s">
        <v>13</v>
      </c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24"/>
      <c r="AB288" s="225">
        <f>SUM(AB285:AB287)</f>
        <v>0</v>
      </c>
      <c r="AC288" s="247"/>
      <c r="AD288" s="247"/>
      <c r="AE288" s="247"/>
      <c r="AF288" s="247"/>
      <c r="AG288" s="247"/>
      <c r="AH288" s="247"/>
      <c r="AI288" s="225">
        <f>SUM(AI285:AI287)</f>
        <v>0</v>
      </c>
      <c r="AJ288" s="225">
        <f>SUM(AJ285:AJ287)</f>
        <v>0</v>
      </c>
      <c r="AK288" s="225">
        <f t="shared" ref="AK288:BI288" si="705">SUM(AK285:AK287)</f>
        <v>0</v>
      </c>
      <c r="AL288" s="225">
        <f t="shared" si="705"/>
        <v>0</v>
      </c>
      <c r="AM288" s="225">
        <f t="shared" si="705"/>
        <v>0</v>
      </c>
      <c r="AN288" s="225">
        <f t="shared" si="705"/>
        <v>0</v>
      </c>
      <c r="AO288" s="225">
        <f t="shared" si="705"/>
        <v>0</v>
      </c>
      <c r="AP288" s="225">
        <f t="shared" si="705"/>
        <v>0</v>
      </c>
      <c r="AQ288" s="225">
        <f t="shared" si="705"/>
        <v>0</v>
      </c>
      <c r="AR288" s="225">
        <f t="shared" si="705"/>
        <v>0</v>
      </c>
      <c r="AS288" s="225">
        <f t="shared" si="705"/>
        <v>0</v>
      </c>
      <c r="AT288" s="225">
        <f t="shared" si="705"/>
        <v>0</v>
      </c>
      <c r="AU288" s="225">
        <f t="shared" si="705"/>
        <v>0</v>
      </c>
      <c r="AV288" s="225">
        <f t="shared" si="705"/>
        <v>0</v>
      </c>
      <c r="AW288" s="225">
        <f t="shared" si="705"/>
        <v>0</v>
      </c>
      <c r="AX288" s="225">
        <f t="shared" si="705"/>
        <v>0</v>
      </c>
      <c r="AY288" s="225">
        <f t="shared" si="705"/>
        <v>0</v>
      </c>
      <c r="AZ288" s="225">
        <f t="shared" si="705"/>
        <v>0</v>
      </c>
      <c r="BA288" s="225">
        <f t="shared" si="705"/>
        <v>0</v>
      </c>
      <c r="BB288" s="225">
        <f t="shared" si="705"/>
        <v>0</v>
      </c>
      <c r="BC288" s="225">
        <f t="shared" si="705"/>
        <v>0</v>
      </c>
      <c r="BD288" s="225">
        <f t="shared" si="705"/>
        <v>0</v>
      </c>
      <c r="BE288" s="225">
        <f t="shared" si="705"/>
        <v>0</v>
      </c>
      <c r="BF288" s="225">
        <f t="shared" si="705"/>
        <v>0</v>
      </c>
      <c r="BG288" s="225">
        <f t="shared" si="705"/>
        <v>0</v>
      </c>
      <c r="BH288" s="225">
        <f t="shared" si="705"/>
        <v>0</v>
      </c>
      <c r="BI288" s="225">
        <f t="shared" si="705"/>
        <v>0</v>
      </c>
      <c r="BJ288" s="225">
        <f>SUM(BJ285:BJ287)</f>
        <v>0</v>
      </c>
      <c r="BK288" s="225">
        <f>SUM(BK285:BK287)</f>
        <v>0</v>
      </c>
      <c r="BL288" s="225">
        <f>SUM(BL285:BL287)</f>
        <v>0</v>
      </c>
      <c r="BM288" s="112"/>
      <c r="BN288" s="112"/>
      <c r="BO288" s="112"/>
      <c r="BP288" s="112"/>
      <c r="BQ288" s="225">
        <f t="shared" ref="BQ288" si="706">SUM(BQ285:BQ287)</f>
        <v>0</v>
      </c>
      <c r="BR288" s="247"/>
      <c r="BS288" s="225">
        <f t="shared" ref="BS288:BW288" si="707">SUM(BS285:BS287)</f>
        <v>0</v>
      </c>
      <c r="BT288" s="225">
        <f t="shared" si="707"/>
        <v>0</v>
      </c>
      <c r="BU288" s="225">
        <f t="shared" si="707"/>
        <v>0</v>
      </c>
      <c r="BV288" s="225">
        <f t="shared" si="707"/>
        <v>0</v>
      </c>
      <c r="BW288" s="225">
        <f t="shared" si="707"/>
        <v>0</v>
      </c>
      <c r="BX288" s="225">
        <f>SUM(BX285:BX287)</f>
        <v>0</v>
      </c>
      <c r="BY288" s="225">
        <f>SUM(BY285:BY287)</f>
        <v>0</v>
      </c>
      <c r="BZ288" s="225">
        <f t="shared" ref="BZ288:CD288" si="708">SUM(BZ285:BZ287)</f>
        <v>0</v>
      </c>
      <c r="CA288" s="225">
        <f t="shared" si="708"/>
        <v>0</v>
      </c>
      <c r="CB288" s="225">
        <f t="shared" si="708"/>
        <v>0</v>
      </c>
      <c r="CC288" s="225">
        <f t="shared" si="708"/>
        <v>0</v>
      </c>
      <c r="CD288" s="225">
        <f t="shared" si="708"/>
        <v>0</v>
      </c>
      <c r="CE288" s="225">
        <f>SUM(CE285:CE287)</f>
        <v>0</v>
      </c>
      <c r="CF288" s="247"/>
      <c r="CG288" s="570"/>
      <c r="CH288" s="570"/>
      <c r="CI288" s="112"/>
      <c r="CJ288" s="112"/>
      <c r="CK288" s="112"/>
    </row>
    <row r="289" spans="1:89" s="220" customFormat="1" ht="78.75" outlineLevel="1">
      <c r="A289" s="119"/>
      <c r="B289" s="119"/>
      <c r="C289" s="101">
        <v>2</v>
      </c>
      <c r="D289" s="25" t="s">
        <v>291</v>
      </c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252"/>
      <c r="AD289" s="252"/>
      <c r="AE289" s="252"/>
      <c r="AF289" s="252"/>
      <c r="AG289" s="252"/>
      <c r="AH289" s="252"/>
      <c r="AI289" s="173"/>
      <c r="AJ289" s="164">
        <f>AJ295+AJ300+AJ305+AJ310+AJ315+AJ320+AJ326+AJ331+AJ336+AJ341+AJ346+AJ351</f>
        <v>0</v>
      </c>
      <c r="AK289" s="164">
        <f>AK295+AK300+AK305+AK310+AK315+AK320+AK326+AK331+AK336+AK341+AK346+AK351</f>
        <v>0</v>
      </c>
      <c r="AL289" s="173"/>
      <c r="AM289" s="164">
        <f>AM295+AM300+AM305+AM310+AM315+AM320+AM326+AM331+AM336+AM341+AM346+AM351</f>
        <v>0</v>
      </c>
      <c r="AN289" s="164">
        <f>AN295+AN300+AN305+AN310+AN315+AN320+AN326+AN331+AN336+AN341+AN346+AN351</f>
        <v>0</v>
      </c>
      <c r="AO289" s="173"/>
      <c r="AP289" s="164">
        <f>AP295+AP300+AP305+AP310+AP315+AP320+AP326+AP331+AP336+AP341+AP346+AP351</f>
        <v>0</v>
      </c>
      <c r="AQ289" s="164">
        <f>AQ295+AQ300+AQ305+AQ310+AQ315+AQ320+AQ326+AQ331+AQ336+AQ341+AQ346+AQ351</f>
        <v>0</v>
      </c>
      <c r="AR289" s="173"/>
      <c r="AS289" s="164">
        <f>AS295+AS300+AS305+AS310+AS315+AS320+AS326+AS331+AS336+AS341+AS346+AS351</f>
        <v>0</v>
      </c>
      <c r="AT289" s="164">
        <f>AT295+AT300+AT305+AT310+AT315+AT320+AT326+AT331+AT336+AT341+AT346+AT351</f>
        <v>0</v>
      </c>
      <c r="AU289" s="173"/>
      <c r="AV289" s="164">
        <f>AV295+AV300+AV305+AV310+AV315+AV320+AV326+AV331+AV336+AV341+AV346+AV351</f>
        <v>0</v>
      </c>
      <c r="AW289" s="164">
        <f>AW295+AW300+AW305+AW310+AW315+AW320+AW326+AW331+AW336+AW341+AW346+AW351</f>
        <v>0</v>
      </c>
      <c r="AX289" s="173"/>
      <c r="AY289" s="164">
        <f>AY295+AY300+AY305+AY310+AY315+AY320+AY326+AY331+AY336+AY341+AY346+AY351</f>
        <v>0</v>
      </c>
      <c r="AZ289" s="164">
        <f>AZ295+AZ300+AZ305+AZ310+AZ315+AZ320+AZ326+AZ331+AZ336+AZ341+AZ346+AZ351</f>
        <v>0</v>
      </c>
      <c r="BA289" s="173"/>
      <c r="BB289" s="164">
        <f>BB295+BB300+BB305+BB310+BB315+BB320+BB326+BB331+BB336+BB341+BB346+BB351</f>
        <v>0</v>
      </c>
      <c r="BC289" s="164">
        <f>BC295+BC300+BC305+BC310+BC315+BC320+BC326+BC331+BC336+BC341+BC346+BC351</f>
        <v>0</v>
      </c>
      <c r="BD289" s="173"/>
      <c r="BE289" s="164">
        <f>BE295+BE300+BE305+BE310+BE315+BE320+BE326+BE331+BE336+BE341+BE346+BE351</f>
        <v>0</v>
      </c>
      <c r="BF289" s="164">
        <f>BF295+BF300+BF305+BF310+BF315+BF320+BF326+BF331+BF336+BF341+BF346+BF351</f>
        <v>0</v>
      </c>
      <c r="BG289" s="173"/>
      <c r="BH289" s="164">
        <f>BH295+BH300+BH305+BH310+BH315+BH320+BH326+BH331+BH336+BH341+BH346+BH351</f>
        <v>0</v>
      </c>
      <c r="BI289" s="164">
        <f>BI295+BI300+BI305+BI310+BI315+BI320+BI326+BI331+BI336+BI341+BI346+BI351</f>
        <v>0</v>
      </c>
      <c r="BJ289" s="173"/>
      <c r="BK289" s="164">
        <f>BK295+BK300+BK305+BK310+BK315+BK320+BK326+BK331+BK336+BK341+BK346+BK351</f>
        <v>0</v>
      </c>
      <c r="BL289" s="164">
        <f>BL295+BL300+BL305+BL310+BL315+BL320+BL326+BL331+BL336+BL341+BL346+BL351</f>
        <v>0</v>
      </c>
      <c r="BM289" s="173"/>
      <c r="BN289" s="173"/>
      <c r="BO289" s="173"/>
      <c r="BP289" s="173"/>
      <c r="BQ289" s="164"/>
      <c r="BR289" s="248"/>
      <c r="BS289" s="164">
        <f>BS295+BS300+BS305+BS310+BS315+BS320+BS326+BS331+BS336+BS341+BS346+BS351</f>
        <v>0</v>
      </c>
      <c r="BT289" s="164"/>
      <c r="BU289" s="164">
        <f t="shared" ref="BU289:CH289" si="709">BU295+BU300+BU305+BU310+BU315+BU320+BU326+BU331+BU336+BU341+BU346+BU351</f>
        <v>0</v>
      </c>
      <c r="BV289" s="164">
        <f t="shared" si="709"/>
        <v>0</v>
      </c>
      <c r="BW289" s="164">
        <f t="shared" si="709"/>
        <v>0</v>
      </c>
      <c r="BX289" s="164">
        <f t="shared" si="709"/>
        <v>0</v>
      </c>
      <c r="BY289" s="164">
        <f t="shared" si="709"/>
        <v>0</v>
      </c>
      <c r="BZ289" s="164">
        <f t="shared" si="709"/>
        <v>0</v>
      </c>
      <c r="CA289" s="164">
        <f t="shared" si="709"/>
        <v>0</v>
      </c>
      <c r="CB289" s="164">
        <f t="shared" si="709"/>
        <v>0</v>
      </c>
      <c r="CC289" s="164">
        <f t="shared" si="709"/>
        <v>0</v>
      </c>
      <c r="CD289" s="164">
        <f t="shared" si="709"/>
        <v>0</v>
      </c>
      <c r="CE289" s="164">
        <f t="shared" si="709"/>
        <v>0</v>
      </c>
      <c r="CF289" s="164">
        <f t="shared" si="709"/>
        <v>0</v>
      </c>
      <c r="CG289" s="164">
        <f t="shared" si="709"/>
        <v>0</v>
      </c>
      <c r="CH289" s="164">
        <f t="shared" si="709"/>
        <v>0</v>
      </c>
      <c r="CI289" s="173"/>
      <c r="CJ289" s="173"/>
      <c r="CK289" s="173"/>
    </row>
    <row r="290" spans="1:89" s="220" customFormat="1" hidden="1" outlineLevel="1">
      <c r="A290" s="214"/>
      <c r="B290" s="214"/>
      <c r="C290" s="95" t="s">
        <v>51</v>
      </c>
      <c r="D290" s="122" t="s">
        <v>101</v>
      </c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221"/>
      <c r="AB290" s="112"/>
      <c r="AC290" s="246"/>
      <c r="AD290" s="246"/>
      <c r="AE290" s="246"/>
      <c r="AF290" s="246"/>
      <c r="AG290" s="246"/>
      <c r="AH290" s="246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246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246"/>
      <c r="CG290" s="582"/>
      <c r="CH290" s="582"/>
      <c r="CI290" s="112"/>
      <c r="CJ290" s="112"/>
      <c r="CK290" s="112"/>
    </row>
    <row r="291" spans="1:89" s="220" customFormat="1" hidden="1" outlineLevel="1">
      <c r="A291" s="214"/>
      <c r="B291" s="214"/>
      <c r="C291" s="102" t="s">
        <v>126</v>
      </c>
      <c r="D291" s="36" t="s">
        <v>106</v>
      </c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214"/>
      <c r="AB291" s="112"/>
      <c r="AC291" s="246"/>
      <c r="AD291" s="246"/>
      <c r="AE291" s="246"/>
      <c r="AF291" s="246"/>
      <c r="AG291" s="246"/>
      <c r="AH291" s="246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246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246"/>
      <c r="CG291" s="582"/>
      <c r="CH291" s="582"/>
      <c r="CI291" s="112"/>
      <c r="CJ291" s="112"/>
      <c r="CK291" s="112"/>
    </row>
    <row r="292" spans="1:89" s="220" customFormat="1" hidden="1" outlineLevel="1">
      <c r="A292" s="214"/>
      <c r="B292" s="214"/>
      <c r="C292" s="103"/>
      <c r="D292" s="131"/>
      <c r="E292" s="214"/>
      <c r="F292" s="214"/>
      <c r="G292" s="225">
        <f>J292+O292+P292+Q292+R292</f>
        <v>0</v>
      </c>
      <c r="H292" s="225">
        <f t="shared" ref="H292:J294" si="710">SUM(I292:L292)</f>
        <v>0</v>
      </c>
      <c r="I292" s="225">
        <f t="shared" si="710"/>
        <v>0</v>
      </c>
      <c r="J292" s="225">
        <f t="shared" si="710"/>
        <v>0</v>
      </c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  <c r="AA292" s="221"/>
      <c r="AB292" s="225">
        <f>AI292+AX292+BA292+BD292+BG292</f>
        <v>0</v>
      </c>
      <c r="AC292" s="247"/>
      <c r="AD292" s="247"/>
      <c r="AE292" s="247"/>
      <c r="AF292" s="247"/>
      <c r="AG292" s="247"/>
      <c r="AH292" s="247"/>
      <c r="AI292" s="221"/>
      <c r="AJ292" s="221"/>
      <c r="AK292" s="221"/>
      <c r="AL292" s="221"/>
      <c r="AM292" s="221"/>
      <c r="AN292" s="221"/>
      <c r="AO292" s="221"/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  <c r="BF292" s="221"/>
      <c r="BG292" s="221"/>
      <c r="BH292" s="221"/>
      <c r="BI292" s="221"/>
      <c r="BJ292" s="221"/>
      <c r="BK292" s="221"/>
      <c r="BL292" s="221"/>
      <c r="BM292" s="221"/>
      <c r="BN292" s="221"/>
      <c r="BO292" s="221"/>
      <c r="BP292" s="221"/>
      <c r="BQ292" s="225">
        <f>SUM(BS292:BW292)</f>
        <v>0</v>
      </c>
      <c r="BR292" s="247"/>
      <c r="BS292" s="221"/>
      <c r="BT292" s="221"/>
      <c r="BU292" s="221"/>
      <c r="BV292" s="221"/>
      <c r="BW292" s="221"/>
      <c r="BX292" s="221"/>
      <c r="BY292" s="221"/>
      <c r="BZ292" s="225">
        <f>SUM(CA292:CD292)</f>
        <v>0</v>
      </c>
      <c r="CA292" s="221"/>
      <c r="CB292" s="221"/>
      <c r="CC292" s="221"/>
      <c r="CD292" s="221"/>
      <c r="CE292" s="221"/>
      <c r="CF292" s="229"/>
      <c r="CG292" s="578"/>
      <c r="CH292" s="578"/>
      <c r="CI292" s="214"/>
      <c r="CJ292" s="214"/>
      <c r="CK292" s="214"/>
    </row>
    <row r="293" spans="1:89" s="220" customFormat="1" hidden="1" outlineLevel="1">
      <c r="A293" s="214"/>
      <c r="B293" s="214"/>
      <c r="C293" s="103"/>
      <c r="D293" s="131"/>
      <c r="E293" s="214"/>
      <c r="F293" s="214"/>
      <c r="G293" s="225">
        <f>J293+O293+P293+Q293+R293</f>
        <v>0</v>
      </c>
      <c r="H293" s="225">
        <f t="shared" si="710"/>
        <v>0</v>
      </c>
      <c r="I293" s="225">
        <f t="shared" si="710"/>
        <v>0</v>
      </c>
      <c r="J293" s="225">
        <f t="shared" si="710"/>
        <v>0</v>
      </c>
      <c r="K293" s="224"/>
      <c r="L293" s="224"/>
      <c r="M293" s="224"/>
      <c r="N293" s="224"/>
      <c r="O293" s="224"/>
      <c r="P293" s="224"/>
      <c r="Q293" s="224"/>
      <c r="R293" s="224"/>
      <c r="S293" s="224"/>
      <c r="T293" s="222"/>
      <c r="U293" s="222"/>
      <c r="V293" s="222"/>
      <c r="W293" s="222"/>
      <c r="X293" s="222"/>
      <c r="Y293" s="222"/>
      <c r="Z293" s="222"/>
      <c r="AA293" s="222"/>
      <c r="AB293" s="225">
        <f>AI293+AX293+BA293+BD293+BG293</f>
        <v>0</v>
      </c>
      <c r="AC293" s="247"/>
      <c r="AD293" s="247"/>
      <c r="AE293" s="247"/>
      <c r="AF293" s="247"/>
      <c r="AG293" s="247"/>
      <c r="AH293" s="247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  <c r="BL293" s="222"/>
      <c r="BM293" s="222"/>
      <c r="BN293" s="222"/>
      <c r="BO293" s="222"/>
      <c r="BP293" s="222"/>
      <c r="BQ293" s="225">
        <f>SUM(BS293:BW293)</f>
        <v>0</v>
      </c>
      <c r="BR293" s="247"/>
      <c r="BS293" s="222"/>
      <c r="BT293" s="222"/>
      <c r="BU293" s="222"/>
      <c r="BV293" s="222"/>
      <c r="BW293" s="222"/>
      <c r="BX293" s="222"/>
      <c r="BY293" s="222"/>
      <c r="BZ293" s="225">
        <f>SUM(CA293:CD293)</f>
        <v>0</v>
      </c>
      <c r="CA293" s="222"/>
      <c r="CB293" s="222"/>
      <c r="CC293" s="222"/>
      <c r="CD293" s="222"/>
      <c r="CE293" s="222"/>
      <c r="CF293" s="226"/>
      <c r="CG293" s="568"/>
      <c r="CH293" s="568"/>
      <c r="CI293" s="214"/>
      <c r="CJ293" s="214"/>
      <c r="CK293" s="214"/>
    </row>
    <row r="294" spans="1:89" s="220" customFormat="1" hidden="1" outlineLevel="1">
      <c r="A294" s="214"/>
      <c r="B294" s="214"/>
      <c r="C294" s="103"/>
      <c r="D294" s="131"/>
      <c r="E294" s="214"/>
      <c r="F294" s="214"/>
      <c r="G294" s="225">
        <f>J294+O294+P294+Q294+R294</f>
        <v>0</v>
      </c>
      <c r="H294" s="225">
        <f t="shared" si="710"/>
        <v>0</v>
      </c>
      <c r="I294" s="225">
        <f t="shared" si="710"/>
        <v>0</v>
      </c>
      <c r="J294" s="225">
        <f t="shared" si="710"/>
        <v>0</v>
      </c>
      <c r="K294" s="224"/>
      <c r="L294" s="224"/>
      <c r="M294" s="224"/>
      <c r="N294" s="224"/>
      <c r="O294" s="224"/>
      <c r="P294" s="224"/>
      <c r="Q294" s="224"/>
      <c r="R294" s="224"/>
      <c r="S294" s="224"/>
      <c r="T294" s="222"/>
      <c r="U294" s="222"/>
      <c r="V294" s="222"/>
      <c r="W294" s="222"/>
      <c r="X294" s="222"/>
      <c r="Y294" s="222"/>
      <c r="Z294" s="222"/>
      <c r="AA294" s="222"/>
      <c r="AB294" s="225">
        <f>AI294+AX294+BA294+BD294+BG294</f>
        <v>0</v>
      </c>
      <c r="AC294" s="247"/>
      <c r="AD294" s="247"/>
      <c r="AE294" s="247"/>
      <c r="AF294" s="247"/>
      <c r="AG294" s="247"/>
      <c r="AH294" s="247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2"/>
      <c r="BK294" s="222"/>
      <c r="BL294" s="222"/>
      <c r="BM294" s="222"/>
      <c r="BN294" s="222"/>
      <c r="BO294" s="222"/>
      <c r="BP294" s="222"/>
      <c r="BQ294" s="225">
        <f>SUM(BS294:BW294)</f>
        <v>0</v>
      </c>
      <c r="BR294" s="247"/>
      <c r="BS294" s="222"/>
      <c r="BT294" s="222"/>
      <c r="BU294" s="222"/>
      <c r="BV294" s="222"/>
      <c r="BW294" s="222"/>
      <c r="BX294" s="222"/>
      <c r="BY294" s="222"/>
      <c r="BZ294" s="225">
        <f>SUM(CA294:CD294)</f>
        <v>0</v>
      </c>
      <c r="CA294" s="222"/>
      <c r="CB294" s="222"/>
      <c r="CC294" s="222"/>
      <c r="CD294" s="222"/>
      <c r="CE294" s="222"/>
      <c r="CF294" s="226"/>
      <c r="CG294" s="568"/>
      <c r="CH294" s="568"/>
      <c r="CI294" s="214"/>
      <c r="CJ294" s="214"/>
      <c r="CK294" s="214"/>
    </row>
    <row r="295" spans="1:89" s="220" customFormat="1" hidden="1" outlineLevel="1">
      <c r="A295" s="214"/>
      <c r="B295" s="214"/>
      <c r="C295" s="103"/>
      <c r="D295" s="37" t="s">
        <v>107</v>
      </c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24"/>
      <c r="AB295" s="225">
        <f>SUM(AB292:AB294)</f>
        <v>0</v>
      </c>
      <c r="AC295" s="247"/>
      <c r="AD295" s="247"/>
      <c r="AE295" s="247"/>
      <c r="AF295" s="247"/>
      <c r="AG295" s="247"/>
      <c r="AH295" s="247"/>
      <c r="AI295" s="225">
        <f>SUM(AI292:AI294)</f>
        <v>0</v>
      </c>
      <c r="AJ295" s="225">
        <f>SUM(AJ292:AJ294)</f>
        <v>0</v>
      </c>
      <c r="AK295" s="225">
        <f t="shared" ref="AK295:BI295" si="711">SUM(AK292:AK294)</f>
        <v>0</v>
      </c>
      <c r="AL295" s="225">
        <f t="shared" si="711"/>
        <v>0</v>
      </c>
      <c r="AM295" s="225">
        <f t="shared" si="711"/>
        <v>0</v>
      </c>
      <c r="AN295" s="225">
        <f t="shared" si="711"/>
        <v>0</v>
      </c>
      <c r="AO295" s="225">
        <f t="shared" si="711"/>
        <v>0</v>
      </c>
      <c r="AP295" s="225">
        <f t="shared" si="711"/>
        <v>0</v>
      </c>
      <c r="AQ295" s="225">
        <f t="shared" si="711"/>
        <v>0</v>
      </c>
      <c r="AR295" s="225">
        <f t="shared" si="711"/>
        <v>0</v>
      </c>
      <c r="AS295" s="225">
        <f t="shared" si="711"/>
        <v>0</v>
      </c>
      <c r="AT295" s="225">
        <f t="shared" si="711"/>
        <v>0</v>
      </c>
      <c r="AU295" s="225">
        <f t="shared" si="711"/>
        <v>0</v>
      </c>
      <c r="AV295" s="225">
        <f t="shared" si="711"/>
        <v>0</v>
      </c>
      <c r="AW295" s="225">
        <f t="shared" si="711"/>
        <v>0</v>
      </c>
      <c r="AX295" s="225">
        <f t="shared" si="711"/>
        <v>0</v>
      </c>
      <c r="AY295" s="225">
        <f t="shared" si="711"/>
        <v>0</v>
      </c>
      <c r="AZ295" s="225">
        <f t="shared" si="711"/>
        <v>0</v>
      </c>
      <c r="BA295" s="225">
        <f t="shared" si="711"/>
        <v>0</v>
      </c>
      <c r="BB295" s="225">
        <f t="shared" si="711"/>
        <v>0</v>
      </c>
      <c r="BC295" s="225">
        <f t="shared" si="711"/>
        <v>0</v>
      </c>
      <c r="BD295" s="225">
        <f t="shared" si="711"/>
        <v>0</v>
      </c>
      <c r="BE295" s="225">
        <f t="shared" si="711"/>
        <v>0</v>
      </c>
      <c r="BF295" s="225">
        <f t="shared" si="711"/>
        <v>0</v>
      </c>
      <c r="BG295" s="225">
        <f t="shared" si="711"/>
        <v>0</v>
      </c>
      <c r="BH295" s="225">
        <f t="shared" si="711"/>
        <v>0</v>
      </c>
      <c r="BI295" s="225">
        <f t="shared" si="711"/>
        <v>0</v>
      </c>
      <c r="BJ295" s="225">
        <f>SUM(BJ292:BJ294)</f>
        <v>0</v>
      </c>
      <c r="BK295" s="225">
        <f>SUM(BK292:BK294)</f>
        <v>0</v>
      </c>
      <c r="BL295" s="225">
        <f>SUM(BL292:BL294)</f>
        <v>0</v>
      </c>
      <c r="BM295" s="112"/>
      <c r="BN295" s="112"/>
      <c r="BO295" s="112"/>
      <c r="BP295" s="112"/>
      <c r="BQ295" s="225">
        <f t="shared" ref="BQ295" si="712">SUM(BQ292:BQ294)</f>
        <v>0</v>
      </c>
      <c r="BR295" s="247"/>
      <c r="BS295" s="225">
        <f t="shared" ref="BS295:BW295" si="713">SUM(BS292:BS294)</f>
        <v>0</v>
      </c>
      <c r="BT295" s="225">
        <f t="shared" si="713"/>
        <v>0</v>
      </c>
      <c r="BU295" s="225">
        <f t="shared" si="713"/>
        <v>0</v>
      </c>
      <c r="BV295" s="225">
        <f t="shared" si="713"/>
        <v>0</v>
      </c>
      <c r="BW295" s="225">
        <f t="shared" si="713"/>
        <v>0</v>
      </c>
      <c r="BX295" s="225">
        <f>SUM(BX292:BX294)</f>
        <v>0</v>
      </c>
      <c r="BY295" s="225">
        <f>SUM(BY292:BY294)</f>
        <v>0</v>
      </c>
      <c r="BZ295" s="225">
        <f t="shared" ref="BZ295:CD295" si="714">SUM(BZ292:BZ294)</f>
        <v>0</v>
      </c>
      <c r="CA295" s="225">
        <f t="shared" si="714"/>
        <v>0</v>
      </c>
      <c r="CB295" s="225">
        <f t="shared" si="714"/>
        <v>0</v>
      </c>
      <c r="CC295" s="225">
        <f t="shared" si="714"/>
        <v>0</v>
      </c>
      <c r="CD295" s="225">
        <f t="shared" si="714"/>
        <v>0</v>
      </c>
      <c r="CE295" s="225">
        <f>SUM(CE292:CE294)</f>
        <v>0</v>
      </c>
      <c r="CF295" s="247"/>
      <c r="CG295" s="570"/>
      <c r="CH295" s="570"/>
      <c r="CI295" s="112"/>
      <c r="CJ295" s="112"/>
      <c r="CK295" s="112"/>
    </row>
    <row r="296" spans="1:89" s="220" customFormat="1" hidden="1" outlineLevel="1">
      <c r="A296" s="214"/>
      <c r="B296" s="214"/>
      <c r="C296" s="102" t="s">
        <v>127</v>
      </c>
      <c r="D296" s="36" t="s">
        <v>273</v>
      </c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214"/>
      <c r="AB296" s="112"/>
      <c r="AC296" s="246"/>
      <c r="AD296" s="246"/>
      <c r="AE296" s="246"/>
      <c r="AF296" s="246"/>
      <c r="AG296" s="246"/>
      <c r="AH296" s="246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246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246"/>
      <c r="CG296" s="582"/>
      <c r="CH296" s="582"/>
      <c r="CI296" s="112"/>
      <c r="CJ296" s="112"/>
      <c r="CK296" s="112"/>
    </row>
    <row r="297" spans="1:89" s="220" customFormat="1" hidden="1" outlineLevel="1">
      <c r="A297" s="214"/>
      <c r="B297" s="214"/>
      <c r="C297" s="103"/>
      <c r="D297" s="24"/>
      <c r="E297" s="214"/>
      <c r="F297" s="214"/>
      <c r="G297" s="225">
        <f>J297+O297+P297+Q297+R297</f>
        <v>0</v>
      </c>
      <c r="H297" s="225">
        <f t="shared" ref="H297:J299" si="715">SUM(I297:L297)</f>
        <v>0</v>
      </c>
      <c r="I297" s="225">
        <f t="shared" si="715"/>
        <v>0</v>
      </c>
      <c r="J297" s="225">
        <f t="shared" si="715"/>
        <v>0</v>
      </c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  <c r="AA297" s="221"/>
      <c r="AB297" s="225">
        <f>AI297+AX297+BA297+BD297+BG297</f>
        <v>0</v>
      </c>
      <c r="AC297" s="247"/>
      <c r="AD297" s="247"/>
      <c r="AE297" s="247"/>
      <c r="AF297" s="247"/>
      <c r="AG297" s="247"/>
      <c r="AH297" s="247"/>
      <c r="AI297" s="221"/>
      <c r="AJ297" s="221"/>
      <c r="AK297" s="221"/>
      <c r="AL297" s="221"/>
      <c r="AM297" s="221"/>
      <c r="AN297" s="221"/>
      <c r="AO297" s="221"/>
      <c r="AP297" s="221"/>
      <c r="AQ297" s="221"/>
      <c r="AR297" s="221"/>
      <c r="AS297" s="221"/>
      <c r="AT297" s="221"/>
      <c r="AU297" s="221"/>
      <c r="AV297" s="221"/>
      <c r="AW297" s="221"/>
      <c r="AX297" s="221"/>
      <c r="AY297" s="221"/>
      <c r="AZ297" s="221"/>
      <c r="BA297" s="221"/>
      <c r="BB297" s="221"/>
      <c r="BC297" s="221"/>
      <c r="BD297" s="221"/>
      <c r="BE297" s="221"/>
      <c r="BF297" s="221"/>
      <c r="BG297" s="221"/>
      <c r="BH297" s="221"/>
      <c r="BI297" s="221"/>
      <c r="BJ297" s="221"/>
      <c r="BK297" s="221"/>
      <c r="BL297" s="221"/>
      <c r="BM297" s="221"/>
      <c r="BN297" s="221"/>
      <c r="BO297" s="221"/>
      <c r="BP297" s="221"/>
      <c r="BQ297" s="225">
        <f>SUM(BS297:BW297)</f>
        <v>0</v>
      </c>
      <c r="BR297" s="247"/>
      <c r="BS297" s="221"/>
      <c r="BT297" s="221"/>
      <c r="BU297" s="221"/>
      <c r="BV297" s="221"/>
      <c r="BW297" s="221"/>
      <c r="BX297" s="221"/>
      <c r="BY297" s="221"/>
      <c r="BZ297" s="225">
        <f>SUM(CA297:CD297)</f>
        <v>0</v>
      </c>
      <c r="CA297" s="221"/>
      <c r="CB297" s="221"/>
      <c r="CC297" s="221"/>
      <c r="CD297" s="221"/>
      <c r="CE297" s="221"/>
      <c r="CF297" s="229"/>
      <c r="CG297" s="578"/>
      <c r="CH297" s="578"/>
      <c r="CI297" s="214"/>
      <c r="CJ297" s="214"/>
      <c r="CK297" s="214"/>
    </row>
    <row r="298" spans="1:89" s="220" customFormat="1" hidden="1" outlineLevel="1">
      <c r="A298" s="214"/>
      <c r="B298" s="214"/>
      <c r="C298" s="103"/>
      <c r="D298" s="24"/>
      <c r="E298" s="214"/>
      <c r="F298" s="214"/>
      <c r="G298" s="225">
        <f>J298+O298+P298+Q298+R298</f>
        <v>0</v>
      </c>
      <c r="H298" s="225">
        <f t="shared" si="715"/>
        <v>0</v>
      </c>
      <c r="I298" s="225">
        <f t="shared" si="715"/>
        <v>0</v>
      </c>
      <c r="J298" s="225">
        <f t="shared" si="715"/>
        <v>0</v>
      </c>
      <c r="K298" s="224"/>
      <c r="L298" s="224"/>
      <c r="M298" s="224"/>
      <c r="N298" s="224"/>
      <c r="O298" s="224"/>
      <c r="P298" s="224"/>
      <c r="Q298" s="224"/>
      <c r="R298" s="224"/>
      <c r="S298" s="224"/>
      <c r="T298" s="222"/>
      <c r="U298" s="222"/>
      <c r="V298" s="222"/>
      <c r="W298" s="222"/>
      <c r="X298" s="222"/>
      <c r="Y298" s="222"/>
      <c r="Z298" s="222"/>
      <c r="AA298" s="222"/>
      <c r="AB298" s="225">
        <f>AI298+AX298+BA298+BD298+BG298</f>
        <v>0</v>
      </c>
      <c r="AC298" s="247"/>
      <c r="AD298" s="247"/>
      <c r="AE298" s="247"/>
      <c r="AF298" s="247"/>
      <c r="AG298" s="247"/>
      <c r="AH298" s="247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  <c r="AV298" s="222"/>
      <c r="AW298" s="222"/>
      <c r="AX298" s="222"/>
      <c r="AY298" s="222"/>
      <c r="AZ298" s="222"/>
      <c r="BA298" s="222"/>
      <c r="BB298" s="222"/>
      <c r="BC298" s="222"/>
      <c r="BD298" s="222"/>
      <c r="BE298" s="222"/>
      <c r="BF298" s="222"/>
      <c r="BG298" s="222"/>
      <c r="BH298" s="222"/>
      <c r="BI298" s="222"/>
      <c r="BJ298" s="222"/>
      <c r="BK298" s="222"/>
      <c r="BL298" s="222"/>
      <c r="BM298" s="222"/>
      <c r="BN298" s="222"/>
      <c r="BO298" s="222"/>
      <c r="BP298" s="222"/>
      <c r="BQ298" s="225">
        <f>SUM(BS298:BW298)</f>
        <v>0</v>
      </c>
      <c r="BR298" s="247"/>
      <c r="BS298" s="222"/>
      <c r="BT298" s="222"/>
      <c r="BU298" s="222"/>
      <c r="BV298" s="222"/>
      <c r="BW298" s="222"/>
      <c r="BX298" s="222"/>
      <c r="BY298" s="222"/>
      <c r="BZ298" s="225">
        <f>SUM(CA298:CD298)</f>
        <v>0</v>
      </c>
      <c r="CA298" s="222"/>
      <c r="CB298" s="222"/>
      <c r="CC298" s="222"/>
      <c r="CD298" s="222"/>
      <c r="CE298" s="222"/>
      <c r="CF298" s="226"/>
      <c r="CG298" s="568"/>
      <c r="CH298" s="568"/>
      <c r="CI298" s="214"/>
      <c r="CJ298" s="214"/>
      <c r="CK298" s="214"/>
    </row>
    <row r="299" spans="1:89" s="220" customFormat="1" hidden="1" outlineLevel="1">
      <c r="A299" s="214"/>
      <c r="B299" s="214"/>
      <c r="C299" s="103" t="s">
        <v>104</v>
      </c>
      <c r="D299" s="24"/>
      <c r="E299" s="214"/>
      <c r="F299" s="214"/>
      <c r="G299" s="225">
        <f>J299+O299+P299+Q299+R299</f>
        <v>0</v>
      </c>
      <c r="H299" s="225">
        <f t="shared" si="715"/>
        <v>0</v>
      </c>
      <c r="I299" s="225">
        <f t="shared" si="715"/>
        <v>0</v>
      </c>
      <c r="J299" s="225">
        <f t="shared" si="715"/>
        <v>0</v>
      </c>
      <c r="K299" s="224"/>
      <c r="L299" s="224"/>
      <c r="M299" s="224"/>
      <c r="N299" s="224"/>
      <c r="O299" s="224"/>
      <c r="P299" s="224"/>
      <c r="Q299" s="224"/>
      <c r="R299" s="224"/>
      <c r="S299" s="224"/>
      <c r="T299" s="222"/>
      <c r="U299" s="222"/>
      <c r="V299" s="222"/>
      <c r="W299" s="222"/>
      <c r="X299" s="222"/>
      <c r="Y299" s="222"/>
      <c r="Z299" s="222"/>
      <c r="AA299" s="222"/>
      <c r="AB299" s="225">
        <f>AI299+AX299+BA299+BD299+BG299</f>
        <v>0</v>
      </c>
      <c r="AC299" s="247"/>
      <c r="AD299" s="247"/>
      <c r="AE299" s="247"/>
      <c r="AF299" s="247"/>
      <c r="AG299" s="247"/>
      <c r="AH299" s="247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  <c r="BL299" s="222"/>
      <c r="BM299" s="222"/>
      <c r="BN299" s="222"/>
      <c r="BO299" s="222"/>
      <c r="BP299" s="222"/>
      <c r="BQ299" s="225">
        <f>SUM(BS299:BW299)</f>
        <v>0</v>
      </c>
      <c r="BR299" s="247"/>
      <c r="BS299" s="222"/>
      <c r="BT299" s="222"/>
      <c r="BU299" s="222"/>
      <c r="BV299" s="222"/>
      <c r="BW299" s="222"/>
      <c r="BX299" s="222"/>
      <c r="BY299" s="222"/>
      <c r="BZ299" s="225">
        <f>SUM(CA299:CD299)</f>
        <v>0</v>
      </c>
      <c r="CA299" s="222"/>
      <c r="CB299" s="222"/>
      <c r="CC299" s="222"/>
      <c r="CD299" s="222"/>
      <c r="CE299" s="222"/>
      <c r="CF299" s="226"/>
      <c r="CG299" s="568"/>
      <c r="CH299" s="568"/>
      <c r="CI299" s="214"/>
      <c r="CJ299" s="214"/>
      <c r="CK299" s="214"/>
    </row>
    <row r="300" spans="1:89" s="220" customFormat="1" hidden="1" outlineLevel="1">
      <c r="A300" s="214"/>
      <c r="B300" s="214"/>
      <c r="C300" s="103"/>
      <c r="D300" s="37" t="s">
        <v>107</v>
      </c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24"/>
      <c r="AB300" s="225">
        <f>SUM(AB297:AB299)</f>
        <v>0</v>
      </c>
      <c r="AC300" s="247"/>
      <c r="AD300" s="247"/>
      <c r="AE300" s="247"/>
      <c r="AF300" s="247"/>
      <c r="AG300" s="247"/>
      <c r="AH300" s="247"/>
      <c r="AI300" s="225">
        <f>SUM(AI297:AI299)</f>
        <v>0</v>
      </c>
      <c r="AJ300" s="225">
        <f>SUM(AJ297:AJ299)</f>
        <v>0</v>
      </c>
      <c r="AK300" s="225">
        <f t="shared" ref="AK300:BI300" si="716">SUM(AK297:AK299)</f>
        <v>0</v>
      </c>
      <c r="AL300" s="225">
        <f t="shared" si="716"/>
        <v>0</v>
      </c>
      <c r="AM300" s="225">
        <f t="shared" si="716"/>
        <v>0</v>
      </c>
      <c r="AN300" s="225">
        <f t="shared" si="716"/>
        <v>0</v>
      </c>
      <c r="AO300" s="225">
        <f t="shared" si="716"/>
        <v>0</v>
      </c>
      <c r="AP300" s="225">
        <f t="shared" si="716"/>
        <v>0</v>
      </c>
      <c r="AQ300" s="225">
        <f t="shared" si="716"/>
        <v>0</v>
      </c>
      <c r="AR300" s="225">
        <f t="shared" si="716"/>
        <v>0</v>
      </c>
      <c r="AS300" s="225">
        <f t="shared" si="716"/>
        <v>0</v>
      </c>
      <c r="AT300" s="225">
        <f t="shared" si="716"/>
        <v>0</v>
      </c>
      <c r="AU300" s="225">
        <f t="shared" si="716"/>
        <v>0</v>
      </c>
      <c r="AV300" s="225">
        <f t="shared" si="716"/>
        <v>0</v>
      </c>
      <c r="AW300" s="225">
        <f t="shared" si="716"/>
        <v>0</v>
      </c>
      <c r="AX300" s="225">
        <f t="shared" si="716"/>
        <v>0</v>
      </c>
      <c r="AY300" s="225">
        <f t="shared" si="716"/>
        <v>0</v>
      </c>
      <c r="AZ300" s="225">
        <f t="shared" si="716"/>
        <v>0</v>
      </c>
      <c r="BA300" s="225">
        <f t="shared" si="716"/>
        <v>0</v>
      </c>
      <c r="BB300" s="225">
        <f t="shared" si="716"/>
        <v>0</v>
      </c>
      <c r="BC300" s="225">
        <f t="shared" si="716"/>
        <v>0</v>
      </c>
      <c r="BD300" s="225">
        <f t="shared" si="716"/>
        <v>0</v>
      </c>
      <c r="BE300" s="225">
        <f t="shared" si="716"/>
        <v>0</v>
      </c>
      <c r="BF300" s="225">
        <f t="shared" si="716"/>
        <v>0</v>
      </c>
      <c r="BG300" s="225">
        <f t="shared" si="716"/>
        <v>0</v>
      </c>
      <c r="BH300" s="225">
        <f t="shared" si="716"/>
        <v>0</v>
      </c>
      <c r="BI300" s="225">
        <f t="shared" si="716"/>
        <v>0</v>
      </c>
      <c r="BJ300" s="225">
        <f>SUM(BJ297:BJ299)</f>
        <v>0</v>
      </c>
      <c r="BK300" s="225">
        <f>SUM(BK297:BK299)</f>
        <v>0</v>
      </c>
      <c r="BL300" s="225">
        <f>SUM(BL297:BL299)</f>
        <v>0</v>
      </c>
      <c r="BM300" s="112"/>
      <c r="BN300" s="112"/>
      <c r="BO300" s="112"/>
      <c r="BP300" s="112"/>
      <c r="BQ300" s="225">
        <f t="shared" ref="BQ300" si="717">SUM(BQ297:BQ299)</f>
        <v>0</v>
      </c>
      <c r="BR300" s="247"/>
      <c r="BS300" s="225">
        <f t="shared" ref="BS300:BW300" si="718">SUM(BS297:BS299)</f>
        <v>0</v>
      </c>
      <c r="BT300" s="225">
        <f t="shared" si="718"/>
        <v>0</v>
      </c>
      <c r="BU300" s="225">
        <f t="shared" si="718"/>
        <v>0</v>
      </c>
      <c r="BV300" s="225">
        <f t="shared" si="718"/>
        <v>0</v>
      </c>
      <c r="BW300" s="225">
        <f t="shared" si="718"/>
        <v>0</v>
      </c>
      <c r="BX300" s="225">
        <f>SUM(BX297:BX299)</f>
        <v>0</v>
      </c>
      <c r="BY300" s="225">
        <f>SUM(BY297:BY299)</f>
        <v>0</v>
      </c>
      <c r="BZ300" s="225">
        <f t="shared" ref="BZ300:CD300" si="719">SUM(BZ297:BZ299)</f>
        <v>0</v>
      </c>
      <c r="CA300" s="225">
        <f t="shared" si="719"/>
        <v>0</v>
      </c>
      <c r="CB300" s="225">
        <f t="shared" si="719"/>
        <v>0</v>
      </c>
      <c r="CC300" s="225">
        <f t="shared" si="719"/>
        <v>0</v>
      </c>
      <c r="CD300" s="225">
        <f t="shared" si="719"/>
        <v>0</v>
      </c>
      <c r="CE300" s="225">
        <f>SUM(CE297:CE299)</f>
        <v>0</v>
      </c>
      <c r="CF300" s="247"/>
      <c r="CG300" s="570"/>
      <c r="CH300" s="570"/>
      <c r="CI300" s="112"/>
      <c r="CJ300" s="112"/>
      <c r="CK300" s="112"/>
    </row>
    <row r="301" spans="1:89" s="220" customFormat="1" hidden="1" outlineLevel="1">
      <c r="A301" s="214"/>
      <c r="B301" s="214"/>
      <c r="C301" s="102" t="s">
        <v>128</v>
      </c>
      <c r="D301" s="36" t="s">
        <v>274</v>
      </c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214"/>
      <c r="AB301" s="112"/>
      <c r="AC301" s="246"/>
      <c r="AD301" s="246"/>
      <c r="AE301" s="246"/>
      <c r="AF301" s="246"/>
      <c r="AG301" s="246"/>
      <c r="AH301" s="246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246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246"/>
      <c r="CG301" s="582"/>
      <c r="CH301" s="582"/>
      <c r="CI301" s="112"/>
      <c r="CJ301" s="112"/>
      <c r="CK301" s="112"/>
    </row>
    <row r="302" spans="1:89" s="220" customFormat="1" hidden="1" outlineLevel="1">
      <c r="A302" s="214"/>
      <c r="B302" s="214"/>
      <c r="C302" s="103"/>
      <c r="D302" s="24"/>
      <c r="E302" s="214"/>
      <c r="F302" s="214"/>
      <c r="G302" s="225">
        <f>J302+O302+P302+Q302+R302</f>
        <v>0</v>
      </c>
      <c r="H302" s="225">
        <f t="shared" ref="H302:J304" si="720">SUM(I302:L302)</f>
        <v>0</v>
      </c>
      <c r="I302" s="225">
        <f t="shared" si="720"/>
        <v>0</v>
      </c>
      <c r="J302" s="225">
        <f t="shared" si="720"/>
        <v>0</v>
      </c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5">
        <f>AI302+AX302+BA302+BD302+BG302</f>
        <v>0</v>
      </c>
      <c r="AC302" s="247"/>
      <c r="AD302" s="247"/>
      <c r="AE302" s="247"/>
      <c r="AF302" s="247"/>
      <c r="AG302" s="247"/>
      <c r="AH302" s="247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1"/>
      <c r="BN302" s="221"/>
      <c r="BO302" s="221"/>
      <c r="BP302" s="221"/>
      <c r="BQ302" s="225">
        <f>SUM(BS302:BW302)</f>
        <v>0</v>
      </c>
      <c r="BR302" s="247"/>
      <c r="BS302" s="221"/>
      <c r="BT302" s="221"/>
      <c r="BU302" s="221"/>
      <c r="BV302" s="221"/>
      <c r="BW302" s="221"/>
      <c r="BX302" s="221"/>
      <c r="BY302" s="221"/>
      <c r="BZ302" s="225">
        <f>SUM(CA302:CD302)</f>
        <v>0</v>
      </c>
      <c r="CA302" s="221"/>
      <c r="CB302" s="221"/>
      <c r="CC302" s="221"/>
      <c r="CD302" s="221"/>
      <c r="CE302" s="221"/>
      <c r="CF302" s="229"/>
      <c r="CG302" s="578"/>
      <c r="CH302" s="578"/>
      <c r="CI302" s="214"/>
      <c r="CJ302" s="214"/>
      <c r="CK302" s="214"/>
    </row>
    <row r="303" spans="1:89" s="220" customFormat="1" hidden="1" outlineLevel="1">
      <c r="A303" s="214"/>
      <c r="B303" s="214"/>
      <c r="C303" s="103"/>
      <c r="D303" s="24"/>
      <c r="E303" s="214"/>
      <c r="F303" s="214"/>
      <c r="G303" s="225">
        <f>J303+O303+P303+Q303+R303</f>
        <v>0</v>
      </c>
      <c r="H303" s="225">
        <f t="shared" si="720"/>
        <v>0</v>
      </c>
      <c r="I303" s="225">
        <f t="shared" si="720"/>
        <v>0</v>
      </c>
      <c r="J303" s="225">
        <f t="shared" si="720"/>
        <v>0</v>
      </c>
      <c r="K303" s="224"/>
      <c r="L303" s="224"/>
      <c r="M303" s="224"/>
      <c r="N303" s="224"/>
      <c r="O303" s="224"/>
      <c r="P303" s="224"/>
      <c r="Q303" s="224"/>
      <c r="R303" s="224"/>
      <c r="S303" s="224"/>
      <c r="T303" s="222"/>
      <c r="U303" s="222"/>
      <c r="V303" s="222"/>
      <c r="W303" s="222"/>
      <c r="X303" s="222"/>
      <c r="Y303" s="222"/>
      <c r="Z303" s="222"/>
      <c r="AA303" s="222"/>
      <c r="AB303" s="225">
        <f>AI303+AX303+BA303+BD303+BG303</f>
        <v>0</v>
      </c>
      <c r="AC303" s="247"/>
      <c r="AD303" s="247"/>
      <c r="AE303" s="247"/>
      <c r="AF303" s="247"/>
      <c r="AG303" s="247"/>
      <c r="AH303" s="247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2"/>
      <c r="BN303" s="222"/>
      <c r="BO303" s="222"/>
      <c r="BP303" s="222"/>
      <c r="BQ303" s="225">
        <f>SUM(BS303:BW303)</f>
        <v>0</v>
      </c>
      <c r="BR303" s="247"/>
      <c r="BS303" s="222"/>
      <c r="BT303" s="222"/>
      <c r="BU303" s="222"/>
      <c r="BV303" s="222"/>
      <c r="BW303" s="222"/>
      <c r="BX303" s="222"/>
      <c r="BY303" s="222"/>
      <c r="BZ303" s="225">
        <f>SUM(CA303:CD303)</f>
        <v>0</v>
      </c>
      <c r="CA303" s="222"/>
      <c r="CB303" s="222"/>
      <c r="CC303" s="222"/>
      <c r="CD303" s="222"/>
      <c r="CE303" s="222"/>
      <c r="CF303" s="226"/>
      <c r="CG303" s="568"/>
      <c r="CH303" s="568"/>
      <c r="CI303" s="214"/>
      <c r="CJ303" s="214"/>
      <c r="CK303" s="214"/>
    </row>
    <row r="304" spans="1:89" s="220" customFormat="1" hidden="1" outlineLevel="1">
      <c r="A304" s="214"/>
      <c r="B304" s="214"/>
      <c r="C304" s="103" t="s">
        <v>104</v>
      </c>
      <c r="D304" s="24"/>
      <c r="E304" s="214"/>
      <c r="F304" s="214"/>
      <c r="G304" s="225">
        <f>J304+O304+P304+Q304+R304</f>
        <v>0</v>
      </c>
      <c r="H304" s="225">
        <f t="shared" si="720"/>
        <v>0</v>
      </c>
      <c r="I304" s="225">
        <f t="shared" si="720"/>
        <v>0</v>
      </c>
      <c r="J304" s="225">
        <f t="shared" si="720"/>
        <v>0</v>
      </c>
      <c r="K304" s="224"/>
      <c r="L304" s="224"/>
      <c r="M304" s="224"/>
      <c r="N304" s="224"/>
      <c r="O304" s="224"/>
      <c r="P304" s="224"/>
      <c r="Q304" s="224"/>
      <c r="R304" s="224"/>
      <c r="S304" s="224"/>
      <c r="T304" s="222"/>
      <c r="U304" s="222"/>
      <c r="V304" s="222"/>
      <c r="W304" s="222"/>
      <c r="X304" s="222"/>
      <c r="Y304" s="222"/>
      <c r="Z304" s="222"/>
      <c r="AA304" s="222"/>
      <c r="AB304" s="225">
        <f>AI304+AX304+BA304+BD304+BG304</f>
        <v>0</v>
      </c>
      <c r="AC304" s="247"/>
      <c r="AD304" s="247"/>
      <c r="AE304" s="247"/>
      <c r="AF304" s="247"/>
      <c r="AG304" s="247"/>
      <c r="AH304" s="247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2"/>
      <c r="BN304" s="222"/>
      <c r="BO304" s="222"/>
      <c r="BP304" s="222"/>
      <c r="BQ304" s="225">
        <f>SUM(BS304:BW304)</f>
        <v>0</v>
      </c>
      <c r="BR304" s="247"/>
      <c r="BS304" s="222"/>
      <c r="BT304" s="222"/>
      <c r="BU304" s="222"/>
      <c r="BV304" s="222"/>
      <c r="BW304" s="222"/>
      <c r="BX304" s="222"/>
      <c r="BY304" s="222"/>
      <c r="BZ304" s="225">
        <f>SUM(CA304:CD304)</f>
        <v>0</v>
      </c>
      <c r="CA304" s="222"/>
      <c r="CB304" s="222"/>
      <c r="CC304" s="222"/>
      <c r="CD304" s="222"/>
      <c r="CE304" s="222"/>
      <c r="CF304" s="226"/>
      <c r="CG304" s="568"/>
      <c r="CH304" s="568"/>
      <c r="CI304" s="214"/>
      <c r="CJ304" s="214"/>
      <c r="CK304" s="214"/>
    </row>
    <row r="305" spans="1:89" s="220" customFormat="1" hidden="1" outlineLevel="1">
      <c r="A305" s="214"/>
      <c r="B305" s="214"/>
      <c r="C305" s="103"/>
      <c r="D305" s="37" t="s">
        <v>107</v>
      </c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24"/>
      <c r="AB305" s="225">
        <f>SUM(AB302:AB304)</f>
        <v>0</v>
      </c>
      <c r="AC305" s="247"/>
      <c r="AD305" s="247"/>
      <c r="AE305" s="247"/>
      <c r="AF305" s="247"/>
      <c r="AG305" s="247"/>
      <c r="AH305" s="247"/>
      <c r="AI305" s="225">
        <f>SUM(AI302:AI304)</f>
        <v>0</v>
      </c>
      <c r="AJ305" s="225">
        <f>SUM(AJ302:AJ304)</f>
        <v>0</v>
      </c>
      <c r="AK305" s="225">
        <f t="shared" ref="AK305:BI305" si="721">SUM(AK302:AK304)</f>
        <v>0</v>
      </c>
      <c r="AL305" s="225">
        <f t="shared" si="721"/>
        <v>0</v>
      </c>
      <c r="AM305" s="225">
        <f t="shared" si="721"/>
        <v>0</v>
      </c>
      <c r="AN305" s="225">
        <f t="shared" si="721"/>
        <v>0</v>
      </c>
      <c r="AO305" s="225">
        <f t="shared" si="721"/>
        <v>0</v>
      </c>
      <c r="AP305" s="225">
        <f t="shared" si="721"/>
        <v>0</v>
      </c>
      <c r="AQ305" s="225">
        <f t="shared" si="721"/>
        <v>0</v>
      </c>
      <c r="AR305" s="225">
        <f t="shared" si="721"/>
        <v>0</v>
      </c>
      <c r="AS305" s="225">
        <f t="shared" si="721"/>
        <v>0</v>
      </c>
      <c r="AT305" s="225">
        <f t="shared" si="721"/>
        <v>0</v>
      </c>
      <c r="AU305" s="225">
        <f t="shared" si="721"/>
        <v>0</v>
      </c>
      <c r="AV305" s="225">
        <f t="shared" si="721"/>
        <v>0</v>
      </c>
      <c r="AW305" s="225">
        <f t="shared" si="721"/>
        <v>0</v>
      </c>
      <c r="AX305" s="225">
        <f t="shared" si="721"/>
        <v>0</v>
      </c>
      <c r="AY305" s="225">
        <f t="shared" si="721"/>
        <v>0</v>
      </c>
      <c r="AZ305" s="225">
        <f t="shared" si="721"/>
        <v>0</v>
      </c>
      <c r="BA305" s="225">
        <f t="shared" si="721"/>
        <v>0</v>
      </c>
      <c r="BB305" s="225">
        <f t="shared" si="721"/>
        <v>0</v>
      </c>
      <c r="BC305" s="225">
        <f t="shared" si="721"/>
        <v>0</v>
      </c>
      <c r="BD305" s="225">
        <f t="shared" si="721"/>
        <v>0</v>
      </c>
      <c r="BE305" s="225">
        <f t="shared" si="721"/>
        <v>0</v>
      </c>
      <c r="BF305" s="225">
        <f t="shared" si="721"/>
        <v>0</v>
      </c>
      <c r="BG305" s="225">
        <f t="shared" si="721"/>
        <v>0</v>
      </c>
      <c r="BH305" s="225">
        <f t="shared" si="721"/>
        <v>0</v>
      </c>
      <c r="BI305" s="225">
        <f t="shared" si="721"/>
        <v>0</v>
      </c>
      <c r="BJ305" s="225">
        <f>SUM(BJ302:BJ304)</f>
        <v>0</v>
      </c>
      <c r="BK305" s="225">
        <f>SUM(BK302:BK304)</f>
        <v>0</v>
      </c>
      <c r="BL305" s="225">
        <f>SUM(BL302:BL304)</f>
        <v>0</v>
      </c>
      <c r="BM305" s="112"/>
      <c r="BN305" s="112"/>
      <c r="BO305" s="112"/>
      <c r="BP305" s="112"/>
      <c r="BQ305" s="225">
        <f t="shared" ref="BQ305" si="722">SUM(BQ302:BQ304)</f>
        <v>0</v>
      </c>
      <c r="BR305" s="247"/>
      <c r="BS305" s="225">
        <f t="shared" ref="BS305:BW305" si="723">SUM(BS302:BS304)</f>
        <v>0</v>
      </c>
      <c r="BT305" s="225">
        <f t="shared" si="723"/>
        <v>0</v>
      </c>
      <c r="BU305" s="225">
        <f t="shared" si="723"/>
        <v>0</v>
      </c>
      <c r="BV305" s="225">
        <f t="shared" si="723"/>
        <v>0</v>
      </c>
      <c r="BW305" s="225">
        <f t="shared" si="723"/>
        <v>0</v>
      </c>
      <c r="BX305" s="225">
        <f>SUM(BX302:BX304)</f>
        <v>0</v>
      </c>
      <c r="BY305" s="225">
        <f>SUM(BY302:BY304)</f>
        <v>0</v>
      </c>
      <c r="BZ305" s="225">
        <f t="shared" ref="BZ305:CD305" si="724">SUM(BZ302:BZ304)</f>
        <v>0</v>
      </c>
      <c r="CA305" s="225">
        <f t="shared" si="724"/>
        <v>0</v>
      </c>
      <c r="CB305" s="225">
        <f t="shared" si="724"/>
        <v>0</v>
      </c>
      <c r="CC305" s="225">
        <f t="shared" si="724"/>
        <v>0</v>
      </c>
      <c r="CD305" s="225">
        <f t="shared" si="724"/>
        <v>0</v>
      </c>
      <c r="CE305" s="225">
        <f>SUM(CE302:CE304)</f>
        <v>0</v>
      </c>
      <c r="CF305" s="247"/>
      <c r="CG305" s="570"/>
      <c r="CH305" s="570"/>
      <c r="CI305" s="112"/>
      <c r="CJ305" s="112"/>
      <c r="CK305" s="112"/>
    </row>
    <row r="306" spans="1:89" s="220" customFormat="1" hidden="1" outlineLevel="1">
      <c r="A306" s="214"/>
      <c r="B306" s="214"/>
      <c r="C306" s="102" t="s">
        <v>129</v>
      </c>
      <c r="D306" s="36" t="s">
        <v>213</v>
      </c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214"/>
      <c r="AB306" s="112"/>
      <c r="AC306" s="246"/>
      <c r="AD306" s="246"/>
      <c r="AE306" s="246"/>
      <c r="AF306" s="246"/>
      <c r="AG306" s="246"/>
      <c r="AH306" s="246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246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246"/>
      <c r="CG306" s="582"/>
      <c r="CH306" s="582"/>
      <c r="CI306" s="112"/>
      <c r="CJ306" s="112"/>
      <c r="CK306" s="112"/>
    </row>
    <row r="307" spans="1:89" s="220" customFormat="1" hidden="1" outlineLevel="1">
      <c r="A307" s="214"/>
      <c r="B307" s="214"/>
      <c r="C307" s="103"/>
      <c r="D307" s="24"/>
      <c r="E307" s="214"/>
      <c r="F307" s="214"/>
      <c r="G307" s="225">
        <f>J307+O307+P307+Q307+R307</f>
        <v>0</v>
      </c>
      <c r="H307" s="225">
        <f t="shared" ref="H307:J309" si="725">SUM(I307:L307)</f>
        <v>0</v>
      </c>
      <c r="I307" s="225">
        <f t="shared" si="725"/>
        <v>0</v>
      </c>
      <c r="J307" s="225">
        <f t="shared" si="725"/>
        <v>0</v>
      </c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  <c r="AA307" s="221"/>
      <c r="AB307" s="225">
        <f>AI307+AX307+BA307+BD307+BG307</f>
        <v>0</v>
      </c>
      <c r="AC307" s="247"/>
      <c r="AD307" s="247"/>
      <c r="AE307" s="247"/>
      <c r="AF307" s="247"/>
      <c r="AG307" s="247"/>
      <c r="AH307" s="247"/>
      <c r="AI307" s="221"/>
      <c r="AJ307" s="221"/>
      <c r="AK307" s="221"/>
      <c r="AL307" s="221"/>
      <c r="AM307" s="221"/>
      <c r="AN307" s="221"/>
      <c r="AO307" s="221"/>
      <c r="AP307" s="221"/>
      <c r="AQ307" s="221"/>
      <c r="AR307" s="221"/>
      <c r="AS307" s="221"/>
      <c r="AT307" s="221"/>
      <c r="AU307" s="221"/>
      <c r="AV307" s="221"/>
      <c r="AW307" s="221"/>
      <c r="AX307" s="221"/>
      <c r="AY307" s="221"/>
      <c r="AZ307" s="221"/>
      <c r="BA307" s="221"/>
      <c r="BB307" s="221"/>
      <c r="BC307" s="221"/>
      <c r="BD307" s="221"/>
      <c r="BE307" s="221"/>
      <c r="BF307" s="221"/>
      <c r="BG307" s="221"/>
      <c r="BH307" s="221"/>
      <c r="BI307" s="221"/>
      <c r="BJ307" s="221"/>
      <c r="BK307" s="221"/>
      <c r="BL307" s="221"/>
      <c r="BM307" s="221"/>
      <c r="BN307" s="221"/>
      <c r="BO307" s="221"/>
      <c r="BP307" s="221"/>
      <c r="BQ307" s="225">
        <f>SUM(BS307:BW307)</f>
        <v>0</v>
      </c>
      <c r="BR307" s="247"/>
      <c r="BS307" s="221"/>
      <c r="BT307" s="221"/>
      <c r="BU307" s="221"/>
      <c r="BV307" s="221"/>
      <c r="BW307" s="221"/>
      <c r="BX307" s="221"/>
      <c r="BY307" s="221"/>
      <c r="BZ307" s="225">
        <f>SUM(CA307:CD307)</f>
        <v>0</v>
      </c>
      <c r="CA307" s="221"/>
      <c r="CB307" s="221"/>
      <c r="CC307" s="221"/>
      <c r="CD307" s="221"/>
      <c r="CE307" s="221"/>
      <c r="CF307" s="229"/>
      <c r="CG307" s="578"/>
      <c r="CH307" s="578"/>
      <c r="CI307" s="214"/>
      <c r="CJ307" s="214"/>
      <c r="CK307" s="214"/>
    </row>
    <row r="308" spans="1:89" s="220" customFormat="1" hidden="1" outlineLevel="1">
      <c r="A308" s="214"/>
      <c r="B308" s="214"/>
      <c r="C308" s="103"/>
      <c r="D308" s="24"/>
      <c r="E308" s="214"/>
      <c r="F308" s="214"/>
      <c r="G308" s="225">
        <f>J308+O308+P308+Q308+R308</f>
        <v>0</v>
      </c>
      <c r="H308" s="225">
        <f t="shared" si="725"/>
        <v>0</v>
      </c>
      <c r="I308" s="225">
        <f t="shared" si="725"/>
        <v>0</v>
      </c>
      <c r="J308" s="225">
        <f t="shared" si="725"/>
        <v>0</v>
      </c>
      <c r="K308" s="224"/>
      <c r="L308" s="224"/>
      <c r="M308" s="224"/>
      <c r="N308" s="224"/>
      <c r="O308" s="224"/>
      <c r="P308" s="224"/>
      <c r="Q308" s="224"/>
      <c r="R308" s="224"/>
      <c r="S308" s="224"/>
      <c r="T308" s="222"/>
      <c r="U308" s="222"/>
      <c r="V308" s="222"/>
      <c r="W308" s="222"/>
      <c r="X308" s="222"/>
      <c r="Y308" s="222"/>
      <c r="Z308" s="222"/>
      <c r="AA308" s="222"/>
      <c r="AB308" s="225">
        <f>AI308+AX308+BA308+BD308+BG308</f>
        <v>0</v>
      </c>
      <c r="AC308" s="247"/>
      <c r="AD308" s="247"/>
      <c r="AE308" s="247"/>
      <c r="AF308" s="247"/>
      <c r="AG308" s="247"/>
      <c r="AH308" s="247"/>
      <c r="AI308" s="222"/>
      <c r="AJ308" s="222"/>
      <c r="AK308" s="222"/>
      <c r="AL308" s="222"/>
      <c r="AM308" s="222"/>
      <c r="AN308" s="222"/>
      <c r="AO308" s="222"/>
      <c r="AP308" s="222"/>
      <c r="AQ308" s="222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  <c r="BB308" s="222"/>
      <c r="BC308" s="222"/>
      <c r="BD308" s="222"/>
      <c r="BE308" s="222"/>
      <c r="BF308" s="222"/>
      <c r="BG308" s="222"/>
      <c r="BH308" s="222"/>
      <c r="BI308" s="222"/>
      <c r="BJ308" s="222"/>
      <c r="BK308" s="222"/>
      <c r="BL308" s="222"/>
      <c r="BM308" s="222"/>
      <c r="BN308" s="222"/>
      <c r="BO308" s="222"/>
      <c r="BP308" s="222"/>
      <c r="BQ308" s="225">
        <f>SUM(BS308:BW308)</f>
        <v>0</v>
      </c>
      <c r="BR308" s="247"/>
      <c r="BS308" s="222"/>
      <c r="BT308" s="222"/>
      <c r="BU308" s="222"/>
      <c r="BV308" s="222"/>
      <c r="BW308" s="222"/>
      <c r="BX308" s="222"/>
      <c r="BY308" s="222"/>
      <c r="BZ308" s="225">
        <f>SUM(CA308:CD308)</f>
        <v>0</v>
      </c>
      <c r="CA308" s="222"/>
      <c r="CB308" s="222"/>
      <c r="CC308" s="222"/>
      <c r="CD308" s="222"/>
      <c r="CE308" s="222"/>
      <c r="CF308" s="226"/>
      <c r="CG308" s="568"/>
      <c r="CH308" s="568"/>
      <c r="CI308" s="214"/>
      <c r="CJ308" s="214"/>
      <c r="CK308" s="214"/>
    </row>
    <row r="309" spans="1:89" s="220" customFormat="1" hidden="1" outlineLevel="1">
      <c r="A309" s="214"/>
      <c r="B309" s="214"/>
      <c r="C309" s="103" t="s">
        <v>104</v>
      </c>
      <c r="D309" s="24"/>
      <c r="E309" s="214"/>
      <c r="F309" s="214"/>
      <c r="G309" s="225">
        <f>J309+O309+P309+Q309+R309</f>
        <v>0</v>
      </c>
      <c r="H309" s="225">
        <f t="shared" si="725"/>
        <v>0</v>
      </c>
      <c r="I309" s="225">
        <f t="shared" si="725"/>
        <v>0</v>
      </c>
      <c r="J309" s="225">
        <f t="shared" si="725"/>
        <v>0</v>
      </c>
      <c r="K309" s="224"/>
      <c r="L309" s="224"/>
      <c r="M309" s="224"/>
      <c r="N309" s="224"/>
      <c r="O309" s="224"/>
      <c r="P309" s="224"/>
      <c r="Q309" s="224"/>
      <c r="R309" s="224"/>
      <c r="S309" s="224"/>
      <c r="T309" s="222"/>
      <c r="U309" s="222"/>
      <c r="V309" s="222"/>
      <c r="W309" s="222"/>
      <c r="X309" s="222"/>
      <c r="Y309" s="222"/>
      <c r="Z309" s="222"/>
      <c r="AA309" s="222"/>
      <c r="AB309" s="225">
        <f>AI309+AX309+BA309+BD309+BG309</f>
        <v>0</v>
      </c>
      <c r="AC309" s="247"/>
      <c r="AD309" s="247"/>
      <c r="AE309" s="247"/>
      <c r="AF309" s="247"/>
      <c r="AG309" s="247"/>
      <c r="AH309" s="247"/>
      <c r="AI309" s="222"/>
      <c r="AJ309" s="222"/>
      <c r="AK309" s="222"/>
      <c r="AL309" s="222"/>
      <c r="AM309" s="222"/>
      <c r="AN309" s="222"/>
      <c r="AO309" s="222"/>
      <c r="AP309" s="222"/>
      <c r="AQ309" s="222"/>
      <c r="AR309" s="222"/>
      <c r="AS309" s="222"/>
      <c r="AT309" s="222"/>
      <c r="AU309" s="222"/>
      <c r="AV309" s="222"/>
      <c r="AW309" s="222"/>
      <c r="AX309" s="222"/>
      <c r="AY309" s="222"/>
      <c r="AZ309" s="222"/>
      <c r="BA309" s="222"/>
      <c r="BB309" s="222"/>
      <c r="BC309" s="222"/>
      <c r="BD309" s="222"/>
      <c r="BE309" s="222"/>
      <c r="BF309" s="222"/>
      <c r="BG309" s="222"/>
      <c r="BH309" s="222"/>
      <c r="BI309" s="222"/>
      <c r="BJ309" s="222"/>
      <c r="BK309" s="222"/>
      <c r="BL309" s="222"/>
      <c r="BM309" s="222"/>
      <c r="BN309" s="222"/>
      <c r="BO309" s="222"/>
      <c r="BP309" s="222"/>
      <c r="BQ309" s="225">
        <f>SUM(BS309:BW309)</f>
        <v>0</v>
      </c>
      <c r="BR309" s="247"/>
      <c r="BS309" s="222"/>
      <c r="BT309" s="222"/>
      <c r="BU309" s="222"/>
      <c r="BV309" s="222"/>
      <c r="BW309" s="222"/>
      <c r="BX309" s="222"/>
      <c r="BY309" s="222"/>
      <c r="BZ309" s="225">
        <f>SUM(CA309:CD309)</f>
        <v>0</v>
      </c>
      <c r="CA309" s="222"/>
      <c r="CB309" s="222"/>
      <c r="CC309" s="222"/>
      <c r="CD309" s="222"/>
      <c r="CE309" s="222"/>
      <c r="CF309" s="226"/>
      <c r="CG309" s="568"/>
      <c r="CH309" s="568"/>
      <c r="CI309" s="214"/>
      <c r="CJ309" s="214"/>
      <c r="CK309" s="214"/>
    </row>
    <row r="310" spans="1:89" s="220" customFormat="1" hidden="1" outlineLevel="1">
      <c r="A310" s="214"/>
      <c r="B310" s="214"/>
      <c r="C310" s="103"/>
      <c r="D310" s="37" t="s">
        <v>107</v>
      </c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24"/>
      <c r="AB310" s="112"/>
      <c r="AC310" s="246"/>
      <c r="AD310" s="246"/>
      <c r="AE310" s="246"/>
      <c r="AF310" s="246"/>
      <c r="AG310" s="246"/>
      <c r="AH310" s="246"/>
      <c r="AI310" s="112"/>
      <c r="AJ310" s="225">
        <f>SUM(AJ307:AJ309)</f>
        <v>0</v>
      </c>
      <c r="AK310" s="225">
        <f>SUM(AK307:AK309)</f>
        <v>0</v>
      </c>
      <c r="AL310" s="112"/>
      <c r="AM310" s="225">
        <f>SUM(AM307:AM309)</f>
        <v>0</v>
      </c>
      <c r="AN310" s="225">
        <f>SUM(AN307:AN309)</f>
        <v>0</v>
      </c>
      <c r="AO310" s="112"/>
      <c r="AP310" s="225">
        <f>SUM(AP307:AP309)</f>
        <v>0</v>
      </c>
      <c r="AQ310" s="225">
        <f>SUM(AQ307:AQ309)</f>
        <v>0</v>
      </c>
      <c r="AR310" s="112"/>
      <c r="AS310" s="225">
        <f>SUM(AS307:AS309)</f>
        <v>0</v>
      </c>
      <c r="AT310" s="225">
        <f>SUM(AT307:AT309)</f>
        <v>0</v>
      </c>
      <c r="AU310" s="112"/>
      <c r="AV310" s="225">
        <f>SUM(AV307:AV309)</f>
        <v>0</v>
      </c>
      <c r="AW310" s="225">
        <f>SUM(AW307:AW309)</f>
        <v>0</v>
      </c>
      <c r="AX310" s="112"/>
      <c r="AY310" s="225">
        <f>SUM(AY307:AY309)</f>
        <v>0</v>
      </c>
      <c r="AZ310" s="225">
        <f>SUM(AZ307:AZ309)</f>
        <v>0</v>
      </c>
      <c r="BA310" s="112"/>
      <c r="BB310" s="225">
        <f>SUM(BB307:BB309)</f>
        <v>0</v>
      </c>
      <c r="BC310" s="225">
        <f>SUM(BC307:BC309)</f>
        <v>0</v>
      </c>
      <c r="BD310" s="112"/>
      <c r="BE310" s="225">
        <f>SUM(BE307:BE309)</f>
        <v>0</v>
      </c>
      <c r="BF310" s="225">
        <f>SUM(BF307:BF309)</f>
        <v>0</v>
      </c>
      <c r="BG310" s="112"/>
      <c r="BH310" s="225">
        <f>SUM(BH307:BH309)</f>
        <v>0</v>
      </c>
      <c r="BI310" s="225">
        <f>SUM(BI307:BI309)</f>
        <v>0</v>
      </c>
      <c r="BJ310" s="112"/>
      <c r="BK310" s="225">
        <f>SUM(BK307:BK309)</f>
        <v>0</v>
      </c>
      <c r="BL310" s="225">
        <f>SUM(BL307:BL309)</f>
        <v>0</v>
      </c>
      <c r="BM310" s="112"/>
      <c r="BN310" s="112"/>
      <c r="BO310" s="112"/>
      <c r="BP310" s="112"/>
      <c r="BQ310" s="225">
        <f t="shared" ref="BQ310" si="726">SUM(BQ307:BQ309)</f>
        <v>0</v>
      </c>
      <c r="BR310" s="247"/>
      <c r="BS310" s="225">
        <f t="shared" ref="BS310:BW310" si="727">SUM(BS307:BS309)</f>
        <v>0</v>
      </c>
      <c r="BT310" s="225">
        <f t="shared" si="727"/>
        <v>0</v>
      </c>
      <c r="BU310" s="225">
        <f t="shared" si="727"/>
        <v>0</v>
      </c>
      <c r="BV310" s="225">
        <f t="shared" si="727"/>
        <v>0</v>
      </c>
      <c r="BW310" s="225">
        <f t="shared" si="727"/>
        <v>0</v>
      </c>
      <c r="BX310" s="225">
        <f>SUM(BX307:BX309)</f>
        <v>0</v>
      </c>
      <c r="BY310" s="225">
        <f>SUM(BY307:BY309)</f>
        <v>0</v>
      </c>
      <c r="BZ310" s="225">
        <f t="shared" ref="BZ310:CD310" si="728">SUM(BZ307:BZ309)</f>
        <v>0</v>
      </c>
      <c r="CA310" s="225">
        <f t="shared" si="728"/>
        <v>0</v>
      </c>
      <c r="CB310" s="225">
        <f t="shared" si="728"/>
        <v>0</v>
      </c>
      <c r="CC310" s="225">
        <f t="shared" si="728"/>
        <v>0</v>
      </c>
      <c r="CD310" s="225">
        <f t="shared" si="728"/>
        <v>0</v>
      </c>
      <c r="CE310" s="225">
        <f>SUM(CE307:CE309)</f>
        <v>0</v>
      </c>
      <c r="CF310" s="247"/>
      <c r="CG310" s="570"/>
      <c r="CH310" s="570"/>
      <c r="CI310" s="112"/>
      <c r="CJ310" s="112"/>
      <c r="CK310" s="112"/>
    </row>
    <row r="311" spans="1:89" s="220" customFormat="1" hidden="1" outlineLevel="1">
      <c r="A311" s="214"/>
      <c r="B311" s="214"/>
      <c r="C311" s="102" t="s">
        <v>130</v>
      </c>
      <c r="D311" s="36" t="s">
        <v>62</v>
      </c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214"/>
      <c r="AB311" s="112"/>
      <c r="AC311" s="246"/>
      <c r="AD311" s="246"/>
      <c r="AE311" s="246"/>
      <c r="AF311" s="246"/>
      <c r="AG311" s="246"/>
      <c r="AH311" s="246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246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246"/>
      <c r="CG311" s="582"/>
      <c r="CH311" s="582"/>
      <c r="CI311" s="112"/>
      <c r="CJ311" s="112"/>
      <c r="CK311" s="112"/>
    </row>
    <row r="312" spans="1:89" s="220" customFormat="1" hidden="1" outlineLevel="1">
      <c r="A312" s="214"/>
      <c r="B312" s="214"/>
      <c r="C312" s="103"/>
      <c r="D312" s="24"/>
      <c r="E312" s="214"/>
      <c r="F312" s="214"/>
      <c r="G312" s="225">
        <f>J312+O312+P312+Q312+R312</f>
        <v>0</v>
      </c>
      <c r="H312" s="225">
        <f t="shared" ref="H312:J314" si="729">SUM(I312:L312)</f>
        <v>0</v>
      </c>
      <c r="I312" s="225">
        <f t="shared" si="729"/>
        <v>0</v>
      </c>
      <c r="J312" s="225">
        <f t="shared" si="729"/>
        <v>0</v>
      </c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  <c r="AA312" s="221"/>
      <c r="AB312" s="225">
        <f>AI312+AX312+BA312+BD312+BG312</f>
        <v>0</v>
      </c>
      <c r="AC312" s="247"/>
      <c r="AD312" s="247"/>
      <c r="AE312" s="247"/>
      <c r="AF312" s="247"/>
      <c r="AG312" s="247"/>
      <c r="AH312" s="247"/>
      <c r="AI312" s="221"/>
      <c r="AJ312" s="221"/>
      <c r="AK312" s="221"/>
      <c r="AL312" s="221"/>
      <c r="AM312" s="221"/>
      <c r="AN312" s="221"/>
      <c r="AO312" s="221"/>
      <c r="AP312" s="221"/>
      <c r="AQ312" s="221"/>
      <c r="AR312" s="221"/>
      <c r="AS312" s="221"/>
      <c r="AT312" s="221"/>
      <c r="AU312" s="221"/>
      <c r="AV312" s="221"/>
      <c r="AW312" s="221"/>
      <c r="AX312" s="221"/>
      <c r="AY312" s="221"/>
      <c r="AZ312" s="221"/>
      <c r="BA312" s="221"/>
      <c r="BB312" s="221"/>
      <c r="BC312" s="221"/>
      <c r="BD312" s="221"/>
      <c r="BE312" s="221"/>
      <c r="BF312" s="221"/>
      <c r="BG312" s="221"/>
      <c r="BH312" s="221"/>
      <c r="BI312" s="221"/>
      <c r="BJ312" s="221"/>
      <c r="BK312" s="221"/>
      <c r="BL312" s="221"/>
      <c r="BM312" s="221"/>
      <c r="BN312" s="221"/>
      <c r="BO312" s="221"/>
      <c r="BP312" s="221"/>
      <c r="BQ312" s="225">
        <f>SUM(BS312:BW312)</f>
        <v>0</v>
      </c>
      <c r="BR312" s="247"/>
      <c r="BS312" s="221"/>
      <c r="BT312" s="221"/>
      <c r="BU312" s="221"/>
      <c r="BV312" s="221"/>
      <c r="BW312" s="221"/>
      <c r="BX312" s="221"/>
      <c r="BY312" s="221"/>
      <c r="BZ312" s="225">
        <f>SUM(CA312:CD312)</f>
        <v>0</v>
      </c>
      <c r="CA312" s="221"/>
      <c r="CB312" s="221"/>
      <c r="CC312" s="221"/>
      <c r="CD312" s="221"/>
      <c r="CE312" s="221"/>
      <c r="CF312" s="229"/>
      <c r="CG312" s="578"/>
      <c r="CH312" s="578"/>
      <c r="CI312" s="214"/>
      <c r="CJ312" s="214"/>
      <c r="CK312" s="214"/>
    </row>
    <row r="313" spans="1:89" s="220" customFormat="1" hidden="1" outlineLevel="1">
      <c r="A313" s="214"/>
      <c r="B313" s="214"/>
      <c r="C313" s="103"/>
      <c r="D313" s="24"/>
      <c r="E313" s="214"/>
      <c r="F313" s="214"/>
      <c r="G313" s="225">
        <f>J313+O313+P313+Q313+R313</f>
        <v>0</v>
      </c>
      <c r="H313" s="225">
        <f t="shared" si="729"/>
        <v>0</v>
      </c>
      <c r="I313" s="225">
        <f t="shared" si="729"/>
        <v>0</v>
      </c>
      <c r="J313" s="225">
        <f t="shared" si="729"/>
        <v>0</v>
      </c>
      <c r="K313" s="224"/>
      <c r="L313" s="224"/>
      <c r="M313" s="224"/>
      <c r="N313" s="224"/>
      <c r="O313" s="224"/>
      <c r="P313" s="224"/>
      <c r="Q313" s="224"/>
      <c r="R313" s="224"/>
      <c r="S313" s="224"/>
      <c r="T313" s="222"/>
      <c r="U313" s="222"/>
      <c r="V313" s="222"/>
      <c r="W313" s="222"/>
      <c r="X313" s="222"/>
      <c r="Y313" s="222"/>
      <c r="Z313" s="222"/>
      <c r="AA313" s="222"/>
      <c r="AB313" s="225">
        <f>AI313+AX313+BA313+BD313+BG313</f>
        <v>0</v>
      </c>
      <c r="AC313" s="247"/>
      <c r="AD313" s="247"/>
      <c r="AE313" s="247"/>
      <c r="AF313" s="247"/>
      <c r="AG313" s="247"/>
      <c r="AH313" s="247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  <c r="AU313" s="222"/>
      <c r="AV313" s="222"/>
      <c r="AW313" s="222"/>
      <c r="AX313" s="222"/>
      <c r="AY313" s="222"/>
      <c r="AZ313" s="222"/>
      <c r="BA313" s="222"/>
      <c r="BB313" s="222"/>
      <c r="BC313" s="222"/>
      <c r="BD313" s="222"/>
      <c r="BE313" s="222"/>
      <c r="BF313" s="222"/>
      <c r="BG313" s="222"/>
      <c r="BH313" s="222"/>
      <c r="BI313" s="222"/>
      <c r="BJ313" s="222"/>
      <c r="BK313" s="222"/>
      <c r="BL313" s="222"/>
      <c r="BM313" s="222"/>
      <c r="BN313" s="222"/>
      <c r="BO313" s="222"/>
      <c r="BP313" s="222"/>
      <c r="BQ313" s="225">
        <f>SUM(BS313:BW313)</f>
        <v>0</v>
      </c>
      <c r="BR313" s="247"/>
      <c r="BS313" s="222"/>
      <c r="BT313" s="222"/>
      <c r="BU313" s="222"/>
      <c r="BV313" s="222"/>
      <c r="BW313" s="222"/>
      <c r="BX313" s="222"/>
      <c r="BY313" s="222"/>
      <c r="BZ313" s="225">
        <f>SUM(CA313:CD313)</f>
        <v>0</v>
      </c>
      <c r="CA313" s="222"/>
      <c r="CB313" s="222"/>
      <c r="CC313" s="222"/>
      <c r="CD313" s="222"/>
      <c r="CE313" s="222"/>
      <c r="CF313" s="226"/>
      <c r="CG313" s="568"/>
      <c r="CH313" s="568"/>
      <c r="CI313" s="214"/>
      <c r="CJ313" s="214"/>
      <c r="CK313" s="214"/>
    </row>
    <row r="314" spans="1:89" s="220" customFormat="1" hidden="1" outlineLevel="1">
      <c r="A314" s="214"/>
      <c r="B314" s="214"/>
      <c r="C314" s="103" t="s">
        <v>104</v>
      </c>
      <c r="D314" s="24"/>
      <c r="E314" s="214"/>
      <c r="F314" s="214"/>
      <c r="G314" s="225">
        <f>J314+O314+P314+Q314+R314</f>
        <v>0</v>
      </c>
      <c r="H314" s="225">
        <f t="shared" si="729"/>
        <v>0</v>
      </c>
      <c r="I314" s="225">
        <f t="shared" si="729"/>
        <v>0</v>
      </c>
      <c r="J314" s="225">
        <f t="shared" si="729"/>
        <v>0</v>
      </c>
      <c r="K314" s="224"/>
      <c r="L314" s="224"/>
      <c r="M314" s="224"/>
      <c r="N314" s="224"/>
      <c r="O314" s="224"/>
      <c r="P314" s="224"/>
      <c r="Q314" s="224"/>
      <c r="R314" s="224"/>
      <c r="S314" s="224"/>
      <c r="T314" s="222"/>
      <c r="U314" s="222"/>
      <c r="V314" s="222"/>
      <c r="W314" s="222"/>
      <c r="X314" s="222"/>
      <c r="Y314" s="222"/>
      <c r="Z314" s="222"/>
      <c r="AA314" s="222"/>
      <c r="AB314" s="225">
        <f>AI314+AX314+BA314+BD314+BG314</f>
        <v>0</v>
      </c>
      <c r="AC314" s="247"/>
      <c r="AD314" s="247"/>
      <c r="AE314" s="247"/>
      <c r="AF314" s="247"/>
      <c r="AG314" s="247"/>
      <c r="AH314" s="247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2"/>
      <c r="BN314" s="222"/>
      <c r="BO314" s="222"/>
      <c r="BP314" s="222"/>
      <c r="BQ314" s="225">
        <f>SUM(BS314:BW314)</f>
        <v>0</v>
      </c>
      <c r="BR314" s="247"/>
      <c r="BS314" s="222"/>
      <c r="BT314" s="222"/>
      <c r="BU314" s="222"/>
      <c r="BV314" s="222"/>
      <c r="BW314" s="222"/>
      <c r="BX314" s="222"/>
      <c r="BY314" s="222"/>
      <c r="BZ314" s="225">
        <f>SUM(CA314:CD314)</f>
        <v>0</v>
      </c>
      <c r="CA314" s="222"/>
      <c r="CB314" s="222"/>
      <c r="CC314" s="222"/>
      <c r="CD314" s="222"/>
      <c r="CE314" s="222"/>
      <c r="CF314" s="226"/>
      <c r="CG314" s="568"/>
      <c r="CH314" s="568"/>
      <c r="CI314" s="214"/>
      <c r="CJ314" s="214"/>
      <c r="CK314" s="214"/>
    </row>
    <row r="315" spans="1:89" s="220" customFormat="1" hidden="1" outlineLevel="1">
      <c r="A315" s="214"/>
      <c r="B315" s="214"/>
      <c r="C315" s="103"/>
      <c r="D315" s="37" t="s">
        <v>107</v>
      </c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24"/>
      <c r="AB315" s="225">
        <f>SUM(AB312:AB314)</f>
        <v>0</v>
      </c>
      <c r="AC315" s="247"/>
      <c r="AD315" s="247"/>
      <c r="AE315" s="247"/>
      <c r="AF315" s="247"/>
      <c r="AG315" s="247"/>
      <c r="AH315" s="247"/>
      <c r="AI315" s="225">
        <f>SUM(AI312:AI314)</f>
        <v>0</v>
      </c>
      <c r="AJ315" s="225">
        <f>SUM(AJ312:AJ314)</f>
        <v>0</v>
      </c>
      <c r="AK315" s="225">
        <f>SUM(AK312:AK314)</f>
        <v>0</v>
      </c>
      <c r="AL315" s="225">
        <f>SUM(AL312:AL314)</f>
        <v>0</v>
      </c>
      <c r="AM315" s="225">
        <f t="shared" ref="AM315:BI315" si="730">SUM(AM312:AM314)</f>
        <v>0</v>
      </c>
      <c r="AN315" s="225">
        <f t="shared" si="730"/>
        <v>0</v>
      </c>
      <c r="AO315" s="225">
        <f t="shared" si="730"/>
        <v>0</v>
      </c>
      <c r="AP315" s="225">
        <f t="shared" si="730"/>
        <v>0</v>
      </c>
      <c r="AQ315" s="225">
        <f t="shared" si="730"/>
        <v>0</v>
      </c>
      <c r="AR315" s="225">
        <f t="shared" si="730"/>
        <v>0</v>
      </c>
      <c r="AS315" s="225">
        <f t="shared" si="730"/>
        <v>0</v>
      </c>
      <c r="AT315" s="225">
        <f t="shared" si="730"/>
        <v>0</v>
      </c>
      <c r="AU315" s="225">
        <f t="shared" si="730"/>
        <v>0</v>
      </c>
      <c r="AV315" s="225">
        <f t="shared" si="730"/>
        <v>0</v>
      </c>
      <c r="AW315" s="225">
        <f t="shared" si="730"/>
        <v>0</v>
      </c>
      <c r="AX315" s="225">
        <f t="shared" si="730"/>
        <v>0</v>
      </c>
      <c r="AY315" s="225">
        <f t="shared" si="730"/>
        <v>0</v>
      </c>
      <c r="AZ315" s="225">
        <f t="shared" si="730"/>
        <v>0</v>
      </c>
      <c r="BA315" s="225">
        <f t="shared" si="730"/>
        <v>0</v>
      </c>
      <c r="BB315" s="225">
        <f t="shared" si="730"/>
        <v>0</v>
      </c>
      <c r="BC315" s="225">
        <f t="shared" si="730"/>
        <v>0</v>
      </c>
      <c r="BD315" s="225">
        <f t="shared" si="730"/>
        <v>0</v>
      </c>
      <c r="BE315" s="225">
        <f t="shared" si="730"/>
        <v>0</v>
      </c>
      <c r="BF315" s="225">
        <f t="shared" si="730"/>
        <v>0</v>
      </c>
      <c r="BG315" s="225">
        <f t="shared" si="730"/>
        <v>0</v>
      </c>
      <c r="BH315" s="225">
        <f t="shared" si="730"/>
        <v>0</v>
      </c>
      <c r="BI315" s="225">
        <f t="shared" si="730"/>
        <v>0</v>
      </c>
      <c r="BJ315" s="225">
        <f>SUM(BJ312:BJ314)</f>
        <v>0</v>
      </c>
      <c r="BK315" s="225">
        <f>SUM(BK312:BK314)</f>
        <v>0</v>
      </c>
      <c r="BL315" s="225">
        <f>SUM(BL312:BL314)</f>
        <v>0</v>
      </c>
      <c r="BM315" s="112"/>
      <c r="BN315" s="112"/>
      <c r="BO315" s="112"/>
      <c r="BP315" s="112"/>
      <c r="BQ315" s="225">
        <f t="shared" ref="BQ315" si="731">SUM(BQ312:BQ314)</f>
        <v>0</v>
      </c>
      <c r="BR315" s="247"/>
      <c r="BS315" s="225">
        <f t="shared" ref="BS315:BW315" si="732">SUM(BS312:BS314)</f>
        <v>0</v>
      </c>
      <c r="BT315" s="225">
        <f t="shared" si="732"/>
        <v>0</v>
      </c>
      <c r="BU315" s="225">
        <f t="shared" si="732"/>
        <v>0</v>
      </c>
      <c r="BV315" s="225">
        <f t="shared" si="732"/>
        <v>0</v>
      </c>
      <c r="BW315" s="225">
        <f t="shared" si="732"/>
        <v>0</v>
      </c>
      <c r="BX315" s="225">
        <f>SUM(BX312:BX314)</f>
        <v>0</v>
      </c>
      <c r="BY315" s="225">
        <f>SUM(BY312:BY314)</f>
        <v>0</v>
      </c>
      <c r="BZ315" s="225">
        <f t="shared" ref="BZ315:CD315" si="733">SUM(BZ312:BZ314)</f>
        <v>0</v>
      </c>
      <c r="CA315" s="225">
        <f t="shared" si="733"/>
        <v>0</v>
      </c>
      <c r="CB315" s="225">
        <f t="shared" si="733"/>
        <v>0</v>
      </c>
      <c r="CC315" s="225">
        <f t="shared" si="733"/>
        <v>0</v>
      </c>
      <c r="CD315" s="225">
        <f t="shared" si="733"/>
        <v>0</v>
      </c>
      <c r="CE315" s="225">
        <f>SUM(CE312:CE314)</f>
        <v>0</v>
      </c>
      <c r="CF315" s="247"/>
      <c r="CG315" s="570"/>
      <c r="CH315" s="570"/>
      <c r="CI315" s="112"/>
      <c r="CJ315" s="112"/>
      <c r="CK315" s="112"/>
    </row>
    <row r="316" spans="1:89" s="220" customFormat="1" hidden="1" outlineLevel="1">
      <c r="A316" s="214"/>
      <c r="B316" s="214"/>
      <c r="C316" s="102" t="s">
        <v>131</v>
      </c>
      <c r="D316" s="36" t="s">
        <v>63</v>
      </c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214"/>
      <c r="AB316" s="112"/>
      <c r="AC316" s="246"/>
      <c r="AD316" s="246"/>
      <c r="AE316" s="246"/>
      <c r="AF316" s="246"/>
      <c r="AG316" s="246"/>
      <c r="AH316" s="246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246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246"/>
      <c r="CG316" s="582"/>
      <c r="CH316" s="582"/>
      <c r="CI316" s="112"/>
      <c r="CJ316" s="112"/>
      <c r="CK316" s="112"/>
    </row>
    <row r="317" spans="1:89" s="220" customFormat="1" hidden="1" outlineLevel="1">
      <c r="A317" s="214"/>
      <c r="B317" s="214"/>
      <c r="C317" s="103"/>
      <c r="D317" s="24"/>
      <c r="E317" s="214"/>
      <c r="F317" s="214"/>
      <c r="G317" s="225">
        <f>J317+O317+P317+Q317+R317</f>
        <v>0</v>
      </c>
      <c r="H317" s="225">
        <f t="shared" ref="H317:J319" si="734">SUM(I317:L317)</f>
        <v>0</v>
      </c>
      <c r="I317" s="225">
        <f t="shared" si="734"/>
        <v>0</v>
      </c>
      <c r="J317" s="225">
        <f t="shared" si="734"/>
        <v>0</v>
      </c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5">
        <f>AI317+AX317+BA317+BD317+BG317</f>
        <v>0</v>
      </c>
      <c r="AC317" s="247"/>
      <c r="AD317" s="247"/>
      <c r="AE317" s="247"/>
      <c r="AF317" s="247"/>
      <c r="AG317" s="247"/>
      <c r="AH317" s="247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1"/>
      <c r="BN317" s="221"/>
      <c r="BO317" s="221"/>
      <c r="BP317" s="221"/>
      <c r="BQ317" s="225">
        <f>SUM(BS317:BW317)</f>
        <v>0</v>
      </c>
      <c r="BR317" s="247"/>
      <c r="BS317" s="221"/>
      <c r="BT317" s="221"/>
      <c r="BU317" s="221"/>
      <c r="BV317" s="221"/>
      <c r="BW317" s="221"/>
      <c r="BX317" s="221"/>
      <c r="BY317" s="221"/>
      <c r="BZ317" s="225">
        <f>SUM(CA317:CD317)</f>
        <v>0</v>
      </c>
      <c r="CA317" s="221"/>
      <c r="CB317" s="221"/>
      <c r="CC317" s="221"/>
      <c r="CD317" s="221"/>
      <c r="CE317" s="221"/>
      <c r="CF317" s="229"/>
      <c r="CG317" s="578"/>
      <c r="CH317" s="578"/>
      <c r="CI317" s="214"/>
      <c r="CJ317" s="214"/>
      <c r="CK317" s="214"/>
    </row>
    <row r="318" spans="1:89" s="220" customFormat="1" hidden="1" outlineLevel="1">
      <c r="A318" s="214"/>
      <c r="B318" s="214"/>
      <c r="C318" s="103"/>
      <c r="D318" s="24"/>
      <c r="E318" s="214"/>
      <c r="F318" s="214"/>
      <c r="G318" s="225">
        <f>J318+O318+P318+Q318+R318</f>
        <v>0</v>
      </c>
      <c r="H318" s="225">
        <f t="shared" si="734"/>
        <v>0</v>
      </c>
      <c r="I318" s="225">
        <f t="shared" si="734"/>
        <v>0</v>
      </c>
      <c r="J318" s="225">
        <f t="shared" si="734"/>
        <v>0</v>
      </c>
      <c r="K318" s="224"/>
      <c r="L318" s="224"/>
      <c r="M318" s="224"/>
      <c r="N318" s="224"/>
      <c r="O318" s="224"/>
      <c r="P318" s="224"/>
      <c r="Q318" s="224"/>
      <c r="R318" s="224"/>
      <c r="S318" s="224"/>
      <c r="T318" s="222"/>
      <c r="U318" s="222"/>
      <c r="V318" s="222"/>
      <c r="W318" s="222"/>
      <c r="X318" s="222"/>
      <c r="Y318" s="222"/>
      <c r="Z318" s="222"/>
      <c r="AA318" s="222"/>
      <c r="AB318" s="225">
        <f>AI318+AX318+BA318+BD318+BG318</f>
        <v>0</v>
      </c>
      <c r="AC318" s="247"/>
      <c r="AD318" s="247"/>
      <c r="AE318" s="247"/>
      <c r="AF318" s="247"/>
      <c r="AG318" s="247"/>
      <c r="AH318" s="247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2"/>
      <c r="BN318" s="222"/>
      <c r="BO318" s="222"/>
      <c r="BP318" s="222"/>
      <c r="BQ318" s="225">
        <f>SUM(BS318:BW318)</f>
        <v>0</v>
      </c>
      <c r="BR318" s="247"/>
      <c r="BS318" s="222"/>
      <c r="BT318" s="222"/>
      <c r="BU318" s="222"/>
      <c r="BV318" s="222"/>
      <c r="BW318" s="222"/>
      <c r="BX318" s="222"/>
      <c r="BY318" s="222"/>
      <c r="BZ318" s="225">
        <f>SUM(CA318:CD318)</f>
        <v>0</v>
      </c>
      <c r="CA318" s="222"/>
      <c r="CB318" s="222"/>
      <c r="CC318" s="222"/>
      <c r="CD318" s="222"/>
      <c r="CE318" s="222"/>
      <c r="CF318" s="226"/>
      <c r="CG318" s="568"/>
      <c r="CH318" s="568"/>
      <c r="CI318" s="214"/>
      <c r="CJ318" s="214"/>
      <c r="CK318" s="214"/>
    </row>
    <row r="319" spans="1:89" s="220" customFormat="1" hidden="1" outlineLevel="1">
      <c r="A319" s="214"/>
      <c r="B319" s="214"/>
      <c r="C319" s="103" t="s">
        <v>104</v>
      </c>
      <c r="D319" s="24"/>
      <c r="E319" s="214"/>
      <c r="F319" s="214"/>
      <c r="G319" s="225">
        <f>J319+O319+P319+Q319+R319</f>
        <v>0</v>
      </c>
      <c r="H319" s="225">
        <f t="shared" si="734"/>
        <v>0</v>
      </c>
      <c r="I319" s="225">
        <f t="shared" si="734"/>
        <v>0</v>
      </c>
      <c r="J319" s="225">
        <f t="shared" si="734"/>
        <v>0</v>
      </c>
      <c r="K319" s="224"/>
      <c r="L319" s="224"/>
      <c r="M319" s="224"/>
      <c r="N319" s="224"/>
      <c r="O319" s="224"/>
      <c r="P319" s="224"/>
      <c r="Q319" s="224"/>
      <c r="R319" s="224"/>
      <c r="S319" s="224"/>
      <c r="T319" s="222"/>
      <c r="U319" s="222"/>
      <c r="V319" s="222"/>
      <c r="W319" s="222"/>
      <c r="X319" s="222"/>
      <c r="Y319" s="222"/>
      <c r="Z319" s="222"/>
      <c r="AA319" s="222"/>
      <c r="AB319" s="225">
        <f>AI319+AX319+BA319+BD319+BG319</f>
        <v>0</v>
      </c>
      <c r="AC319" s="247"/>
      <c r="AD319" s="247"/>
      <c r="AE319" s="247"/>
      <c r="AF319" s="247"/>
      <c r="AG319" s="247"/>
      <c r="AH319" s="247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5">
        <f>SUM(BS319:BW319)</f>
        <v>0</v>
      </c>
      <c r="BR319" s="247"/>
      <c r="BS319" s="222"/>
      <c r="BT319" s="222"/>
      <c r="BU319" s="222"/>
      <c r="BV319" s="222"/>
      <c r="BW319" s="222"/>
      <c r="BX319" s="222"/>
      <c r="BY319" s="222"/>
      <c r="BZ319" s="225">
        <f>SUM(CA319:CD319)</f>
        <v>0</v>
      </c>
      <c r="CA319" s="222"/>
      <c r="CB319" s="222"/>
      <c r="CC319" s="222"/>
      <c r="CD319" s="222"/>
      <c r="CE319" s="222"/>
      <c r="CF319" s="226"/>
      <c r="CG319" s="568"/>
      <c r="CH319" s="568"/>
      <c r="CI319" s="214"/>
      <c r="CJ319" s="214"/>
      <c r="CK319" s="214"/>
    </row>
    <row r="320" spans="1:89" s="220" customFormat="1" hidden="1" outlineLevel="1">
      <c r="A320" s="214"/>
      <c r="B320" s="214"/>
      <c r="C320" s="103"/>
      <c r="D320" s="37" t="s">
        <v>107</v>
      </c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24"/>
      <c r="AB320" s="225">
        <f>SUM(AB317:AB319)</f>
        <v>0</v>
      </c>
      <c r="AC320" s="247"/>
      <c r="AD320" s="247"/>
      <c r="AE320" s="247"/>
      <c r="AF320" s="247"/>
      <c r="AG320" s="247"/>
      <c r="AH320" s="247"/>
      <c r="AI320" s="225">
        <f>SUM(AI317:AI319)</f>
        <v>0</v>
      </c>
      <c r="AJ320" s="225">
        <f>SUM(AJ317:AJ319)</f>
        <v>0</v>
      </c>
      <c r="AK320" s="225">
        <f t="shared" ref="AK320:BI320" si="735">SUM(AK317:AK319)</f>
        <v>0</v>
      </c>
      <c r="AL320" s="225">
        <f t="shared" si="735"/>
        <v>0</v>
      </c>
      <c r="AM320" s="225">
        <f t="shared" si="735"/>
        <v>0</v>
      </c>
      <c r="AN320" s="225">
        <f t="shared" si="735"/>
        <v>0</v>
      </c>
      <c r="AO320" s="225">
        <f t="shared" si="735"/>
        <v>0</v>
      </c>
      <c r="AP320" s="225">
        <f t="shared" si="735"/>
        <v>0</v>
      </c>
      <c r="AQ320" s="225">
        <f t="shared" si="735"/>
        <v>0</v>
      </c>
      <c r="AR320" s="225">
        <f t="shared" si="735"/>
        <v>0</v>
      </c>
      <c r="AS320" s="225">
        <f t="shared" si="735"/>
        <v>0</v>
      </c>
      <c r="AT320" s="225">
        <f t="shared" si="735"/>
        <v>0</v>
      </c>
      <c r="AU320" s="225">
        <f t="shared" si="735"/>
        <v>0</v>
      </c>
      <c r="AV320" s="225">
        <f t="shared" si="735"/>
        <v>0</v>
      </c>
      <c r="AW320" s="225">
        <f t="shared" si="735"/>
        <v>0</v>
      </c>
      <c r="AX320" s="225">
        <f t="shared" si="735"/>
        <v>0</v>
      </c>
      <c r="AY320" s="225">
        <f t="shared" si="735"/>
        <v>0</v>
      </c>
      <c r="AZ320" s="225">
        <f t="shared" si="735"/>
        <v>0</v>
      </c>
      <c r="BA320" s="225">
        <f t="shared" si="735"/>
        <v>0</v>
      </c>
      <c r="BB320" s="225">
        <f t="shared" si="735"/>
        <v>0</v>
      </c>
      <c r="BC320" s="225">
        <f t="shared" si="735"/>
        <v>0</v>
      </c>
      <c r="BD320" s="225">
        <f t="shared" si="735"/>
        <v>0</v>
      </c>
      <c r="BE320" s="225">
        <f t="shared" si="735"/>
        <v>0</v>
      </c>
      <c r="BF320" s="225">
        <f t="shared" si="735"/>
        <v>0</v>
      </c>
      <c r="BG320" s="225">
        <f t="shared" si="735"/>
        <v>0</v>
      </c>
      <c r="BH320" s="225">
        <f t="shared" si="735"/>
        <v>0</v>
      </c>
      <c r="BI320" s="225">
        <f t="shared" si="735"/>
        <v>0</v>
      </c>
      <c r="BJ320" s="225">
        <f>SUM(BJ317:BJ319)</f>
        <v>0</v>
      </c>
      <c r="BK320" s="225">
        <f>SUM(BK317:BK319)</f>
        <v>0</v>
      </c>
      <c r="BL320" s="225">
        <f>SUM(BL317:BL319)</f>
        <v>0</v>
      </c>
      <c r="BM320" s="112"/>
      <c r="BN320" s="112"/>
      <c r="BO320" s="112"/>
      <c r="BP320" s="112"/>
      <c r="BQ320" s="225">
        <f t="shared" ref="BQ320" si="736">SUM(BQ317:BQ319)</f>
        <v>0</v>
      </c>
      <c r="BR320" s="247"/>
      <c r="BS320" s="225">
        <f t="shared" ref="BS320:BW320" si="737">SUM(BS317:BS319)</f>
        <v>0</v>
      </c>
      <c r="BT320" s="225">
        <f t="shared" si="737"/>
        <v>0</v>
      </c>
      <c r="BU320" s="225">
        <f t="shared" si="737"/>
        <v>0</v>
      </c>
      <c r="BV320" s="225">
        <f t="shared" si="737"/>
        <v>0</v>
      </c>
      <c r="BW320" s="225">
        <f t="shared" si="737"/>
        <v>0</v>
      </c>
      <c r="BX320" s="225">
        <f>SUM(BX317:BX319)</f>
        <v>0</v>
      </c>
      <c r="BY320" s="225">
        <f>SUM(BY317:BY319)</f>
        <v>0</v>
      </c>
      <c r="BZ320" s="225">
        <f t="shared" ref="BZ320:CD320" si="738">SUM(BZ317:BZ319)</f>
        <v>0</v>
      </c>
      <c r="CA320" s="225">
        <f t="shared" si="738"/>
        <v>0</v>
      </c>
      <c r="CB320" s="225">
        <f t="shared" si="738"/>
        <v>0</v>
      </c>
      <c r="CC320" s="225">
        <f t="shared" si="738"/>
        <v>0</v>
      </c>
      <c r="CD320" s="225">
        <f t="shared" si="738"/>
        <v>0</v>
      </c>
      <c r="CE320" s="225">
        <f>SUM(CE317:CE319)</f>
        <v>0</v>
      </c>
      <c r="CF320" s="247"/>
      <c r="CG320" s="570"/>
      <c r="CH320" s="570"/>
      <c r="CI320" s="112"/>
      <c r="CJ320" s="112"/>
      <c r="CK320" s="112"/>
    </row>
    <row r="321" spans="1:89" s="220" customFormat="1" outlineLevel="1">
      <c r="A321" s="214"/>
      <c r="B321" s="214"/>
      <c r="C321" s="95" t="s">
        <v>52</v>
      </c>
      <c r="D321" s="122" t="s">
        <v>105</v>
      </c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214"/>
      <c r="AB321" s="112"/>
      <c r="AC321" s="246"/>
      <c r="AD321" s="246"/>
      <c r="AE321" s="246"/>
      <c r="AF321" s="246"/>
      <c r="AG321" s="246"/>
      <c r="AH321" s="246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246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246"/>
      <c r="CG321" s="582"/>
      <c r="CH321" s="582"/>
      <c r="CI321" s="112"/>
      <c r="CJ321" s="112"/>
      <c r="CK321" s="112"/>
    </row>
    <row r="322" spans="1:89" s="220" customFormat="1" outlineLevel="1">
      <c r="A322" s="214"/>
      <c r="B322" s="214"/>
      <c r="C322" s="102" t="s">
        <v>132</v>
      </c>
      <c r="D322" s="36" t="s">
        <v>106</v>
      </c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214"/>
      <c r="AB322" s="112"/>
      <c r="AC322" s="246"/>
      <c r="AD322" s="246"/>
      <c r="AE322" s="246"/>
      <c r="AF322" s="246"/>
      <c r="AG322" s="246"/>
      <c r="AH322" s="246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221"/>
      <c r="BS322" s="112"/>
      <c r="BT322" s="112"/>
      <c r="BU322" s="112"/>
      <c r="BV322" s="112"/>
      <c r="BW322" s="112"/>
      <c r="BX322" s="112"/>
      <c r="BY322" s="112"/>
      <c r="BZ322" s="112"/>
      <c r="CA322" s="221"/>
      <c r="CB322" s="112"/>
      <c r="CC322" s="112"/>
      <c r="CD322" s="112"/>
      <c r="CE322" s="112"/>
      <c r="CF322" s="246"/>
      <c r="CG322" s="582"/>
      <c r="CH322" s="582"/>
      <c r="CI322" s="112"/>
      <c r="CJ322" s="112"/>
      <c r="CK322" s="112"/>
    </row>
    <row r="323" spans="1:89" s="220" customFormat="1" ht="60" outlineLevel="1">
      <c r="A323" s="214"/>
      <c r="B323" s="214"/>
      <c r="C323" s="103"/>
      <c r="D323" s="231" t="s">
        <v>337</v>
      </c>
      <c r="E323" s="214" t="s">
        <v>75</v>
      </c>
      <c r="F323" s="214" t="s">
        <v>14</v>
      </c>
      <c r="G323" s="599">
        <f t="shared" ref="G323:G324" si="739">J323+O323+P323+Q323+I323</f>
        <v>0</v>
      </c>
      <c r="H323" s="597">
        <v>0</v>
      </c>
      <c r="I323" s="600">
        <v>0</v>
      </c>
      <c r="J323" s="597">
        <v>0</v>
      </c>
      <c r="K323" s="221"/>
      <c r="L323" s="221"/>
      <c r="M323" s="221"/>
      <c r="N323" s="221"/>
      <c r="O323" s="571">
        <f t="shared" ref="O323:O324" si="740">SUM(K323:N323)</f>
        <v>0</v>
      </c>
      <c r="P323" s="221"/>
      <c r="Q323" s="221"/>
      <c r="R323" s="221"/>
      <c r="S323" s="221"/>
      <c r="T323" s="221">
        <f t="shared" ref="T323:T324" si="741">SUM(U323:Z323)</f>
        <v>0</v>
      </c>
      <c r="U323" s="221"/>
      <c r="V323" s="221"/>
      <c r="W323" s="221">
        <v>0</v>
      </c>
      <c r="X323" s="221"/>
      <c r="Y323" s="221"/>
      <c r="Z323" s="221"/>
      <c r="AA323" s="578" t="s">
        <v>316</v>
      </c>
      <c r="AB323" s="575">
        <f t="shared" ref="AB323:AB324" si="742">AI323+AX323+BA323+BD323+AF323</f>
        <v>0</v>
      </c>
      <c r="AC323" s="247"/>
      <c r="AD323" s="247"/>
      <c r="AE323" s="247"/>
      <c r="AF323" s="247"/>
      <c r="AG323" s="247"/>
      <c r="AH323" s="247"/>
      <c r="AI323" s="222">
        <v>0</v>
      </c>
      <c r="AJ323" s="568">
        <v>0</v>
      </c>
      <c r="AK323" s="222">
        <v>0</v>
      </c>
      <c r="AL323" s="353">
        <v>0</v>
      </c>
      <c r="AM323" s="223">
        <v>0</v>
      </c>
      <c r="AN323" s="221"/>
      <c r="AO323" s="353">
        <v>0</v>
      </c>
      <c r="AP323" s="223">
        <v>0</v>
      </c>
      <c r="AQ323" s="221"/>
      <c r="AR323" s="353">
        <v>0</v>
      </c>
      <c r="AS323" s="223">
        <v>0</v>
      </c>
      <c r="AT323" s="221"/>
      <c r="AU323" s="353">
        <v>0</v>
      </c>
      <c r="AV323" s="223">
        <v>0</v>
      </c>
      <c r="AW323" s="221"/>
      <c r="AX323" s="222">
        <v>0</v>
      </c>
      <c r="AY323" s="222">
        <f t="shared" ref="AY323:AY324" si="743">AM323+AP323+AS323+AV323</f>
        <v>0</v>
      </c>
      <c r="AZ323" s="222">
        <f t="shared" ref="AZ323:AZ324" si="744">AN323+AQ323+AT323+AW323</f>
        <v>0</v>
      </c>
      <c r="BA323" s="353">
        <v>0</v>
      </c>
      <c r="BB323" s="223">
        <v>0</v>
      </c>
      <c r="BC323" s="353">
        <v>0</v>
      </c>
      <c r="BD323" s="221"/>
      <c r="BE323" s="223">
        <v>0</v>
      </c>
      <c r="BF323" s="221"/>
      <c r="BG323" s="353">
        <v>0</v>
      </c>
      <c r="BH323" s="223">
        <v>0</v>
      </c>
      <c r="BI323" s="221"/>
      <c r="BJ323" s="353">
        <v>0</v>
      </c>
      <c r="BK323" s="223">
        <v>0</v>
      </c>
      <c r="BL323" s="221"/>
      <c r="BM323" s="221"/>
      <c r="BN323" s="221"/>
      <c r="BO323" s="221"/>
      <c r="BP323" s="221"/>
      <c r="BQ323" s="225">
        <f>SUM(BS323:BW323)</f>
        <v>0</v>
      </c>
      <c r="BR323" s="222"/>
      <c r="BS323" s="221"/>
      <c r="BT323" s="256"/>
      <c r="BU323" s="239"/>
      <c r="BV323" s="239"/>
      <c r="BW323" s="239"/>
      <c r="BX323" s="239"/>
      <c r="BY323" s="239"/>
      <c r="BZ323" s="225">
        <f>SUM(CA323:CD323)</f>
        <v>0</v>
      </c>
      <c r="CA323" s="222"/>
      <c r="CB323" s="221"/>
      <c r="CC323" s="221"/>
      <c r="CD323" s="160"/>
      <c r="CE323" s="160"/>
      <c r="CF323" s="160"/>
      <c r="CG323" s="160"/>
      <c r="CH323" s="160"/>
      <c r="CI323" s="214"/>
      <c r="CJ323" s="214"/>
      <c r="CK323" s="214"/>
    </row>
    <row r="324" spans="1:89" s="220" customFormat="1" ht="60" outlineLevel="1">
      <c r="A324" s="214"/>
      <c r="B324" s="214"/>
      <c r="C324" s="103"/>
      <c r="D324" s="292" t="s">
        <v>338</v>
      </c>
      <c r="E324" s="214" t="s">
        <v>75</v>
      </c>
      <c r="F324" s="214" t="s">
        <v>14</v>
      </c>
      <c r="G324" s="599">
        <f t="shared" si="739"/>
        <v>0</v>
      </c>
      <c r="H324" s="597">
        <v>0</v>
      </c>
      <c r="I324" s="600">
        <v>0</v>
      </c>
      <c r="J324" s="597">
        <v>0</v>
      </c>
      <c r="K324" s="224"/>
      <c r="L324" s="224"/>
      <c r="M324" s="224"/>
      <c r="N324" s="224"/>
      <c r="O324" s="571">
        <f t="shared" si="740"/>
        <v>0</v>
      </c>
      <c r="P324" s="224"/>
      <c r="Q324" s="224"/>
      <c r="R324" s="224"/>
      <c r="S324" s="224"/>
      <c r="T324" s="221">
        <f t="shared" si="741"/>
        <v>0</v>
      </c>
      <c r="U324" s="222"/>
      <c r="V324" s="222"/>
      <c r="W324" s="222">
        <v>0</v>
      </c>
      <c r="X324" s="222"/>
      <c r="Y324" s="222"/>
      <c r="Z324" s="222"/>
      <c r="AA324" s="578" t="s">
        <v>316</v>
      </c>
      <c r="AB324" s="575">
        <f t="shared" si="742"/>
        <v>0</v>
      </c>
      <c r="AC324" s="247"/>
      <c r="AD324" s="247"/>
      <c r="AE324" s="247"/>
      <c r="AF324" s="247"/>
      <c r="AG324" s="247"/>
      <c r="AH324" s="247"/>
      <c r="AI324" s="222">
        <v>0</v>
      </c>
      <c r="AJ324" s="568">
        <v>0</v>
      </c>
      <c r="AK324" s="222">
        <v>0</v>
      </c>
      <c r="AL324" s="353">
        <v>0</v>
      </c>
      <c r="AM324" s="223">
        <v>0</v>
      </c>
      <c r="AN324" s="222"/>
      <c r="AO324" s="353">
        <v>0</v>
      </c>
      <c r="AP324" s="223">
        <v>0</v>
      </c>
      <c r="AQ324" s="222"/>
      <c r="AR324" s="353">
        <v>0</v>
      </c>
      <c r="AS324" s="223">
        <v>0</v>
      </c>
      <c r="AT324" s="222"/>
      <c r="AU324" s="353">
        <v>0</v>
      </c>
      <c r="AV324" s="223">
        <v>0</v>
      </c>
      <c r="AW324" s="222"/>
      <c r="AX324" s="222">
        <v>0</v>
      </c>
      <c r="AY324" s="222">
        <f t="shared" si="743"/>
        <v>0</v>
      </c>
      <c r="AZ324" s="222">
        <f t="shared" si="744"/>
        <v>0</v>
      </c>
      <c r="BA324" s="353">
        <v>0</v>
      </c>
      <c r="BB324" s="223">
        <v>0</v>
      </c>
      <c r="BC324" s="353">
        <v>0</v>
      </c>
      <c r="BD324" s="222"/>
      <c r="BE324" s="223">
        <v>0</v>
      </c>
      <c r="BF324" s="222"/>
      <c r="BG324" s="353">
        <v>0</v>
      </c>
      <c r="BH324" s="223">
        <v>0</v>
      </c>
      <c r="BI324" s="222"/>
      <c r="BJ324" s="353">
        <v>0</v>
      </c>
      <c r="BK324" s="223">
        <v>0</v>
      </c>
      <c r="BL324" s="222"/>
      <c r="BM324" s="222"/>
      <c r="BN324" s="222"/>
      <c r="BO324" s="222"/>
      <c r="BP324" s="222"/>
      <c r="BQ324" s="225">
        <f>SUM(BS324:BW324)</f>
        <v>0</v>
      </c>
      <c r="BR324" s="222"/>
      <c r="BS324" s="222"/>
      <c r="BT324" s="256"/>
      <c r="BU324" s="239"/>
      <c r="BV324" s="239"/>
      <c r="BW324" s="239"/>
      <c r="BX324" s="239"/>
      <c r="BY324" s="239"/>
      <c r="BZ324" s="225">
        <f>SUM(CA324:CD324)</f>
        <v>0</v>
      </c>
      <c r="CA324" s="222"/>
      <c r="CB324" s="222"/>
      <c r="CC324" s="222"/>
      <c r="CD324" s="160"/>
      <c r="CE324" s="160"/>
      <c r="CF324" s="160"/>
      <c r="CG324" s="160"/>
      <c r="CH324" s="160"/>
      <c r="CI324" s="214"/>
      <c r="CJ324" s="214"/>
      <c r="CK324" s="214"/>
    </row>
    <row r="325" spans="1:89" s="220" customFormat="1" hidden="1" outlineLevel="1">
      <c r="A325" s="214"/>
      <c r="B325" s="214"/>
      <c r="C325" s="103"/>
      <c r="D325" s="92"/>
      <c r="E325" s="214"/>
      <c r="F325" s="214"/>
      <c r="G325" s="225">
        <f>J325+O325+P325+Q325+R325</f>
        <v>0</v>
      </c>
      <c r="H325" s="225">
        <f>SUM(I325:L325)</f>
        <v>0</v>
      </c>
      <c r="I325" s="225">
        <f>SUM(J325:M325)</f>
        <v>0</v>
      </c>
      <c r="J325" s="225">
        <f>SUM(K325:N325)</f>
        <v>0</v>
      </c>
      <c r="K325" s="224"/>
      <c r="L325" s="224"/>
      <c r="M325" s="224"/>
      <c r="N325" s="224"/>
      <c r="O325" s="224"/>
      <c r="P325" s="224"/>
      <c r="Q325" s="224"/>
      <c r="R325" s="224"/>
      <c r="S325" s="224"/>
      <c r="T325" s="222"/>
      <c r="U325" s="222"/>
      <c r="V325" s="222"/>
      <c r="W325" s="222"/>
      <c r="X325" s="222"/>
      <c r="Y325" s="222"/>
      <c r="Z325" s="222"/>
      <c r="AA325" s="222"/>
      <c r="AB325" s="225">
        <f>AI325+AX325+BA325+BD325+BG325</f>
        <v>0</v>
      </c>
      <c r="AC325" s="247"/>
      <c r="AD325" s="247"/>
      <c r="AE325" s="247"/>
      <c r="AF325" s="247"/>
      <c r="AG325" s="247"/>
      <c r="AH325" s="247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  <c r="AU325" s="222"/>
      <c r="AV325" s="222"/>
      <c r="AW325" s="222"/>
      <c r="AX325" s="222"/>
      <c r="AY325" s="222"/>
      <c r="AZ325" s="222"/>
      <c r="BA325" s="222"/>
      <c r="BB325" s="222"/>
      <c r="BC325" s="222"/>
      <c r="BD325" s="222"/>
      <c r="BE325" s="222"/>
      <c r="BF325" s="222"/>
      <c r="BG325" s="222"/>
      <c r="BH325" s="222"/>
      <c r="BI325" s="222"/>
      <c r="BJ325" s="222"/>
      <c r="BK325" s="222"/>
      <c r="BL325" s="222"/>
      <c r="BM325" s="222"/>
      <c r="BN325" s="222"/>
      <c r="BO325" s="222"/>
      <c r="BP325" s="222"/>
      <c r="BQ325" s="225" t="e">
        <f>SUM(BS325:BW325)</f>
        <v>#REF!</v>
      </c>
      <c r="BR325" s="222"/>
      <c r="BS325" s="222"/>
      <c r="BT325" s="256" t="e">
        <f>#REF!*$BT$100</f>
        <v>#REF!</v>
      </c>
      <c r="BU325" s="222"/>
      <c r="BV325" s="222"/>
      <c r="BW325" s="222"/>
      <c r="BX325" s="222"/>
      <c r="BY325" s="222"/>
      <c r="BZ325" s="225">
        <f>SUM(CA325:CD325)</f>
        <v>0</v>
      </c>
      <c r="CA325" s="222"/>
      <c r="CB325" s="222"/>
      <c r="CC325" s="222"/>
      <c r="CD325" s="222"/>
      <c r="CE325" s="222"/>
      <c r="CF325" s="226"/>
      <c r="CG325" s="568"/>
      <c r="CH325" s="568"/>
      <c r="CI325" s="214"/>
      <c r="CJ325" s="214"/>
      <c r="CK325" s="214"/>
    </row>
    <row r="326" spans="1:89" s="220" customFormat="1" hidden="1" outlineLevel="1">
      <c r="A326" s="214"/>
      <c r="B326" s="214"/>
      <c r="C326" s="103"/>
      <c r="D326" s="37" t="s">
        <v>107</v>
      </c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24"/>
      <c r="AB326" s="225">
        <f>SUM(AB323:AB325)</f>
        <v>0</v>
      </c>
      <c r="AC326" s="247"/>
      <c r="AD326" s="247"/>
      <c r="AE326" s="247"/>
      <c r="AF326" s="247"/>
      <c r="AG326" s="247"/>
      <c r="AH326" s="247"/>
      <c r="AI326" s="225">
        <f>SUM(AI323:AI325)</f>
        <v>0</v>
      </c>
      <c r="AJ326" s="225">
        <f>SUM(AJ323:AJ325)</f>
        <v>0</v>
      </c>
      <c r="AK326" s="225">
        <f t="shared" ref="AK326:BI326" si="745">SUM(AK323:AK325)</f>
        <v>0</v>
      </c>
      <c r="AL326" s="225">
        <f t="shared" si="745"/>
        <v>0</v>
      </c>
      <c r="AM326" s="225">
        <f t="shared" si="745"/>
        <v>0</v>
      </c>
      <c r="AN326" s="225">
        <f t="shared" si="745"/>
        <v>0</v>
      </c>
      <c r="AO326" s="225">
        <f t="shared" si="745"/>
        <v>0</v>
      </c>
      <c r="AP326" s="225">
        <f t="shared" si="745"/>
        <v>0</v>
      </c>
      <c r="AQ326" s="225">
        <f t="shared" si="745"/>
        <v>0</v>
      </c>
      <c r="AR326" s="225">
        <f t="shared" si="745"/>
        <v>0</v>
      </c>
      <c r="AS326" s="225">
        <f t="shared" si="745"/>
        <v>0</v>
      </c>
      <c r="AT326" s="225">
        <f t="shared" si="745"/>
        <v>0</v>
      </c>
      <c r="AU326" s="225">
        <f t="shared" si="745"/>
        <v>0</v>
      </c>
      <c r="AV326" s="225">
        <f t="shared" si="745"/>
        <v>0</v>
      </c>
      <c r="AW326" s="225">
        <f t="shared" si="745"/>
        <v>0</v>
      </c>
      <c r="AX326" s="225">
        <f t="shared" si="745"/>
        <v>0</v>
      </c>
      <c r="AY326" s="225">
        <f t="shared" si="745"/>
        <v>0</v>
      </c>
      <c r="AZ326" s="225">
        <f t="shared" si="745"/>
        <v>0</v>
      </c>
      <c r="BA326" s="225">
        <f t="shared" si="745"/>
        <v>0</v>
      </c>
      <c r="BB326" s="225">
        <f t="shared" si="745"/>
        <v>0</v>
      </c>
      <c r="BC326" s="225">
        <f t="shared" si="745"/>
        <v>0</v>
      </c>
      <c r="BD326" s="225">
        <f t="shared" si="745"/>
        <v>0</v>
      </c>
      <c r="BE326" s="225">
        <f t="shared" si="745"/>
        <v>0</v>
      </c>
      <c r="BF326" s="225">
        <f t="shared" si="745"/>
        <v>0</v>
      </c>
      <c r="BG326" s="225">
        <f t="shared" si="745"/>
        <v>0</v>
      </c>
      <c r="BH326" s="225">
        <f t="shared" si="745"/>
        <v>0</v>
      </c>
      <c r="BI326" s="225">
        <f t="shared" si="745"/>
        <v>0</v>
      </c>
      <c r="BJ326" s="225">
        <f>SUM(BJ323:BJ325)</f>
        <v>0</v>
      </c>
      <c r="BK326" s="225">
        <f>SUM(BK323:BK325)</f>
        <v>0</v>
      </c>
      <c r="BL326" s="225">
        <f>SUM(BL323:BL325)</f>
        <v>0</v>
      </c>
      <c r="BM326" s="112"/>
      <c r="BN326" s="112"/>
      <c r="BO326" s="112"/>
      <c r="BP326" s="112"/>
      <c r="BQ326" s="225" t="e">
        <f t="shared" ref="BQ326" si="746">SUM(BQ323:BQ325)</f>
        <v>#REF!</v>
      </c>
      <c r="BR326" s="225"/>
      <c r="BS326" s="225">
        <f t="shared" ref="BS326:BW326" si="747">SUM(BS323:BS325)</f>
        <v>0</v>
      </c>
      <c r="BT326" s="256" t="e">
        <f>#REF!*$BT$100</f>
        <v>#REF!</v>
      </c>
      <c r="BU326" s="225">
        <f t="shared" si="747"/>
        <v>0</v>
      </c>
      <c r="BV326" s="225">
        <f t="shared" si="747"/>
        <v>0</v>
      </c>
      <c r="BW326" s="225">
        <f t="shared" si="747"/>
        <v>0</v>
      </c>
      <c r="BX326" s="225">
        <f>SUM(BX323:BX325)</f>
        <v>0</v>
      </c>
      <c r="BY326" s="225">
        <f>SUM(BY323:BY325)</f>
        <v>0</v>
      </c>
      <c r="BZ326" s="225">
        <f t="shared" ref="BZ326:CD326" si="748">SUM(BZ323:BZ325)</f>
        <v>0</v>
      </c>
      <c r="CA326" s="225">
        <f t="shared" si="748"/>
        <v>0</v>
      </c>
      <c r="CB326" s="225">
        <f t="shared" si="748"/>
        <v>0</v>
      </c>
      <c r="CC326" s="225">
        <f t="shared" si="748"/>
        <v>0</v>
      </c>
      <c r="CD326" s="225">
        <f t="shared" si="748"/>
        <v>0</v>
      </c>
      <c r="CE326" s="225">
        <f>SUM(CE323:CE325)</f>
        <v>0</v>
      </c>
      <c r="CF326" s="247"/>
      <c r="CG326" s="570"/>
      <c r="CH326" s="570"/>
      <c r="CI326" s="112"/>
      <c r="CJ326" s="112"/>
      <c r="CK326" s="112"/>
    </row>
    <row r="327" spans="1:89" s="220" customFormat="1" hidden="1" outlineLevel="1">
      <c r="A327" s="214"/>
      <c r="B327" s="214"/>
      <c r="C327" s="102" t="s">
        <v>133</v>
      </c>
      <c r="D327" s="36" t="s">
        <v>273</v>
      </c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214"/>
      <c r="AB327" s="112"/>
      <c r="AC327" s="246"/>
      <c r="AD327" s="246"/>
      <c r="AE327" s="246"/>
      <c r="AF327" s="246"/>
      <c r="AG327" s="246"/>
      <c r="AH327" s="246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246"/>
      <c r="BS327" s="112"/>
      <c r="BT327" s="256" t="e">
        <f>#REF!*$BT$100</f>
        <v>#REF!</v>
      </c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246"/>
      <c r="CG327" s="582"/>
      <c r="CH327" s="582"/>
      <c r="CI327" s="112"/>
      <c r="CJ327" s="112"/>
      <c r="CK327" s="112"/>
    </row>
    <row r="328" spans="1:89" s="220" customFormat="1" hidden="1" outlineLevel="1">
      <c r="A328" s="214"/>
      <c r="B328" s="214"/>
      <c r="C328" s="103"/>
      <c r="D328" s="92"/>
      <c r="E328" s="214"/>
      <c r="F328" s="214"/>
      <c r="G328" s="225">
        <f>J328+O328+P328+Q328+R328</f>
        <v>0</v>
      </c>
      <c r="H328" s="225">
        <f t="shared" ref="H328:J330" si="749">SUM(I328:L328)</f>
        <v>0</v>
      </c>
      <c r="I328" s="225">
        <f t="shared" si="749"/>
        <v>0</v>
      </c>
      <c r="J328" s="225">
        <f t="shared" si="749"/>
        <v>0</v>
      </c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5">
        <f>AI328+AX328+BA328+BD328+BG328</f>
        <v>0</v>
      </c>
      <c r="AC328" s="247"/>
      <c r="AD328" s="247"/>
      <c r="AE328" s="247"/>
      <c r="AF328" s="247"/>
      <c r="AG328" s="247"/>
      <c r="AH328" s="247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1"/>
      <c r="BN328" s="221"/>
      <c r="BO328" s="221"/>
      <c r="BP328" s="221"/>
      <c r="BQ328" s="225" t="e">
        <f>SUM(BS328:BW328)</f>
        <v>#REF!</v>
      </c>
      <c r="BR328" s="247"/>
      <c r="BS328" s="221"/>
      <c r="BT328" s="256" t="e">
        <f>#REF!*$BT$100</f>
        <v>#REF!</v>
      </c>
      <c r="BU328" s="221"/>
      <c r="BV328" s="221"/>
      <c r="BW328" s="221"/>
      <c r="BX328" s="221"/>
      <c r="BY328" s="221"/>
      <c r="BZ328" s="225">
        <f>SUM(CA328:CD328)</f>
        <v>0</v>
      </c>
      <c r="CA328" s="221"/>
      <c r="CB328" s="221"/>
      <c r="CC328" s="221"/>
      <c r="CD328" s="221"/>
      <c r="CE328" s="221"/>
      <c r="CF328" s="229"/>
      <c r="CG328" s="578"/>
      <c r="CH328" s="578"/>
      <c r="CI328" s="214"/>
      <c r="CJ328" s="214"/>
      <c r="CK328" s="214"/>
    </row>
    <row r="329" spans="1:89" s="220" customFormat="1" hidden="1" outlineLevel="1">
      <c r="A329" s="214"/>
      <c r="B329" s="214"/>
      <c r="C329" s="103"/>
      <c r="D329" s="92"/>
      <c r="E329" s="214"/>
      <c r="F329" s="214"/>
      <c r="G329" s="225">
        <f>J329+O329+P329+Q329+R329</f>
        <v>0</v>
      </c>
      <c r="H329" s="225">
        <f t="shared" si="749"/>
        <v>0</v>
      </c>
      <c r="I329" s="225">
        <f t="shared" si="749"/>
        <v>0</v>
      </c>
      <c r="J329" s="225">
        <f t="shared" si="749"/>
        <v>0</v>
      </c>
      <c r="K329" s="224"/>
      <c r="L329" s="224"/>
      <c r="M329" s="224"/>
      <c r="N329" s="224"/>
      <c r="O329" s="224"/>
      <c r="P329" s="224"/>
      <c r="Q329" s="224"/>
      <c r="R329" s="224"/>
      <c r="S329" s="224"/>
      <c r="T329" s="222"/>
      <c r="U329" s="222"/>
      <c r="V329" s="222"/>
      <c r="W329" s="222"/>
      <c r="X329" s="222"/>
      <c r="Y329" s="222"/>
      <c r="Z329" s="222"/>
      <c r="AA329" s="222"/>
      <c r="AB329" s="225">
        <f>AI329+AX329+BA329+BD329+BG329</f>
        <v>0</v>
      </c>
      <c r="AC329" s="247"/>
      <c r="AD329" s="247"/>
      <c r="AE329" s="247"/>
      <c r="AF329" s="247"/>
      <c r="AG329" s="247"/>
      <c r="AH329" s="247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  <c r="BL329" s="222"/>
      <c r="BM329" s="222"/>
      <c r="BN329" s="222"/>
      <c r="BO329" s="222"/>
      <c r="BP329" s="222"/>
      <c r="BQ329" s="225" t="e">
        <f>SUM(BS329:BW329)</f>
        <v>#REF!</v>
      </c>
      <c r="BR329" s="247"/>
      <c r="BS329" s="222"/>
      <c r="BT329" s="256" t="e">
        <f>#REF!*$BT$100</f>
        <v>#REF!</v>
      </c>
      <c r="BU329" s="222"/>
      <c r="BV329" s="222"/>
      <c r="BW329" s="222"/>
      <c r="BX329" s="222"/>
      <c r="BY329" s="222"/>
      <c r="BZ329" s="225">
        <f>SUM(CA329:CD329)</f>
        <v>0</v>
      </c>
      <c r="CA329" s="222"/>
      <c r="CB329" s="222"/>
      <c r="CC329" s="222"/>
      <c r="CD329" s="222"/>
      <c r="CE329" s="222"/>
      <c r="CF329" s="226"/>
      <c r="CG329" s="568"/>
      <c r="CH329" s="568"/>
      <c r="CI329" s="214"/>
      <c r="CJ329" s="214"/>
      <c r="CK329" s="214"/>
    </row>
    <row r="330" spans="1:89" s="220" customFormat="1" hidden="1" outlineLevel="1">
      <c r="A330" s="214"/>
      <c r="B330" s="214"/>
      <c r="C330" s="103"/>
      <c r="D330" s="92"/>
      <c r="E330" s="214"/>
      <c r="F330" s="214"/>
      <c r="G330" s="225">
        <f>J330+O330+P330+Q330+R330</f>
        <v>0</v>
      </c>
      <c r="H330" s="225">
        <f t="shared" si="749"/>
        <v>0</v>
      </c>
      <c r="I330" s="225">
        <f t="shared" si="749"/>
        <v>0</v>
      </c>
      <c r="J330" s="225">
        <f t="shared" si="749"/>
        <v>0</v>
      </c>
      <c r="K330" s="224"/>
      <c r="L330" s="224"/>
      <c r="M330" s="224"/>
      <c r="N330" s="224"/>
      <c r="O330" s="224"/>
      <c r="P330" s="224"/>
      <c r="Q330" s="224"/>
      <c r="R330" s="224"/>
      <c r="S330" s="224"/>
      <c r="T330" s="222"/>
      <c r="U330" s="222"/>
      <c r="V330" s="222"/>
      <c r="W330" s="222"/>
      <c r="X330" s="222"/>
      <c r="Y330" s="222"/>
      <c r="Z330" s="222"/>
      <c r="AA330" s="222"/>
      <c r="AB330" s="225">
        <f>AI330+AX330+BA330+BD330+BG330</f>
        <v>0</v>
      </c>
      <c r="AC330" s="247"/>
      <c r="AD330" s="247"/>
      <c r="AE330" s="247"/>
      <c r="AF330" s="247"/>
      <c r="AG330" s="247"/>
      <c r="AH330" s="247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  <c r="BB330" s="222"/>
      <c r="BC330" s="222"/>
      <c r="BD330" s="222"/>
      <c r="BE330" s="222"/>
      <c r="BF330" s="222"/>
      <c r="BG330" s="222"/>
      <c r="BH330" s="222"/>
      <c r="BI330" s="222"/>
      <c r="BJ330" s="222"/>
      <c r="BK330" s="222"/>
      <c r="BL330" s="222"/>
      <c r="BM330" s="222"/>
      <c r="BN330" s="222"/>
      <c r="BO330" s="222"/>
      <c r="BP330" s="222"/>
      <c r="BQ330" s="225" t="e">
        <f>SUM(BS330:BW330)</f>
        <v>#REF!</v>
      </c>
      <c r="BR330" s="247"/>
      <c r="BS330" s="222"/>
      <c r="BT330" s="256" t="e">
        <f>#REF!*$BT$100</f>
        <v>#REF!</v>
      </c>
      <c r="BU330" s="222"/>
      <c r="BV330" s="222"/>
      <c r="BW330" s="222"/>
      <c r="BX330" s="222"/>
      <c r="BY330" s="222"/>
      <c r="BZ330" s="225">
        <f>SUM(CA330:CD330)</f>
        <v>0</v>
      </c>
      <c r="CA330" s="222"/>
      <c r="CB330" s="222"/>
      <c r="CC330" s="222"/>
      <c r="CD330" s="222"/>
      <c r="CE330" s="222"/>
      <c r="CF330" s="226"/>
      <c r="CG330" s="568"/>
      <c r="CH330" s="568"/>
      <c r="CI330" s="214"/>
      <c r="CJ330" s="214"/>
      <c r="CK330" s="214"/>
    </row>
    <row r="331" spans="1:89" s="220" customFormat="1" hidden="1" outlineLevel="1">
      <c r="A331" s="214"/>
      <c r="B331" s="214"/>
      <c r="C331" s="103"/>
      <c r="D331" s="37" t="s">
        <v>107</v>
      </c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24"/>
      <c r="AB331" s="225">
        <f>SUM(AB328:AB330)</f>
        <v>0</v>
      </c>
      <c r="AC331" s="247"/>
      <c r="AD331" s="247"/>
      <c r="AE331" s="247"/>
      <c r="AF331" s="247"/>
      <c r="AG331" s="247"/>
      <c r="AH331" s="247"/>
      <c r="AI331" s="225">
        <f>SUM(AI328:AI330)</f>
        <v>0</v>
      </c>
      <c r="AJ331" s="225">
        <f>SUM(AJ328:AJ330)</f>
        <v>0</v>
      </c>
      <c r="AK331" s="225">
        <f t="shared" ref="AK331:BI331" si="750">SUM(AK328:AK330)</f>
        <v>0</v>
      </c>
      <c r="AL331" s="225">
        <f t="shared" si="750"/>
        <v>0</v>
      </c>
      <c r="AM331" s="225">
        <f t="shared" si="750"/>
        <v>0</v>
      </c>
      <c r="AN331" s="225">
        <f t="shared" si="750"/>
        <v>0</v>
      </c>
      <c r="AO331" s="225">
        <f t="shared" si="750"/>
        <v>0</v>
      </c>
      <c r="AP331" s="225">
        <f t="shared" si="750"/>
        <v>0</v>
      </c>
      <c r="AQ331" s="225">
        <f t="shared" si="750"/>
        <v>0</v>
      </c>
      <c r="AR331" s="225">
        <f t="shared" si="750"/>
        <v>0</v>
      </c>
      <c r="AS331" s="225">
        <f t="shared" si="750"/>
        <v>0</v>
      </c>
      <c r="AT331" s="225">
        <f t="shared" si="750"/>
        <v>0</v>
      </c>
      <c r="AU331" s="225">
        <f t="shared" si="750"/>
        <v>0</v>
      </c>
      <c r="AV331" s="225">
        <f t="shared" si="750"/>
        <v>0</v>
      </c>
      <c r="AW331" s="225">
        <f t="shared" si="750"/>
        <v>0</v>
      </c>
      <c r="AX331" s="225">
        <f t="shared" si="750"/>
        <v>0</v>
      </c>
      <c r="AY331" s="225">
        <f t="shared" si="750"/>
        <v>0</v>
      </c>
      <c r="AZ331" s="225">
        <f t="shared" si="750"/>
        <v>0</v>
      </c>
      <c r="BA331" s="225">
        <f t="shared" si="750"/>
        <v>0</v>
      </c>
      <c r="BB331" s="225">
        <f t="shared" si="750"/>
        <v>0</v>
      </c>
      <c r="BC331" s="225">
        <f t="shared" si="750"/>
        <v>0</v>
      </c>
      <c r="BD331" s="225">
        <f t="shared" si="750"/>
        <v>0</v>
      </c>
      <c r="BE331" s="225">
        <f t="shared" si="750"/>
        <v>0</v>
      </c>
      <c r="BF331" s="225">
        <f t="shared" si="750"/>
        <v>0</v>
      </c>
      <c r="BG331" s="225">
        <f t="shared" si="750"/>
        <v>0</v>
      </c>
      <c r="BH331" s="225">
        <f t="shared" si="750"/>
        <v>0</v>
      </c>
      <c r="BI331" s="225">
        <f t="shared" si="750"/>
        <v>0</v>
      </c>
      <c r="BJ331" s="225">
        <f>SUM(BJ328:BJ330)</f>
        <v>0</v>
      </c>
      <c r="BK331" s="225">
        <f>SUM(BK328:BK330)</f>
        <v>0</v>
      </c>
      <c r="BL331" s="225">
        <f>SUM(BL328:BL330)</f>
        <v>0</v>
      </c>
      <c r="BM331" s="112"/>
      <c r="BN331" s="112"/>
      <c r="BO331" s="112"/>
      <c r="BP331" s="112"/>
      <c r="BQ331" s="225" t="e">
        <f t="shared" ref="BQ331" si="751">SUM(BQ328:BQ330)</f>
        <v>#REF!</v>
      </c>
      <c r="BR331" s="247"/>
      <c r="BS331" s="225">
        <f t="shared" ref="BS331:BW331" si="752">SUM(BS328:BS330)</f>
        <v>0</v>
      </c>
      <c r="BT331" s="256" t="e">
        <f>#REF!*$BT$100</f>
        <v>#REF!</v>
      </c>
      <c r="BU331" s="225">
        <f t="shared" si="752"/>
        <v>0</v>
      </c>
      <c r="BV331" s="225">
        <f t="shared" si="752"/>
        <v>0</v>
      </c>
      <c r="BW331" s="225">
        <f t="shared" si="752"/>
        <v>0</v>
      </c>
      <c r="BX331" s="225">
        <f>SUM(BX328:BX330)</f>
        <v>0</v>
      </c>
      <c r="BY331" s="225">
        <f>SUM(BY328:BY330)</f>
        <v>0</v>
      </c>
      <c r="BZ331" s="225">
        <f t="shared" ref="BZ331:CD331" si="753">SUM(BZ328:BZ330)</f>
        <v>0</v>
      </c>
      <c r="CA331" s="225">
        <f t="shared" si="753"/>
        <v>0</v>
      </c>
      <c r="CB331" s="225">
        <f t="shared" si="753"/>
        <v>0</v>
      </c>
      <c r="CC331" s="225">
        <f t="shared" si="753"/>
        <v>0</v>
      </c>
      <c r="CD331" s="225">
        <f t="shared" si="753"/>
        <v>0</v>
      </c>
      <c r="CE331" s="225">
        <f>SUM(CE328:CE330)</f>
        <v>0</v>
      </c>
      <c r="CF331" s="247"/>
      <c r="CG331" s="570"/>
      <c r="CH331" s="570"/>
      <c r="CI331" s="112"/>
      <c r="CJ331" s="112"/>
      <c r="CK331" s="112"/>
    </row>
    <row r="332" spans="1:89" s="220" customFormat="1" hidden="1" outlineLevel="1">
      <c r="A332" s="214"/>
      <c r="B332" s="214"/>
      <c r="C332" s="102" t="s">
        <v>134</v>
      </c>
      <c r="D332" s="36" t="s">
        <v>274</v>
      </c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214"/>
      <c r="AB332" s="112"/>
      <c r="AC332" s="246"/>
      <c r="AD332" s="246"/>
      <c r="AE332" s="246"/>
      <c r="AF332" s="246"/>
      <c r="AG332" s="246"/>
      <c r="AH332" s="246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246"/>
      <c r="BS332" s="112"/>
      <c r="BT332" s="256" t="e">
        <f>#REF!*$BT$100</f>
        <v>#REF!</v>
      </c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246"/>
      <c r="CG332" s="582"/>
      <c r="CH332" s="582"/>
      <c r="CI332" s="112"/>
      <c r="CJ332" s="112"/>
      <c r="CK332" s="112"/>
    </row>
    <row r="333" spans="1:89" s="220" customFormat="1" hidden="1" outlineLevel="1">
      <c r="A333" s="214"/>
      <c r="B333" s="214"/>
      <c r="C333" s="103"/>
      <c r="D333" s="24"/>
      <c r="E333" s="214"/>
      <c r="F333" s="214"/>
      <c r="G333" s="225">
        <f>J333+O333+P333+Q333+R333</f>
        <v>0</v>
      </c>
      <c r="H333" s="225">
        <f t="shared" ref="H333:J335" si="754">SUM(I333:L333)</f>
        <v>0</v>
      </c>
      <c r="I333" s="225">
        <f t="shared" si="754"/>
        <v>0</v>
      </c>
      <c r="J333" s="225">
        <f t="shared" si="754"/>
        <v>0</v>
      </c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  <c r="AA333" s="221"/>
      <c r="AB333" s="225">
        <f>AI333+AX333+BA333+BD333+BG333</f>
        <v>0</v>
      </c>
      <c r="AC333" s="247"/>
      <c r="AD333" s="247"/>
      <c r="AE333" s="247"/>
      <c r="AF333" s="247"/>
      <c r="AG333" s="247"/>
      <c r="AH333" s="247"/>
      <c r="AI333" s="221"/>
      <c r="AJ333" s="221"/>
      <c r="AK333" s="221"/>
      <c r="AL333" s="221"/>
      <c r="AM333" s="221"/>
      <c r="AN333" s="221"/>
      <c r="AO333" s="221"/>
      <c r="AP333" s="221"/>
      <c r="AQ333" s="221"/>
      <c r="AR333" s="221"/>
      <c r="AS333" s="221"/>
      <c r="AT333" s="221"/>
      <c r="AU333" s="221"/>
      <c r="AV333" s="221"/>
      <c r="AW333" s="221"/>
      <c r="AX333" s="221"/>
      <c r="AY333" s="221"/>
      <c r="AZ333" s="221"/>
      <c r="BA333" s="221"/>
      <c r="BB333" s="221"/>
      <c r="BC333" s="221"/>
      <c r="BD333" s="221"/>
      <c r="BE333" s="221"/>
      <c r="BF333" s="221"/>
      <c r="BG333" s="221"/>
      <c r="BH333" s="221"/>
      <c r="BI333" s="221"/>
      <c r="BJ333" s="221"/>
      <c r="BK333" s="221"/>
      <c r="BL333" s="221"/>
      <c r="BM333" s="221"/>
      <c r="BN333" s="221"/>
      <c r="BO333" s="221"/>
      <c r="BP333" s="221"/>
      <c r="BQ333" s="225" t="e">
        <f>SUM(BS333:BW333)</f>
        <v>#REF!</v>
      </c>
      <c r="BR333" s="247"/>
      <c r="BS333" s="221"/>
      <c r="BT333" s="256" t="e">
        <f>#REF!*$BT$100</f>
        <v>#REF!</v>
      </c>
      <c r="BU333" s="221"/>
      <c r="BV333" s="221"/>
      <c r="BW333" s="221"/>
      <c r="BX333" s="221"/>
      <c r="BY333" s="221"/>
      <c r="BZ333" s="225">
        <f>SUM(CA333:CD333)</f>
        <v>0</v>
      </c>
      <c r="CA333" s="221"/>
      <c r="CB333" s="221"/>
      <c r="CC333" s="221"/>
      <c r="CD333" s="221"/>
      <c r="CE333" s="221"/>
      <c r="CF333" s="229"/>
      <c r="CG333" s="578"/>
      <c r="CH333" s="578"/>
      <c r="CI333" s="214"/>
      <c r="CJ333" s="214"/>
      <c r="CK333" s="214"/>
    </row>
    <row r="334" spans="1:89" s="220" customFormat="1" hidden="1" outlineLevel="1">
      <c r="A334" s="214"/>
      <c r="B334" s="214"/>
      <c r="C334" s="103"/>
      <c r="D334" s="24"/>
      <c r="E334" s="214"/>
      <c r="F334" s="214"/>
      <c r="G334" s="225">
        <f>J334+O334+P334+Q334+R334</f>
        <v>0</v>
      </c>
      <c r="H334" s="225">
        <f t="shared" si="754"/>
        <v>0</v>
      </c>
      <c r="I334" s="225">
        <f t="shared" si="754"/>
        <v>0</v>
      </c>
      <c r="J334" s="225">
        <f t="shared" si="754"/>
        <v>0</v>
      </c>
      <c r="K334" s="224"/>
      <c r="L334" s="224"/>
      <c r="M334" s="224"/>
      <c r="N334" s="224"/>
      <c r="O334" s="224"/>
      <c r="P334" s="224"/>
      <c r="Q334" s="224"/>
      <c r="R334" s="224"/>
      <c r="S334" s="224"/>
      <c r="T334" s="222"/>
      <c r="U334" s="222"/>
      <c r="V334" s="222"/>
      <c r="W334" s="222"/>
      <c r="X334" s="222"/>
      <c r="Y334" s="222"/>
      <c r="Z334" s="222"/>
      <c r="AA334" s="222"/>
      <c r="AB334" s="225">
        <f>AI334+AX334+BA334+BD334+BG334</f>
        <v>0</v>
      </c>
      <c r="AC334" s="247"/>
      <c r="AD334" s="247"/>
      <c r="AE334" s="247"/>
      <c r="AF334" s="247"/>
      <c r="AG334" s="247"/>
      <c r="AH334" s="247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2"/>
      <c r="BN334" s="222"/>
      <c r="BO334" s="222"/>
      <c r="BP334" s="222"/>
      <c r="BQ334" s="225" t="e">
        <f>SUM(BS334:BW334)</f>
        <v>#REF!</v>
      </c>
      <c r="BR334" s="247"/>
      <c r="BS334" s="222"/>
      <c r="BT334" s="256" t="e">
        <f>#REF!*$BT$100</f>
        <v>#REF!</v>
      </c>
      <c r="BU334" s="222"/>
      <c r="BV334" s="222"/>
      <c r="BW334" s="222"/>
      <c r="BX334" s="222"/>
      <c r="BY334" s="222"/>
      <c r="BZ334" s="225">
        <f>SUM(CA334:CD334)</f>
        <v>0</v>
      </c>
      <c r="CA334" s="222"/>
      <c r="CB334" s="222"/>
      <c r="CC334" s="222"/>
      <c r="CD334" s="222"/>
      <c r="CE334" s="222"/>
      <c r="CF334" s="226"/>
      <c r="CG334" s="568"/>
      <c r="CH334" s="568"/>
      <c r="CI334" s="214"/>
      <c r="CJ334" s="214"/>
      <c r="CK334" s="214"/>
    </row>
    <row r="335" spans="1:89" s="220" customFormat="1" hidden="1" outlineLevel="1">
      <c r="A335" s="214"/>
      <c r="B335" s="214"/>
      <c r="C335" s="103" t="s">
        <v>104</v>
      </c>
      <c r="D335" s="24"/>
      <c r="E335" s="214"/>
      <c r="F335" s="214"/>
      <c r="G335" s="225">
        <f>J335+O335+P335+Q335+R335</f>
        <v>0</v>
      </c>
      <c r="H335" s="225">
        <f t="shared" si="754"/>
        <v>0</v>
      </c>
      <c r="I335" s="225">
        <f t="shared" si="754"/>
        <v>0</v>
      </c>
      <c r="J335" s="225">
        <f t="shared" si="754"/>
        <v>0</v>
      </c>
      <c r="K335" s="224"/>
      <c r="L335" s="224"/>
      <c r="M335" s="224"/>
      <c r="N335" s="224"/>
      <c r="O335" s="224"/>
      <c r="P335" s="224"/>
      <c r="Q335" s="224"/>
      <c r="R335" s="224"/>
      <c r="S335" s="224"/>
      <c r="T335" s="222"/>
      <c r="U335" s="222"/>
      <c r="V335" s="222"/>
      <c r="W335" s="222"/>
      <c r="X335" s="222"/>
      <c r="Y335" s="222"/>
      <c r="Z335" s="222"/>
      <c r="AA335" s="222"/>
      <c r="AB335" s="225">
        <f>AI335+AX335+BA335+BD335+BG335</f>
        <v>0</v>
      </c>
      <c r="AC335" s="247"/>
      <c r="AD335" s="247"/>
      <c r="AE335" s="247"/>
      <c r="AF335" s="247"/>
      <c r="AG335" s="247"/>
      <c r="AH335" s="247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2"/>
      <c r="BN335" s="222"/>
      <c r="BO335" s="222"/>
      <c r="BP335" s="222"/>
      <c r="BQ335" s="225" t="e">
        <f>SUM(BS335:BW335)</f>
        <v>#REF!</v>
      </c>
      <c r="BR335" s="247"/>
      <c r="BS335" s="222"/>
      <c r="BT335" s="256" t="e">
        <f>#REF!*$BT$100</f>
        <v>#REF!</v>
      </c>
      <c r="BU335" s="222"/>
      <c r="BV335" s="222"/>
      <c r="BW335" s="222"/>
      <c r="BX335" s="222"/>
      <c r="BY335" s="222"/>
      <c r="BZ335" s="225">
        <f>SUM(CA335:CD335)</f>
        <v>0</v>
      </c>
      <c r="CA335" s="222"/>
      <c r="CB335" s="222"/>
      <c r="CC335" s="222"/>
      <c r="CD335" s="222"/>
      <c r="CE335" s="222"/>
      <c r="CF335" s="226"/>
      <c r="CG335" s="568"/>
      <c r="CH335" s="568"/>
      <c r="CI335" s="214"/>
      <c r="CJ335" s="214"/>
      <c r="CK335" s="214"/>
    </row>
    <row r="336" spans="1:89" s="220" customFormat="1" hidden="1" outlineLevel="1">
      <c r="A336" s="214"/>
      <c r="B336" s="214"/>
      <c r="C336" s="103"/>
      <c r="D336" s="37" t="s">
        <v>107</v>
      </c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24"/>
      <c r="AB336" s="225">
        <f>SUM(AB333:AB335)</f>
        <v>0</v>
      </c>
      <c r="AC336" s="247"/>
      <c r="AD336" s="247"/>
      <c r="AE336" s="247"/>
      <c r="AF336" s="247"/>
      <c r="AG336" s="247"/>
      <c r="AH336" s="247"/>
      <c r="AI336" s="225">
        <f>SUM(AI333:AI335)</f>
        <v>0</v>
      </c>
      <c r="AJ336" s="225">
        <f>SUM(AJ333:AJ335)</f>
        <v>0</v>
      </c>
      <c r="AK336" s="225">
        <f t="shared" ref="AK336:BI336" si="755">SUM(AK333:AK335)</f>
        <v>0</v>
      </c>
      <c r="AL336" s="225">
        <f t="shared" si="755"/>
        <v>0</v>
      </c>
      <c r="AM336" s="225">
        <f t="shared" si="755"/>
        <v>0</v>
      </c>
      <c r="AN336" s="225">
        <f t="shared" si="755"/>
        <v>0</v>
      </c>
      <c r="AO336" s="225">
        <f t="shared" si="755"/>
        <v>0</v>
      </c>
      <c r="AP336" s="225">
        <f t="shared" si="755"/>
        <v>0</v>
      </c>
      <c r="AQ336" s="225">
        <f t="shared" si="755"/>
        <v>0</v>
      </c>
      <c r="AR336" s="225">
        <f t="shared" si="755"/>
        <v>0</v>
      </c>
      <c r="AS336" s="225">
        <f t="shared" si="755"/>
        <v>0</v>
      </c>
      <c r="AT336" s="225">
        <f t="shared" si="755"/>
        <v>0</v>
      </c>
      <c r="AU336" s="225">
        <f t="shared" si="755"/>
        <v>0</v>
      </c>
      <c r="AV336" s="225">
        <f t="shared" si="755"/>
        <v>0</v>
      </c>
      <c r="AW336" s="225">
        <f t="shared" si="755"/>
        <v>0</v>
      </c>
      <c r="AX336" s="225">
        <f t="shared" si="755"/>
        <v>0</v>
      </c>
      <c r="AY336" s="225">
        <f t="shared" si="755"/>
        <v>0</v>
      </c>
      <c r="AZ336" s="225">
        <f t="shared" si="755"/>
        <v>0</v>
      </c>
      <c r="BA336" s="225">
        <f t="shared" si="755"/>
        <v>0</v>
      </c>
      <c r="BB336" s="225">
        <f t="shared" si="755"/>
        <v>0</v>
      </c>
      <c r="BC336" s="225">
        <f t="shared" si="755"/>
        <v>0</v>
      </c>
      <c r="BD336" s="225">
        <f t="shared" si="755"/>
        <v>0</v>
      </c>
      <c r="BE336" s="225">
        <f t="shared" si="755"/>
        <v>0</v>
      </c>
      <c r="BF336" s="225">
        <f t="shared" si="755"/>
        <v>0</v>
      </c>
      <c r="BG336" s="225">
        <f t="shared" si="755"/>
        <v>0</v>
      </c>
      <c r="BH336" s="225">
        <f t="shared" si="755"/>
        <v>0</v>
      </c>
      <c r="BI336" s="225">
        <f t="shared" si="755"/>
        <v>0</v>
      </c>
      <c r="BJ336" s="225">
        <f>SUM(BJ333:BJ335)</f>
        <v>0</v>
      </c>
      <c r="BK336" s="225">
        <f>SUM(BK333:BK335)</f>
        <v>0</v>
      </c>
      <c r="BL336" s="225">
        <f>SUM(BL333:BL335)</f>
        <v>0</v>
      </c>
      <c r="BM336" s="112"/>
      <c r="BN336" s="112"/>
      <c r="BO336" s="112"/>
      <c r="BP336" s="112"/>
      <c r="BQ336" s="225" t="e">
        <f t="shared" ref="BQ336" si="756">SUM(BQ333:BQ335)</f>
        <v>#REF!</v>
      </c>
      <c r="BR336" s="247"/>
      <c r="BS336" s="225">
        <f t="shared" ref="BS336:BW336" si="757">SUM(BS333:BS335)</f>
        <v>0</v>
      </c>
      <c r="BT336" s="256" t="e">
        <f>#REF!*$BT$100</f>
        <v>#REF!</v>
      </c>
      <c r="BU336" s="225">
        <f t="shared" si="757"/>
        <v>0</v>
      </c>
      <c r="BV336" s="225">
        <f t="shared" si="757"/>
        <v>0</v>
      </c>
      <c r="BW336" s="225">
        <f t="shared" si="757"/>
        <v>0</v>
      </c>
      <c r="BX336" s="225">
        <f>SUM(BX333:BX335)</f>
        <v>0</v>
      </c>
      <c r="BY336" s="225">
        <f>SUM(BY333:BY335)</f>
        <v>0</v>
      </c>
      <c r="BZ336" s="225">
        <f t="shared" ref="BZ336:CD336" si="758">SUM(BZ333:BZ335)</f>
        <v>0</v>
      </c>
      <c r="CA336" s="225">
        <f t="shared" si="758"/>
        <v>0</v>
      </c>
      <c r="CB336" s="225">
        <f t="shared" si="758"/>
        <v>0</v>
      </c>
      <c r="CC336" s="225">
        <f t="shared" si="758"/>
        <v>0</v>
      </c>
      <c r="CD336" s="225">
        <f t="shared" si="758"/>
        <v>0</v>
      </c>
      <c r="CE336" s="225">
        <f>SUM(CE333:CE335)</f>
        <v>0</v>
      </c>
      <c r="CF336" s="247"/>
      <c r="CG336" s="570"/>
      <c r="CH336" s="570"/>
      <c r="CI336" s="112"/>
      <c r="CJ336" s="112"/>
      <c r="CK336" s="112"/>
    </row>
    <row r="337" spans="1:89" s="220" customFormat="1" hidden="1" outlineLevel="1">
      <c r="A337" s="214"/>
      <c r="B337" s="214"/>
      <c r="C337" s="102" t="s">
        <v>135</v>
      </c>
      <c r="D337" s="36" t="s">
        <v>213</v>
      </c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214"/>
      <c r="AB337" s="112"/>
      <c r="AC337" s="246"/>
      <c r="AD337" s="246"/>
      <c r="AE337" s="246"/>
      <c r="AF337" s="246"/>
      <c r="AG337" s="246"/>
      <c r="AH337" s="246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246"/>
      <c r="BS337" s="112"/>
      <c r="BT337" s="256" t="e">
        <f>#REF!*$BT$100</f>
        <v>#REF!</v>
      </c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246"/>
      <c r="CG337" s="582"/>
      <c r="CH337" s="582"/>
      <c r="CI337" s="112"/>
      <c r="CJ337" s="112"/>
      <c r="CK337" s="112"/>
    </row>
    <row r="338" spans="1:89" s="220" customFormat="1" hidden="1" outlineLevel="1">
      <c r="A338" s="214"/>
      <c r="B338" s="214"/>
      <c r="C338" s="103"/>
      <c r="D338" s="24"/>
      <c r="E338" s="214"/>
      <c r="F338" s="214"/>
      <c r="G338" s="225">
        <f>J338+O338+P338+Q338+R338</f>
        <v>0</v>
      </c>
      <c r="H338" s="225">
        <f t="shared" ref="H338:J340" si="759">SUM(I338:L338)</f>
        <v>0</v>
      </c>
      <c r="I338" s="225">
        <f t="shared" si="759"/>
        <v>0</v>
      </c>
      <c r="J338" s="225">
        <f t="shared" si="759"/>
        <v>0</v>
      </c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  <c r="AA338" s="221"/>
      <c r="AB338" s="225">
        <f>AI338+AX338+BA338+BD338+BG338</f>
        <v>0</v>
      </c>
      <c r="AC338" s="247"/>
      <c r="AD338" s="247"/>
      <c r="AE338" s="247"/>
      <c r="AF338" s="247"/>
      <c r="AG338" s="247"/>
      <c r="AH338" s="247"/>
      <c r="AI338" s="221"/>
      <c r="AJ338" s="221"/>
      <c r="AK338" s="221"/>
      <c r="AL338" s="221"/>
      <c r="AM338" s="221"/>
      <c r="AN338" s="221"/>
      <c r="AO338" s="221"/>
      <c r="AP338" s="221"/>
      <c r="AQ338" s="221"/>
      <c r="AR338" s="221"/>
      <c r="AS338" s="221"/>
      <c r="AT338" s="221"/>
      <c r="AU338" s="221"/>
      <c r="AV338" s="221"/>
      <c r="AW338" s="221"/>
      <c r="AX338" s="221"/>
      <c r="AY338" s="221"/>
      <c r="AZ338" s="221"/>
      <c r="BA338" s="221"/>
      <c r="BB338" s="221"/>
      <c r="BC338" s="221"/>
      <c r="BD338" s="221"/>
      <c r="BE338" s="221"/>
      <c r="BF338" s="221"/>
      <c r="BG338" s="221"/>
      <c r="BH338" s="221"/>
      <c r="BI338" s="221"/>
      <c r="BJ338" s="221"/>
      <c r="BK338" s="221"/>
      <c r="BL338" s="221"/>
      <c r="BM338" s="221"/>
      <c r="BN338" s="221"/>
      <c r="BO338" s="221"/>
      <c r="BP338" s="221"/>
      <c r="BQ338" s="225" t="e">
        <f>SUM(BS338:BW338)</f>
        <v>#REF!</v>
      </c>
      <c r="BR338" s="247"/>
      <c r="BS338" s="221"/>
      <c r="BT338" s="256" t="e">
        <f>#REF!*$BT$100</f>
        <v>#REF!</v>
      </c>
      <c r="BU338" s="221"/>
      <c r="BV338" s="221"/>
      <c r="BW338" s="221"/>
      <c r="BX338" s="221"/>
      <c r="BY338" s="221"/>
      <c r="BZ338" s="225">
        <f>SUM(CA338:CD338)</f>
        <v>0</v>
      </c>
      <c r="CA338" s="221"/>
      <c r="CB338" s="221"/>
      <c r="CC338" s="221"/>
      <c r="CD338" s="221"/>
      <c r="CE338" s="221"/>
      <c r="CF338" s="229"/>
      <c r="CG338" s="578"/>
      <c r="CH338" s="578"/>
      <c r="CI338" s="214"/>
      <c r="CJ338" s="214"/>
      <c r="CK338" s="214"/>
    </row>
    <row r="339" spans="1:89" s="220" customFormat="1" hidden="1" outlineLevel="1">
      <c r="A339" s="214"/>
      <c r="B339" s="214"/>
      <c r="C339" s="103"/>
      <c r="D339" s="24"/>
      <c r="E339" s="214"/>
      <c r="F339" s="214"/>
      <c r="G339" s="225">
        <f>J339+O339+P339+Q339+R339</f>
        <v>0</v>
      </c>
      <c r="H339" s="225">
        <f t="shared" si="759"/>
        <v>0</v>
      </c>
      <c r="I339" s="225">
        <f t="shared" si="759"/>
        <v>0</v>
      </c>
      <c r="J339" s="225">
        <f t="shared" si="759"/>
        <v>0</v>
      </c>
      <c r="K339" s="224"/>
      <c r="L339" s="224"/>
      <c r="M339" s="224"/>
      <c r="N339" s="224"/>
      <c r="O339" s="224"/>
      <c r="P339" s="224"/>
      <c r="Q339" s="224"/>
      <c r="R339" s="224"/>
      <c r="S339" s="224"/>
      <c r="T339" s="222"/>
      <c r="U339" s="222"/>
      <c r="V339" s="222"/>
      <c r="W339" s="222"/>
      <c r="X339" s="222"/>
      <c r="Y339" s="222"/>
      <c r="Z339" s="222"/>
      <c r="AA339" s="222"/>
      <c r="AB339" s="225">
        <f>AI339+AX339+BA339+BD339+BG339</f>
        <v>0</v>
      </c>
      <c r="AC339" s="247"/>
      <c r="AD339" s="247"/>
      <c r="AE339" s="247"/>
      <c r="AF339" s="247"/>
      <c r="AG339" s="247"/>
      <c r="AH339" s="247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2"/>
      <c r="BN339" s="222"/>
      <c r="BO339" s="222"/>
      <c r="BP339" s="222"/>
      <c r="BQ339" s="225" t="e">
        <f>SUM(BS339:BW339)</f>
        <v>#REF!</v>
      </c>
      <c r="BR339" s="247"/>
      <c r="BS339" s="222"/>
      <c r="BT339" s="256" t="e">
        <f>#REF!*$BT$100</f>
        <v>#REF!</v>
      </c>
      <c r="BU339" s="222"/>
      <c r="BV339" s="222"/>
      <c r="BW339" s="222"/>
      <c r="BX339" s="222"/>
      <c r="BY339" s="222"/>
      <c r="BZ339" s="225">
        <f>SUM(CA339:CD339)</f>
        <v>0</v>
      </c>
      <c r="CA339" s="222"/>
      <c r="CB339" s="222"/>
      <c r="CC339" s="222"/>
      <c r="CD339" s="222"/>
      <c r="CE339" s="222"/>
      <c r="CF339" s="226"/>
      <c r="CG339" s="568"/>
      <c r="CH339" s="568"/>
      <c r="CI339" s="214"/>
      <c r="CJ339" s="214"/>
      <c r="CK339" s="214"/>
    </row>
    <row r="340" spans="1:89" s="220" customFormat="1" hidden="1" outlineLevel="1">
      <c r="A340" s="214"/>
      <c r="B340" s="214"/>
      <c r="C340" s="103" t="s">
        <v>104</v>
      </c>
      <c r="D340" s="24"/>
      <c r="E340" s="214"/>
      <c r="F340" s="214"/>
      <c r="G340" s="225">
        <f>J340+O340+P340+Q340+R340</f>
        <v>0</v>
      </c>
      <c r="H340" s="225">
        <f t="shared" si="759"/>
        <v>0</v>
      </c>
      <c r="I340" s="225">
        <f t="shared" si="759"/>
        <v>0</v>
      </c>
      <c r="J340" s="225">
        <f t="shared" si="759"/>
        <v>0</v>
      </c>
      <c r="K340" s="224"/>
      <c r="L340" s="224"/>
      <c r="M340" s="224"/>
      <c r="N340" s="224"/>
      <c r="O340" s="224"/>
      <c r="P340" s="224"/>
      <c r="Q340" s="224"/>
      <c r="R340" s="224"/>
      <c r="S340" s="224"/>
      <c r="T340" s="222"/>
      <c r="U340" s="222"/>
      <c r="V340" s="222"/>
      <c r="W340" s="222"/>
      <c r="X340" s="222"/>
      <c r="Y340" s="222"/>
      <c r="Z340" s="222"/>
      <c r="AA340" s="222"/>
      <c r="AB340" s="225">
        <f>AI340+AX340+BA340+BD340+BG340</f>
        <v>0</v>
      </c>
      <c r="AC340" s="247"/>
      <c r="AD340" s="247"/>
      <c r="AE340" s="247"/>
      <c r="AF340" s="247"/>
      <c r="AG340" s="247"/>
      <c r="AH340" s="247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  <c r="BB340" s="222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2"/>
      <c r="BN340" s="222"/>
      <c r="BO340" s="222"/>
      <c r="BP340" s="222"/>
      <c r="BQ340" s="225" t="e">
        <f>SUM(BS340:BW340)</f>
        <v>#REF!</v>
      </c>
      <c r="BR340" s="247"/>
      <c r="BS340" s="222"/>
      <c r="BT340" s="256" t="e">
        <f>#REF!*$BT$100</f>
        <v>#REF!</v>
      </c>
      <c r="BU340" s="222"/>
      <c r="BV340" s="222"/>
      <c r="BW340" s="222"/>
      <c r="BX340" s="222"/>
      <c r="BY340" s="222"/>
      <c r="BZ340" s="225">
        <f>SUM(CA340:CD340)</f>
        <v>0</v>
      </c>
      <c r="CA340" s="222"/>
      <c r="CB340" s="222"/>
      <c r="CC340" s="222"/>
      <c r="CD340" s="222"/>
      <c r="CE340" s="222"/>
      <c r="CF340" s="226"/>
      <c r="CG340" s="568"/>
      <c r="CH340" s="568"/>
      <c r="CI340" s="214"/>
      <c r="CJ340" s="214"/>
      <c r="CK340" s="214"/>
    </row>
    <row r="341" spans="1:89" s="220" customFormat="1" hidden="1" outlineLevel="1">
      <c r="A341" s="214"/>
      <c r="B341" s="214"/>
      <c r="C341" s="103"/>
      <c r="D341" s="37" t="s">
        <v>107</v>
      </c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24"/>
      <c r="AB341" s="112"/>
      <c r="AC341" s="246"/>
      <c r="AD341" s="246"/>
      <c r="AE341" s="246"/>
      <c r="AF341" s="246"/>
      <c r="AG341" s="246"/>
      <c r="AH341" s="246"/>
      <c r="AI341" s="112"/>
      <c r="AJ341" s="225">
        <f>SUM(AJ338:AJ340)</f>
        <v>0</v>
      </c>
      <c r="AK341" s="225">
        <f>SUM(AK338:AK340)</f>
        <v>0</v>
      </c>
      <c r="AL341" s="112"/>
      <c r="AM341" s="225">
        <f>SUM(AM338:AM340)</f>
        <v>0</v>
      </c>
      <c r="AN341" s="225">
        <f>SUM(AN338:AN340)</f>
        <v>0</v>
      </c>
      <c r="AO341" s="112"/>
      <c r="AP341" s="225">
        <f>SUM(AP338:AP340)</f>
        <v>0</v>
      </c>
      <c r="AQ341" s="225">
        <f>SUM(AQ338:AQ340)</f>
        <v>0</v>
      </c>
      <c r="AR341" s="112"/>
      <c r="AS341" s="225">
        <f>SUM(AS338:AS340)</f>
        <v>0</v>
      </c>
      <c r="AT341" s="225">
        <f>SUM(AT338:AT340)</f>
        <v>0</v>
      </c>
      <c r="AU341" s="112"/>
      <c r="AV341" s="225">
        <f>SUM(AV338:AV340)</f>
        <v>0</v>
      </c>
      <c r="AW341" s="225">
        <f>SUM(AW338:AW340)</f>
        <v>0</v>
      </c>
      <c r="AX341" s="112"/>
      <c r="AY341" s="225">
        <f>SUM(AY338:AY340)</f>
        <v>0</v>
      </c>
      <c r="AZ341" s="225">
        <f>SUM(AZ338:AZ340)</f>
        <v>0</v>
      </c>
      <c r="BA341" s="112"/>
      <c r="BB341" s="225">
        <f>SUM(BB338:BB340)</f>
        <v>0</v>
      </c>
      <c r="BC341" s="225">
        <f>SUM(BC338:BC340)</f>
        <v>0</v>
      </c>
      <c r="BD341" s="112"/>
      <c r="BE341" s="225">
        <f>SUM(BE338:BE340)</f>
        <v>0</v>
      </c>
      <c r="BF341" s="225">
        <f>SUM(BF338:BF340)</f>
        <v>0</v>
      </c>
      <c r="BG341" s="112"/>
      <c r="BH341" s="225">
        <f>SUM(BH338:BH340)</f>
        <v>0</v>
      </c>
      <c r="BI341" s="225">
        <f>SUM(BI338:BI340)</f>
        <v>0</v>
      </c>
      <c r="BJ341" s="112"/>
      <c r="BK341" s="225">
        <f>SUM(BK338:BK340)</f>
        <v>0</v>
      </c>
      <c r="BL341" s="225">
        <f>SUM(BL338:BL340)</f>
        <v>0</v>
      </c>
      <c r="BM341" s="112"/>
      <c r="BN341" s="112"/>
      <c r="BO341" s="112"/>
      <c r="BP341" s="112"/>
      <c r="BQ341" s="225" t="e">
        <f t="shared" ref="BQ341" si="760">SUM(BQ338:BQ340)</f>
        <v>#REF!</v>
      </c>
      <c r="BR341" s="247"/>
      <c r="BS341" s="225">
        <f t="shared" ref="BS341:BW341" si="761">SUM(BS338:BS340)</f>
        <v>0</v>
      </c>
      <c r="BT341" s="256" t="e">
        <f>#REF!*$BT$100</f>
        <v>#REF!</v>
      </c>
      <c r="BU341" s="225">
        <f t="shared" si="761"/>
        <v>0</v>
      </c>
      <c r="BV341" s="225">
        <f t="shared" si="761"/>
        <v>0</v>
      </c>
      <c r="BW341" s="225">
        <f t="shared" si="761"/>
        <v>0</v>
      </c>
      <c r="BX341" s="225">
        <f>SUM(BX338:BX340)</f>
        <v>0</v>
      </c>
      <c r="BY341" s="225">
        <f>SUM(BY338:BY340)</f>
        <v>0</v>
      </c>
      <c r="BZ341" s="225">
        <f t="shared" ref="BZ341:CD341" si="762">SUM(BZ338:BZ340)</f>
        <v>0</v>
      </c>
      <c r="CA341" s="225">
        <f t="shared" si="762"/>
        <v>0</v>
      </c>
      <c r="CB341" s="225">
        <f t="shared" si="762"/>
        <v>0</v>
      </c>
      <c r="CC341" s="225">
        <f t="shared" si="762"/>
        <v>0</v>
      </c>
      <c r="CD341" s="225">
        <f t="shared" si="762"/>
        <v>0</v>
      </c>
      <c r="CE341" s="225">
        <f>SUM(CE338:CE340)</f>
        <v>0</v>
      </c>
      <c r="CF341" s="247"/>
      <c r="CG341" s="570"/>
      <c r="CH341" s="570"/>
      <c r="CI341" s="112"/>
      <c r="CJ341" s="112"/>
      <c r="CK341" s="112"/>
    </row>
    <row r="342" spans="1:89" s="220" customFormat="1" hidden="1" outlineLevel="1">
      <c r="A342" s="214"/>
      <c r="B342" s="214"/>
      <c r="C342" s="102" t="s">
        <v>136</v>
      </c>
      <c r="D342" s="36" t="s">
        <v>62</v>
      </c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214"/>
      <c r="AB342" s="112"/>
      <c r="AC342" s="246"/>
      <c r="AD342" s="246"/>
      <c r="AE342" s="246"/>
      <c r="AF342" s="246"/>
      <c r="AG342" s="246"/>
      <c r="AH342" s="246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246"/>
      <c r="BS342" s="112"/>
      <c r="BT342" s="256" t="e">
        <f>#REF!*$BT$100</f>
        <v>#REF!</v>
      </c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246"/>
      <c r="CG342" s="582"/>
      <c r="CH342" s="582"/>
      <c r="CI342" s="112"/>
      <c r="CJ342" s="112"/>
      <c r="CK342" s="112"/>
    </row>
    <row r="343" spans="1:89" s="220" customFormat="1" hidden="1" outlineLevel="1">
      <c r="A343" s="214"/>
      <c r="B343" s="214"/>
      <c r="C343" s="103"/>
      <c r="D343" s="24"/>
      <c r="E343" s="214"/>
      <c r="F343" s="214"/>
      <c r="G343" s="225">
        <f>J343+O343+P343+Q343+R343</f>
        <v>0</v>
      </c>
      <c r="H343" s="225">
        <f t="shared" ref="H343:J345" si="763">SUM(I343:L343)</f>
        <v>0</v>
      </c>
      <c r="I343" s="225">
        <f t="shared" si="763"/>
        <v>0</v>
      </c>
      <c r="J343" s="225">
        <f t="shared" si="763"/>
        <v>0</v>
      </c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  <c r="AA343" s="221"/>
      <c r="AB343" s="225">
        <f>AI343+AX343+BA343+BD343+BG343</f>
        <v>0</v>
      </c>
      <c r="AC343" s="247"/>
      <c r="AD343" s="247"/>
      <c r="AE343" s="247"/>
      <c r="AF343" s="247"/>
      <c r="AG343" s="247"/>
      <c r="AH343" s="247"/>
      <c r="AI343" s="221"/>
      <c r="AJ343" s="221"/>
      <c r="AK343" s="221"/>
      <c r="AL343" s="221"/>
      <c r="AM343" s="221"/>
      <c r="AN343" s="221"/>
      <c r="AO343" s="221"/>
      <c r="AP343" s="221"/>
      <c r="AQ343" s="221"/>
      <c r="AR343" s="221"/>
      <c r="AS343" s="221"/>
      <c r="AT343" s="221"/>
      <c r="AU343" s="221"/>
      <c r="AV343" s="221"/>
      <c r="AW343" s="221"/>
      <c r="AX343" s="221"/>
      <c r="AY343" s="221"/>
      <c r="AZ343" s="221"/>
      <c r="BA343" s="221"/>
      <c r="BB343" s="221"/>
      <c r="BC343" s="221"/>
      <c r="BD343" s="221"/>
      <c r="BE343" s="221"/>
      <c r="BF343" s="221"/>
      <c r="BG343" s="221"/>
      <c r="BH343" s="221"/>
      <c r="BI343" s="221"/>
      <c r="BJ343" s="221"/>
      <c r="BK343" s="221"/>
      <c r="BL343" s="221"/>
      <c r="BM343" s="221"/>
      <c r="BN343" s="221"/>
      <c r="BO343" s="221"/>
      <c r="BP343" s="221"/>
      <c r="BQ343" s="225" t="e">
        <f>SUM(BS343:BW343)</f>
        <v>#REF!</v>
      </c>
      <c r="BR343" s="247"/>
      <c r="BS343" s="221"/>
      <c r="BT343" s="256" t="e">
        <f>#REF!*$BT$100</f>
        <v>#REF!</v>
      </c>
      <c r="BU343" s="221"/>
      <c r="BV343" s="221"/>
      <c r="BW343" s="221"/>
      <c r="BX343" s="221"/>
      <c r="BY343" s="221"/>
      <c r="BZ343" s="225">
        <f>SUM(CA343:CD343)</f>
        <v>0</v>
      </c>
      <c r="CA343" s="221"/>
      <c r="CB343" s="221"/>
      <c r="CC343" s="221"/>
      <c r="CD343" s="221"/>
      <c r="CE343" s="221"/>
      <c r="CF343" s="229"/>
      <c r="CG343" s="578"/>
      <c r="CH343" s="578"/>
      <c r="CI343" s="214"/>
      <c r="CJ343" s="214"/>
      <c r="CK343" s="214"/>
    </row>
    <row r="344" spans="1:89" s="220" customFormat="1" hidden="1" outlineLevel="1">
      <c r="A344" s="214"/>
      <c r="B344" s="214"/>
      <c r="C344" s="103"/>
      <c r="D344" s="24"/>
      <c r="E344" s="214"/>
      <c r="F344" s="214"/>
      <c r="G344" s="225">
        <f>J344+O344+P344+Q344+R344</f>
        <v>0</v>
      </c>
      <c r="H344" s="225">
        <f t="shared" si="763"/>
        <v>0</v>
      </c>
      <c r="I344" s="225">
        <f t="shared" si="763"/>
        <v>0</v>
      </c>
      <c r="J344" s="225">
        <f t="shared" si="763"/>
        <v>0</v>
      </c>
      <c r="K344" s="224"/>
      <c r="L344" s="224"/>
      <c r="M344" s="224"/>
      <c r="N344" s="224"/>
      <c r="O344" s="224"/>
      <c r="P344" s="224"/>
      <c r="Q344" s="224"/>
      <c r="R344" s="224"/>
      <c r="S344" s="224"/>
      <c r="T344" s="222"/>
      <c r="U344" s="222"/>
      <c r="V344" s="222"/>
      <c r="W344" s="222"/>
      <c r="X344" s="222"/>
      <c r="Y344" s="222"/>
      <c r="Z344" s="222"/>
      <c r="AA344" s="222"/>
      <c r="AB344" s="225">
        <f>AI344+AX344+BA344+BD344+BG344</f>
        <v>0</v>
      </c>
      <c r="AC344" s="247"/>
      <c r="AD344" s="247"/>
      <c r="AE344" s="247"/>
      <c r="AF344" s="247"/>
      <c r="AG344" s="247"/>
      <c r="AH344" s="247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2"/>
      <c r="BN344" s="222"/>
      <c r="BO344" s="222"/>
      <c r="BP344" s="222"/>
      <c r="BQ344" s="225" t="e">
        <f>SUM(BS344:BW344)</f>
        <v>#REF!</v>
      </c>
      <c r="BR344" s="247"/>
      <c r="BS344" s="222"/>
      <c r="BT344" s="256" t="e">
        <f>#REF!*$BT$100</f>
        <v>#REF!</v>
      </c>
      <c r="BU344" s="222"/>
      <c r="BV344" s="222"/>
      <c r="BW344" s="222"/>
      <c r="BX344" s="222"/>
      <c r="BY344" s="222"/>
      <c r="BZ344" s="225">
        <f>SUM(CA344:CD344)</f>
        <v>0</v>
      </c>
      <c r="CA344" s="222"/>
      <c r="CB344" s="222"/>
      <c r="CC344" s="222"/>
      <c r="CD344" s="222"/>
      <c r="CE344" s="222"/>
      <c r="CF344" s="226"/>
      <c r="CG344" s="568"/>
      <c r="CH344" s="568"/>
      <c r="CI344" s="214"/>
      <c r="CJ344" s="214"/>
      <c r="CK344" s="214"/>
    </row>
    <row r="345" spans="1:89" s="220" customFormat="1" hidden="1" outlineLevel="1">
      <c r="A345" s="214"/>
      <c r="B345" s="214"/>
      <c r="C345" s="103" t="s">
        <v>104</v>
      </c>
      <c r="D345" s="24"/>
      <c r="E345" s="214"/>
      <c r="F345" s="214"/>
      <c r="G345" s="225">
        <f>J345+O345+P345+Q345+R345</f>
        <v>0</v>
      </c>
      <c r="H345" s="225">
        <f t="shared" si="763"/>
        <v>0</v>
      </c>
      <c r="I345" s="225">
        <f t="shared" si="763"/>
        <v>0</v>
      </c>
      <c r="J345" s="225">
        <f t="shared" si="763"/>
        <v>0</v>
      </c>
      <c r="K345" s="224"/>
      <c r="L345" s="224"/>
      <c r="M345" s="224"/>
      <c r="N345" s="224"/>
      <c r="O345" s="224"/>
      <c r="P345" s="224"/>
      <c r="Q345" s="224"/>
      <c r="R345" s="224"/>
      <c r="S345" s="224"/>
      <c r="T345" s="222"/>
      <c r="U345" s="222"/>
      <c r="V345" s="222"/>
      <c r="W345" s="222"/>
      <c r="X345" s="222"/>
      <c r="Y345" s="222"/>
      <c r="Z345" s="222"/>
      <c r="AA345" s="222"/>
      <c r="AB345" s="225">
        <f>AI345+AX345+BA345+BD345+BG345</f>
        <v>0</v>
      </c>
      <c r="AC345" s="247"/>
      <c r="AD345" s="247"/>
      <c r="AE345" s="247"/>
      <c r="AF345" s="247"/>
      <c r="AG345" s="247"/>
      <c r="AH345" s="247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2"/>
      <c r="BN345" s="222"/>
      <c r="BO345" s="222"/>
      <c r="BP345" s="222"/>
      <c r="BQ345" s="225" t="e">
        <f>SUM(BS345:BW345)</f>
        <v>#REF!</v>
      </c>
      <c r="BR345" s="247"/>
      <c r="BS345" s="222"/>
      <c r="BT345" s="256" t="e">
        <f>#REF!*$BT$100</f>
        <v>#REF!</v>
      </c>
      <c r="BU345" s="222"/>
      <c r="BV345" s="222"/>
      <c r="BW345" s="222"/>
      <c r="BX345" s="222"/>
      <c r="BY345" s="222"/>
      <c r="BZ345" s="225">
        <f>SUM(CA345:CD345)</f>
        <v>0</v>
      </c>
      <c r="CA345" s="222"/>
      <c r="CB345" s="222"/>
      <c r="CC345" s="222"/>
      <c r="CD345" s="222"/>
      <c r="CE345" s="222"/>
      <c r="CF345" s="226"/>
      <c r="CG345" s="568"/>
      <c r="CH345" s="568"/>
      <c r="CI345" s="214"/>
      <c r="CJ345" s="214"/>
      <c r="CK345" s="214"/>
    </row>
    <row r="346" spans="1:89" s="220" customFormat="1" hidden="1" outlineLevel="1">
      <c r="A346" s="214"/>
      <c r="B346" s="214"/>
      <c r="C346" s="103"/>
      <c r="D346" s="37" t="s">
        <v>107</v>
      </c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24"/>
      <c r="AB346" s="225">
        <f>SUM(AB343:AB345)</f>
        <v>0</v>
      </c>
      <c r="AC346" s="247"/>
      <c r="AD346" s="247"/>
      <c r="AE346" s="247"/>
      <c r="AF346" s="247"/>
      <c r="AG346" s="247"/>
      <c r="AH346" s="247"/>
      <c r="AI346" s="225">
        <f>SUM(AI343:AI345)</f>
        <v>0</v>
      </c>
      <c r="AJ346" s="225">
        <f>SUM(AJ343:AJ345)</f>
        <v>0</v>
      </c>
      <c r="AK346" s="225">
        <f t="shared" ref="AK346:BI346" si="764">SUM(AK343:AK345)</f>
        <v>0</v>
      </c>
      <c r="AL346" s="225">
        <f t="shared" si="764"/>
        <v>0</v>
      </c>
      <c r="AM346" s="225">
        <f t="shared" si="764"/>
        <v>0</v>
      </c>
      <c r="AN346" s="225">
        <f t="shared" si="764"/>
        <v>0</v>
      </c>
      <c r="AO346" s="225">
        <f t="shared" si="764"/>
        <v>0</v>
      </c>
      <c r="AP346" s="225">
        <f t="shared" si="764"/>
        <v>0</v>
      </c>
      <c r="AQ346" s="225">
        <f t="shared" si="764"/>
        <v>0</v>
      </c>
      <c r="AR346" s="225">
        <f t="shared" si="764"/>
        <v>0</v>
      </c>
      <c r="AS346" s="225">
        <f t="shared" si="764"/>
        <v>0</v>
      </c>
      <c r="AT346" s="225">
        <f t="shared" si="764"/>
        <v>0</v>
      </c>
      <c r="AU346" s="225">
        <f t="shared" si="764"/>
        <v>0</v>
      </c>
      <c r="AV346" s="225">
        <f t="shared" si="764"/>
        <v>0</v>
      </c>
      <c r="AW346" s="225">
        <f t="shared" si="764"/>
        <v>0</v>
      </c>
      <c r="AX346" s="225">
        <f t="shared" si="764"/>
        <v>0</v>
      </c>
      <c r="AY346" s="225">
        <f t="shared" si="764"/>
        <v>0</v>
      </c>
      <c r="AZ346" s="225">
        <f t="shared" si="764"/>
        <v>0</v>
      </c>
      <c r="BA346" s="225">
        <f t="shared" si="764"/>
        <v>0</v>
      </c>
      <c r="BB346" s="225">
        <f t="shared" si="764"/>
        <v>0</v>
      </c>
      <c r="BC346" s="225">
        <f t="shared" si="764"/>
        <v>0</v>
      </c>
      <c r="BD346" s="225">
        <f t="shared" si="764"/>
        <v>0</v>
      </c>
      <c r="BE346" s="225">
        <f t="shared" si="764"/>
        <v>0</v>
      </c>
      <c r="BF346" s="225">
        <f t="shared" si="764"/>
        <v>0</v>
      </c>
      <c r="BG346" s="225">
        <f t="shared" si="764"/>
        <v>0</v>
      </c>
      <c r="BH346" s="225">
        <f t="shared" si="764"/>
        <v>0</v>
      </c>
      <c r="BI346" s="225">
        <f t="shared" si="764"/>
        <v>0</v>
      </c>
      <c r="BJ346" s="225">
        <f>SUM(BJ343:BJ345)</f>
        <v>0</v>
      </c>
      <c r="BK346" s="225">
        <f>SUM(BK343:BK345)</f>
        <v>0</v>
      </c>
      <c r="BL346" s="225">
        <f>SUM(BL343:BL345)</f>
        <v>0</v>
      </c>
      <c r="BM346" s="112"/>
      <c r="BN346" s="112"/>
      <c r="BO346" s="112"/>
      <c r="BP346" s="112"/>
      <c r="BQ346" s="225" t="e">
        <f t="shared" ref="BQ346" si="765">SUM(BQ343:BQ345)</f>
        <v>#REF!</v>
      </c>
      <c r="BR346" s="247"/>
      <c r="BS346" s="225">
        <f t="shared" ref="BS346:BW346" si="766">SUM(BS343:BS345)</f>
        <v>0</v>
      </c>
      <c r="BT346" s="256" t="e">
        <f>#REF!*$BT$100</f>
        <v>#REF!</v>
      </c>
      <c r="BU346" s="225">
        <f t="shared" si="766"/>
        <v>0</v>
      </c>
      <c r="BV346" s="225">
        <f t="shared" si="766"/>
        <v>0</v>
      </c>
      <c r="BW346" s="225">
        <f t="shared" si="766"/>
        <v>0</v>
      </c>
      <c r="BX346" s="225">
        <f>SUM(BX343:BX345)</f>
        <v>0</v>
      </c>
      <c r="BY346" s="225">
        <f>SUM(BY343:BY345)</f>
        <v>0</v>
      </c>
      <c r="BZ346" s="225">
        <f t="shared" ref="BZ346:CD346" si="767">SUM(BZ343:BZ345)</f>
        <v>0</v>
      </c>
      <c r="CA346" s="225">
        <f t="shared" si="767"/>
        <v>0</v>
      </c>
      <c r="CB346" s="225">
        <f t="shared" si="767"/>
        <v>0</v>
      </c>
      <c r="CC346" s="225">
        <f t="shared" si="767"/>
        <v>0</v>
      </c>
      <c r="CD346" s="225">
        <f t="shared" si="767"/>
        <v>0</v>
      </c>
      <c r="CE346" s="225">
        <f>SUM(CE343:CE345)</f>
        <v>0</v>
      </c>
      <c r="CF346" s="247"/>
      <c r="CG346" s="570"/>
      <c r="CH346" s="570"/>
      <c r="CI346" s="112"/>
      <c r="CJ346" s="112"/>
      <c r="CK346" s="112"/>
    </row>
    <row r="347" spans="1:89" s="220" customFormat="1" hidden="1" outlineLevel="1">
      <c r="A347" s="214"/>
      <c r="B347" s="214"/>
      <c r="C347" s="102" t="s">
        <v>137</v>
      </c>
      <c r="D347" s="36" t="s">
        <v>63</v>
      </c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214"/>
      <c r="AB347" s="112"/>
      <c r="AC347" s="246"/>
      <c r="AD347" s="246"/>
      <c r="AE347" s="246"/>
      <c r="AF347" s="246"/>
      <c r="AG347" s="246"/>
      <c r="AH347" s="246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246"/>
      <c r="BS347" s="112"/>
      <c r="BT347" s="256" t="e">
        <f>#REF!*$BT$100</f>
        <v>#REF!</v>
      </c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246"/>
      <c r="CG347" s="582"/>
      <c r="CH347" s="582"/>
      <c r="CI347" s="112"/>
      <c r="CJ347" s="112"/>
      <c r="CK347" s="112"/>
    </row>
    <row r="348" spans="1:89" s="220" customFormat="1" hidden="1" outlineLevel="1">
      <c r="A348" s="214"/>
      <c r="B348" s="214"/>
      <c r="C348" s="103"/>
      <c r="D348" s="24"/>
      <c r="E348" s="214"/>
      <c r="F348" s="214"/>
      <c r="G348" s="225">
        <f>J348+O348+P348+Q348+R348</f>
        <v>0</v>
      </c>
      <c r="H348" s="225">
        <f t="shared" ref="H348:J350" si="768">SUM(I348:L348)</f>
        <v>0</v>
      </c>
      <c r="I348" s="225">
        <f t="shared" si="768"/>
        <v>0</v>
      </c>
      <c r="J348" s="225">
        <f t="shared" si="768"/>
        <v>0</v>
      </c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  <c r="AA348" s="221"/>
      <c r="AB348" s="225">
        <f>AI348+AX348+BA348+BD348+BG348</f>
        <v>0</v>
      </c>
      <c r="AC348" s="247"/>
      <c r="AD348" s="247"/>
      <c r="AE348" s="247"/>
      <c r="AF348" s="247"/>
      <c r="AG348" s="247"/>
      <c r="AH348" s="247"/>
      <c r="AI348" s="221"/>
      <c r="AJ348" s="221"/>
      <c r="AK348" s="221"/>
      <c r="AL348" s="221"/>
      <c r="AM348" s="221"/>
      <c r="AN348" s="221"/>
      <c r="AO348" s="221"/>
      <c r="AP348" s="221"/>
      <c r="AQ348" s="221"/>
      <c r="AR348" s="221"/>
      <c r="AS348" s="221"/>
      <c r="AT348" s="221"/>
      <c r="AU348" s="221"/>
      <c r="AV348" s="221"/>
      <c r="AW348" s="221"/>
      <c r="AX348" s="221"/>
      <c r="AY348" s="221"/>
      <c r="AZ348" s="221"/>
      <c r="BA348" s="221"/>
      <c r="BB348" s="221"/>
      <c r="BC348" s="221"/>
      <c r="BD348" s="221"/>
      <c r="BE348" s="221"/>
      <c r="BF348" s="221"/>
      <c r="BG348" s="221"/>
      <c r="BH348" s="221"/>
      <c r="BI348" s="221"/>
      <c r="BJ348" s="221"/>
      <c r="BK348" s="221"/>
      <c r="BL348" s="221"/>
      <c r="BM348" s="221"/>
      <c r="BN348" s="221"/>
      <c r="BO348" s="221"/>
      <c r="BP348" s="221"/>
      <c r="BQ348" s="225" t="e">
        <f>SUM(BS348:BW348)</f>
        <v>#REF!</v>
      </c>
      <c r="BR348" s="247"/>
      <c r="BS348" s="221"/>
      <c r="BT348" s="256" t="e">
        <f>#REF!*$BT$100</f>
        <v>#REF!</v>
      </c>
      <c r="BU348" s="221"/>
      <c r="BV348" s="221"/>
      <c r="BW348" s="221"/>
      <c r="BX348" s="221"/>
      <c r="BY348" s="221"/>
      <c r="BZ348" s="225">
        <f>SUM(CA348:CD348)</f>
        <v>0</v>
      </c>
      <c r="CA348" s="221"/>
      <c r="CB348" s="221"/>
      <c r="CC348" s="221"/>
      <c r="CD348" s="221"/>
      <c r="CE348" s="221"/>
      <c r="CF348" s="229"/>
      <c r="CG348" s="578"/>
      <c r="CH348" s="578"/>
      <c r="CI348" s="214"/>
      <c r="CJ348" s="214"/>
      <c r="CK348" s="214"/>
    </row>
    <row r="349" spans="1:89" s="220" customFormat="1" hidden="1" outlineLevel="1">
      <c r="A349" s="214"/>
      <c r="B349" s="214"/>
      <c r="C349" s="103"/>
      <c r="D349" s="24"/>
      <c r="E349" s="214"/>
      <c r="F349" s="214"/>
      <c r="G349" s="225">
        <f>J349+O349+P349+Q349+R349</f>
        <v>0</v>
      </c>
      <c r="H349" s="225">
        <f t="shared" si="768"/>
        <v>0</v>
      </c>
      <c r="I349" s="225">
        <f t="shared" si="768"/>
        <v>0</v>
      </c>
      <c r="J349" s="225">
        <f t="shared" si="768"/>
        <v>0</v>
      </c>
      <c r="K349" s="224"/>
      <c r="L349" s="224"/>
      <c r="M349" s="224"/>
      <c r="N349" s="224"/>
      <c r="O349" s="224"/>
      <c r="P349" s="224"/>
      <c r="Q349" s="224"/>
      <c r="R349" s="224"/>
      <c r="S349" s="224"/>
      <c r="T349" s="222"/>
      <c r="U349" s="222"/>
      <c r="V349" s="222"/>
      <c r="W349" s="222"/>
      <c r="X349" s="222"/>
      <c r="Y349" s="222"/>
      <c r="Z349" s="222"/>
      <c r="AA349" s="222"/>
      <c r="AB349" s="225">
        <f>AI349+AX349+BA349+BD349+BG349</f>
        <v>0</v>
      </c>
      <c r="AC349" s="247"/>
      <c r="AD349" s="247"/>
      <c r="AE349" s="247"/>
      <c r="AF349" s="247"/>
      <c r="AG349" s="247"/>
      <c r="AH349" s="247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2"/>
      <c r="BA349" s="222"/>
      <c r="BB349" s="222"/>
      <c r="BC349" s="222"/>
      <c r="BD349" s="222"/>
      <c r="BE349" s="222"/>
      <c r="BF349" s="222"/>
      <c r="BG349" s="222"/>
      <c r="BH349" s="222"/>
      <c r="BI349" s="222"/>
      <c r="BJ349" s="222"/>
      <c r="BK349" s="222"/>
      <c r="BL349" s="222"/>
      <c r="BM349" s="222"/>
      <c r="BN349" s="222"/>
      <c r="BO349" s="222"/>
      <c r="BP349" s="222"/>
      <c r="BQ349" s="225" t="e">
        <f>SUM(BS349:BW349)</f>
        <v>#REF!</v>
      </c>
      <c r="BR349" s="247"/>
      <c r="BS349" s="222"/>
      <c r="BT349" s="256" t="e">
        <f>#REF!*$BT$100</f>
        <v>#REF!</v>
      </c>
      <c r="BU349" s="222"/>
      <c r="BV349" s="222"/>
      <c r="BW349" s="222"/>
      <c r="BX349" s="222"/>
      <c r="BY349" s="222"/>
      <c r="BZ349" s="225">
        <f>SUM(CA349:CD349)</f>
        <v>0</v>
      </c>
      <c r="CA349" s="222"/>
      <c r="CB349" s="222"/>
      <c r="CC349" s="222"/>
      <c r="CD349" s="222"/>
      <c r="CE349" s="222"/>
      <c r="CF349" s="226"/>
      <c r="CG349" s="568"/>
      <c r="CH349" s="568"/>
      <c r="CI349" s="214"/>
      <c r="CJ349" s="214"/>
      <c r="CK349" s="214"/>
    </row>
    <row r="350" spans="1:89" s="220" customFormat="1" hidden="1" outlineLevel="1">
      <c r="A350" s="214"/>
      <c r="B350" s="214"/>
      <c r="C350" s="103" t="s">
        <v>104</v>
      </c>
      <c r="D350" s="24"/>
      <c r="E350" s="214"/>
      <c r="F350" s="214"/>
      <c r="G350" s="225">
        <f>J350+O350+P350+Q350+R350</f>
        <v>0</v>
      </c>
      <c r="H350" s="225">
        <f t="shared" si="768"/>
        <v>0</v>
      </c>
      <c r="I350" s="225">
        <f t="shared" si="768"/>
        <v>0</v>
      </c>
      <c r="J350" s="225">
        <f t="shared" si="768"/>
        <v>0</v>
      </c>
      <c r="K350" s="224"/>
      <c r="L350" s="224"/>
      <c r="M350" s="224"/>
      <c r="N350" s="224"/>
      <c r="O350" s="224"/>
      <c r="P350" s="224"/>
      <c r="Q350" s="224"/>
      <c r="R350" s="224"/>
      <c r="S350" s="224"/>
      <c r="T350" s="222"/>
      <c r="U350" s="222"/>
      <c r="V350" s="222"/>
      <c r="W350" s="222"/>
      <c r="X350" s="222"/>
      <c r="Y350" s="222"/>
      <c r="Z350" s="222"/>
      <c r="AA350" s="222"/>
      <c r="AB350" s="225">
        <f>AI350+AX350+BA350+BD350+BG350</f>
        <v>0</v>
      </c>
      <c r="AC350" s="247"/>
      <c r="AD350" s="247"/>
      <c r="AE350" s="247"/>
      <c r="AF350" s="247"/>
      <c r="AG350" s="247"/>
      <c r="AH350" s="247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  <c r="BL350" s="222"/>
      <c r="BM350" s="222"/>
      <c r="BN350" s="222"/>
      <c r="BO350" s="222"/>
      <c r="BP350" s="222"/>
      <c r="BQ350" s="225" t="e">
        <f>SUM(BS350:BW350)</f>
        <v>#REF!</v>
      </c>
      <c r="BR350" s="247"/>
      <c r="BS350" s="222"/>
      <c r="BT350" s="256" t="e">
        <f>#REF!*$BT$100</f>
        <v>#REF!</v>
      </c>
      <c r="BU350" s="222"/>
      <c r="BV350" s="222"/>
      <c r="BW350" s="222"/>
      <c r="BX350" s="222"/>
      <c r="BY350" s="222"/>
      <c r="BZ350" s="225">
        <f>SUM(CA350:CD350)</f>
        <v>0</v>
      </c>
      <c r="CA350" s="222"/>
      <c r="CB350" s="222"/>
      <c r="CC350" s="222"/>
      <c r="CD350" s="222"/>
      <c r="CE350" s="222"/>
      <c r="CF350" s="226"/>
      <c r="CG350" s="568"/>
      <c r="CH350" s="568"/>
      <c r="CI350" s="214"/>
      <c r="CJ350" s="214"/>
      <c r="CK350" s="214"/>
    </row>
    <row r="351" spans="1:89" s="220" customFormat="1" hidden="1" outlineLevel="1">
      <c r="A351" s="128"/>
      <c r="B351" s="128"/>
      <c r="C351" s="104"/>
      <c r="D351" s="74" t="s">
        <v>107</v>
      </c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24"/>
      <c r="AB351" s="225">
        <f>SUM(AB348:AB350)</f>
        <v>0</v>
      </c>
      <c r="AC351" s="247"/>
      <c r="AD351" s="247"/>
      <c r="AE351" s="247"/>
      <c r="AF351" s="247"/>
      <c r="AG351" s="247"/>
      <c r="AH351" s="247"/>
      <c r="AI351" s="225">
        <f>SUM(AI348:AI350)</f>
        <v>0</v>
      </c>
      <c r="AJ351" s="225">
        <f>SUM(AJ348:AJ350)</f>
        <v>0</v>
      </c>
      <c r="AK351" s="225">
        <f t="shared" ref="AK351:AQ351" si="769">SUM(AK348:AK350)</f>
        <v>0</v>
      </c>
      <c r="AL351" s="225">
        <f t="shared" si="769"/>
        <v>0</v>
      </c>
      <c r="AM351" s="225">
        <f t="shared" si="769"/>
        <v>0</v>
      </c>
      <c r="AN351" s="225">
        <f t="shared" si="769"/>
        <v>0</v>
      </c>
      <c r="AO351" s="225">
        <f t="shared" si="769"/>
        <v>0</v>
      </c>
      <c r="AP351" s="225">
        <f t="shared" si="769"/>
        <v>0</v>
      </c>
      <c r="AQ351" s="225">
        <f t="shared" si="769"/>
        <v>0</v>
      </c>
      <c r="AR351" s="225">
        <f>SUM(AR348:AR350)</f>
        <v>0</v>
      </c>
      <c r="AS351" s="225">
        <f t="shared" ref="AS351:BI351" si="770">SUM(AS348:AS350)</f>
        <v>0</v>
      </c>
      <c r="AT351" s="225">
        <f t="shared" si="770"/>
        <v>0</v>
      </c>
      <c r="AU351" s="225">
        <f t="shared" si="770"/>
        <v>0</v>
      </c>
      <c r="AV351" s="225">
        <f t="shared" si="770"/>
        <v>0</v>
      </c>
      <c r="AW351" s="225">
        <f t="shared" si="770"/>
        <v>0</v>
      </c>
      <c r="AX351" s="225">
        <f t="shared" si="770"/>
        <v>0</v>
      </c>
      <c r="AY351" s="225">
        <f t="shared" si="770"/>
        <v>0</v>
      </c>
      <c r="AZ351" s="225">
        <f t="shared" si="770"/>
        <v>0</v>
      </c>
      <c r="BA351" s="225">
        <f t="shared" si="770"/>
        <v>0</v>
      </c>
      <c r="BB351" s="225">
        <f t="shared" si="770"/>
        <v>0</v>
      </c>
      <c r="BC351" s="225">
        <f t="shared" si="770"/>
        <v>0</v>
      </c>
      <c r="BD351" s="225">
        <f t="shared" si="770"/>
        <v>0</v>
      </c>
      <c r="BE351" s="225">
        <f t="shared" si="770"/>
        <v>0</v>
      </c>
      <c r="BF351" s="225">
        <f t="shared" si="770"/>
        <v>0</v>
      </c>
      <c r="BG351" s="225">
        <f t="shared" si="770"/>
        <v>0</v>
      </c>
      <c r="BH351" s="225">
        <f t="shared" si="770"/>
        <v>0</v>
      </c>
      <c r="BI351" s="225">
        <f t="shared" si="770"/>
        <v>0</v>
      </c>
      <c r="BJ351" s="225">
        <f>SUM(BJ348:BJ350)</f>
        <v>0</v>
      </c>
      <c r="BK351" s="225">
        <f>SUM(BK348:BK350)</f>
        <v>0</v>
      </c>
      <c r="BL351" s="225">
        <f>SUM(BL348:BL350)</f>
        <v>0</v>
      </c>
      <c r="BM351" s="112"/>
      <c r="BN351" s="112"/>
      <c r="BO351" s="112"/>
      <c r="BP351" s="112"/>
      <c r="BQ351" s="225" t="e">
        <f t="shared" ref="BQ351" si="771">SUM(BQ348:BQ350)</f>
        <v>#REF!</v>
      </c>
      <c r="BR351" s="247"/>
      <c r="BS351" s="225">
        <f t="shared" ref="BS351:BW351" si="772">SUM(BS348:BS350)</f>
        <v>0</v>
      </c>
      <c r="BT351" s="256" t="e">
        <f>#REF!*$BT$100</f>
        <v>#REF!</v>
      </c>
      <c r="BU351" s="225">
        <f t="shared" si="772"/>
        <v>0</v>
      </c>
      <c r="BV351" s="225">
        <f t="shared" si="772"/>
        <v>0</v>
      </c>
      <c r="BW351" s="225">
        <f t="shared" si="772"/>
        <v>0</v>
      </c>
      <c r="BX351" s="225">
        <f>SUM(BX348:BX350)</f>
        <v>0</v>
      </c>
      <c r="BY351" s="225">
        <f>SUM(BY348:BY350)</f>
        <v>0</v>
      </c>
      <c r="BZ351" s="225">
        <f t="shared" ref="BZ351:CD351" si="773">SUM(BZ348:BZ350)</f>
        <v>0</v>
      </c>
      <c r="CA351" s="225">
        <f t="shared" si="773"/>
        <v>0</v>
      </c>
      <c r="CB351" s="225">
        <f t="shared" si="773"/>
        <v>0</v>
      </c>
      <c r="CC351" s="225">
        <f t="shared" si="773"/>
        <v>0</v>
      </c>
      <c r="CD351" s="225">
        <f t="shared" si="773"/>
        <v>0</v>
      </c>
      <c r="CE351" s="225">
        <f>SUM(CE348:CE350)</f>
        <v>0</v>
      </c>
      <c r="CF351" s="247"/>
      <c r="CG351" s="570"/>
      <c r="CH351" s="570"/>
      <c r="CI351" s="112"/>
      <c r="CJ351" s="112"/>
      <c r="CK351" s="112"/>
    </row>
    <row r="352" spans="1:89" s="220" customFormat="1" ht="48" outlineLevel="1" thickBot="1">
      <c r="A352" s="119"/>
      <c r="B352" s="119"/>
      <c r="C352" s="101">
        <v>3</v>
      </c>
      <c r="D352" s="25" t="s">
        <v>292</v>
      </c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252"/>
      <c r="AD352" s="252"/>
      <c r="AE352" s="252"/>
      <c r="AF352" s="252"/>
      <c r="AG352" s="252"/>
      <c r="AH352" s="252"/>
      <c r="AI352" s="173"/>
      <c r="AJ352" s="164">
        <f>AJ357+AJ361+AJ365+AJ370+AJ374+AJ378</f>
        <v>0</v>
      </c>
      <c r="AK352" s="164">
        <f>AK357+AK361+AK365+AK370+AK374+AK378</f>
        <v>0</v>
      </c>
      <c r="AL352" s="173"/>
      <c r="AM352" s="164">
        <f>AM357+AM361+AM365+AM370+AM374+AM378</f>
        <v>0</v>
      </c>
      <c r="AN352" s="164">
        <f>AN357+AN361+AN365+AN370+AN374+AN378</f>
        <v>0</v>
      </c>
      <c r="AO352" s="173"/>
      <c r="AP352" s="164">
        <f>AP357+AP361+AP365+AP370+AP374+AP378</f>
        <v>0</v>
      </c>
      <c r="AQ352" s="164">
        <f>AQ357+AQ361+AQ365+AQ370+AQ374+AQ378</f>
        <v>0</v>
      </c>
      <c r="AR352" s="173"/>
      <c r="AS352" s="164">
        <f>AS357+AS361+AS365+AS370+AS374+AS378</f>
        <v>0</v>
      </c>
      <c r="AT352" s="164">
        <f>AT357+AT361+AT365+AT370+AT374+AT378</f>
        <v>0</v>
      </c>
      <c r="AU352" s="173"/>
      <c r="AV352" s="164">
        <f>AV357+AV361+AV365+AV370+AV374+AV378</f>
        <v>0</v>
      </c>
      <c r="AW352" s="164">
        <f>AW357+AW361+AW365+AW370+AW374+AW378</f>
        <v>0</v>
      </c>
      <c r="AX352" s="173"/>
      <c r="AY352" s="164">
        <f>AY357+AY361+AY365+AY370+AY374+AY378</f>
        <v>0</v>
      </c>
      <c r="AZ352" s="164">
        <f>AZ357+AZ361+AZ365+AZ370+AZ374+AZ378</f>
        <v>0</v>
      </c>
      <c r="BA352" s="173"/>
      <c r="BB352" s="164">
        <f>BB357+BB361+BB365+BB370+BB374+BB378</f>
        <v>0</v>
      </c>
      <c r="BC352" s="164">
        <f>BC357+BC361+BC365+BC370+BC374+BC378</f>
        <v>0</v>
      </c>
      <c r="BD352" s="173"/>
      <c r="BE352" s="164">
        <f>BE357+BE361+BE365+BE370+BE374+BE378</f>
        <v>0</v>
      </c>
      <c r="BF352" s="164">
        <f>BF357+BF361+BF365+BF370+BF374+BF378</f>
        <v>0</v>
      </c>
      <c r="BG352" s="173"/>
      <c r="BH352" s="164">
        <f>BH357+BH361+BH365+BH370+BH374+BH378</f>
        <v>0</v>
      </c>
      <c r="BI352" s="164">
        <f>BI357+BI361+BI365+BI370+BI374+BI378</f>
        <v>0</v>
      </c>
      <c r="BJ352" s="173"/>
      <c r="BK352" s="164">
        <f>BK357+BK361+BK365+BK370+BK374+BK378</f>
        <v>0</v>
      </c>
      <c r="BL352" s="164">
        <f>BL357+BL361+BL365+BL370+BL374+BL378</f>
        <v>0</v>
      </c>
      <c r="BM352" s="173"/>
      <c r="BN352" s="173"/>
      <c r="BO352" s="173"/>
      <c r="BP352" s="173"/>
      <c r="BQ352" s="164">
        <f>BQ357+BQ361+BQ365+BQ370+BQ374+BQ378</f>
        <v>0</v>
      </c>
      <c r="BR352" s="248"/>
      <c r="BS352" s="164">
        <f>BS357+BS361+BS365+BS370+BS374+BS378</f>
        <v>0</v>
      </c>
      <c r="BT352" s="164">
        <f t="shared" ref="BT352:BW352" si="774">BT357+BT361+BT365+BT370+BT374+BT378</f>
        <v>0</v>
      </c>
      <c r="BU352" s="164">
        <f t="shared" si="774"/>
        <v>0</v>
      </c>
      <c r="BV352" s="164">
        <f t="shared" si="774"/>
        <v>0</v>
      </c>
      <c r="BW352" s="164">
        <f t="shared" si="774"/>
        <v>0</v>
      </c>
      <c r="BX352" s="164">
        <f>BX357+BX361+BX365+BX370+BX374+BX378</f>
        <v>0</v>
      </c>
      <c r="BY352" s="164">
        <f>BY357+BY361+BY365+BY370+BY374+BY378</f>
        <v>0</v>
      </c>
      <c r="BZ352" s="164">
        <f t="shared" ref="BZ352:CD352" si="775">BZ357+BZ361+BZ365+BZ370+BZ374+BZ378</f>
        <v>0</v>
      </c>
      <c r="CA352" s="164">
        <f t="shared" si="775"/>
        <v>0</v>
      </c>
      <c r="CB352" s="164">
        <f t="shared" si="775"/>
        <v>0</v>
      </c>
      <c r="CC352" s="164">
        <f t="shared" si="775"/>
        <v>0</v>
      </c>
      <c r="CD352" s="164">
        <f t="shared" si="775"/>
        <v>0</v>
      </c>
      <c r="CE352" s="164">
        <f>CE357+CE361+CE365+CE370+CE374+CE378</f>
        <v>0</v>
      </c>
      <c r="CF352" s="248"/>
      <c r="CG352" s="592"/>
      <c r="CH352" s="592"/>
      <c r="CI352" s="173"/>
      <c r="CJ352" s="173"/>
      <c r="CK352" s="173"/>
    </row>
    <row r="353" spans="1:89" s="220" customFormat="1" ht="15.75" hidden="1" outlineLevel="1" thickBot="1">
      <c r="A353" s="127"/>
      <c r="B353" s="83"/>
      <c r="C353" s="105" t="s">
        <v>65</v>
      </c>
      <c r="D353" s="84" t="s">
        <v>101</v>
      </c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27"/>
      <c r="AB353" s="112"/>
      <c r="AC353" s="246"/>
      <c r="AD353" s="246"/>
      <c r="AE353" s="246"/>
      <c r="AF353" s="246"/>
      <c r="AG353" s="246"/>
      <c r="AH353" s="246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246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246"/>
      <c r="CG353" s="582"/>
      <c r="CH353" s="582"/>
      <c r="CI353" s="112"/>
      <c r="CJ353" s="112"/>
      <c r="CK353" s="112"/>
    </row>
    <row r="354" spans="1:89" s="220" customFormat="1" ht="15.75" hidden="1" outlineLevel="1" thickBot="1">
      <c r="A354" s="214"/>
      <c r="B354" s="121"/>
      <c r="C354" s="103" t="s">
        <v>275</v>
      </c>
      <c r="D354" s="131" t="s">
        <v>276</v>
      </c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214"/>
      <c r="AB354" s="112"/>
      <c r="AC354" s="246"/>
      <c r="AD354" s="246"/>
      <c r="AE354" s="246"/>
      <c r="AF354" s="246"/>
      <c r="AG354" s="246"/>
      <c r="AH354" s="246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246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246"/>
      <c r="CG354" s="582"/>
      <c r="CH354" s="582"/>
      <c r="CI354" s="112"/>
      <c r="CJ354" s="112"/>
      <c r="CK354" s="112"/>
    </row>
    <row r="355" spans="1:89" s="220" customFormat="1" ht="15.75" hidden="1" outlineLevel="1" thickBot="1">
      <c r="A355" s="214"/>
      <c r="B355" s="121"/>
      <c r="C355" s="103"/>
      <c r="D355" s="131"/>
      <c r="E355" s="214"/>
      <c r="F355" s="214"/>
      <c r="G355" s="225">
        <f>J355+O355+P355+Q355+R355</f>
        <v>0</v>
      </c>
      <c r="H355" s="225">
        <f t="shared" ref="H355:J356" si="776">SUM(I355:L355)</f>
        <v>0</v>
      </c>
      <c r="I355" s="225">
        <f t="shared" si="776"/>
        <v>0</v>
      </c>
      <c r="J355" s="225">
        <f t="shared" si="776"/>
        <v>0</v>
      </c>
      <c r="K355" s="224"/>
      <c r="L355" s="224"/>
      <c r="M355" s="224"/>
      <c r="N355" s="224"/>
      <c r="O355" s="224"/>
      <c r="P355" s="224"/>
      <c r="Q355" s="224"/>
      <c r="R355" s="224"/>
      <c r="S355" s="224"/>
      <c r="T355" s="222"/>
      <c r="U355" s="222"/>
      <c r="V355" s="222"/>
      <c r="W355" s="222"/>
      <c r="X355" s="222"/>
      <c r="Y355" s="222"/>
      <c r="Z355" s="222"/>
      <c r="AA355" s="222"/>
      <c r="AB355" s="225">
        <f>AI355+AX355+BA355+BD355+BG355</f>
        <v>0</v>
      </c>
      <c r="AC355" s="247"/>
      <c r="AD355" s="247"/>
      <c r="AE355" s="247"/>
      <c r="AF355" s="247"/>
      <c r="AG355" s="247"/>
      <c r="AH355" s="247"/>
      <c r="AI355" s="222"/>
      <c r="AJ355" s="222"/>
      <c r="AK355" s="222"/>
      <c r="AL355" s="222"/>
      <c r="AM355" s="222"/>
      <c r="AN355" s="222"/>
      <c r="AO355" s="2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2"/>
      <c r="BA355" s="222"/>
      <c r="BB355" s="222"/>
      <c r="BC355" s="222"/>
      <c r="BD355" s="222"/>
      <c r="BE355" s="222"/>
      <c r="BF355" s="222"/>
      <c r="BG355" s="222"/>
      <c r="BH355" s="222"/>
      <c r="BI355" s="222"/>
      <c r="BJ355" s="222"/>
      <c r="BK355" s="222"/>
      <c r="BL355" s="222"/>
      <c r="BM355" s="222"/>
      <c r="BN355" s="222"/>
      <c r="BO355" s="222"/>
      <c r="BP355" s="222"/>
      <c r="BQ355" s="225">
        <f>SUM(BS355:BW355)</f>
        <v>0</v>
      </c>
      <c r="BR355" s="247"/>
      <c r="BS355" s="222"/>
      <c r="BT355" s="222"/>
      <c r="BU355" s="222"/>
      <c r="BV355" s="222"/>
      <c r="BW355" s="222"/>
      <c r="BX355" s="222"/>
      <c r="BY355" s="222"/>
      <c r="BZ355" s="225">
        <f>SUM(CA355:CD355)</f>
        <v>0</v>
      </c>
      <c r="CA355" s="222"/>
      <c r="CB355" s="222"/>
      <c r="CC355" s="222"/>
      <c r="CD355" s="222"/>
      <c r="CE355" s="222"/>
      <c r="CF355" s="226"/>
      <c r="CG355" s="568"/>
      <c r="CH355" s="568"/>
      <c r="CI355" s="214"/>
      <c r="CJ355" s="214"/>
      <c r="CK355" s="214"/>
    </row>
    <row r="356" spans="1:89" s="220" customFormat="1" ht="15.75" hidden="1" outlineLevel="1" thickBot="1">
      <c r="A356" s="214"/>
      <c r="B356" s="121"/>
      <c r="C356" s="103"/>
      <c r="D356" s="121"/>
      <c r="E356" s="214"/>
      <c r="F356" s="214"/>
      <c r="G356" s="225">
        <f>J356+O356+P356+Q356+R356</f>
        <v>0</v>
      </c>
      <c r="H356" s="225">
        <f t="shared" si="776"/>
        <v>0</v>
      </c>
      <c r="I356" s="225">
        <f t="shared" si="776"/>
        <v>0</v>
      </c>
      <c r="J356" s="225">
        <f t="shared" si="776"/>
        <v>0</v>
      </c>
      <c r="K356" s="224"/>
      <c r="L356" s="224"/>
      <c r="M356" s="224"/>
      <c r="N356" s="224"/>
      <c r="O356" s="224"/>
      <c r="P356" s="224"/>
      <c r="Q356" s="224"/>
      <c r="R356" s="224"/>
      <c r="S356" s="224"/>
      <c r="T356" s="222"/>
      <c r="U356" s="222"/>
      <c r="V356" s="222"/>
      <c r="W356" s="222"/>
      <c r="X356" s="222"/>
      <c r="Y356" s="222"/>
      <c r="Z356" s="222"/>
      <c r="AA356" s="222"/>
      <c r="AB356" s="225">
        <f>AI356+AX356+BA356+BD356+BG356</f>
        <v>0</v>
      </c>
      <c r="AC356" s="247"/>
      <c r="AD356" s="247"/>
      <c r="AE356" s="247"/>
      <c r="AF356" s="247"/>
      <c r="AG356" s="247"/>
      <c r="AH356" s="247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2"/>
      <c r="BN356" s="222"/>
      <c r="BO356" s="222"/>
      <c r="BP356" s="222"/>
      <c r="BQ356" s="225">
        <f>SUM(BS356:BW356)</f>
        <v>0</v>
      </c>
      <c r="BR356" s="247"/>
      <c r="BS356" s="222"/>
      <c r="BT356" s="222"/>
      <c r="BU356" s="222"/>
      <c r="BV356" s="222"/>
      <c r="BW356" s="222"/>
      <c r="BX356" s="222"/>
      <c r="BY356" s="222"/>
      <c r="BZ356" s="225">
        <f>SUM(CA356:CD356)</f>
        <v>0</v>
      </c>
      <c r="CA356" s="222"/>
      <c r="CB356" s="222"/>
      <c r="CC356" s="222"/>
      <c r="CD356" s="222"/>
      <c r="CE356" s="222"/>
      <c r="CF356" s="226"/>
      <c r="CG356" s="568"/>
      <c r="CH356" s="568"/>
      <c r="CI356" s="214"/>
      <c r="CJ356" s="214"/>
      <c r="CK356" s="214"/>
    </row>
    <row r="357" spans="1:89" s="220" customFormat="1" ht="15.75" hidden="1" outlineLevel="1" thickBot="1">
      <c r="A357" s="214"/>
      <c r="B357" s="121"/>
      <c r="C357" s="103" t="s">
        <v>104</v>
      </c>
      <c r="D357" s="85" t="s">
        <v>13</v>
      </c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24"/>
      <c r="AB357" s="225">
        <f>SUM(AB355:AB356)</f>
        <v>0</v>
      </c>
      <c r="AC357" s="247"/>
      <c r="AD357" s="247"/>
      <c r="AE357" s="247"/>
      <c r="AF357" s="247"/>
      <c r="AG357" s="247"/>
      <c r="AH357" s="247"/>
      <c r="AI357" s="225">
        <f>SUM(AI355:AI356)</f>
        <v>0</v>
      </c>
      <c r="AJ357" s="225">
        <f>SUM(AJ355:AJ356)</f>
        <v>0</v>
      </c>
      <c r="AK357" s="225">
        <f t="shared" ref="AK357:BI357" si="777">SUM(AK355:AK356)</f>
        <v>0</v>
      </c>
      <c r="AL357" s="225">
        <f t="shared" si="777"/>
        <v>0</v>
      </c>
      <c r="AM357" s="225">
        <f t="shared" si="777"/>
        <v>0</v>
      </c>
      <c r="AN357" s="225">
        <f t="shared" si="777"/>
        <v>0</v>
      </c>
      <c r="AO357" s="225">
        <f t="shared" si="777"/>
        <v>0</v>
      </c>
      <c r="AP357" s="225">
        <f t="shared" si="777"/>
        <v>0</v>
      </c>
      <c r="AQ357" s="225">
        <f t="shared" si="777"/>
        <v>0</v>
      </c>
      <c r="AR357" s="225">
        <f t="shared" si="777"/>
        <v>0</v>
      </c>
      <c r="AS357" s="225">
        <f t="shared" si="777"/>
        <v>0</v>
      </c>
      <c r="AT357" s="225">
        <f t="shared" si="777"/>
        <v>0</v>
      </c>
      <c r="AU357" s="225">
        <f t="shared" si="777"/>
        <v>0</v>
      </c>
      <c r="AV357" s="225">
        <f t="shared" si="777"/>
        <v>0</v>
      </c>
      <c r="AW357" s="225">
        <f t="shared" si="777"/>
        <v>0</v>
      </c>
      <c r="AX357" s="225">
        <f t="shared" si="777"/>
        <v>0</v>
      </c>
      <c r="AY357" s="225">
        <f t="shared" si="777"/>
        <v>0</v>
      </c>
      <c r="AZ357" s="225">
        <f t="shared" si="777"/>
        <v>0</v>
      </c>
      <c r="BA357" s="225">
        <f t="shared" si="777"/>
        <v>0</v>
      </c>
      <c r="BB357" s="225">
        <f t="shared" si="777"/>
        <v>0</v>
      </c>
      <c r="BC357" s="225">
        <f t="shared" si="777"/>
        <v>0</v>
      </c>
      <c r="BD357" s="225">
        <f t="shared" si="777"/>
        <v>0</v>
      </c>
      <c r="BE357" s="225">
        <f t="shared" si="777"/>
        <v>0</v>
      </c>
      <c r="BF357" s="225">
        <f t="shared" si="777"/>
        <v>0</v>
      </c>
      <c r="BG357" s="225">
        <f t="shared" si="777"/>
        <v>0</v>
      </c>
      <c r="BH357" s="225">
        <f t="shared" si="777"/>
        <v>0</v>
      </c>
      <c r="BI357" s="225">
        <f t="shared" si="777"/>
        <v>0</v>
      </c>
      <c r="BJ357" s="225">
        <f>SUM(BJ355:BJ356)</f>
        <v>0</v>
      </c>
      <c r="BK357" s="225">
        <f>SUM(BK355:BK356)</f>
        <v>0</v>
      </c>
      <c r="BL357" s="225">
        <f>SUM(BL355:BL356)</f>
        <v>0</v>
      </c>
      <c r="BM357" s="112"/>
      <c r="BN357" s="112"/>
      <c r="BO357" s="112"/>
      <c r="BP357" s="112"/>
      <c r="BQ357" s="225">
        <f>SUM(BQ355:BQ356)</f>
        <v>0</v>
      </c>
      <c r="BR357" s="247"/>
      <c r="BS357" s="225">
        <f t="shared" ref="BS357:BW357" si="778">SUM(BS355:BS356)</f>
        <v>0</v>
      </c>
      <c r="BT357" s="225">
        <f t="shared" si="778"/>
        <v>0</v>
      </c>
      <c r="BU357" s="225">
        <f t="shared" si="778"/>
        <v>0</v>
      </c>
      <c r="BV357" s="225">
        <f t="shared" si="778"/>
        <v>0</v>
      </c>
      <c r="BW357" s="225">
        <f t="shared" si="778"/>
        <v>0</v>
      </c>
      <c r="BX357" s="225">
        <f>SUM(BX355:BX356)</f>
        <v>0</v>
      </c>
      <c r="BY357" s="225">
        <f>SUM(BY355:BY356)</f>
        <v>0</v>
      </c>
      <c r="BZ357" s="225">
        <f t="shared" ref="BZ357:CD357" si="779">SUM(BZ355:BZ356)</f>
        <v>0</v>
      </c>
      <c r="CA357" s="225">
        <f t="shared" si="779"/>
        <v>0</v>
      </c>
      <c r="CB357" s="225">
        <f t="shared" si="779"/>
        <v>0</v>
      </c>
      <c r="CC357" s="225">
        <f t="shared" si="779"/>
        <v>0</v>
      </c>
      <c r="CD357" s="225">
        <f t="shared" si="779"/>
        <v>0</v>
      </c>
      <c r="CE357" s="225">
        <f>SUM(CE355:CE356)</f>
        <v>0</v>
      </c>
      <c r="CF357" s="247"/>
      <c r="CG357" s="570"/>
      <c r="CH357" s="570"/>
      <c r="CI357" s="112"/>
      <c r="CJ357" s="112"/>
      <c r="CK357" s="112"/>
    </row>
    <row r="358" spans="1:89" s="220" customFormat="1" ht="15.75" hidden="1" outlineLevel="1" thickBot="1">
      <c r="A358" s="214"/>
      <c r="B358" s="121"/>
      <c r="C358" s="103" t="s">
        <v>277</v>
      </c>
      <c r="D358" s="131" t="s">
        <v>279</v>
      </c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214"/>
      <c r="AB358" s="112"/>
      <c r="AC358" s="246"/>
      <c r="AD358" s="246"/>
      <c r="AE358" s="246"/>
      <c r="AF358" s="246"/>
      <c r="AG358" s="246"/>
      <c r="AH358" s="246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246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246"/>
      <c r="CG358" s="582"/>
      <c r="CH358" s="582"/>
      <c r="CI358" s="112"/>
      <c r="CJ358" s="112"/>
      <c r="CK358" s="112"/>
    </row>
    <row r="359" spans="1:89" s="220" customFormat="1" ht="15.75" hidden="1" outlineLevel="1" thickBot="1">
      <c r="A359" s="214"/>
      <c r="B359" s="121"/>
      <c r="C359" s="103"/>
      <c r="D359" s="131"/>
      <c r="E359" s="214"/>
      <c r="F359" s="214"/>
      <c r="G359" s="225">
        <f>J359+O359+P359+Q359+R359</f>
        <v>0</v>
      </c>
      <c r="H359" s="225">
        <f t="shared" ref="H359:J360" si="780">SUM(I359:L359)</f>
        <v>0</v>
      </c>
      <c r="I359" s="225">
        <f t="shared" si="780"/>
        <v>0</v>
      </c>
      <c r="J359" s="225">
        <f t="shared" si="780"/>
        <v>0</v>
      </c>
      <c r="K359" s="224"/>
      <c r="L359" s="224"/>
      <c r="M359" s="224"/>
      <c r="N359" s="224"/>
      <c r="O359" s="224"/>
      <c r="P359" s="224"/>
      <c r="Q359" s="224"/>
      <c r="R359" s="224"/>
      <c r="S359" s="224"/>
      <c r="T359" s="222"/>
      <c r="U359" s="222"/>
      <c r="V359" s="222"/>
      <c r="W359" s="222"/>
      <c r="X359" s="222"/>
      <c r="Y359" s="222"/>
      <c r="Z359" s="222"/>
      <c r="AA359" s="222"/>
      <c r="AB359" s="225">
        <f>AI359+AX359+BA359+BD359+BG359</f>
        <v>0</v>
      </c>
      <c r="AC359" s="247"/>
      <c r="AD359" s="247"/>
      <c r="AE359" s="247"/>
      <c r="AF359" s="247"/>
      <c r="AG359" s="247"/>
      <c r="AH359" s="247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2"/>
      <c r="BN359" s="222"/>
      <c r="BO359" s="222"/>
      <c r="BP359" s="222"/>
      <c r="BQ359" s="225">
        <f>SUM(BS359:BW359)</f>
        <v>0</v>
      </c>
      <c r="BR359" s="247"/>
      <c r="BS359" s="222"/>
      <c r="BT359" s="222"/>
      <c r="BU359" s="222"/>
      <c r="BV359" s="222"/>
      <c r="BW359" s="222"/>
      <c r="BX359" s="222"/>
      <c r="BY359" s="222"/>
      <c r="BZ359" s="225">
        <f>SUM(CA359:CD359)</f>
        <v>0</v>
      </c>
      <c r="CA359" s="222"/>
      <c r="CB359" s="222"/>
      <c r="CC359" s="222"/>
      <c r="CD359" s="222"/>
      <c r="CE359" s="222"/>
      <c r="CF359" s="226"/>
      <c r="CG359" s="568"/>
      <c r="CH359" s="568"/>
      <c r="CI359" s="214"/>
      <c r="CJ359" s="214"/>
      <c r="CK359" s="214"/>
    </row>
    <row r="360" spans="1:89" s="220" customFormat="1" ht="15.75" hidden="1" outlineLevel="1" thickBot="1">
      <c r="A360" s="214"/>
      <c r="B360" s="121"/>
      <c r="C360" s="103"/>
      <c r="D360" s="121"/>
      <c r="E360" s="214"/>
      <c r="F360" s="214"/>
      <c r="G360" s="225">
        <f>J360+O360+P360+Q360+R360</f>
        <v>0</v>
      </c>
      <c r="H360" s="225">
        <f t="shared" si="780"/>
        <v>0</v>
      </c>
      <c r="I360" s="225">
        <f t="shared" si="780"/>
        <v>0</v>
      </c>
      <c r="J360" s="225">
        <f t="shared" si="780"/>
        <v>0</v>
      </c>
      <c r="K360" s="224"/>
      <c r="L360" s="224"/>
      <c r="M360" s="224"/>
      <c r="N360" s="224"/>
      <c r="O360" s="224"/>
      <c r="P360" s="224"/>
      <c r="Q360" s="224"/>
      <c r="R360" s="224"/>
      <c r="S360" s="224"/>
      <c r="T360" s="222"/>
      <c r="U360" s="222"/>
      <c r="V360" s="222"/>
      <c r="W360" s="222"/>
      <c r="X360" s="222"/>
      <c r="Y360" s="222"/>
      <c r="Z360" s="222"/>
      <c r="AA360" s="222"/>
      <c r="AB360" s="225">
        <f>AI360+AX360+BA360+BD360+BG360</f>
        <v>0</v>
      </c>
      <c r="AC360" s="247"/>
      <c r="AD360" s="247"/>
      <c r="AE360" s="247"/>
      <c r="AF360" s="247"/>
      <c r="AG360" s="247"/>
      <c r="AH360" s="247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2"/>
      <c r="BN360" s="222"/>
      <c r="BO360" s="222"/>
      <c r="BP360" s="222"/>
      <c r="BQ360" s="225">
        <f>SUM(BS360:BW360)</f>
        <v>0</v>
      </c>
      <c r="BR360" s="247"/>
      <c r="BS360" s="222"/>
      <c r="BT360" s="222"/>
      <c r="BU360" s="222"/>
      <c r="BV360" s="222"/>
      <c r="BW360" s="222"/>
      <c r="BX360" s="222"/>
      <c r="BY360" s="222"/>
      <c r="BZ360" s="225">
        <f>SUM(CA360:CD360)</f>
        <v>0</v>
      </c>
      <c r="CA360" s="222"/>
      <c r="CB360" s="222"/>
      <c r="CC360" s="222"/>
      <c r="CD360" s="222"/>
      <c r="CE360" s="222"/>
      <c r="CF360" s="226"/>
      <c r="CG360" s="568"/>
      <c r="CH360" s="568"/>
      <c r="CI360" s="214"/>
      <c r="CJ360" s="214"/>
      <c r="CK360" s="214"/>
    </row>
    <row r="361" spans="1:89" s="220" customFormat="1" ht="15.75" hidden="1" outlineLevel="1" thickBot="1">
      <c r="A361" s="214"/>
      <c r="B361" s="121"/>
      <c r="C361" s="103" t="s">
        <v>104</v>
      </c>
      <c r="D361" s="85" t="s">
        <v>13</v>
      </c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24"/>
      <c r="AB361" s="225">
        <f>SUM(AB359:AB360)</f>
        <v>0</v>
      </c>
      <c r="AC361" s="247"/>
      <c r="AD361" s="247"/>
      <c r="AE361" s="247"/>
      <c r="AF361" s="247"/>
      <c r="AG361" s="247"/>
      <c r="AH361" s="247"/>
      <c r="AI361" s="225">
        <f>SUM(AI359:AI360)</f>
        <v>0</v>
      </c>
      <c r="AJ361" s="225">
        <f>SUM(AJ359:AJ360)</f>
        <v>0</v>
      </c>
      <c r="AK361" s="225">
        <f t="shared" ref="AK361:BI361" si="781">SUM(AK359:AK360)</f>
        <v>0</v>
      </c>
      <c r="AL361" s="225">
        <f t="shared" si="781"/>
        <v>0</v>
      </c>
      <c r="AM361" s="225">
        <f t="shared" si="781"/>
        <v>0</v>
      </c>
      <c r="AN361" s="225">
        <f t="shared" si="781"/>
        <v>0</v>
      </c>
      <c r="AO361" s="225">
        <f t="shared" si="781"/>
        <v>0</v>
      </c>
      <c r="AP361" s="225">
        <f t="shared" si="781"/>
        <v>0</v>
      </c>
      <c r="AQ361" s="225">
        <f t="shared" si="781"/>
        <v>0</v>
      </c>
      <c r="AR361" s="225">
        <f t="shared" si="781"/>
        <v>0</v>
      </c>
      <c r="AS361" s="225">
        <f t="shared" si="781"/>
        <v>0</v>
      </c>
      <c r="AT361" s="225">
        <f t="shared" si="781"/>
        <v>0</v>
      </c>
      <c r="AU361" s="225">
        <f t="shared" si="781"/>
        <v>0</v>
      </c>
      <c r="AV361" s="225">
        <f t="shared" si="781"/>
        <v>0</v>
      </c>
      <c r="AW361" s="225">
        <f t="shared" si="781"/>
        <v>0</v>
      </c>
      <c r="AX361" s="225">
        <f t="shared" si="781"/>
        <v>0</v>
      </c>
      <c r="AY361" s="225">
        <f t="shared" si="781"/>
        <v>0</v>
      </c>
      <c r="AZ361" s="225">
        <f t="shared" si="781"/>
        <v>0</v>
      </c>
      <c r="BA361" s="225">
        <f t="shared" si="781"/>
        <v>0</v>
      </c>
      <c r="BB361" s="225">
        <f t="shared" si="781"/>
        <v>0</v>
      </c>
      <c r="BC361" s="225">
        <f t="shared" si="781"/>
        <v>0</v>
      </c>
      <c r="BD361" s="225">
        <f t="shared" si="781"/>
        <v>0</v>
      </c>
      <c r="BE361" s="225">
        <f t="shared" si="781"/>
        <v>0</v>
      </c>
      <c r="BF361" s="225">
        <f t="shared" si="781"/>
        <v>0</v>
      </c>
      <c r="BG361" s="225">
        <f t="shared" si="781"/>
        <v>0</v>
      </c>
      <c r="BH361" s="225">
        <f t="shared" si="781"/>
        <v>0</v>
      </c>
      <c r="BI361" s="225">
        <f t="shared" si="781"/>
        <v>0</v>
      </c>
      <c r="BJ361" s="225">
        <f>SUM(BJ359:BJ360)</f>
        <v>0</v>
      </c>
      <c r="BK361" s="225">
        <f>SUM(BK359:BK360)</f>
        <v>0</v>
      </c>
      <c r="BL361" s="225">
        <f>SUM(BL359:BL360)</f>
        <v>0</v>
      </c>
      <c r="BM361" s="112"/>
      <c r="BN361" s="112"/>
      <c r="BO361" s="112"/>
      <c r="BP361" s="112"/>
      <c r="BQ361" s="225">
        <f>SUM(BQ359:BQ360)</f>
        <v>0</v>
      </c>
      <c r="BR361" s="247"/>
      <c r="BS361" s="225">
        <f t="shared" ref="BS361:BW361" si="782">SUM(BS359:BS360)</f>
        <v>0</v>
      </c>
      <c r="BT361" s="225">
        <f t="shared" si="782"/>
        <v>0</v>
      </c>
      <c r="BU361" s="225">
        <f t="shared" si="782"/>
        <v>0</v>
      </c>
      <c r="BV361" s="225">
        <f t="shared" si="782"/>
        <v>0</v>
      </c>
      <c r="BW361" s="225">
        <f t="shared" si="782"/>
        <v>0</v>
      </c>
      <c r="BX361" s="225">
        <f>SUM(BX359:BX360)</f>
        <v>0</v>
      </c>
      <c r="BY361" s="225">
        <f>SUM(BY359:BY360)</f>
        <v>0</v>
      </c>
      <c r="BZ361" s="225">
        <f t="shared" ref="BZ361:CD361" si="783">SUM(BZ359:BZ360)</f>
        <v>0</v>
      </c>
      <c r="CA361" s="225">
        <f t="shared" si="783"/>
        <v>0</v>
      </c>
      <c r="CB361" s="225">
        <f t="shared" si="783"/>
        <v>0</v>
      </c>
      <c r="CC361" s="225">
        <f t="shared" si="783"/>
        <v>0</v>
      </c>
      <c r="CD361" s="225">
        <f t="shared" si="783"/>
        <v>0</v>
      </c>
      <c r="CE361" s="225">
        <f>SUM(CE359:CE360)</f>
        <v>0</v>
      </c>
      <c r="CF361" s="247"/>
      <c r="CG361" s="570"/>
      <c r="CH361" s="570"/>
      <c r="CI361" s="112"/>
      <c r="CJ361" s="112"/>
      <c r="CK361" s="112"/>
    </row>
    <row r="362" spans="1:89" s="220" customFormat="1" ht="15.75" hidden="1" outlineLevel="1" thickBot="1">
      <c r="A362" s="214"/>
      <c r="B362" s="121"/>
      <c r="C362" s="103" t="s">
        <v>278</v>
      </c>
      <c r="D362" s="131" t="s">
        <v>280</v>
      </c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214"/>
      <c r="AB362" s="112"/>
      <c r="AC362" s="246"/>
      <c r="AD362" s="246"/>
      <c r="AE362" s="246"/>
      <c r="AF362" s="246"/>
      <c r="AG362" s="246"/>
      <c r="AH362" s="246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246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246"/>
      <c r="CG362" s="582"/>
      <c r="CH362" s="582"/>
      <c r="CI362" s="112"/>
      <c r="CJ362" s="112"/>
      <c r="CK362" s="112"/>
    </row>
    <row r="363" spans="1:89" s="220" customFormat="1" ht="15.75" hidden="1" outlineLevel="1" thickBot="1">
      <c r="A363" s="214"/>
      <c r="B363" s="121"/>
      <c r="C363" s="103"/>
      <c r="D363" s="131"/>
      <c r="E363" s="214"/>
      <c r="F363" s="214"/>
      <c r="G363" s="225">
        <f>J363+O363+P363+Q363+R363</f>
        <v>0</v>
      </c>
      <c r="H363" s="225">
        <f t="shared" ref="H363:J364" si="784">SUM(I363:L363)</f>
        <v>0</v>
      </c>
      <c r="I363" s="225">
        <f t="shared" si="784"/>
        <v>0</v>
      </c>
      <c r="J363" s="225">
        <f t="shared" si="784"/>
        <v>0</v>
      </c>
      <c r="K363" s="224"/>
      <c r="L363" s="224"/>
      <c r="M363" s="224"/>
      <c r="N363" s="224"/>
      <c r="O363" s="224"/>
      <c r="P363" s="224"/>
      <c r="Q363" s="224"/>
      <c r="R363" s="224"/>
      <c r="S363" s="224"/>
      <c r="T363" s="222"/>
      <c r="U363" s="222"/>
      <c r="V363" s="222"/>
      <c r="W363" s="222"/>
      <c r="X363" s="222"/>
      <c r="Y363" s="222"/>
      <c r="Z363" s="222"/>
      <c r="AA363" s="222"/>
      <c r="AB363" s="225">
        <f>AI363+AX363+BA363+BD363+BG363</f>
        <v>0</v>
      </c>
      <c r="AC363" s="247"/>
      <c r="AD363" s="247"/>
      <c r="AE363" s="247"/>
      <c r="AF363" s="247"/>
      <c r="AG363" s="247"/>
      <c r="AH363" s="247"/>
      <c r="AI363" s="222"/>
      <c r="AJ363" s="222"/>
      <c r="AK363" s="222"/>
      <c r="AL363" s="222"/>
      <c r="AM363" s="222"/>
      <c r="AN363" s="222"/>
      <c r="AO363" s="222"/>
      <c r="AP363" s="222"/>
      <c r="AQ363" s="222"/>
      <c r="AR363" s="222"/>
      <c r="AS363" s="222"/>
      <c r="AT363" s="222"/>
      <c r="AU363" s="222"/>
      <c r="AV363" s="222"/>
      <c r="AW363" s="222"/>
      <c r="AX363" s="222"/>
      <c r="AY363" s="222"/>
      <c r="AZ363" s="222"/>
      <c r="BA363" s="222"/>
      <c r="BB363" s="222"/>
      <c r="BC363" s="222"/>
      <c r="BD363" s="222"/>
      <c r="BE363" s="222"/>
      <c r="BF363" s="222"/>
      <c r="BG363" s="222"/>
      <c r="BH363" s="222"/>
      <c r="BI363" s="222"/>
      <c r="BJ363" s="222"/>
      <c r="BK363" s="222"/>
      <c r="BL363" s="222"/>
      <c r="BM363" s="222"/>
      <c r="BN363" s="222"/>
      <c r="BO363" s="222"/>
      <c r="BP363" s="222"/>
      <c r="BQ363" s="225">
        <f>SUM(BS363:BW363)</f>
        <v>0</v>
      </c>
      <c r="BR363" s="247"/>
      <c r="BS363" s="222"/>
      <c r="BT363" s="222"/>
      <c r="BU363" s="222"/>
      <c r="BV363" s="222"/>
      <c r="BW363" s="222"/>
      <c r="BX363" s="222"/>
      <c r="BY363" s="222"/>
      <c r="BZ363" s="225">
        <f>SUM(CA363:CD363)</f>
        <v>0</v>
      </c>
      <c r="CA363" s="222"/>
      <c r="CB363" s="222"/>
      <c r="CC363" s="222"/>
      <c r="CD363" s="222"/>
      <c r="CE363" s="222"/>
      <c r="CF363" s="226"/>
      <c r="CG363" s="568"/>
      <c r="CH363" s="568"/>
      <c r="CI363" s="214"/>
      <c r="CJ363" s="214"/>
      <c r="CK363" s="214"/>
    </row>
    <row r="364" spans="1:89" s="220" customFormat="1" ht="15.75" hidden="1" outlineLevel="1" thickBot="1">
      <c r="A364" s="214"/>
      <c r="B364" s="121"/>
      <c r="C364" s="103"/>
      <c r="D364" s="121"/>
      <c r="E364" s="214"/>
      <c r="F364" s="214"/>
      <c r="G364" s="225">
        <f>J364+O364+P364+Q364+R364</f>
        <v>0</v>
      </c>
      <c r="H364" s="225">
        <f t="shared" si="784"/>
        <v>0</v>
      </c>
      <c r="I364" s="225">
        <f t="shared" si="784"/>
        <v>0</v>
      </c>
      <c r="J364" s="225">
        <f t="shared" si="784"/>
        <v>0</v>
      </c>
      <c r="K364" s="224"/>
      <c r="L364" s="224"/>
      <c r="M364" s="224"/>
      <c r="N364" s="224"/>
      <c r="O364" s="224"/>
      <c r="P364" s="224"/>
      <c r="Q364" s="224"/>
      <c r="R364" s="224"/>
      <c r="S364" s="224"/>
      <c r="T364" s="222"/>
      <c r="U364" s="222"/>
      <c r="V364" s="222"/>
      <c r="W364" s="222"/>
      <c r="X364" s="222"/>
      <c r="Y364" s="222"/>
      <c r="Z364" s="222"/>
      <c r="AA364" s="222"/>
      <c r="AB364" s="225">
        <f>AI364+AX364+BA364+BD364+BG364</f>
        <v>0</v>
      </c>
      <c r="AC364" s="247"/>
      <c r="AD364" s="247"/>
      <c r="AE364" s="247"/>
      <c r="AF364" s="247"/>
      <c r="AG364" s="247"/>
      <c r="AH364" s="247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  <c r="AU364" s="222"/>
      <c r="AV364" s="222"/>
      <c r="AW364" s="222"/>
      <c r="AX364" s="222"/>
      <c r="AY364" s="222"/>
      <c r="AZ364" s="222"/>
      <c r="BA364" s="222"/>
      <c r="BB364" s="222"/>
      <c r="BC364" s="222"/>
      <c r="BD364" s="222"/>
      <c r="BE364" s="222"/>
      <c r="BF364" s="222"/>
      <c r="BG364" s="222"/>
      <c r="BH364" s="222"/>
      <c r="BI364" s="222"/>
      <c r="BJ364" s="222"/>
      <c r="BK364" s="222"/>
      <c r="BL364" s="222"/>
      <c r="BM364" s="222"/>
      <c r="BN364" s="222"/>
      <c r="BO364" s="222"/>
      <c r="BP364" s="222"/>
      <c r="BQ364" s="225">
        <f>SUM(BS364:BW364)</f>
        <v>0</v>
      </c>
      <c r="BR364" s="247"/>
      <c r="BS364" s="222"/>
      <c r="BT364" s="222"/>
      <c r="BU364" s="222"/>
      <c r="BV364" s="222"/>
      <c r="BW364" s="222"/>
      <c r="BX364" s="222"/>
      <c r="BY364" s="222"/>
      <c r="BZ364" s="225">
        <f>SUM(CA364:CD364)</f>
        <v>0</v>
      </c>
      <c r="CA364" s="222"/>
      <c r="CB364" s="222"/>
      <c r="CC364" s="222"/>
      <c r="CD364" s="222"/>
      <c r="CE364" s="222"/>
      <c r="CF364" s="226"/>
      <c r="CG364" s="568"/>
      <c r="CH364" s="568"/>
      <c r="CI364" s="214"/>
      <c r="CJ364" s="214"/>
      <c r="CK364" s="214"/>
    </row>
    <row r="365" spans="1:89" s="220" customFormat="1" ht="15.75" hidden="1" outlineLevel="1" thickBot="1">
      <c r="A365" s="214"/>
      <c r="B365" s="121"/>
      <c r="C365" s="103" t="s">
        <v>104</v>
      </c>
      <c r="D365" s="85" t="s">
        <v>13</v>
      </c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24"/>
      <c r="AB365" s="112"/>
      <c r="AC365" s="246"/>
      <c r="AD365" s="246"/>
      <c r="AE365" s="246"/>
      <c r="AF365" s="246"/>
      <c r="AG365" s="246"/>
      <c r="AH365" s="246"/>
      <c r="AI365" s="112"/>
      <c r="AJ365" s="225">
        <f>SUM(AJ363:AJ364)</f>
        <v>0</v>
      </c>
      <c r="AK365" s="225">
        <f>SUM(AK363:AK364)</f>
        <v>0</v>
      </c>
      <c r="AL365" s="112"/>
      <c r="AM365" s="225">
        <f>SUM(AM363:AM364)</f>
        <v>0</v>
      </c>
      <c r="AN365" s="225">
        <f>SUM(AN363:AN364)</f>
        <v>0</v>
      </c>
      <c r="AO365" s="112"/>
      <c r="AP365" s="225">
        <f>SUM(AP363:AP364)</f>
        <v>0</v>
      </c>
      <c r="AQ365" s="225">
        <f>SUM(AQ363:AQ364)</f>
        <v>0</v>
      </c>
      <c r="AR365" s="112"/>
      <c r="AS365" s="225">
        <f>SUM(AS363:AS364)</f>
        <v>0</v>
      </c>
      <c r="AT365" s="225">
        <f>SUM(AT363:AT364)</f>
        <v>0</v>
      </c>
      <c r="AU365" s="112"/>
      <c r="AV365" s="225">
        <f>SUM(AV363:AV364)</f>
        <v>0</v>
      </c>
      <c r="AW365" s="225">
        <f>SUM(AW363:AW364)</f>
        <v>0</v>
      </c>
      <c r="AX365" s="112"/>
      <c r="AY365" s="225">
        <f>SUM(AY363:AY364)</f>
        <v>0</v>
      </c>
      <c r="AZ365" s="225">
        <f>SUM(AZ363:AZ364)</f>
        <v>0</v>
      </c>
      <c r="BA365" s="112"/>
      <c r="BB365" s="225">
        <f>SUM(BB363:BB364)</f>
        <v>0</v>
      </c>
      <c r="BC365" s="225">
        <f>SUM(BC363:BC364)</f>
        <v>0</v>
      </c>
      <c r="BD365" s="112"/>
      <c r="BE365" s="225">
        <f>SUM(BE363:BE364)</f>
        <v>0</v>
      </c>
      <c r="BF365" s="225">
        <f>SUM(BF363:BF364)</f>
        <v>0</v>
      </c>
      <c r="BG365" s="112"/>
      <c r="BH365" s="225">
        <f>SUM(BH363:BH364)</f>
        <v>0</v>
      </c>
      <c r="BI365" s="225">
        <f>SUM(BI363:BI364)</f>
        <v>0</v>
      </c>
      <c r="BJ365" s="112"/>
      <c r="BK365" s="225">
        <f>SUM(BK363:BK364)</f>
        <v>0</v>
      </c>
      <c r="BL365" s="225">
        <f>SUM(BL363:BL364)</f>
        <v>0</v>
      </c>
      <c r="BM365" s="112"/>
      <c r="BN365" s="112"/>
      <c r="BO365" s="112"/>
      <c r="BP365" s="112"/>
      <c r="BQ365" s="225">
        <f>SUM(BQ363:BQ364)</f>
        <v>0</v>
      </c>
      <c r="BR365" s="247"/>
      <c r="BS365" s="225">
        <f t="shared" ref="BS365:BW365" si="785">SUM(BS363:BS364)</f>
        <v>0</v>
      </c>
      <c r="BT365" s="225">
        <f t="shared" si="785"/>
        <v>0</v>
      </c>
      <c r="BU365" s="225">
        <f t="shared" si="785"/>
        <v>0</v>
      </c>
      <c r="BV365" s="225">
        <f t="shared" si="785"/>
        <v>0</v>
      </c>
      <c r="BW365" s="225">
        <f t="shared" si="785"/>
        <v>0</v>
      </c>
      <c r="BX365" s="225">
        <f>SUM(BX363:BX364)</f>
        <v>0</v>
      </c>
      <c r="BY365" s="225">
        <f>SUM(BY363:BY364)</f>
        <v>0</v>
      </c>
      <c r="BZ365" s="225">
        <f t="shared" ref="BZ365:CD365" si="786">SUM(BZ363:BZ364)</f>
        <v>0</v>
      </c>
      <c r="CA365" s="225">
        <f t="shared" si="786"/>
        <v>0</v>
      </c>
      <c r="CB365" s="225">
        <f t="shared" si="786"/>
        <v>0</v>
      </c>
      <c r="CC365" s="225">
        <f t="shared" si="786"/>
        <v>0</v>
      </c>
      <c r="CD365" s="225">
        <f t="shared" si="786"/>
        <v>0</v>
      </c>
      <c r="CE365" s="225">
        <f>SUM(CE363:CE364)</f>
        <v>0</v>
      </c>
      <c r="CF365" s="247"/>
      <c r="CG365" s="570"/>
      <c r="CH365" s="570"/>
      <c r="CI365" s="112"/>
      <c r="CJ365" s="112"/>
      <c r="CK365" s="112"/>
    </row>
    <row r="366" spans="1:89" s="220" customFormat="1" ht="15.75" hidden="1" outlineLevel="1" thickBot="1">
      <c r="A366" s="214"/>
      <c r="B366" s="121"/>
      <c r="C366" s="106" t="s">
        <v>87</v>
      </c>
      <c r="D366" s="86" t="s">
        <v>105</v>
      </c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214"/>
      <c r="AB366" s="112"/>
      <c r="AC366" s="246"/>
      <c r="AD366" s="246"/>
      <c r="AE366" s="246"/>
      <c r="AF366" s="246"/>
      <c r="AG366" s="246"/>
      <c r="AH366" s="246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246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246"/>
      <c r="CG366" s="582"/>
      <c r="CH366" s="582"/>
      <c r="CI366" s="112"/>
      <c r="CJ366" s="112"/>
      <c r="CK366" s="112"/>
    </row>
    <row r="367" spans="1:89" s="220" customFormat="1" ht="15.75" hidden="1" outlineLevel="1" thickBot="1">
      <c r="A367" s="214"/>
      <c r="B367" s="121"/>
      <c r="C367" s="103" t="s">
        <v>281</v>
      </c>
      <c r="D367" s="131" t="s">
        <v>276</v>
      </c>
      <c r="E367" s="214"/>
      <c r="F367" s="214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214"/>
      <c r="AB367" s="112"/>
      <c r="AC367" s="246"/>
      <c r="AD367" s="246"/>
      <c r="AE367" s="246"/>
      <c r="AF367" s="246"/>
      <c r="AG367" s="246"/>
      <c r="AH367" s="246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246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246"/>
      <c r="CG367" s="582"/>
      <c r="CH367" s="582"/>
      <c r="CI367" s="112"/>
      <c r="CJ367" s="112"/>
      <c r="CK367" s="112"/>
    </row>
    <row r="368" spans="1:89" s="220" customFormat="1" ht="15.75" hidden="1" outlineLevel="1" thickBot="1">
      <c r="A368" s="214"/>
      <c r="B368" s="121"/>
      <c r="C368" s="103"/>
      <c r="D368" s="131"/>
      <c r="E368" s="214"/>
      <c r="F368" s="214"/>
      <c r="G368" s="225">
        <f>J368+O368+P368+Q368+R368</f>
        <v>0</v>
      </c>
      <c r="H368" s="225">
        <f t="shared" ref="H368:J369" si="787">SUM(I368:L368)</f>
        <v>0</v>
      </c>
      <c r="I368" s="225">
        <f t="shared" si="787"/>
        <v>0</v>
      </c>
      <c r="J368" s="225">
        <f t="shared" si="787"/>
        <v>0</v>
      </c>
      <c r="K368" s="224"/>
      <c r="L368" s="224"/>
      <c r="M368" s="224"/>
      <c r="N368" s="224"/>
      <c r="O368" s="224"/>
      <c r="P368" s="224"/>
      <c r="Q368" s="224"/>
      <c r="R368" s="224"/>
      <c r="S368" s="224"/>
      <c r="T368" s="222"/>
      <c r="U368" s="222"/>
      <c r="V368" s="222"/>
      <c r="W368" s="222"/>
      <c r="X368" s="222"/>
      <c r="Y368" s="222"/>
      <c r="Z368" s="222"/>
      <c r="AA368" s="222"/>
      <c r="AB368" s="225">
        <f>AI368+AX368+BA368+BD368+BG368</f>
        <v>0</v>
      </c>
      <c r="AC368" s="247"/>
      <c r="AD368" s="247"/>
      <c r="AE368" s="247"/>
      <c r="AF368" s="247"/>
      <c r="AG368" s="247"/>
      <c r="AH368" s="247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  <c r="BL368" s="222"/>
      <c r="BM368" s="222"/>
      <c r="BN368" s="222"/>
      <c r="BO368" s="222"/>
      <c r="BP368" s="222"/>
      <c r="BQ368" s="225">
        <f>SUM(BS368:BW368)</f>
        <v>0</v>
      </c>
      <c r="BR368" s="247"/>
      <c r="BS368" s="222"/>
      <c r="BT368" s="222"/>
      <c r="BU368" s="222"/>
      <c r="BV368" s="222"/>
      <c r="BW368" s="222"/>
      <c r="BX368" s="222"/>
      <c r="BY368" s="222"/>
      <c r="BZ368" s="225">
        <f>SUM(CA368:CD368)</f>
        <v>0</v>
      </c>
      <c r="CA368" s="222"/>
      <c r="CB368" s="222"/>
      <c r="CC368" s="222"/>
      <c r="CD368" s="222"/>
      <c r="CE368" s="222"/>
      <c r="CF368" s="226"/>
      <c r="CG368" s="568"/>
      <c r="CH368" s="568"/>
      <c r="CI368" s="214"/>
      <c r="CJ368" s="214"/>
      <c r="CK368" s="214"/>
    </row>
    <row r="369" spans="1:89" s="220" customFormat="1" ht="15.75" hidden="1" outlineLevel="1" thickBot="1">
      <c r="A369" s="214"/>
      <c r="B369" s="121"/>
      <c r="C369" s="103"/>
      <c r="D369" s="121"/>
      <c r="E369" s="214"/>
      <c r="F369" s="214"/>
      <c r="G369" s="225">
        <f>J369+O369+P369+Q369+R369</f>
        <v>0</v>
      </c>
      <c r="H369" s="225">
        <f t="shared" si="787"/>
        <v>0</v>
      </c>
      <c r="I369" s="225">
        <f t="shared" si="787"/>
        <v>0</v>
      </c>
      <c r="J369" s="225">
        <f t="shared" si="787"/>
        <v>0</v>
      </c>
      <c r="K369" s="224"/>
      <c r="L369" s="224"/>
      <c r="M369" s="224"/>
      <c r="N369" s="224"/>
      <c r="O369" s="224"/>
      <c r="P369" s="224"/>
      <c r="Q369" s="224"/>
      <c r="R369" s="224"/>
      <c r="S369" s="224"/>
      <c r="T369" s="222"/>
      <c r="U369" s="222"/>
      <c r="V369" s="222"/>
      <c r="W369" s="222"/>
      <c r="X369" s="222"/>
      <c r="Y369" s="222"/>
      <c r="Z369" s="222"/>
      <c r="AA369" s="222"/>
      <c r="AB369" s="225">
        <f>AI369+AX369+BA369+BD369+BG369</f>
        <v>0</v>
      </c>
      <c r="AC369" s="247"/>
      <c r="AD369" s="247"/>
      <c r="AE369" s="247"/>
      <c r="AF369" s="247"/>
      <c r="AG369" s="247"/>
      <c r="AH369" s="247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  <c r="AU369" s="222"/>
      <c r="AV369" s="222"/>
      <c r="AW369" s="222"/>
      <c r="AX369" s="222"/>
      <c r="AY369" s="222"/>
      <c r="AZ369" s="222"/>
      <c r="BA369" s="222"/>
      <c r="BB369" s="222"/>
      <c r="BC369" s="222"/>
      <c r="BD369" s="222"/>
      <c r="BE369" s="222"/>
      <c r="BF369" s="222"/>
      <c r="BG369" s="222"/>
      <c r="BH369" s="222"/>
      <c r="BI369" s="222"/>
      <c r="BJ369" s="222"/>
      <c r="BK369" s="222"/>
      <c r="BL369" s="222"/>
      <c r="BM369" s="222"/>
      <c r="BN369" s="222"/>
      <c r="BO369" s="222"/>
      <c r="BP369" s="222"/>
      <c r="BQ369" s="225">
        <f>SUM(BS369:BW369)</f>
        <v>0</v>
      </c>
      <c r="BR369" s="247"/>
      <c r="BS369" s="222"/>
      <c r="BT369" s="222"/>
      <c r="BU369" s="222"/>
      <c r="BV369" s="222"/>
      <c r="BW369" s="222"/>
      <c r="BX369" s="222"/>
      <c r="BY369" s="222"/>
      <c r="BZ369" s="225">
        <f>SUM(CA369:CD369)</f>
        <v>0</v>
      </c>
      <c r="CA369" s="222"/>
      <c r="CB369" s="222"/>
      <c r="CC369" s="222"/>
      <c r="CD369" s="222"/>
      <c r="CE369" s="222"/>
      <c r="CF369" s="226"/>
      <c r="CG369" s="568"/>
      <c r="CH369" s="568"/>
      <c r="CI369" s="214"/>
      <c r="CJ369" s="214"/>
      <c r="CK369" s="214"/>
    </row>
    <row r="370" spans="1:89" s="220" customFormat="1" ht="15.75" hidden="1" outlineLevel="1" thickBot="1">
      <c r="A370" s="214"/>
      <c r="B370" s="121"/>
      <c r="C370" s="103" t="s">
        <v>104</v>
      </c>
      <c r="D370" s="85" t="s">
        <v>13</v>
      </c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24"/>
      <c r="AB370" s="225">
        <f>SUM(AB368:AB369)</f>
        <v>0</v>
      </c>
      <c r="AC370" s="247"/>
      <c r="AD370" s="247"/>
      <c r="AE370" s="247"/>
      <c r="AF370" s="247"/>
      <c r="AG370" s="247"/>
      <c r="AH370" s="247"/>
      <c r="AI370" s="225">
        <f>SUM(AI368:AI369)</f>
        <v>0</v>
      </c>
      <c r="AJ370" s="225">
        <f>SUM(AJ368:AJ369)</f>
        <v>0</v>
      </c>
      <c r="AK370" s="225">
        <f t="shared" ref="AK370:BI370" si="788">SUM(AK368:AK369)</f>
        <v>0</v>
      </c>
      <c r="AL370" s="225">
        <f t="shared" si="788"/>
        <v>0</v>
      </c>
      <c r="AM370" s="225">
        <f t="shared" si="788"/>
        <v>0</v>
      </c>
      <c r="AN370" s="225">
        <f t="shared" si="788"/>
        <v>0</v>
      </c>
      <c r="AO370" s="225">
        <f t="shared" si="788"/>
        <v>0</v>
      </c>
      <c r="AP370" s="225">
        <f t="shared" si="788"/>
        <v>0</v>
      </c>
      <c r="AQ370" s="225">
        <f t="shared" si="788"/>
        <v>0</v>
      </c>
      <c r="AR370" s="225">
        <f t="shared" si="788"/>
        <v>0</v>
      </c>
      <c r="AS370" s="225">
        <f t="shared" si="788"/>
        <v>0</v>
      </c>
      <c r="AT370" s="225">
        <f t="shared" si="788"/>
        <v>0</v>
      </c>
      <c r="AU370" s="225">
        <f t="shared" si="788"/>
        <v>0</v>
      </c>
      <c r="AV370" s="225">
        <f t="shared" si="788"/>
        <v>0</v>
      </c>
      <c r="AW370" s="225">
        <f t="shared" si="788"/>
        <v>0</v>
      </c>
      <c r="AX370" s="225">
        <f t="shared" si="788"/>
        <v>0</v>
      </c>
      <c r="AY370" s="225">
        <f t="shared" si="788"/>
        <v>0</v>
      </c>
      <c r="AZ370" s="225">
        <f t="shared" si="788"/>
        <v>0</v>
      </c>
      <c r="BA370" s="225">
        <f t="shared" si="788"/>
        <v>0</v>
      </c>
      <c r="BB370" s="225">
        <f t="shared" si="788"/>
        <v>0</v>
      </c>
      <c r="BC370" s="225">
        <f t="shared" si="788"/>
        <v>0</v>
      </c>
      <c r="BD370" s="225">
        <f t="shared" si="788"/>
        <v>0</v>
      </c>
      <c r="BE370" s="225">
        <f t="shared" si="788"/>
        <v>0</v>
      </c>
      <c r="BF370" s="225">
        <f t="shared" si="788"/>
        <v>0</v>
      </c>
      <c r="BG370" s="225">
        <f t="shared" si="788"/>
        <v>0</v>
      </c>
      <c r="BH370" s="225">
        <f t="shared" si="788"/>
        <v>0</v>
      </c>
      <c r="BI370" s="225">
        <f t="shared" si="788"/>
        <v>0</v>
      </c>
      <c r="BJ370" s="225">
        <f>SUM(BJ368:BJ369)</f>
        <v>0</v>
      </c>
      <c r="BK370" s="225">
        <f>SUM(BK368:BK369)</f>
        <v>0</v>
      </c>
      <c r="BL370" s="225">
        <f>SUM(BL368:BL369)</f>
        <v>0</v>
      </c>
      <c r="BM370" s="112"/>
      <c r="BN370" s="112"/>
      <c r="BO370" s="112"/>
      <c r="BP370" s="112"/>
      <c r="BQ370" s="225">
        <f>SUM(BQ368:BQ369)</f>
        <v>0</v>
      </c>
      <c r="BR370" s="247"/>
      <c r="BS370" s="225">
        <f t="shared" ref="BS370:BW370" si="789">SUM(BS368:BS369)</f>
        <v>0</v>
      </c>
      <c r="BT370" s="225">
        <f t="shared" si="789"/>
        <v>0</v>
      </c>
      <c r="BU370" s="225">
        <f t="shared" si="789"/>
        <v>0</v>
      </c>
      <c r="BV370" s="225">
        <f t="shared" si="789"/>
        <v>0</v>
      </c>
      <c r="BW370" s="225">
        <f t="shared" si="789"/>
        <v>0</v>
      </c>
      <c r="BX370" s="225">
        <f>SUM(BX368:BX369)</f>
        <v>0</v>
      </c>
      <c r="BY370" s="225">
        <f>SUM(BY368:BY369)</f>
        <v>0</v>
      </c>
      <c r="BZ370" s="225">
        <f t="shared" ref="BZ370:CD370" si="790">SUM(BZ368:BZ369)</f>
        <v>0</v>
      </c>
      <c r="CA370" s="225">
        <f t="shared" si="790"/>
        <v>0</v>
      </c>
      <c r="CB370" s="225">
        <f t="shared" si="790"/>
        <v>0</v>
      </c>
      <c r="CC370" s="225">
        <f t="shared" si="790"/>
        <v>0</v>
      </c>
      <c r="CD370" s="225">
        <f t="shared" si="790"/>
        <v>0</v>
      </c>
      <c r="CE370" s="225">
        <f>SUM(CE368:CE369)</f>
        <v>0</v>
      </c>
      <c r="CF370" s="247"/>
      <c r="CG370" s="570"/>
      <c r="CH370" s="570"/>
      <c r="CI370" s="112"/>
      <c r="CJ370" s="112"/>
      <c r="CK370" s="112"/>
    </row>
    <row r="371" spans="1:89" s="220" customFormat="1" ht="15.75" hidden="1" outlineLevel="1" thickBot="1">
      <c r="A371" s="214"/>
      <c r="B371" s="121"/>
      <c r="C371" s="103" t="s">
        <v>282</v>
      </c>
      <c r="D371" s="131" t="s">
        <v>279</v>
      </c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214"/>
      <c r="AB371" s="112"/>
      <c r="AC371" s="246"/>
      <c r="AD371" s="246"/>
      <c r="AE371" s="246"/>
      <c r="AF371" s="246"/>
      <c r="AG371" s="246"/>
      <c r="AH371" s="246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246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246"/>
      <c r="CG371" s="582"/>
      <c r="CH371" s="582"/>
      <c r="CI371" s="112"/>
      <c r="CJ371" s="112"/>
      <c r="CK371" s="112"/>
    </row>
    <row r="372" spans="1:89" s="220" customFormat="1" ht="15.75" hidden="1" outlineLevel="1" thickBot="1">
      <c r="A372" s="214"/>
      <c r="B372" s="121"/>
      <c r="C372" s="103"/>
      <c r="D372" s="131"/>
      <c r="E372" s="214"/>
      <c r="F372" s="214"/>
      <c r="G372" s="225">
        <f>J372+O372+P372+Q372+R372</f>
        <v>0</v>
      </c>
      <c r="H372" s="225">
        <f t="shared" ref="H372:J373" si="791">SUM(I372:L372)</f>
        <v>0</v>
      </c>
      <c r="I372" s="225">
        <f t="shared" si="791"/>
        <v>0</v>
      </c>
      <c r="J372" s="225">
        <f t="shared" si="791"/>
        <v>0</v>
      </c>
      <c r="K372" s="224"/>
      <c r="L372" s="224"/>
      <c r="M372" s="224"/>
      <c r="N372" s="224"/>
      <c r="O372" s="224"/>
      <c r="P372" s="224"/>
      <c r="Q372" s="224"/>
      <c r="R372" s="224"/>
      <c r="S372" s="224"/>
      <c r="T372" s="222"/>
      <c r="U372" s="222"/>
      <c r="V372" s="222"/>
      <c r="W372" s="222"/>
      <c r="X372" s="222"/>
      <c r="Y372" s="222"/>
      <c r="Z372" s="222"/>
      <c r="AA372" s="222"/>
      <c r="AB372" s="225">
        <f>AI372+AX372+BA372+BD372+BG372</f>
        <v>0</v>
      </c>
      <c r="AC372" s="247"/>
      <c r="AD372" s="247"/>
      <c r="AE372" s="247"/>
      <c r="AF372" s="247"/>
      <c r="AG372" s="247"/>
      <c r="AH372" s="247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2"/>
      <c r="BN372" s="222"/>
      <c r="BO372" s="222"/>
      <c r="BP372" s="222"/>
      <c r="BQ372" s="225">
        <f>SUM(BS372:BW372)</f>
        <v>0</v>
      </c>
      <c r="BR372" s="247"/>
      <c r="BS372" s="222"/>
      <c r="BT372" s="222"/>
      <c r="BU372" s="222"/>
      <c r="BV372" s="222"/>
      <c r="BW372" s="222"/>
      <c r="BX372" s="222"/>
      <c r="BY372" s="222"/>
      <c r="BZ372" s="225">
        <f>SUM(CA372:CD372)</f>
        <v>0</v>
      </c>
      <c r="CA372" s="222"/>
      <c r="CB372" s="222"/>
      <c r="CC372" s="222"/>
      <c r="CD372" s="222"/>
      <c r="CE372" s="222"/>
      <c r="CF372" s="226"/>
      <c r="CG372" s="568"/>
      <c r="CH372" s="568"/>
      <c r="CI372" s="214"/>
      <c r="CJ372" s="214"/>
      <c r="CK372" s="214"/>
    </row>
    <row r="373" spans="1:89" s="220" customFormat="1" ht="15.75" hidden="1" outlineLevel="1" thickBot="1">
      <c r="A373" s="214"/>
      <c r="B373" s="121"/>
      <c r="C373" s="103"/>
      <c r="D373" s="121"/>
      <c r="E373" s="214"/>
      <c r="F373" s="214"/>
      <c r="G373" s="225">
        <f>J373+O373+P373+Q373+R373</f>
        <v>0</v>
      </c>
      <c r="H373" s="225">
        <f t="shared" si="791"/>
        <v>0</v>
      </c>
      <c r="I373" s="225">
        <f t="shared" si="791"/>
        <v>0</v>
      </c>
      <c r="J373" s="225">
        <f t="shared" si="791"/>
        <v>0</v>
      </c>
      <c r="K373" s="224"/>
      <c r="L373" s="224"/>
      <c r="M373" s="224"/>
      <c r="N373" s="224"/>
      <c r="O373" s="224"/>
      <c r="P373" s="224"/>
      <c r="Q373" s="224"/>
      <c r="R373" s="224"/>
      <c r="S373" s="224"/>
      <c r="T373" s="222"/>
      <c r="U373" s="222"/>
      <c r="V373" s="222"/>
      <c r="W373" s="222"/>
      <c r="X373" s="222"/>
      <c r="Y373" s="222"/>
      <c r="Z373" s="222"/>
      <c r="AA373" s="222"/>
      <c r="AB373" s="225">
        <f>AI373+AX373+BA373+BD373+BG373</f>
        <v>0</v>
      </c>
      <c r="AC373" s="247"/>
      <c r="AD373" s="247"/>
      <c r="AE373" s="247"/>
      <c r="AF373" s="247"/>
      <c r="AG373" s="247"/>
      <c r="AH373" s="247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2"/>
      <c r="BN373" s="222"/>
      <c r="BO373" s="222"/>
      <c r="BP373" s="222"/>
      <c r="BQ373" s="225">
        <f>SUM(BS373:BW373)</f>
        <v>0</v>
      </c>
      <c r="BR373" s="247"/>
      <c r="BS373" s="222"/>
      <c r="BT373" s="222"/>
      <c r="BU373" s="222"/>
      <c r="BV373" s="222"/>
      <c r="BW373" s="222"/>
      <c r="BX373" s="222"/>
      <c r="BY373" s="222"/>
      <c r="BZ373" s="225">
        <f>SUM(CA373:CD373)</f>
        <v>0</v>
      </c>
      <c r="CA373" s="222"/>
      <c r="CB373" s="222"/>
      <c r="CC373" s="222"/>
      <c r="CD373" s="222"/>
      <c r="CE373" s="222"/>
      <c r="CF373" s="226"/>
      <c r="CG373" s="568"/>
      <c r="CH373" s="568"/>
      <c r="CI373" s="214"/>
      <c r="CJ373" s="214"/>
      <c r="CK373" s="214"/>
    </row>
    <row r="374" spans="1:89" s="220" customFormat="1" ht="15.75" hidden="1" outlineLevel="1" thickBot="1">
      <c r="A374" s="214"/>
      <c r="B374" s="121"/>
      <c r="C374" s="103" t="s">
        <v>104</v>
      </c>
      <c r="D374" s="85" t="s">
        <v>13</v>
      </c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24"/>
      <c r="AB374" s="225">
        <f>SUM(AB372:AB373)</f>
        <v>0</v>
      </c>
      <c r="AC374" s="247"/>
      <c r="AD374" s="247"/>
      <c r="AE374" s="247"/>
      <c r="AF374" s="247"/>
      <c r="AG374" s="247"/>
      <c r="AH374" s="247"/>
      <c r="AI374" s="225">
        <f>SUM(AI372:AI373)</f>
        <v>0</v>
      </c>
      <c r="AJ374" s="225">
        <f>SUM(AJ372:AJ373)</f>
        <v>0</v>
      </c>
      <c r="AK374" s="225">
        <f t="shared" ref="AK374:BG374" si="792">SUM(AK372:AK373)</f>
        <v>0</v>
      </c>
      <c r="AL374" s="225">
        <f t="shared" si="792"/>
        <v>0</v>
      </c>
      <c r="AM374" s="225">
        <f t="shared" si="792"/>
        <v>0</v>
      </c>
      <c r="AN374" s="225">
        <f t="shared" si="792"/>
        <v>0</v>
      </c>
      <c r="AO374" s="225">
        <f t="shared" si="792"/>
        <v>0</v>
      </c>
      <c r="AP374" s="225">
        <f t="shared" si="792"/>
        <v>0</v>
      </c>
      <c r="AQ374" s="225">
        <f t="shared" si="792"/>
        <v>0</v>
      </c>
      <c r="AR374" s="225">
        <f t="shared" si="792"/>
        <v>0</v>
      </c>
      <c r="AS374" s="225">
        <f t="shared" si="792"/>
        <v>0</v>
      </c>
      <c r="AT374" s="225">
        <f t="shared" si="792"/>
        <v>0</v>
      </c>
      <c r="AU374" s="225">
        <f t="shared" si="792"/>
        <v>0</v>
      </c>
      <c r="AV374" s="225">
        <f t="shared" si="792"/>
        <v>0</v>
      </c>
      <c r="AW374" s="225">
        <f t="shared" si="792"/>
        <v>0</v>
      </c>
      <c r="AX374" s="225">
        <f t="shared" si="792"/>
        <v>0</v>
      </c>
      <c r="AY374" s="225">
        <f t="shared" si="792"/>
        <v>0</v>
      </c>
      <c r="AZ374" s="225">
        <f t="shared" si="792"/>
        <v>0</v>
      </c>
      <c r="BA374" s="225">
        <f t="shared" si="792"/>
        <v>0</v>
      </c>
      <c r="BB374" s="225">
        <f t="shared" si="792"/>
        <v>0</v>
      </c>
      <c r="BC374" s="225">
        <f t="shared" si="792"/>
        <v>0</v>
      </c>
      <c r="BD374" s="225">
        <f t="shared" si="792"/>
        <v>0</v>
      </c>
      <c r="BE374" s="225">
        <f t="shared" si="792"/>
        <v>0</v>
      </c>
      <c r="BF374" s="225">
        <f t="shared" si="792"/>
        <v>0</v>
      </c>
      <c r="BG374" s="225">
        <f t="shared" si="792"/>
        <v>0</v>
      </c>
      <c r="BH374" s="225">
        <v>0</v>
      </c>
      <c r="BI374" s="225">
        <f>SUM(BI372:BI373)</f>
        <v>0</v>
      </c>
      <c r="BJ374" s="225">
        <f>SUM(BJ372:BJ373)</f>
        <v>0</v>
      </c>
      <c r="BK374" s="225">
        <v>0</v>
      </c>
      <c r="BL374" s="225">
        <f>SUM(BL372:BL373)</f>
        <v>0</v>
      </c>
      <c r="BM374" s="112"/>
      <c r="BN374" s="112"/>
      <c r="BO374" s="112"/>
      <c r="BP374" s="112"/>
      <c r="BQ374" s="225">
        <f>SUM(BQ372:BQ373)</f>
        <v>0</v>
      </c>
      <c r="BR374" s="247"/>
      <c r="BS374" s="225">
        <f t="shared" ref="BS374:BW374" si="793">SUM(BS372:BS373)</f>
        <v>0</v>
      </c>
      <c r="BT374" s="225">
        <f t="shared" si="793"/>
        <v>0</v>
      </c>
      <c r="BU374" s="225">
        <f t="shared" si="793"/>
        <v>0</v>
      </c>
      <c r="BV374" s="225">
        <f t="shared" si="793"/>
        <v>0</v>
      </c>
      <c r="BW374" s="225">
        <f t="shared" si="793"/>
        <v>0</v>
      </c>
      <c r="BX374" s="225">
        <f>SUM(BX372:BX373)</f>
        <v>0</v>
      </c>
      <c r="BY374" s="225">
        <f>SUM(BY372:BY373)</f>
        <v>0</v>
      </c>
      <c r="BZ374" s="225">
        <f t="shared" ref="BZ374:CD374" si="794">SUM(BZ372:BZ373)</f>
        <v>0</v>
      </c>
      <c r="CA374" s="225">
        <f t="shared" si="794"/>
        <v>0</v>
      </c>
      <c r="CB374" s="225">
        <f t="shared" si="794"/>
        <v>0</v>
      </c>
      <c r="CC374" s="225">
        <f t="shared" si="794"/>
        <v>0</v>
      </c>
      <c r="CD374" s="225">
        <f t="shared" si="794"/>
        <v>0</v>
      </c>
      <c r="CE374" s="225">
        <f>SUM(CE372:CE373)</f>
        <v>0</v>
      </c>
      <c r="CF374" s="247"/>
      <c r="CG374" s="570"/>
      <c r="CH374" s="570"/>
      <c r="CI374" s="112"/>
      <c r="CJ374" s="112"/>
      <c r="CK374" s="112"/>
    </row>
    <row r="375" spans="1:89" s="220" customFormat="1" ht="15.75" hidden="1" outlineLevel="1" thickBot="1">
      <c r="A375" s="214"/>
      <c r="B375" s="121"/>
      <c r="C375" s="103" t="s">
        <v>283</v>
      </c>
      <c r="D375" s="131" t="s">
        <v>280</v>
      </c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214"/>
      <c r="AB375" s="112"/>
      <c r="AC375" s="246"/>
      <c r="AD375" s="246"/>
      <c r="AE375" s="246"/>
      <c r="AF375" s="246"/>
      <c r="AG375" s="246"/>
      <c r="AH375" s="246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246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246"/>
      <c r="CG375" s="582"/>
      <c r="CH375" s="582"/>
      <c r="CI375" s="112"/>
      <c r="CJ375" s="112"/>
      <c r="CK375" s="112"/>
    </row>
    <row r="376" spans="1:89" s="220" customFormat="1" ht="15.75" hidden="1" outlineLevel="1" thickBot="1">
      <c r="A376" s="214"/>
      <c r="B376" s="121"/>
      <c r="C376" s="103"/>
      <c r="D376" s="131"/>
      <c r="E376" s="214"/>
      <c r="F376" s="214"/>
      <c r="G376" s="225">
        <f>J376+O376+P376+Q376+R376</f>
        <v>0</v>
      </c>
      <c r="H376" s="225">
        <f t="shared" ref="H376:J377" si="795">SUM(I376:L376)</f>
        <v>0</v>
      </c>
      <c r="I376" s="225">
        <f t="shared" si="795"/>
        <v>0</v>
      </c>
      <c r="J376" s="225">
        <f t="shared" si="795"/>
        <v>0</v>
      </c>
      <c r="K376" s="224"/>
      <c r="L376" s="224"/>
      <c r="M376" s="224"/>
      <c r="N376" s="224"/>
      <c r="O376" s="224"/>
      <c r="P376" s="224"/>
      <c r="Q376" s="224"/>
      <c r="R376" s="224"/>
      <c r="S376" s="224"/>
      <c r="T376" s="222"/>
      <c r="U376" s="222"/>
      <c r="V376" s="222"/>
      <c r="W376" s="222"/>
      <c r="X376" s="222"/>
      <c r="Y376" s="222"/>
      <c r="Z376" s="222"/>
      <c r="AA376" s="222"/>
      <c r="AB376" s="225">
        <f>AI376+AX376+BA376+BD376+BG376</f>
        <v>0</v>
      </c>
      <c r="AC376" s="247"/>
      <c r="AD376" s="247"/>
      <c r="AE376" s="247"/>
      <c r="AF376" s="247"/>
      <c r="AG376" s="247"/>
      <c r="AH376" s="247"/>
      <c r="AI376" s="222"/>
      <c r="AJ376" s="222"/>
      <c r="AK376" s="222"/>
      <c r="AL376" s="222"/>
      <c r="AM376" s="222"/>
      <c r="AN376" s="222"/>
      <c r="AO376" s="222"/>
      <c r="AP376" s="222"/>
      <c r="AQ376" s="222"/>
      <c r="AR376" s="222"/>
      <c r="AS376" s="222"/>
      <c r="AT376" s="222"/>
      <c r="AU376" s="222"/>
      <c r="AV376" s="222"/>
      <c r="AW376" s="222"/>
      <c r="AX376" s="222"/>
      <c r="AY376" s="222"/>
      <c r="AZ376" s="222"/>
      <c r="BA376" s="222"/>
      <c r="BB376" s="222"/>
      <c r="BC376" s="222"/>
      <c r="BD376" s="222"/>
      <c r="BE376" s="222"/>
      <c r="BF376" s="222"/>
      <c r="BG376" s="222"/>
      <c r="BH376" s="222"/>
      <c r="BI376" s="222"/>
      <c r="BJ376" s="222"/>
      <c r="BK376" s="222"/>
      <c r="BL376" s="222"/>
      <c r="BM376" s="222"/>
      <c r="BN376" s="222"/>
      <c r="BO376" s="222"/>
      <c r="BP376" s="222"/>
      <c r="BQ376" s="225">
        <f>SUM(BS376:BW376)</f>
        <v>0</v>
      </c>
      <c r="BR376" s="247"/>
      <c r="BS376" s="222"/>
      <c r="BT376" s="222"/>
      <c r="BU376" s="222"/>
      <c r="BV376" s="222"/>
      <c r="BW376" s="222"/>
      <c r="BX376" s="222"/>
      <c r="BY376" s="222"/>
      <c r="BZ376" s="225">
        <f>SUM(CA376:CD376)</f>
        <v>0</v>
      </c>
      <c r="CA376" s="222"/>
      <c r="CB376" s="222"/>
      <c r="CC376" s="222"/>
      <c r="CD376" s="222"/>
      <c r="CE376" s="222"/>
      <c r="CF376" s="226"/>
      <c r="CG376" s="568"/>
      <c r="CH376" s="568"/>
      <c r="CI376" s="214"/>
      <c r="CJ376" s="214"/>
      <c r="CK376" s="214"/>
    </row>
    <row r="377" spans="1:89" s="220" customFormat="1" ht="15.75" hidden="1" outlineLevel="1" thickBot="1">
      <c r="A377" s="214"/>
      <c r="B377" s="121"/>
      <c r="C377" s="103"/>
      <c r="D377" s="121"/>
      <c r="E377" s="214"/>
      <c r="F377" s="214"/>
      <c r="G377" s="225">
        <f>J377+O377+P377+Q377+R377</f>
        <v>0</v>
      </c>
      <c r="H377" s="225">
        <f t="shared" si="795"/>
        <v>0</v>
      </c>
      <c r="I377" s="225">
        <f t="shared" si="795"/>
        <v>0</v>
      </c>
      <c r="J377" s="225">
        <f t="shared" si="795"/>
        <v>0</v>
      </c>
      <c r="K377" s="224"/>
      <c r="L377" s="224"/>
      <c r="M377" s="224"/>
      <c r="N377" s="224"/>
      <c r="O377" s="224"/>
      <c r="P377" s="224"/>
      <c r="Q377" s="224"/>
      <c r="R377" s="224"/>
      <c r="S377" s="224"/>
      <c r="T377" s="222"/>
      <c r="U377" s="222"/>
      <c r="V377" s="222"/>
      <c r="W377" s="222"/>
      <c r="X377" s="222"/>
      <c r="Y377" s="222"/>
      <c r="Z377" s="222"/>
      <c r="AA377" s="222"/>
      <c r="AB377" s="225">
        <f>AI377+AX377+BA377+BD377+BG377</f>
        <v>0</v>
      </c>
      <c r="AC377" s="247"/>
      <c r="AD377" s="247"/>
      <c r="AE377" s="247"/>
      <c r="AF377" s="247"/>
      <c r="AG377" s="247"/>
      <c r="AH377" s="247"/>
      <c r="AI377" s="222"/>
      <c r="AJ377" s="222"/>
      <c r="AK377" s="222"/>
      <c r="AL377" s="222"/>
      <c r="AM377" s="222"/>
      <c r="AN377" s="222"/>
      <c r="AO377" s="222"/>
      <c r="AP377" s="222"/>
      <c r="AQ377" s="222"/>
      <c r="AR377" s="222"/>
      <c r="AS377" s="222"/>
      <c r="AT377" s="222"/>
      <c r="AU377" s="222"/>
      <c r="AV377" s="222"/>
      <c r="AW377" s="222"/>
      <c r="AX377" s="222"/>
      <c r="AY377" s="222"/>
      <c r="AZ377" s="222"/>
      <c r="BA377" s="222"/>
      <c r="BB377" s="222"/>
      <c r="BC377" s="222"/>
      <c r="BD377" s="222"/>
      <c r="BE377" s="222"/>
      <c r="BF377" s="222"/>
      <c r="BG377" s="222"/>
      <c r="BH377" s="222"/>
      <c r="BI377" s="222"/>
      <c r="BJ377" s="222"/>
      <c r="BK377" s="222"/>
      <c r="BL377" s="222"/>
      <c r="BM377" s="222"/>
      <c r="BN377" s="222"/>
      <c r="BO377" s="222"/>
      <c r="BP377" s="222"/>
      <c r="BQ377" s="225">
        <f>SUM(BS377:BW377)</f>
        <v>0</v>
      </c>
      <c r="BR377" s="247"/>
      <c r="BS377" s="222"/>
      <c r="BT377" s="222"/>
      <c r="BU377" s="222"/>
      <c r="BV377" s="222"/>
      <c r="BW377" s="222"/>
      <c r="BX377" s="222"/>
      <c r="BY377" s="222"/>
      <c r="BZ377" s="225">
        <f>SUM(CA377:CD377)</f>
        <v>0</v>
      </c>
      <c r="CA377" s="222"/>
      <c r="CB377" s="222"/>
      <c r="CC377" s="222"/>
      <c r="CD377" s="222"/>
      <c r="CE377" s="222"/>
      <c r="CF377" s="226"/>
      <c r="CG377" s="568"/>
      <c r="CH377" s="568"/>
      <c r="CI377" s="214"/>
      <c r="CJ377" s="214"/>
      <c r="CK377" s="214"/>
    </row>
    <row r="378" spans="1:89" s="220" customFormat="1" ht="15.75" hidden="1" outlineLevel="1" thickBot="1">
      <c r="A378" s="128"/>
      <c r="B378" s="177"/>
      <c r="C378" s="104" t="s">
        <v>104</v>
      </c>
      <c r="D378" s="178" t="s">
        <v>13</v>
      </c>
      <c r="E378" s="179"/>
      <c r="F378" s="179"/>
      <c r="G378" s="179"/>
      <c r="H378" s="179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80"/>
      <c r="AB378" s="179"/>
      <c r="AC378" s="179"/>
      <c r="AD378" s="179"/>
      <c r="AE378" s="179"/>
      <c r="AF378" s="179"/>
      <c r="AG378" s="179"/>
      <c r="AH378" s="179"/>
      <c r="AI378" s="179"/>
      <c r="AJ378" s="181">
        <f>SUM(AJ376:AJ377)</f>
        <v>0</v>
      </c>
      <c r="AK378" s="181">
        <f>SUM(AK376:AK377)</f>
        <v>0</v>
      </c>
      <c r="AL378" s="179"/>
      <c r="AM378" s="181">
        <f>SUM(AM376:AM377)</f>
        <v>0</v>
      </c>
      <c r="AN378" s="181">
        <f>SUM(AN376:AN377)</f>
        <v>0</v>
      </c>
      <c r="AO378" s="179"/>
      <c r="AP378" s="181">
        <f>SUM(AP376:AP377)</f>
        <v>0</v>
      </c>
      <c r="AQ378" s="181">
        <f>SUM(AQ376:AQ377)</f>
        <v>0</v>
      </c>
      <c r="AR378" s="179"/>
      <c r="AS378" s="181">
        <f>SUM(AS376:AS377)</f>
        <v>0</v>
      </c>
      <c r="AT378" s="181">
        <f>SUM(AT376:AT377)</f>
        <v>0</v>
      </c>
      <c r="AU378" s="179"/>
      <c r="AV378" s="181">
        <f>SUM(AV376:AV377)</f>
        <v>0</v>
      </c>
      <c r="AW378" s="181">
        <f>SUM(AW376:AW377)</f>
        <v>0</v>
      </c>
      <c r="AX378" s="179"/>
      <c r="AY378" s="181">
        <f>SUM(AY376:AY377)</f>
        <v>0</v>
      </c>
      <c r="AZ378" s="181">
        <f>SUM(AZ376:AZ377)</f>
        <v>0</v>
      </c>
      <c r="BA378" s="179"/>
      <c r="BB378" s="181">
        <f>SUM(BB376:BB377)</f>
        <v>0</v>
      </c>
      <c r="BC378" s="181">
        <f>SUM(BC376:BC377)</f>
        <v>0</v>
      </c>
      <c r="BD378" s="179"/>
      <c r="BE378" s="181">
        <f>SUM(BE376:BE377)</f>
        <v>0</v>
      </c>
      <c r="BF378" s="181">
        <f>SUM(BF376:BF377)</f>
        <v>0</v>
      </c>
      <c r="BG378" s="179"/>
      <c r="BH378" s="181">
        <f>SUM(BH376:BH377)</f>
        <v>0</v>
      </c>
      <c r="BI378" s="181">
        <f>SUM(BI376:BI377)</f>
        <v>0</v>
      </c>
      <c r="BJ378" s="179"/>
      <c r="BK378" s="181">
        <f>SUM(BK376:BK377)</f>
        <v>0</v>
      </c>
      <c r="BL378" s="181">
        <f>SUM(BL376:BL377)</f>
        <v>0</v>
      </c>
      <c r="BM378" s="179"/>
      <c r="BN378" s="179"/>
      <c r="BO378" s="179"/>
      <c r="BP378" s="179"/>
      <c r="BQ378" s="181">
        <f t="shared" ref="BQ378" si="796">SUM(BQ376:BQ377)</f>
        <v>0</v>
      </c>
      <c r="BR378" s="181"/>
      <c r="BS378" s="181">
        <f t="shared" ref="BS378:BW378" si="797">SUM(BS376:BS377)</f>
        <v>0</v>
      </c>
      <c r="BT378" s="181">
        <f t="shared" si="797"/>
        <v>0</v>
      </c>
      <c r="BU378" s="181">
        <f t="shared" si="797"/>
        <v>0</v>
      </c>
      <c r="BV378" s="181">
        <f t="shared" si="797"/>
        <v>0</v>
      </c>
      <c r="BW378" s="181">
        <f t="shared" si="797"/>
        <v>0</v>
      </c>
      <c r="BX378" s="181">
        <f>SUM(BX376:BX377)</f>
        <v>0</v>
      </c>
      <c r="BY378" s="181">
        <f>SUM(BY376:BY377)</f>
        <v>0</v>
      </c>
      <c r="BZ378" s="181">
        <f t="shared" ref="BZ378:CD378" si="798">SUM(BZ376:BZ377)</f>
        <v>0</v>
      </c>
      <c r="CA378" s="181">
        <f t="shared" si="798"/>
        <v>0</v>
      </c>
      <c r="CB378" s="181">
        <f t="shared" si="798"/>
        <v>0</v>
      </c>
      <c r="CC378" s="181">
        <f t="shared" si="798"/>
        <v>0</v>
      </c>
      <c r="CD378" s="181">
        <f t="shared" si="798"/>
        <v>0</v>
      </c>
      <c r="CE378" s="181">
        <f>SUM(CE376:CE377)</f>
        <v>0</v>
      </c>
      <c r="CF378" s="181"/>
      <c r="CG378" s="593"/>
      <c r="CH378" s="593"/>
      <c r="CI378" s="112"/>
      <c r="CJ378" s="112"/>
      <c r="CK378" s="112"/>
    </row>
    <row r="379" spans="1:89" s="220" customFormat="1" ht="21.75" outlineLevel="1" thickBot="1">
      <c r="A379" s="182"/>
      <c r="B379" s="183"/>
      <c r="C379" s="184"/>
      <c r="D379" s="185" t="s">
        <v>13</v>
      </c>
      <c r="E379" s="186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7">
        <f>AJ272+AJ277+AJ283+AJ288+AJ295+AJ300+AJ305+AJ310+AJ315+AJ320+AJ326+AJ331+AJ336+AJ341+AJ346+AJ351+AJ357+AJ361+AJ365+AJ370+AJ374+AJ378</f>
        <v>12.987305500000002</v>
      </c>
      <c r="AK379" s="187">
        <f>AK272+AK277+AK283+AK288+AK295+AK300+AK305+AK310+AK315+AK320+AK326+AK331+AK336+AK341+AK346+AK351+AK357+AK361+AK365+AK370+AK374+AK378</f>
        <v>0.15429522000000001</v>
      </c>
      <c r="AL379" s="186"/>
      <c r="AM379" s="187">
        <f>AM272+AM277+AM283+AM288+AM295+AM300+AM305+AM310+AM315+AM320+AM326+AM331+AM336+AM341+AM346+AM351+AM357+AM361+AM365+AM370+AM374+AM378</f>
        <v>0</v>
      </c>
      <c r="AN379" s="187">
        <f>AN272+AN277+AN283+AN288+AN295+AN300+AN305+AN310+AN315+AN320+AN326+AN331+AN336+AN341+AN346+AN351+AN357+AN361+AN365+AN370+AN374+AN378</f>
        <v>0</v>
      </c>
      <c r="AO379" s="186"/>
      <c r="AP379" s="187">
        <f>AP272+AP277+AP283+AP288+AP295+AP300+AP305+AP310+AP315+AP320+AP326+AP331+AP336+AP341+AP346+AP351+AP357+AP361+AP365+AP370+AP374+AP378</f>
        <v>0</v>
      </c>
      <c r="AQ379" s="187">
        <f>AQ272+AQ277+AQ283+AQ288+AQ295+AQ300+AQ305+AQ310+AQ315+AQ320+AQ326+AQ331+AQ336+AQ341+AQ346+AQ351+AQ357+AQ361+AQ365+AQ370+AQ374+AQ378</f>
        <v>0</v>
      </c>
      <c r="AR379" s="186"/>
      <c r="AS379" s="187">
        <f>AS272+AS277+AS283+AS288+AS295+AS300+AS305+AS310+AS315+AS320+AS326+AS331+AS336+AS341+AS346+AS351+AS357+AS361+AS365+AS370+AS374+AS378</f>
        <v>0</v>
      </c>
      <c r="AT379" s="187">
        <f>AT272+AT277+AT283+AT288+AT295+AT300+AT305+AT310+AT315+AT320+AT326+AT331+AT336+AT341+AT346+AT351+AT357+AT361+AT365+AT370+AT374+AT378</f>
        <v>0</v>
      </c>
      <c r="AU379" s="186"/>
      <c r="AV379" s="187">
        <f>AV272+AV277+AV283+AV288+AV295+AV300+AV305+AV310+AV315+AV320+AV326+AV331+AV336+AV341+AV346+AV351+AV357+AV361+AV365+AV370+AV374+AV378</f>
        <v>0</v>
      </c>
      <c r="AW379" s="187">
        <f>AW272+AW277+AW283+AW288+AW295+AW300+AW305+AW310+AW315+AW320+AW326+AW331+AW336+AW341+AW346+AW351+AW357+AW361+AW365+AW370+AW374+AW378</f>
        <v>0</v>
      </c>
      <c r="AX379" s="186"/>
      <c r="AY379" s="187">
        <f>AY272+AY277+AY283+AY288+AY295+AY300+AY305+AY310+AY315+AY320+AY326+AY331+AY336+AY341+AY346+AY351+AY357+AY361+AY365+AY370+AY374+AY378</f>
        <v>0</v>
      </c>
      <c r="AZ379" s="187">
        <f>AZ272+AZ277+AZ283+AZ288+AZ295+AZ300+AZ305+AZ310+AZ315+AZ320+AZ326+AZ331+AZ336+AZ341+AZ346+AZ351+AZ357+AZ361+AZ365+AZ370+AZ374+AZ378</f>
        <v>0</v>
      </c>
      <c r="BA379" s="186"/>
      <c r="BB379" s="187">
        <f>BB272+BB277+BB283+BB288+BB295+BB300+BB305+BB310+BB315+BB320+BB326+BB331+BB336+BB341+BB346+BB351+BB357+BB361+BB365+BB370+BB374+BB378</f>
        <v>0</v>
      </c>
      <c r="BC379" s="187">
        <f>BC272+BC277+BC283+BC288+BC295+BC300+BC305+BC310+BC315+BC320+BC326+BC331+BC336+BC341+BC346+BC351+BC357+BC361+BC365+BC370+BC374+BC378</f>
        <v>0</v>
      </c>
      <c r="BD379" s="186"/>
      <c r="BE379" s="187">
        <f>BE272+BE277+BE283+BE288+BE295+BE300+BE305+BE310+BE315+BE320+BE326+BE331+BE336+BE341+BE346+BE351+BE357+BE361+BE365+BE370+BE374+BE378</f>
        <v>0</v>
      </c>
      <c r="BF379" s="187">
        <f>BF272+BF277+BF283+BF288+BF295+BF300+BF305+BF310+BF315+BF320+BF326+BF331+BF336+BF341+BF346+BF351+BF357+BF361+BF365+BF370+BF374+BF378</f>
        <v>0</v>
      </c>
      <c r="BG379" s="186"/>
      <c r="BH379" s="187">
        <f>BH272+BH277+BH283+BH288+BH295+BH300+BH305+BH310+BH315+BH320+BH326+BH331+BH336+BH341+BH346+BH351+BH357+BH361+BH365+BH370+BH374+BH378</f>
        <v>0</v>
      </c>
      <c r="BI379" s="187">
        <f>BI272+BI277+BI283+BI288+BI295+BI300+BI305+BI310+BI315+BI320+BI326+BI331+BI336+BI341+BI346+BI351+BI357+BI361+BI365+BI370+BI374+BI378</f>
        <v>0</v>
      </c>
      <c r="BJ379" s="186"/>
      <c r="BK379" s="187">
        <f>BK272+BK277+BK283+BK288+BK295+BK300+BK305+BK310+BK315+BK320+BK326+BK331+BK336+BK341+BK346+BK351+BK357+BK361+BK365+BK370+BK374+BK378</f>
        <v>0</v>
      </c>
      <c r="BL379" s="187">
        <f>BL272+BL277+BL283+BL288+BL295+BL300+BL305+BL310+BL315+BL320+BL326+BL331+BL336+BL341+BL346+BL351+BL357+BL361+BL365+BL370+BL374+BL378</f>
        <v>0</v>
      </c>
      <c r="BM379" s="186"/>
      <c r="BN379" s="186"/>
      <c r="BO379" s="186"/>
      <c r="BP379" s="186"/>
      <c r="BQ379" s="187"/>
      <c r="BR379" s="187">
        <f t="shared" ref="BR379:CH379" si="799">BR272+BR277+BR283+BR288+BR295+BR300+BR305+BR310+BR315+BR320+BR326+BR331+BR336+BR341+BR346+BR351+BR357+BR361+BR365+BR370+BR374+BR378</f>
        <v>0</v>
      </c>
      <c r="BS379" s="187">
        <f t="shared" si="799"/>
        <v>0</v>
      </c>
      <c r="BT379" s="187"/>
      <c r="BU379" s="187">
        <f t="shared" si="799"/>
        <v>0</v>
      </c>
      <c r="BV379" s="187">
        <f t="shared" si="799"/>
        <v>0</v>
      </c>
      <c r="BW379" s="187">
        <f t="shared" si="799"/>
        <v>0</v>
      </c>
      <c r="BX379" s="187">
        <f t="shared" si="799"/>
        <v>0</v>
      </c>
      <c r="BY379" s="187">
        <f t="shared" si="799"/>
        <v>0</v>
      </c>
      <c r="BZ379" s="187">
        <f t="shared" si="799"/>
        <v>0</v>
      </c>
      <c r="CA379" s="187">
        <f t="shared" si="799"/>
        <v>0</v>
      </c>
      <c r="CB379" s="187">
        <f t="shared" si="799"/>
        <v>0</v>
      </c>
      <c r="CC379" s="187">
        <f t="shared" si="799"/>
        <v>0</v>
      </c>
      <c r="CD379" s="187">
        <f t="shared" si="799"/>
        <v>0</v>
      </c>
      <c r="CE379" s="187">
        <f t="shared" si="799"/>
        <v>0</v>
      </c>
      <c r="CF379" s="187">
        <f t="shared" si="799"/>
        <v>0</v>
      </c>
      <c r="CG379" s="187">
        <f t="shared" si="799"/>
        <v>0</v>
      </c>
      <c r="CH379" s="187">
        <f t="shared" si="799"/>
        <v>0</v>
      </c>
      <c r="CI379" s="186"/>
      <c r="CJ379" s="186"/>
      <c r="CK379" s="188"/>
    </row>
    <row r="380" spans="1:89" ht="66.75" customHeight="1">
      <c r="A380" s="157" t="s">
        <v>442</v>
      </c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</row>
    <row r="381" spans="1:89" ht="31.5" outlineLevel="1">
      <c r="A381" s="75"/>
      <c r="B381" s="75"/>
      <c r="C381" s="94">
        <v>1</v>
      </c>
      <c r="D381" s="129" t="s">
        <v>289</v>
      </c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63">
        <f t="shared" ref="AB381:BI381" si="800">AB391+AB396+AB402+AB407</f>
        <v>21.085136685475085</v>
      </c>
      <c r="AC381" s="163"/>
      <c r="AD381" s="163"/>
      <c r="AE381" s="163"/>
      <c r="AF381" s="163"/>
      <c r="AG381" s="163"/>
      <c r="AH381" s="163"/>
      <c r="AI381" s="163">
        <f t="shared" si="800"/>
        <v>4.6346950079999996</v>
      </c>
      <c r="AJ381" s="163">
        <f t="shared" si="800"/>
        <v>1596.6524302559999</v>
      </c>
      <c r="AK381" s="163">
        <f t="shared" si="800"/>
        <v>15.544399406630168</v>
      </c>
      <c r="AL381" s="163">
        <f t="shared" si="800"/>
        <v>0.51370899999999997</v>
      </c>
      <c r="AM381" s="163">
        <f t="shared" si="800"/>
        <v>176.97275049999999</v>
      </c>
      <c r="AN381" s="163">
        <f t="shared" si="800"/>
        <v>2.0923448556124393</v>
      </c>
      <c r="AO381" s="163">
        <f t="shared" si="800"/>
        <v>0.75979200000000002</v>
      </c>
      <c r="AP381" s="163">
        <f t="shared" si="800"/>
        <v>261.74834400000003</v>
      </c>
      <c r="AQ381" s="163">
        <f t="shared" si="800"/>
        <v>2.8961403458504504</v>
      </c>
      <c r="AR381" s="163">
        <f t="shared" si="800"/>
        <v>0.67555000000000009</v>
      </c>
      <c r="AS381" s="163">
        <f t="shared" si="800"/>
        <v>232.72697499999998</v>
      </c>
      <c r="AT381" s="163">
        <f t="shared" si="800"/>
        <v>2.6937606122885187</v>
      </c>
      <c r="AU381" s="163">
        <f t="shared" si="800"/>
        <v>0.78070799999999996</v>
      </c>
      <c r="AV381" s="163">
        <f t="shared" si="800"/>
        <v>268.95390600000007</v>
      </c>
      <c r="AW381" s="163">
        <f t="shared" si="800"/>
        <v>2.9206725016731134</v>
      </c>
      <c r="AX381" s="163">
        <f t="shared" si="800"/>
        <v>2.729759</v>
      </c>
      <c r="AY381" s="163">
        <f t="shared" si="800"/>
        <v>940.40197549999993</v>
      </c>
      <c r="AZ381" s="163">
        <f t="shared" si="800"/>
        <v>10.602918315424523</v>
      </c>
      <c r="BA381" s="163">
        <f t="shared" si="800"/>
        <v>2.3783110000000001</v>
      </c>
      <c r="BB381" s="163">
        <f t="shared" si="800"/>
        <v>819.32813950000002</v>
      </c>
      <c r="BC381" s="163">
        <f t="shared" si="800"/>
        <v>9.7920846528731396</v>
      </c>
      <c r="BD381" s="163">
        <f t="shared" si="800"/>
        <v>2.2479849999999999</v>
      </c>
      <c r="BE381" s="163">
        <f t="shared" si="800"/>
        <v>774.43083250000007</v>
      </c>
      <c r="BF381" s="163">
        <f t="shared" si="800"/>
        <v>9.681517895073064</v>
      </c>
      <c r="BG381" s="163">
        <f t="shared" si="800"/>
        <v>2.1255039999999998</v>
      </c>
      <c r="BH381" s="163">
        <f t="shared" si="800"/>
        <v>732.23612800000001</v>
      </c>
      <c r="BI381" s="163">
        <f t="shared" si="800"/>
        <v>9.576075821054479</v>
      </c>
      <c r="BJ381" s="163">
        <f>BJ391+BJ396+BJ402+BJ407</f>
        <v>2.0103390000000001</v>
      </c>
      <c r="BK381" s="163">
        <f>BK391+BK396+BK402+BK407</f>
        <v>692.56178550000004</v>
      </c>
      <c r="BL381" s="163">
        <f>BL391+BL396+BL402+BL407</f>
        <v>9.4788001965574669</v>
      </c>
      <c r="BM381" s="189"/>
      <c r="BN381" s="189"/>
      <c r="BO381" s="189"/>
      <c r="BP381" s="189"/>
      <c r="BQ381" s="163">
        <f>BQ391+BQ396+BQ402+BQ407</f>
        <v>107.11753354574232</v>
      </c>
      <c r="BR381" s="163"/>
      <c r="BS381" s="163">
        <f>BS391+BS396+BS402+BS407</f>
        <v>0</v>
      </c>
      <c r="BT381" s="163">
        <f t="shared" ref="BT381:BW381" si="801">BT391+BT396+BT402+BT407</f>
        <v>22.041864565476612</v>
      </c>
      <c r="BU381" s="163">
        <f t="shared" si="801"/>
        <v>26.179447923905606</v>
      </c>
      <c r="BV381" s="163">
        <f t="shared" si="801"/>
        <v>29.804703942411443</v>
      </c>
      <c r="BW381" s="163">
        <f t="shared" si="801"/>
        <v>29.091517113948658</v>
      </c>
      <c r="BX381" s="163">
        <f>BX391+BX396+BX402+BX407</f>
        <v>31.102607898484603</v>
      </c>
      <c r="BY381" s="163">
        <f>BY391+BY396+BY402+BY407</f>
        <v>32.124537599653017</v>
      </c>
      <c r="BZ381" s="163">
        <f t="shared" ref="BZ381:CH381" si="802">BZ391+BZ396+BZ402+BZ407</f>
        <v>0</v>
      </c>
      <c r="CA381" s="163">
        <f t="shared" si="802"/>
        <v>0</v>
      </c>
      <c r="CB381" s="163">
        <f t="shared" si="802"/>
        <v>0</v>
      </c>
      <c r="CC381" s="163">
        <f t="shared" si="802"/>
        <v>56.166399851999998</v>
      </c>
      <c r="CD381" s="163">
        <f t="shared" si="802"/>
        <v>0</v>
      </c>
      <c r="CE381" s="163">
        <f t="shared" si="802"/>
        <v>0</v>
      </c>
      <c r="CF381" s="163">
        <f t="shared" si="802"/>
        <v>0</v>
      </c>
      <c r="CG381" s="163">
        <f t="shared" si="802"/>
        <v>0</v>
      </c>
      <c r="CH381" s="163">
        <f t="shared" si="802"/>
        <v>0</v>
      </c>
      <c r="CI381" s="189"/>
      <c r="CJ381" s="189"/>
      <c r="CK381" s="189"/>
    </row>
    <row r="382" spans="1:89" outlineLevel="1">
      <c r="A382" s="117"/>
      <c r="B382" s="117"/>
      <c r="C382" s="95" t="s">
        <v>44</v>
      </c>
      <c r="D382" s="122" t="s">
        <v>101</v>
      </c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221"/>
      <c r="AB382" s="112"/>
      <c r="AC382" s="246"/>
      <c r="AD382" s="246"/>
      <c r="AE382" s="246"/>
      <c r="AF382" s="246"/>
      <c r="AG382" s="246"/>
      <c r="AH382" s="246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246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246"/>
      <c r="CG382" s="582"/>
      <c r="CH382" s="582"/>
      <c r="CI382" s="112"/>
      <c r="CJ382" s="112"/>
      <c r="CK382" s="112"/>
    </row>
    <row r="383" spans="1:89" outlineLevel="1">
      <c r="A383" s="117"/>
      <c r="B383" s="117"/>
      <c r="C383" s="466" t="s">
        <v>203</v>
      </c>
      <c r="D383" s="464" t="s">
        <v>418</v>
      </c>
      <c r="E383" s="222"/>
      <c r="F383" s="222" t="s">
        <v>14</v>
      </c>
      <c r="G383" s="599">
        <f t="shared" ref="G383:G390" si="803">J383+O383+P383+Q383+I383</f>
        <v>559</v>
      </c>
      <c r="H383" s="224">
        <f t="shared" ref="H383:I383" si="804">H384+H385+H386</f>
        <v>252</v>
      </c>
      <c r="I383" s="224">
        <f t="shared" si="804"/>
        <v>252</v>
      </c>
      <c r="J383" s="224">
        <f t="shared" ref="J383:S383" si="805">J384+J385+J386</f>
        <v>40</v>
      </c>
      <c r="K383" s="224">
        <f>K384+K385+K386</f>
        <v>17</v>
      </c>
      <c r="L383" s="224">
        <f t="shared" si="805"/>
        <v>27</v>
      </c>
      <c r="M383" s="224">
        <f t="shared" si="805"/>
        <v>36</v>
      </c>
      <c r="N383" s="224">
        <f t="shared" si="805"/>
        <v>7</v>
      </c>
      <c r="O383" s="224">
        <f t="shared" si="805"/>
        <v>87</v>
      </c>
      <c r="P383" s="224">
        <f t="shared" si="805"/>
        <v>90</v>
      </c>
      <c r="Q383" s="224">
        <f t="shared" si="805"/>
        <v>90</v>
      </c>
      <c r="R383" s="224">
        <f t="shared" si="805"/>
        <v>90</v>
      </c>
      <c r="S383" s="224">
        <f t="shared" si="805"/>
        <v>90</v>
      </c>
      <c r="T383" s="221">
        <f t="shared" ref="T383:T390" si="806">SUM(U383:Z383)</f>
        <v>338</v>
      </c>
      <c r="U383" s="221">
        <f t="shared" ref="U383:Z383" si="807">U384+U385+U386</f>
        <v>252</v>
      </c>
      <c r="V383" s="221">
        <f t="shared" si="807"/>
        <v>74</v>
      </c>
      <c r="W383" s="123">
        <f t="shared" si="807"/>
        <v>12</v>
      </c>
      <c r="X383" s="221">
        <f t="shared" si="807"/>
        <v>0</v>
      </c>
      <c r="Y383" s="221">
        <f t="shared" si="807"/>
        <v>0</v>
      </c>
      <c r="Z383" s="221">
        <f t="shared" si="807"/>
        <v>0</v>
      </c>
      <c r="AA383" s="229" t="s">
        <v>316</v>
      </c>
      <c r="AB383" s="575">
        <f t="shared" ref="AB383:AB390" si="808">AI383+AX383+BA383+BD383+AF383</f>
        <v>0.236709</v>
      </c>
      <c r="AC383" s="222">
        <f t="shared" ref="AC383:AE383" si="809">AC384+AC385+AC386</f>
        <v>0.39454796238244516</v>
      </c>
      <c r="AD383" s="222">
        <f t="shared" si="809"/>
        <v>135.92177304075236</v>
      </c>
      <c r="AE383" s="222">
        <f t="shared" si="809"/>
        <v>1.2810249557993731</v>
      </c>
      <c r="AF383" s="222">
        <f t="shared" ref="AF383:AH383" si="810">AF384+AF385+AF386</f>
        <v>6.2899999999999998E-2</v>
      </c>
      <c r="AG383" s="222">
        <f t="shared" si="810"/>
        <v>21.669049999999999</v>
      </c>
      <c r="AH383" s="222">
        <f t="shared" si="810"/>
        <v>0.20410358099999998</v>
      </c>
      <c r="AI383" s="239">
        <f t="shared" ref="AI383:AW383" si="811">AI384+AI385+AI386</f>
        <v>2.52E-2</v>
      </c>
      <c r="AJ383" s="222">
        <f t="shared" si="811"/>
        <v>8.6814</v>
      </c>
      <c r="AK383" s="238">
        <f t="shared" si="811"/>
        <v>7.6775664895050499E-2</v>
      </c>
      <c r="AL383" s="239">
        <f t="shared" si="811"/>
        <v>3.614E-3</v>
      </c>
      <c r="AM383" s="144">
        <f t="shared" si="811"/>
        <v>1.245023</v>
      </c>
      <c r="AN383" s="239">
        <f t="shared" si="811"/>
        <v>1.2976522742859174E-2</v>
      </c>
      <c r="AO383" s="239">
        <f t="shared" si="811"/>
        <v>9.3500000000000007E-3</v>
      </c>
      <c r="AP383" s="144">
        <f t="shared" si="811"/>
        <v>3.2210750000000004</v>
      </c>
      <c r="AQ383" s="239">
        <f t="shared" si="811"/>
        <v>3.201797153806183E-2</v>
      </c>
      <c r="AR383" s="239">
        <f t="shared" si="811"/>
        <v>1.7002E-2</v>
      </c>
      <c r="AS383" s="144">
        <f t="shared" si="811"/>
        <v>5.857189</v>
      </c>
      <c r="AT383" s="239">
        <f t="shared" si="811"/>
        <v>6.1552024667137085E-2</v>
      </c>
      <c r="AU383" s="239">
        <f t="shared" si="811"/>
        <v>1.8488999999999998E-2</v>
      </c>
      <c r="AV383" s="144">
        <f t="shared" si="811"/>
        <v>6.3694604999999997</v>
      </c>
      <c r="AW383" s="239">
        <f t="shared" si="811"/>
        <v>6.7177067301691665E-2</v>
      </c>
      <c r="AX383" s="144">
        <f>AL383+AO383+AR383+AU383</f>
        <v>4.8454999999999998E-2</v>
      </c>
      <c r="AY383" s="144">
        <f t="shared" ref="AY383" si="812">AX383*344.5</f>
        <v>16.692747499999999</v>
      </c>
      <c r="AZ383" s="144">
        <f>AN383+AQ383+AT383+AW383</f>
        <v>0.17372358624974976</v>
      </c>
      <c r="BA383" s="239">
        <f t="shared" ref="BA383:BL383" si="813">BA384+BA385+BA386</f>
        <v>5.0077000000000003E-2</v>
      </c>
      <c r="BB383" s="239">
        <f t="shared" si="813"/>
        <v>17.251526500000001</v>
      </c>
      <c r="BC383" s="239">
        <f t="shared" si="813"/>
        <v>0.18911366563964549</v>
      </c>
      <c r="BD383" s="239">
        <f t="shared" si="813"/>
        <v>5.0077000000000003E-2</v>
      </c>
      <c r="BE383" s="239">
        <f t="shared" si="813"/>
        <v>17.251526500000001</v>
      </c>
      <c r="BF383" s="239">
        <f t="shared" si="813"/>
        <v>0.19858046223270345</v>
      </c>
      <c r="BG383" s="239">
        <f t="shared" si="813"/>
        <v>5.0077000000000003E-2</v>
      </c>
      <c r="BH383" s="239">
        <f t="shared" si="813"/>
        <v>17.251526500000001</v>
      </c>
      <c r="BI383" s="239">
        <f t="shared" si="813"/>
        <v>0.20858412527759199</v>
      </c>
      <c r="BJ383" s="239">
        <f t="shared" si="813"/>
        <v>5.0077000000000003E-2</v>
      </c>
      <c r="BK383" s="239">
        <f t="shared" si="813"/>
        <v>17.251526500000001</v>
      </c>
      <c r="BL383" s="239">
        <f t="shared" si="813"/>
        <v>0.21915506531144444</v>
      </c>
      <c r="BM383" s="123"/>
      <c r="BN383" s="123"/>
      <c r="BO383" s="123"/>
      <c r="BP383" s="123"/>
      <c r="BQ383" s="599">
        <f t="shared" ref="BQ383" si="814">BQ384+BQ385+BQ386</f>
        <v>0</v>
      </c>
      <c r="BR383" s="239">
        <f t="shared" ref="BR383:CH383" si="815">BR384+BR385+BR386</f>
        <v>0</v>
      </c>
      <c r="BS383" s="239">
        <f t="shared" si="815"/>
        <v>0</v>
      </c>
      <c r="BT383" s="239">
        <f t="shared" si="815"/>
        <v>0</v>
      </c>
      <c r="BU383" s="239">
        <f t="shared" si="815"/>
        <v>0</v>
      </c>
      <c r="BV383" s="239">
        <f t="shared" si="815"/>
        <v>0</v>
      </c>
      <c r="BW383" s="239">
        <f t="shared" si="815"/>
        <v>0</v>
      </c>
      <c r="BX383" s="239">
        <f t="shared" si="815"/>
        <v>0</v>
      </c>
      <c r="BY383" s="239">
        <f t="shared" si="815"/>
        <v>0</v>
      </c>
      <c r="BZ383" s="239">
        <f t="shared" si="815"/>
        <v>0</v>
      </c>
      <c r="CA383" s="239">
        <f t="shared" si="815"/>
        <v>0</v>
      </c>
      <c r="CB383" s="239">
        <f t="shared" si="815"/>
        <v>0</v>
      </c>
      <c r="CC383" s="239">
        <f t="shared" si="815"/>
        <v>0</v>
      </c>
      <c r="CD383" s="239">
        <f t="shared" si="815"/>
        <v>0</v>
      </c>
      <c r="CE383" s="239">
        <f t="shared" si="815"/>
        <v>0</v>
      </c>
      <c r="CF383" s="239">
        <f t="shared" si="815"/>
        <v>0</v>
      </c>
      <c r="CG383" s="239">
        <f t="shared" si="815"/>
        <v>0</v>
      </c>
      <c r="CH383" s="239">
        <f t="shared" si="815"/>
        <v>0</v>
      </c>
      <c r="CI383" s="123"/>
      <c r="CJ383" s="123"/>
      <c r="CK383" s="117"/>
    </row>
    <row r="384" spans="1:89" ht="45" outlineLevel="1">
      <c r="A384" s="568"/>
      <c r="B384" s="568"/>
      <c r="C384" s="569" t="s">
        <v>419</v>
      </c>
      <c r="D384" s="219" t="s">
        <v>422</v>
      </c>
      <c r="E384" s="222" t="s">
        <v>74</v>
      </c>
      <c r="F384" s="222" t="s">
        <v>14</v>
      </c>
      <c r="G384" s="599">
        <f t="shared" si="803"/>
        <v>0</v>
      </c>
      <c r="H384" s="225"/>
      <c r="I384" s="571"/>
      <c r="J384" s="111"/>
      <c r="K384" s="90"/>
      <c r="L384" s="90"/>
      <c r="M384" s="90"/>
      <c r="N384" s="90"/>
      <c r="O384" s="571">
        <f t="shared" ref="O384:O388" si="816">SUM(K384:N384)</f>
        <v>0</v>
      </c>
      <c r="P384" s="90"/>
      <c r="Q384" s="90"/>
      <c r="R384" s="90"/>
      <c r="S384" s="224"/>
      <c r="T384" s="221">
        <f t="shared" si="806"/>
        <v>0</v>
      </c>
      <c r="U384" s="87"/>
      <c r="V384" s="87"/>
      <c r="W384" s="87"/>
      <c r="X384" s="87"/>
      <c r="Y384" s="87"/>
      <c r="Z384" s="222"/>
      <c r="AA384" s="229" t="s">
        <v>316</v>
      </c>
      <c r="AB384" s="575">
        <f t="shared" si="808"/>
        <v>0</v>
      </c>
      <c r="AC384" s="222"/>
      <c r="AD384" s="568">
        <f t="shared" ref="AD384:AD388" si="817">AC384*344.5</f>
        <v>0</v>
      </c>
      <c r="AE384" s="578"/>
      <c r="AF384" s="223"/>
      <c r="AG384" s="660">
        <v>0</v>
      </c>
      <c r="AH384" s="662"/>
      <c r="AI384" s="223"/>
      <c r="AJ384" s="223">
        <v>0</v>
      </c>
      <c r="AK384" s="223"/>
      <c r="AL384" s="223"/>
      <c r="AM384" s="223">
        <v>0</v>
      </c>
      <c r="AN384" s="223"/>
      <c r="AO384" s="223"/>
      <c r="AP384" s="223">
        <v>0</v>
      </c>
      <c r="AQ384" s="223"/>
      <c r="AR384" s="223"/>
      <c r="AS384" s="223">
        <v>0</v>
      </c>
      <c r="AT384" s="223"/>
      <c r="AU384" s="223"/>
      <c r="AV384" s="223">
        <v>0</v>
      </c>
      <c r="AW384" s="223"/>
      <c r="AX384" s="223">
        <v>0</v>
      </c>
      <c r="AY384" s="223">
        <v>0</v>
      </c>
      <c r="AZ384" s="223">
        <v>0</v>
      </c>
      <c r="BA384" s="223"/>
      <c r="BB384" s="223">
        <v>0</v>
      </c>
      <c r="BC384" s="223"/>
      <c r="BD384" s="223"/>
      <c r="BE384" s="223">
        <v>0</v>
      </c>
      <c r="BF384" s="223"/>
      <c r="BG384" s="223"/>
      <c r="BH384" s="223">
        <v>0</v>
      </c>
      <c r="BI384" s="223"/>
      <c r="BJ384" s="223"/>
      <c r="BK384" s="223">
        <v>0</v>
      </c>
      <c r="BL384" s="223"/>
      <c r="BM384" s="87"/>
      <c r="BN384" s="87"/>
      <c r="BO384" s="87"/>
      <c r="BP384" s="87"/>
      <c r="BQ384" s="599">
        <f>SUM(BS384:BW384)</f>
        <v>0</v>
      </c>
      <c r="BR384" s="223"/>
      <c r="BS384" s="87"/>
      <c r="BT384" s="87"/>
      <c r="BU384" s="87">
        <v>0</v>
      </c>
      <c r="BV384" s="87">
        <v>0</v>
      </c>
      <c r="BW384" s="87">
        <v>0</v>
      </c>
      <c r="BX384" s="222">
        <v>0</v>
      </c>
      <c r="BY384" s="222">
        <v>0</v>
      </c>
      <c r="BZ384" s="111">
        <f>SUM(CA384:CD384)</f>
        <v>0</v>
      </c>
      <c r="CA384" s="87"/>
      <c r="CB384" s="87"/>
      <c r="CC384" s="87"/>
      <c r="CD384" s="87"/>
      <c r="CE384" s="222"/>
      <c r="CF384" s="226"/>
      <c r="CG384" s="568"/>
      <c r="CH384" s="568"/>
      <c r="CI384" s="89"/>
      <c r="CJ384" s="89"/>
      <c r="CK384" s="87"/>
    </row>
    <row r="385" spans="1:89" s="220" customFormat="1" ht="30" outlineLevel="1">
      <c r="A385" s="568"/>
      <c r="B385" s="568"/>
      <c r="C385" s="569" t="s">
        <v>420</v>
      </c>
      <c r="D385" s="219" t="s">
        <v>423</v>
      </c>
      <c r="E385" s="222" t="s">
        <v>345</v>
      </c>
      <c r="F385" s="222" t="s">
        <v>14</v>
      </c>
      <c r="G385" s="599">
        <f t="shared" si="803"/>
        <v>3</v>
      </c>
      <c r="H385" s="570">
        <f>I385</f>
        <v>3</v>
      </c>
      <c r="I385" s="571">
        <v>3</v>
      </c>
      <c r="J385" s="570"/>
      <c r="K385" s="571">
        <v>0</v>
      </c>
      <c r="L385" s="571">
        <v>0</v>
      </c>
      <c r="M385" s="571">
        <v>0</v>
      </c>
      <c r="N385" s="571">
        <v>0</v>
      </c>
      <c r="O385" s="571">
        <f t="shared" si="816"/>
        <v>0</v>
      </c>
      <c r="P385" s="571">
        <v>0</v>
      </c>
      <c r="Q385" s="571">
        <v>0</v>
      </c>
      <c r="R385" s="571">
        <v>0</v>
      </c>
      <c r="S385" s="571">
        <v>0</v>
      </c>
      <c r="T385" s="221">
        <f t="shared" si="806"/>
        <v>3</v>
      </c>
      <c r="U385" s="568">
        <v>3</v>
      </c>
      <c r="V385" s="568"/>
      <c r="W385" s="568"/>
      <c r="X385" s="568"/>
      <c r="Y385" s="568"/>
      <c r="Z385" s="568"/>
      <c r="AA385" s="229" t="s">
        <v>316</v>
      </c>
      <c r="AB385" s="575">
        <f t="shared" si="808"/>
        <v>1.499959E-2</v>
      </c>
      <c r="AC385" s="222">
        <v>0.32819999999999999</v>
      </c>
      <c r="AD385" s="568">
        <f t="shared" si="817"/>
        <v>113.06489999999999</v>
      </c>
      <c r="AE385" s="584">
        <f>AC385*3.45</f>
        <v>1.13229</v>
      </c>
      <c r="AF385" s="223"/>
      <c r="AG385" s="660">
        <v>0</v>
      </c>
      <c r="AH385" s="663">
        <v>0</v>
      </c>
      <c r="AI385" s="660">
        <v>1.499959E-2</v>
      </c>
      <c r="AJ385" s="660">
        <v>5.1673587550000004</v>
      </c>
      <c r="AK385" s="660">
        <v>4.7346634575499071E-2</v>
      </c>
      <c r="AL385" s="660">
        <v>0</v>
      </c>
      <c r="AM385" s="660">
        <v>0</v>
      </c>
      <c r="AN385" s="660">
        <v>0</v>
      </c>
      <c r="AO385" s="660">
        <v>0</v>
      </c>
      <c r="AP385" s="660">
        <v>0</v>
      </c>
      <c r="AQ385" s="660">
        <v>0</v>
      </c>
      <c r="AR385" s="660">
        <v>0</v>
      </c>
      <c r="AS385" s="660">
        <v>0</v>
      </c>
      <c r="AT385" s="660">
        <v>0</v>
      </c>
      <c r="AU385" s="660">
        <v>0</v>
      </c>
      <c r="AV385" s="660">
        <v>0</v>
      </c>
      <c r="AW385" s="660">
        <v>0</v>
      </c>
      <c r="AX385" s="223">
        <v>0</v>
      </c>
      <c r="AY385" s="660">
        <v>0</v>
      </c>
      <c r="AZ385" s="660">
        <v>0</v>
      </c>
      <c r="BA385" s="660">
        <v>0</v>
      </c>
      <c r="BB385" s="660">
        <v>0</v>
      </c>
      <c r="BC385" s="660">
        <v>0</v>
      </c>
      <c r="BD385" s="660">
        <v>0</v>
      </c>
      <c r="BE385" s="660">
        <v>0</v>
      </c>
      <c r="BF385" s="660">
        <v>0</v>
      </c>
      <c r="BG385" s="660">
        <v>0</v>
      </c>
      <c r="BH385" s="660">
        <v>0</v>
      </c>
      <c r="BI385" s="660">
        <v>0</v>
      </c>
      <c r="BJ385" s="660">
        <v>0</v>
      </c>
      <c r="BK385" s="660">
        <v>0</v>
      </c>
      <c r="BL385" s="660">
        <v>0</v>
      </c>
      <c r="BM385" s="568"/>
      <c r="BN385" s="568"/>
      <c r="BO385" s="568"/>
      <c r="BP385" s="568"/>
      <c r="BQ385" s="599">
        <f t="shared" ref="BQ385:BQ389" si="818">SUM(BS385:BW385)</f>
        <v>0</v>
      </c>
      <c r="BR385" s="223"/>
      <c r="BS385" s="568"/>
      <c r="BT385" s="568"/>
      <c r="BU385" s="568">
        <v>0</v>
      </c>
      <c r="BV385" s="568">
        <v>0</v>
      </c>
      <c r="BW385" s="568">
        <v>0</v>
      </c>
      <c r="BX385" s="568">
        <v>0</v>
      </c>
      <c r="BY385" s="568">
        <v>0</v>
      </c>
      <c r="BZ385" s="570"/>
      <c r="CA385" s="568"/>
      <c r="CB385" s="568"/>
      <c r="CC385" s="568"/>
      <c r="CD385" s="568"/>
      <c r="CE385" s="568"/>
      <c r="CF385" s="568"/>
      <c r="CG385" s="568"/>
      <c r="CH385" s="568"/>
      <c r="CI385" s="572"/>
      <c r="CJ385" s="572"/>
      <c r="CK385" s="568"/>
    </row>
    <row r="386" spans="1:89" s="220" customFormat="1" ht="30" outlineLevel="1">
      <c r="A386" s="568"/>
      <c r="B386" s="568"/>
      <c r="C386" s="574" t="s">
        <v>421</v>
      </c>
      <c r="D386" s="313" t="s">
        <v>424</v>
      </c>
      <c r="E386" s="222" t="s">
        <v>75</v>
      </c>
      <c r="F386" s="222" t="s">
        <v>14</v>
      </c>
      <c r="G386" s="599">
        <f t="shared" si="803"/>
        <v>556</v>
      </c>
      <c r="H386" s="570">
        <f>I386</f>
        <v>249</v>
      </c>
      <c r="I386" s="571">
        <v>249</v>
      </c>
      <c r="J386" s="570">
        <v>40</v>
      </c>
      <c r="K386" s="571">
        <v>17</v>
      </c>
      <c r="L386" s="571">
        <v>27</v>
      </c>
      <c r="M386" s="571">
        <v>36</v>
      </c>
      <c r="N386" s="571">
        <v>7</v>
      </c>
      <c r="O386" s="571">
        <f t="shared" si="816"/>
        <v>87</v>
      </c>
      <c r="P386" s="571">
        <v>90</v>
      </c>
      <c r="Q386" s="571">
        <v>90</v>
      </c>
      <c r="R386" s="571">
        <v>90</v>
      </c>
      <c r="S386" s="571">
        <v>90</v>
      </c>
      <c r="T386" s="221">
        <f t="shared" si="806"/>
        <v>335</v>
      </c>
      <c r="U386" s="568">
        <v>249</v>
      </c>
      <c r="V386" s="568">
        <v>74</v>
      </c>
      <c r="W386" s="568">
        <v>12</v>
      </c>
      <c r="X386" s="568"/>
      <c r="Y386" s="568"/>
      <c r="Z386" s="568"/>
      <c r="AA386" s="296" t="s">
        <v>316</v>
      </c>
      <c r="AB386" s="575">
        <f t="shared" si="808"/>
        <v>0.22170941</v>
      </c>
      <c r="AC386" s="295">
        <f>$AC$158/$U$158*U386</f>
        <v>6.6347962382445141E-2</v>
      </c>
      <c r="AD386" s="568">
        <f t="shared" si="817"/>
        <v>22.856873040752351</v>
      </c>
      <c r="AE386" s="584">
        <f>AC386*3.45-0.0801655144200627</f>
        <v>0.14873495579937304</v>
      </c>
      <c r="AF386" s="396">
        <v>6.2899999999999998E-2</v>
      </c>
      <c r="AG386" s="660">
        <v>21.669049999999999</v>
      </c>
      <c r="AH386" s="663">
        <v>0.20410358099999998</v>
      </c>
      <c r="AI386" s="660">
        <v>1.020041E-2</v>
      </c>
      <c r="AJ386" s="660">
        <v>3.514041245</v>
      </c>
      <c r="AK386" s="660">
        <v>2.9429030319551429E-2</v>
      </c>
      <c r="AL386" s="660">
        <v>3.614E-3</v>
      </c>
      <c r="AM386" s="660">
        <v>1.245023</v>
      </c>
      <c r="AN386" s="660">
        <v>1.2976522742859174E-2</v>
      </c>
      <c r="AO386" s="660">
        <v>9.3500000000000007E-3</v>
      </c>
      <c r="AP386" s="660">
        <v>3.2210750000000004</v>
      </c>
      <c r="AQ386" s="660">
        <v>3.201797153806183E-2</v>
      </c>
      <c r="AR386" s="660">
        <v>1.7002E-2</v>
      </c>
      <c r="AS386" s="660">
        <v>5.857189</v>
      </c>
      <c r="AT386" s="660">
        <v>6.1552024667137085E-2</v>
      </c>
      <c r="AU386" s="660">
        <v>1.8488999999999998E-2</v>
      </c>
      <c r="AV386" s="660">
        <v>6.3694604999999997</v>
      </c>
      <c r="AW386" s="660">
        <v>6.7177067301691665E-2</v>
      </c>
      <c r="AX386" s="223">
        <v>4.8454999999999998E-2</v>
      </c>
      <c r="AY386" s="660">
        <v>16.692747499999999</v>
      </c>
      <c r="AZ386" s="660">
        <v>0.17372358624974976</v>
      </c>
      <c r="BA386" s="660">
        <v>5.0077000000000003E-2</v>
      </c>
      <c r="BB386" s="660">
        <v>17.251526500000001</v>
      </c>
      <c r="BC386" s="660">
        <v>0.18911366563964549</v>
      </c>
      <c r="BD386" s="660">
        <v>5.0077000000000003E-2</v>
      </c>
      <c r="BE386" s="660">
        <v>17.251526500000001</v>
      </c>
      <c r="BF386" s="660">
        <v>0.19858046223270345</v>
      </c>
      <c r="BG386" s="660">
        <v>5.0077000000000003E-2</v>
      </c>
      <c r="BH386" s="660">
        <v>17.251526500000001</v>
      </c>
      <c r="BI386" s="660">
        <v>0.20858412527759199</v>
      </c>
      <c r="BJ386" s="660">
        <v>5.0077000000000003E-2</v>
      </c>
      <c r="BK386" s="660">
        <v>17.251526500000001</v>
      </c>
      <c r="BL386" s="660">
        <v>0.21915506531144444</v>
      </c>
      <c r="BM386" s="568"/>
      <c r="BN386" s="568"/>
      <c r="BO386" s="568"/>
      <c r="BP386" s="568"/>
      <c r="BQ386" s="599">
        <f t="shared" si="818"/>
        <v>0</v>
      </c>
      <c r="BR386" s="223"/>
      <c r="BS386" s="568"/>
      <c r="BT386" s="568"/>
      <c r="BU386" s="568">
        <v>0</v>
      </c>
      <c r="BV386" s="568">
        <v>0</v>
      </c>
      <c r="BW386" s="568">
        <v>0</v>
      </c>
      <c r="BX386" s="568">
        <v>0</v>
      </c>
      <c r="BY386" s="568">
        <v>0</v>
      </c>
      <c r="BZ386" s="570"/>
      <c r="CA386" s="568"/>
      <c r="CB386" s="568"/>
      <c r="CC386" s="568"/>
      <c r="CD386" s="568"/>
      <c r="CE386" s="568"/>
      <c r="CF386" s="568"/>
      <c r="CG386" s="568"/>
      <c r="CH386" s="568"/>
      <c r="CI386" s="572"/>
      <c r="CJ386" s="572"/>
      <c r="CK386" s="568"/>
    </row>
    <row r="387" spans="1:89" s="220" customFormat="1" ht="30" outlineLevel="1">
      <c r="A387" s="568"/>
      <c r="B387" s="568"/>
      <c r="C387" s="466" t="s">
        <v>205</v>
      </c>
      <c r="D387" s="467" t="s">
        <v>425</v>
      </c>
      <c r="E387" s="222" t="s">
        <v>75</v>
      </c>
      <c r="F387" s="222" t="s">
        <v>14</v>
      </c>
      <c r="G387" s="599">
        <f t="shared" si="803"/>
        <v>615</v>
      </c>
      <c r="H387" s="570"/>
      <c r="I387" s="571"/>
      <c r="J387" s="570">
        <v>156</v>
      </c>
      <c r="K387" s="571">
        <v>33</v>
      </c>
      <c r="L387" s="571">
        <v>40</v>
      </c>
      <c r="M387" s="571">
        <v>35</v>
      </c>
      <c r="N387" s="571">
        <v>53</v>
      </c>
      <c r="O387" s="571">
        <f t="shared" si="816"/>
        <v>161</v>
      </c>
      <c r="P387" s="571">
        <v>153</v>
      </c>
      <c r="Q387" s="571">
        <v>145</v>
      </c>
      <c r="R387" s="571">
        <v>138</v>
      </c>
      <c r="S387" s="571">
        <v>131</v>
      </c>
      <c r="T387" s="221">
        <f t="shared" si="806"/>
        <v>362</v>
      </c>
      <c r="U387" s="568"/>
      <c r="V387" s="568">
        <f>164+3</f>
        <v>167</v>
      </c>
      <c r="W387" s="568">
        <v>195</v>
      </c>
      <c r="X387" s="568"/>
      <c r="Y387" s="568"/>
      <c r="Z387" s="568"/>
      <c r="AA387" s="222" t="s">
        <v>316</v>
      </c>
      <c r="AB387" s="575">
        <f t="shared" si="808"/>
        <v>5.55260262</v>
      </c>
      <c r="AC387" s="222">
        <f>AF387/$AF$159*$AC$159</f>
        <v>0.66199654695060572</v>
      </c>
      <c r="AD387" s="568">
        <f t="shared" si="817"/>
        <v>228.05781042448368</v>
      </c>
      <c r="AE387" s="584">
        <f>AC387*3.45+0.254275303840166</f>
        <v>2.5381633908197561</v>
      </c>
      <c r="AF387" s="223">
        <v>1.2546802800000001</v>
      </c>
      <c r="AG387" s="660">
        <v>432.23735646000006</v>
      </c>
      <c r="AH387" s="663">
        <v>4.7505613227284957</v>
      </c>
      <c r="AI387" s="660">
        <v>0.85855534</v>
      </c>
      <c r="AJ387" s="660">
        <v>295.77231462999998</v>
      </c>
      <c r="AK387" s="660">
        <v>2.9024076457158001</v>
      </c>
      <c r="AL387" s="660">
        <v>0.28105999999999998</v>
      </c>
      <c r="AM387" s="660">
        <v>96.825169999999986</v>
      </c>
      <c r="AN387" s="660">
        <v>1.0091813730237962</v>
      </c>
      <c r="AO387" s="660">
        <v>0.30634600000000001</v>
      </c>
      <c r="AP387" s="660">
        <v>105.536197</v>
      </c>
      <c r="AQ387" s="660">
        <v>1.0490457228662127</v>
      </c>
      <c r="AR387" s="660">
        <v>0.28105999999999998</v>
      </c>
      <c r="AS387" s="660">
        <v>96.825169999999986</v>
      </c>
      <c r="AT387" s="660">
        <v>1.0175162953149952</v>
      </c>
      <c r="AU387" s="660">
        <v>0.33727200000000002</v>
      </c>
      <c r="AV387" s="660">
        <v>116.19020400000001</v>
      </c>
      <c r="AW387" s="660">
        <v>1.2254283002312809</v>
      </c>
      <c r="AX387" s="223">
        <v>1.205738</v>
      </c>
      <c r="AY387" s="660">
        <v>415.37674099999998</v>
      </c>
      <c r="AZ387" s="660">
        <v>4.3011716914362852</v>
      </c>
      <c r="BA387" s="660">
        <v>1.145451</v>
      </c>
      <c r="BB387" s="660">
        <v>394.60786949999999</v>
      </c>
      <c r="BC387" s="660">
        <v>4.325747097881214</v>
      </c>
      <c r="BD387" s="660">
        <v>1.0881780000000001</v>
      </c>
      <c r="BE387" s="660">
        <v>374.87732100000005</v>
      </c>
      <c r="BF387" s="660">
        <v>4.3151724390730033</v>
      </c>
      <c r="BG387" s="660">
        <v>1.0337689999999999</v>
      </c>
      <c r="BH387" s="660">
        <v>356.1334205</v>
      </c>
      <c r="BI387" s="660">
        <v>4.3059249276931713</v>
      </c>
      <c r="BJ387" s="660">
        <v>0.98208099999999998</v>
      </c>
      <c r="BK387" s="660">
        <v>338.32690450000001</v>
      </c>
      <c r="BL387" s="660">
        <v>4.2979416837296291</v>
      </c>
      <c r="BM387" s="568"/>
      <c r="BN387" s="568"/>
      <c r="BO387" s="568"/>
      <c r="BP387" s="568"/>
      <c r="BQ387" s="599">
        <f t="shared" si="818"/>
        <v>2.9791833359490356</v>
      </c>
      <c r="BR387" s="223"/>
      <c r="BS387" s="568"/>
      <c r="BT387" s="568">
        <v>1.193467801831803</v>
      </c>
      <c r="BU387" s="568">
        <v>0.62601753411723271</v>
      </c>
      <c r="BV387" s="568">
        <v>0.59471700000000005</v>
      </c>
      <c r="BW387" s="568">
        <v>0.56498099999999996</v>
      </c>
      <c r="BX387" s="568">
        <v>0.53673199999999999</v>
      </c>
      <c r="BY387" s="568">
        <v>0.50989499999999999</v>
      </c>
      <c r="BZ387" s="570"/>
      <c r="CA387" s="568"/>
      <c r="CB387" s="568"/>
      <c r="CC387" s="568">
        <v>0.37917122999999997</v>
      </c>
      <c r="CD387" s="568"/>
      <c r="CE387" s="568"/>
      <c r="CF387" s="568"/>
      <c r="CG387" s="568"/>
      <c r="CH387" s="568"/>
      <c r="CI387" s="572"/>
      <c r="CJ387" s="572"/>
      <c r="CK387" s="568"/>
    </row>
    <row r="388" spans="1:89" s="220" customFormat="1" ht="30" outlineLevel="1">
      <c r="A388" s="568"/>
      <c r="B388" s="568"/>
      <c r="C388" s="468" t="s">
        <v>207</v>
      </c>
      <c r="D388" s="467" t="s">
        <v>371</v>
      </c>
      <c r="E388" s="222" t="s">
        <v>75</v>
      </c>
      <c r="F388" s="222" t="s">
        <v>14</v>
      </c>
      <c r="G388" s="599">
        <f t="shared" si="803"/>
        <v>193</v>
      </c>
      <c r="H388" s="570">
        <f>U388</f>
        <v>85</v>
      </c>
      <c r="I388" s="571">
        <f>H388</f>
        <v>85</v>
      </c>
      <c r="J388" s="570"/>
      <c r="K388" s="571">
        <v>9</v>
      </c>
      <c r="L388" s="571">
        <v>9</v>
      </c>
      <c r="M388" s="571">
        <v>9</v>
      </c>
      <c r="N388" s="571">
        <v>8</v>
      </c>
      <c r="O388" s="571">
        <f t="shared" si="816"/>
        <v>35</v>
      </c>
      <c r="P388" s="571">
        <v>36</v>
      </c>
      <c r="Q388" s="571">
        <v>37</v>
      </c>
      <c r="R388" s="571">
        <v>38</v>
      </c>
      <c r="S388" s="571">
        <v>39</v>
      </c>
      <c r="T388" s="221">
        <f t="shared" si="806"/>
        <v>103</v>
      </c>
      <c r="U388" s="568">
        <f>ROUND(V388/$V$160*$U$160,0)+30</f>
        <v>85</v>
      </c>
      <c r="V388" s="568">
        <v>14</v>
      </c>
      <c r="W388" s="568">
        <v>4</v>
      </c>
      <c r="X388" s="568"/>
      <c r="Y388" s="568"/>
      <c r="Z388" s="568"/>
      <c r="AA388" s="222" t="s">
        <v>316</v>
      </c>
      <c r="AB388" s="575">
        <f t="shared" si="808"/>
        <v>9.1128760743306927</v>
      </c>
      <c r="AC388" s="222">
        <f>AF388/$AF$160+3</f>
        <v>3.2158879642019955</v>
      </c>
      <c r="AD388" s="568">
        <f t="shared" si="817"/>
        <v>1107.8734036675874</v>
      </c>
      <c r="AE388" s="584">
        <f>AC388*3.45</f>
        <v>11.094813476496885</v>
      </c>
      <c r="AF388" s="223">
        <v>6.6613820743306924</v>
      </c>
      <c r="AG388" s="660">
        <v>2294.8461246069237</v>
      </c>
      <c r="AH388" s="664">
        <v>23.254800136082387</v>
      </c>
      <c r="AI388" s="660">
        <v>1.666139</v>
      </c>
      <c r="AJ388" s="660">
        <v>573.98488550000002</v>
      </c>
      <c r="AK388" s="660">
        <v>6.0868925588399998</v>
      </c>
      <c r="AL388" s="660">
        <v>8.0317E-2</v>
      </c>
      <c r="AM388" s="660">
        <v>27.669206500000001</v>
      </c>
      <c r="AN388" s="660">
        <v>0.53619622678752998</v>
      </c>
      <c r="AO388" s="660">
        <v>9.8246E-2</v>
      </c>
      <c r="AP388" s="660">
        <v>33.845747000000003</v>
      </c>
      <c r="AQ388" s="660">
        <v>0.63075414273615626</v>
      </c>
      <c r="AR388" s="660">
        <v>8.3859000000000003E-2</v>
      </c>
      <c r="AS388" s="660">
        <v>28.889425500000002</v>
      </c>
      <c r="AT388" s="660">
        <v>0.55167267984980506</v>
      </c>
      <c r="AU388" s="660">
        <v>2.7767E-2</v>
      </c>
      <c r="AV388" s="660">
        <v>9.5657315000000001</v>
      </c>
      <c r="AW388" s="660">
        <v>0.18497191044573386</v>
      </c>
      <c r="AX388" s="223">
        <v>0.29018899999999997</v>
      </c>
      <c r="AY388" s="660">
        <v>99.97011049999999</v>
      </c>
      <c r="AZ388" s="660">
        <v>1.9035949598192252</v>
      </c>
      <c r="BA388" s="660">
        <v>0.26090099999999999</v>
      </c>
      <c r="BB388" s="660">
        <v>89.880394499999994</v>
      </c>
      <c r="BC388" s="660">
        <v>1.7957756335221049</v>
      </c>
      <c r="BD388" s="660">
        <v>0.234265</v>
      </c>
      <c r="BE388" s="660">
        <v>80.704292499999994</v>
      </c>
      <c r="BF388" s="660">
        <v>1.696106460537457</v>
      </c>
      <c r="BG388" s="660">
        <v>0.21037500000000001</v>
      </c>
      <c r="BH388" s="660">
        <v>72.474187499999999</v>
      </c>
      <c r="BI388" s="660">
        <v>1.5990502951893228</v>
      </c>
      <c r="BJ388" s="660">
        <v>0.188944</v>
      </c>
      <c r="BK388" s="660">
        <v>65.091207999999995</v>
      </c>
      <c r="BL388" s="660">
        <v>1.5077168612350977</v>
      </c>
      <c r="BM388" s="568"/>
      <c r="BN388" s="568"/>
      <c r="BO388" s="568"/>
      <c r="BP388" s="568"/>
      <c r="BQ388" s="599">
        <f t="shared" si="818"/>
        <v>11.750162586557446</v>
      </c>
      <c r="BR388" s="223"/>
      <c r="BS388" s="568"/>
      <c r="BT388" s="579">
        <v>4.4589854968199161</v>
      </c>
      <c r="BU388" s="568">
        <v>2.7055000958298976</v>
      </c>
      <c r="BV388" s="568">
        <v>2.6356341468635387</v>
      </c>
      <c r="BW388" s="568">
        <v>1.9500428470440934</v>
      </c>
      <c r="BX388" s="568">
        <v>1.8037176477547883</v>
      </c>
      <c r="BY388" s="568">
        <v>1.6685679023655708</v>
      </c>
      <c r="BZ388" s="570"/>
      <c r="CA388" s="568"/>
      <c r="CB388" s="568"/>
      <c r="CC388" s="568">
        <v>1.29383929</v>
      </c>
      <c r="CD388" s="568"/>
      <c r="CE388" s="568"/>
      <c r="CF388" s="568"/>
      <c r="CG388" s="568"/>
      <c r="CH388" s="568"/>
      <c r="CI388" s="572"/>
      <c r="CJ388" s="572"/>
      <c r="CK388" s="568"/>
    </row>
    <row r="389" spans="1:89" s="220" customFormat="1" ht="30" outlineLevel="1">
      <c r="A389" s="568"/>
      <c r="B389" s="568"/>
      <c r="C389" s="466" t="s">
        <v>209</v>
      </c>
      <c r="D389" s="469" t="s">
        <v>366</v>
      </c>
      <c r="E389" s="226" t="s">
        <v>75</v>
      </c>
      <c r="F389" s="226" t="s">
        <v>14</v>
      </c>
      <c r="G389" s="599">
        <f t="shared" si="803"/>
        <v>5506</v>
      </c>
      <c r="H389" s="570">
        <v>1685</v>
      </c>
      <c r="I389" s="571">
        <v>843</v>
      </c>
      <c r="J389" s="570">
        <v>972</v>
      </c>
      <c r="K389" s="571">
        <v>280</v>
      </c>
      <c r="L389" s="571">
        <v>308</v>
      </c>
      <c r="M389" s="571">
        <v>308</v>
      </c>
      <c r="N389" s="571">
        <v>298</v>
      </c>
      <c r="O389" s="571">
        <f>SUM(K389:N389)</f>
        <v>1194</v>
      </c>
      <c r="P389" s="571">
        <v>1230</v>
      </c>
      <c r="Q389" s="571">
        <v>1267</v>
      </c>
      <c r="R389" s="571">
        <v>1305</v>
      </c>
      <c r="S389" s="571">
        <v>1344</v>
      </c>
      <c r="T389" s="221">
        <f t="shared" si="806"/>
        <v>2517</v>
      </c>
      <c r="U389" s="568">
        <v>868</v>
      </c>
      <c r="V389" s="568">
        <v>843</v>
      </c>
      <c r="W389" s="568">
        <v>806</v>
      </c>
      <c r="X389" s="568"/>
      <c r="Y389" s="568"/>
      <c r="Z389" s="568"/>
      <c r="AA389" s="222" t="s">
        <v>316</v>
      </c>
      <c r="AB389" s="575">
        <f t="shared" si="808"/>
        <v>6.1829489911443947</v>
      </c>
      <c r="AC389" s="222">
        <f>6.06257949352239-AC388-AC387-AC386-AC385-AC384</f>
        <v>1.7901470199873433</v>
      </c>
      <c r="AD389" s="568">
        <f t="shared" ref="AD389" si="819">AC389*344.5</f>
        <v>616.70564838563973</v>
      </c>
      <c r="AE389" s="584">
        <f>19.0966712992684-AE388-AE387-AE386-AE385-AE384</f>
        <v>4.1826694761523866</v>
      </c>
      <c r="AF389" s="223">
        <v>1.1154243231443952</v>
      </c>
      <c r="AG389" s="660">
        <v>384.26367932324416</v>
      </c>
      <c r="AH389" s="664">
        <v>3.6194292319280166</v>
      </c>
      <c r="AI389" s="660">
        <v>2.0848006679999997</v>
      </c>
      <c r="AJ389" s="660">
        <v>718.21383012599995</v>
      </c>
      <c r="AK389" s="660">
        <v>6.4783235371793175</v>
      </c>
      <c r="AL389" s="660">
        <v>0.14871799999999999</v>
      </c>
      <c r="AM389" s="660">
        <v>51.233350999999999</v>
      </c>
      <c r="AN389" s="660">
        <v>0.53399073305825417</v>
      </c>
      <c r="AO389" s="660">
        <v>0.34584999999999999</v>
      </c>
      <c r="AP389" s="660">
        <v>119.145325</v>
      </c>
      <c r="AQ389" s="660">
        <v>1.1843225087100195</v>
      </c>
      <c r="AR389" s="660">
        <v>0.29362900000000003</v>
      </c>
      <c r="AS389" s="660">
        <v>101.1551905</v>
      </c>
      <c r="AT389" s="660">
        <v>1.0630196124565814</v>
      </c>
      <c r="AU389" s="660">
        <v>0.39718000000000003</v>
      </c>
      <c r="AV389" s="660">
        <v>136.82851000000002</v>
      </c>
      <c r="AW389" s="660">
        <v>1.4430952236944072</v>
      </c>
      <c r="AX389" s="223">
        <v>1.1853770000000001</v>
      </c>
      <c r="AY389" s="660">
        <v>408.36237650000004</v>
      </c>
      <c r="AZ389" s="660">
        <v>4.2244280779192627</v>
      </c>
      <c r="BA389" s="660">
        <v>0.92188199999999998</v>
      </c>
      <c r="BB389" s="660">
        <v>317.58834899999999</v>
      </c>
      <c r="BC389" s="660">
        <v>3.4814482558301747</v>
      </c>
      <c r="BD389" s="660">
        <v>0.87546500000000005</v>
      </c>
      <c r="BE389" s="660">
        <v>301.59769249999999</v>
      </c>
      <c r="BF389" s="660">
        <v>3.4716585332299004</v>
      </c>
      <c r="BG389" s="660">
        <v>0.83128299999999999</v>
      </c>
      <c r="BH389" s="660">
        <v>286.37699350000003</v>
      </c>
      <c r="BI389" s="660">
        <v>3.4625164728943925</v>
      </c>
      <c r="BJ389" s="660">
        <v>0.78923699999999997</v>
      </c>
      <c r="BK389" s="660">
        <v>271.89214649999997</v>
      </c>
      <c r="BL389" s="660">
        <v>3.453986586281296</v>
      </c>
      <c r="BM389" s="568"/>
      <c r="BN389" s="568"/>
      <c r="BO389" s="568"/>
      <c r="BP389" s="568"/>
      <c r="BQ389" s="599">
        <f t="shared" si="818"/>
        <v>92.388187623235837</v>
      </c>
      <c r="BR389" s="223"/>
      <c r="BS389" s="568"/>
      <c r="BT389" s="568">
        <v>16.389411266824894</v>
      </c>
      <c r="BU389" s="568">
        <v>22.847930293958477</v>
      </c>
      <c r="BV389" s="568">
        <v>26.574352795547906</v>
      </c>
      <c r="BW389" s="568">
        <v>26.576493266904563</v>
      </c>
      <c r="BX389" s="568">
        <v>28.762158250729815</v>
      </c>
      <c r="BY389" s="568">
        <v>29.946074697287447</v>
      </c>
      <c r="BZ389" s="570"/>
      <c r="CA389" s="581"/>
      <c r="CB389" s="568"/>
      <c r="CC389" s="568">
        <v>54.493389332</v>
      </c>
      <c r="CD389" s="568"/>
      <c r="CE389" s="568"/>
      <c r="CF389" s="568"/>
      <c r="CG389" s="568"/>
      <c r="CH389" s="568"/>
      <c r="CI389" s="572"/>
      <c r="CJ389" s="572"/>
      <c r="CK389" s="568"/>
    </row>
    <row r="390" spans="1:89" outlineLevel="1">
      <c r="A390" s="87"/>
      <c r="B390" s="87"/>
      <c r="C390" s="96" t="s">
        <v>104</v>
      </c>
      <c r="D390" s="87"/>
      <c r="E390" s="87"/>
      <c r="F390" s="87"/>
      <c r="G390" s="575">
        <f t="shared" si="803"/>
        <v>0</v>
      </c>
      <c r="H390" s="225"/>
      <c r="I390" s="224"/>
      <c r="J390" s="111"/>
      <c r="K390" s="90"/>
      <c r="L390" s="90"/>
      <c r="M390" s="90"/>
      <c r="N390" s="90"/>
      <c r="O390" s="571">
        <f>SUM(K390:N390)</f>
        <v>0</v>
      </c>
      <c r="P390" s="90"/>
      <c r="Q390" s="90"/>
      <c r="R390" s="90"/>
      <c r="S390" s="224"/>
      <c r="T390" s="221">
        <f t="shared" si="806"/>
        <v>0</v>
      </c>
      <c r="U390" s="87"/>
      <c r="V390" s="87"/>
      <c r="W390" s="87"/>
      <c r="X390" s="87"/>
      <c r="Y390" s="87"/>
      <c r="Z390" s="222"/>
      <c r="AA390" s="87"/>
      <c r="AB390" s="575">
        <f t="shared" si="808"/>
        <v>0</v>
      </c>
      <c r="AC390" s="247"/>
      <c r="AD390" s="247"/>
      <c r="AE390" s="247"/>
      <c r="AF390" s="594"/>
      <c r="AG390" s="594"/>
      <c r="AH390" s="594"/>
      <c r="AI390" s="223"/>
      <c r="AJ390" s="223">
        <v>0</v>
      </c>
      <c r="AK390" s="223"/>
      <c r="AL390" s="223"/>
      <c r="AM390" s="223">
        <v>0</v>
      </c>
      <c r="AN390" s="223"/>
      <c r="AO390" s="223"/>
      <c r="AP390" s="223">
        <v>0</v>
      </c>
      <c r="AQ390" s="223"/>
      <c r="AR390" s="223"/>
      <c r="AS390" s="223">
        <v>0</v>
      </c>
      <c r="AT390" s="223"/>
      <c r="AU390" s="223"/>
      <c r="AV390" s="223">
        <v>0</v>
      </c>
      <c r="AW390" s="223"/>
      <c r="AX390" s="223">
        <v>0</v>
      </c>
      <c r="AY390" s="223">
        <v>0</v>
      </c>
      <c r="AZ390" s="223">
        <v>0</v>
      </c>
      <c r="BA390" s="223"/>
      <c r="BB390" s="223">
        <v>0</v>
      </c>
      <c r="BC390" s="223"/>
      <c r="BD390" s="223"/>
      <c r="BE390" s="223">
        <v>0</v>
      </c>
      <c r="BF390" s="223"/>
      <c r="BG390" s="223"/>
      <c r="BH390" s="223">
        <v>0</v>
      </c>
      <c r="BI390" s="223"/>
      <c r="BJ390" s="223"/>
      <c r="BK390" s="223">
        <v>0</v>
      </c>
      <c r="BL390" s="223"/>
      <c r="BM390" s="87"/>
      <c r="BN390" s="87"/>
      <c r="BO390" s="87"/>
      <c r="BP390" s="87"/>
      <c r="BQ390" s="575"/>
      <c r="BR390" s="223"/>
      <c r="BS390" s="87"/>
      <c r="BT390" s="87"/>
      <c r="BU390" s="87"/>
      <c r="BV390" s="87"/>
      <c r="BW390" s="87"/>
      <c r="BX390" s="222"/>
      <c r="BY390" s="222"/>
      <c r="BZ390" s="111">
        <f>SUM(CA390:CD390)</f>
        <v>0</v>
      </c>
      <c r="CA390" s="87"/>
      <c r="CB390" s="87"/>
      <c r="CC390" s="87"/>
      <c r="CD390" s="87"/>
      <c r="CE390" s="222"/>
      <c r="CF390" s="226"/>
      <c r="CG390" s="568"/>
      <c r="CH390" s="568"/>
      <c r="CI390" s="89"/>
      <c r="CJ390" s="89"/>
      <c r="CK390" s="87"/>
    </row>
    <row r="391" spans="1:89" outlineLevel="1">
      <c r="A391" s="117"/>
      <c r="B391" s="117"/>
      <c r="C391" s="97"/>
      <c r="D391" s="124" t="s">
        <v>13</v>
      </c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24"/>
      <c r="AB391" s="575">
        <f t="shared" ref="AB391" si="820">AI391+AX391+BA391+BD391+AF391</f>
        <v>21.085136685475085</v>
      </c>
      <c r="AC391" s="225">
        <f t="shared" ref="AC391:AE391" si="821">SUM(AC384:AC390)</f>
        <v>6.0625794935223896</v>
      </c>
      <c r="AD391" s="225">
        <f t="shared" si="821"/>
        <v>2088.5586355184632</v>
      </c>
      <c r="AE391" s="225">
        <f t="shared" si="821"/>
        <v>19.096671299268401</v>
      </c>
      <c r="AF391" s="225">
        <f>SUM(AF384:AF390)</f>
        <v>9.0943866774750877</v>
      </c>
      <c r="AG391" s="225">
        <f>SUM(AG384:AG390)</f>
        <v>3133.016210390168</v>
      </c>
      <c r="AH391" s="225">
        <f>SUM(AH384:AH390)</f>
        <v>31.8288942717389</v>
      </c>
      <c r="AI391" s="111">
        <f>SUM(AI384:AI390)</f>
        <v>4.6346950079999996</v>
      </c>
      <c r="AJ391" s="225">
        <f t="shared" ref="AJ391:AK391" si="822">SUM(AJ384:AJ390)</f>
        <v>1596.6524302559999</v>
      </c>
      <c r="AK391" s="225">
        <f t="shared" si="822"/>
        <v>15.544399406630168</v>
      </c>
      <c r="AL391" s="111">
        <f>SUM(AL384:AL390)</f>
        <v>0.51370899999999997</v>
      </c>
      <c r="AM391" s="111">
        <f t="shared" ref="AM391:BY391" si="823">SUM(AM384:AM390)</f>
        <v>176.97275049999999</v>
      </c>
      <c r="AN391" s="111">
        <f t="shared" si="823"/>
        <v>2.0923448556124393</v>
      </c>
      <c r="AO391" s="111">
        <f t="shared" si="823"/>
        <v>0.75979200000000002</v>
      </c>
      <c r="AP391" s="111">
        <f t="shared" si="823"/>
        <v>261.74834400000003</v>
      </c>
      <c r="AQ391" s="111">
        <f t="shared" si="823"/>
        <v>2.8961403458504504</v>
      </c>
      <c r="AR391" s="111">
        <f t="shared" si="823"/>
        <v>0.67555000000000009</v>
      </c>
      <c r="AS391" s="111">
        <f t="shared" si="823"/>
        <v>232.72697499999998</v>
      </c>
      <c r="AT391" s="111">
        <f t="shared" si="823"/>
        <v>2.6937606122885187</v>
      </c>
      <c r="AU391" s="111">
        <f t="shared" si="823"/>
        <v>0.78070799999999996</v>
      </c>
      <c r="AV391" s="111">
        <f t="shared" si="823"/>
        <v>268.95390600000007</v>
      </c>
      <c r="AW391" s="111">
        <f t="shared" si="823"/>
        <v>2.9206725016731134</v>
      </c>
      <c r="AX391" s="111">
        <f t="shared" si="823"/>
        <v>2.729759</v>
      </c>
      <c r="AY391" s="111">
        <f t="shared" si="823"/>
        <v>940.40197549999993</v>
      </c>
      <c r="AZ391" s="111">
        <f t="shared" si="823"/>
        <v>10.602918315424523</v>
      </c>
      <c r="BA391" s="111">
        <f t="shared" si="823"/>
        <v>2.3783110000000001</v>
      </c>
      <c r="BB391" s="111">
        <f t="shared" si="823"/>
        <v>819.32813950000002</v>
      </c>
      <c r="BC391" s="111">
        <f t="shared" si="823"/>
        <v>9.7920846528731396</v>
      </c>
      <c r="BD391" s="111">
        <f t="shared" si="823"/>
        <v>2.2479849999999999</v>
      </c>
      <c r="BE391" s="111">
        <f t="shared" si="823"/>
        <v>774.43083250000007</v>
      </c>
      <c r="BF391" s="111">
        <f t="shared" si="823"/>
        <v>9.681517895073064</v>
      </c>
      <c r="BG391" s="111">
        <f t="shared" si="823"/>
        <v>2.1255039999999998</v>
      </c>
      <c r="BH391" s="111">
        <f t="shared" si="823"/>
        <v>732.23612800000001</v>
      </c>
      <c r="BI391" s="111">
        <f t="shared" si="823"/>
        <v>9.576075821054479</v>
      </c>
      <c r="BJ391" s="225">
        <f t="shared" si="823"/>
        <v>2.0103390000000001</v>
      </c>
      <c r="BK391" s="225">
        <f t="shared" si="823"/>
        <v>692.56178550000004</v>
      </c>
      <c r="BL391" s="225">
        <f t="shared" si="823"/>
        <v>9.4788001965574669</v>
      </c>
      <c r="BM391" s="112">
        <f t="shared" si="823"/>
        <v>0</v>
      </c>
      <c r="BN391" s="112">
        <f t="shared" si="823"/>
        <v>0</v>
      </c>
      <c r="BO391" s="112">
        <f t="shared" si="823"/>
        <v>0</v>
      </c>
      <c r="BP391" s="112">
        <f t="shared" si="823"/>
        <v>0</v>
      </c>
      <c r="BQ391" s="599">
        <f>SUM(BQ384:BQ390)</f>
        <v>107.11753354574232</v>
      </c>
      <c r="BR391" s="247">
        <f t="shared" si="823"/>
        <v>0</v>
      </c>
      <c r="BS391" s="111">
        <f t="shared" si="823"/>
        <v>0</v>
      </c>
      <c r="BT391" s="111">
        <f>SUM(BT384:BT390)</f>
        <v>22.041864565476612</v>
      </c>
      <c r="BU391" s="111">
        <f t="shared" si="823"/>
        <v>26.179447923905606</v>
      </c>
      <c r="BV391" s="111">
        <f t="shared" si="823"/>
        <v>29.804703942411443</v>
      </c>
      <c r="BW391" s="111">
        <f t="shared" si="823"/>
        <v>29.091517113948658</v>
      </c>
      <c r="BX391" s="225">
        <f t="shared" si="823"/>
        <v>31.102607898484603</v>
      </c>
      <c r="BY391" s="225">
        <f t="shared" si="823"/>
        <v>32.124537599653017</v>
      </c>
      <c r="BZ391" s="225">
        <f>SUM(BZ384:BZ390)</f>
        <v>0</v>
      </c>
      <c r="CA391" s="225">
        <f t="shared" ref="CA391" si="824">SUM(CA384:CA390)</f>
        <v>0</v>
      </c>
      <c r="CB391" s="225">
        <f t="shared" ref="CB391" si="825">SUM(CB384:CB390)</f>
        <v>0</v>
      </c>
      <c r="CC391" s="225">
        <f t="shared" ref="CC391" si="826">SUM(CC384:CC390)</f>
        <v>56.166399851999998</v>
      </c>
      <c r="CD391" s="225">
        <f t="shared" ref="CD391" si="827">SUM(CD384:CD390)</f>
        <v>0</v>
      </c>
      <c r="CE391" s="225">
        <f t="shared" ref="CE391" si="828">SUM(CE384:CE390)</f>
        <v>0</v>
      </c>
      <c r="CF391" s="225">
        <f t="shared" ref="CF391" si="829">SUM(CF384:CF390)</f>
        <v>0</v>
      </c>
      <c r="CG391" s="225">
        <f t="shared" ref="CG391" si="830">SUM(CG384:CG390)</f>
        <v>0</v>
      </c>
      <c r="CH391" s="225">
        <f t="shared" ref="CH391" si="831">SUM(CH384:CH390)</f>
        <v>0</v>
      </c>
      <c r="CI391" s="112"/>
      <c r="CJ391" s="112"/>
      <c r="CK391" s="112"/>
    </row>
    <row r="392" spans="1:89" hidden="1" outlineLevel="1">
      <c r="A392" s="117"/>
      <c r="B392" s="117"/>
      <c r="C392" s="95" t="s">
        <v>45</v>
      </c>
      <c r="D392" s="122" t="s">
        <v>105</v>
      </c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23"/>
      <c r="AB392" s="112"/>
      <c r="AC392" s="246"/>
      <c r="AD392" s="246"/>
      <c r="AE392" s="246"/>
      <c r="AF392" s="246"/>
      <c r="AG392" s="246"/>
      <c r="AH392" s="246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246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246"/>
      <c r="CG392" s="582"/>
      <c r="CH392" s="582"/>
      <c r="CI392" s="112"/>
      <c r="CJ392" s="112"/>
      <c r="CK392" s="112"/>
    </row>
    <row r="393" spans="1:89" hidden="1" outlineLevel="1">
      <c r="A393" s="117"/>
      <c r="B393" s="117"/>
      <c r="C393" s="95"/>
      <c r="D393" s="122"/>
      <c r="E393" s="123"/>
      <c r="F393" s="123"/>
      <c r="G393" s="111">
        <f>J393+O393+P393+Q393+R393</f>
        <v>0</v>
      </c>
      <c r="H393" s="225">
        <f t="shared" ref="H393:J395" si="832">SUM(I393:L393)</f>
        <v>0</v>
      </c>
      <c r="I393" s="225">
        <f t="shared" si="832"/>
        <v>0</v>
      </c>
      <c r="J393" s="111">
        <f t="shared" si="832"/>
        <v>0</v>
      </c>
      <c r="K393" s="123"/>
      <c r="L393" s="123"/>
      <c r="M393" s="123"/>
      <c r="N393" s="123"/>
      <c r="O393" s="123"/>
      <c r="P393" s="123"/>
      <c r="Q393" s="123"/>
      <c r="R393" s="123"/>
      <c r="S393" s="221"/>
      <c r="T393" s="123"/>
      <c r="U393" s="123"/>
      <c r="V393" s="123"/>
      <c r="W393" s="123"/>
      <c r="X393" s="123"/>
      <c r="Y393" s="123"/>
      <c r="Z393" s="221"/>
      <c r="AA393" s="123"/>
      <c r="AB393" s="111">
        <f>AI393+AX393+BA393+BD393+BG393</f>
        <v>0</v>
      </c>
      <c r="AC393" s="247"/>
      <c r="AD393" s="247"/>
      <c r="AE393" s="247"/>
      <c r="AF393" s="247"/>
      <c r="AG393" s="247"/>
      <c r="AH393" s="247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221"/>
      <c r="BK393" s="221"/>
      <c r="BL393" s="221"/>
      <c r="BM393" s="124"/>
      <c r="BN393" s="124"/>
      <c r="BO393" s="124"/>
      <c r="BP393" s="124"/>
      <c r="BQ393" s="111">
        <f>SUM(BS393:BW393)</f>
        <v>0</v>
      </c>
      <c r="BR393" s="247"/>
      <c r="BS393" s="123"/>
      <c r="BT393" s="123"/>
      <c r="BU393" s="123"/>
      <c r="BV393" s="123"/>
      <c r="BW393" s="123"/>
      <c r="BX393" s="221"/>
      <c r="BY393" s="221"/>
      <c r="BZ393" s="111">
        <f>SUM(CA393:CD393)</f>
        <v>0</v>
      </c>
      <c r="CA393" s="123"/>
      <c r="CB393" s="123"/>
      <c r="CC393" s="123"/>
      <c r="CD393" s="123"/>
      <c r="CE393" s="221"/>
      <c r="CF393" s="229"/>
      <c r="CG393" s="578"/>
      <c r="CH393" s="578"/>
      <c r="CI393" s="123"/>
      <c r="CJ393" s="123"/>
      <c r="CK393" s="117"/>
    </row>
    <row r="394" spans="1:89" hidden="1" outlineLevel="1">
      <c r="A394" s="117"/>
      <c r="B394" s="117"/>
      <c r="C394" s="95"/>
      <c r="D394" s="122"/>
      <c r="E394" s="123"/>
      <c r="F394" s="123"/>
      <c r="G394" s="111">
        <f>J394+O394+P394+Q394+R394</f>
        <v>0</v>
      </c>
      <c r="H394" s="225">
        <f t="shared" si="832"/>
        <v>0</v>
      </c>
      <c r="I394" s="225">
        <f t="shared" si="832"/>
        <v>0</v>
      </c>
      <c r="J394" s="111">
        <f t="shared" si="832"/>
        <v>0</v>
      </c>
      <c r="K394" s="90"/>
      <c r="L394" s="90"/>
      <c r="M394" s="90"/>
      <c r="N394" s="90"/>
      <c r="O394" s="90"/>
      <c r="P394" s="90"/>
      <c r="Q394" s="90"/>
      <c r="R394" s="90"/>
      <c r="S394" s="224"/>
      <c r="T394" s="87"/>
      <c r="U394" s="87"/>
      <c r="V394" s="87"/>
      <c r="W394" s="87"/>
      <c r="X394" s="87"/>
      <c r="Y394" s="87"/>
      <c r="Z394" s="222"/>
      <c r="AA394" s="123"/>
      <c r="AB394" s="111">
        <f>AI394+AX394+BA394+BD394+BG394</f>
        <v>0</v>
      </c>
      <c r="AC394" s="247"/>
      <c r="AD394" s="247"/>
      <c r="AE394" s="247"/>
      <c r="AF394" s="247"/>
      <c r="AG394" s="247"/>
      <c r="AH394" s="247"/>
      <c r="AI394" s="87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221"/>
      <c r="BK394" s="221"/>
      <c r="BL394" s="221"/>
      <c r="BM394" s="124"/>
      <c r="BN394" s="124"/>
      <c r="BO394" s="124"/>
      <c r="BP394" s="124"/>
      <c r="BQ394" s="111">
        <f>SUM(BS394:BW394)</f>
        <v>0</v>
      </c>
      <c r="BR394" s="247"/>
      <c r="BS394" s="123"/>
      <c r="BT394" s="123"/>
      <c r="BU394" s="123"/>
      <c r="BV394" s="123"/>
      <c r="BW394" s="123"/>
      <c r="BX394" s="221"/>
      <c r="BY394" s="221"/>
      <c r="BZ394" s="111">
        <f>SUM(CA394:CD394)</f>
        <v>0</v>
      </c>
      <c r="CA394" s="123"/>
      <c r="CB394" s="123"/>
      <c r="CC394" s="123"/>
      <c r="CD394" s="123"/>
      <c r="CE394" s="221"/>
      <c r="CF394" s="229"/>
      <c r="CG394" s="578"/>
      <c r="CH394" s="578"/>
      <c r="CI394" s="123"/>
      <c r="CJ394" s="123"/>
      <c r="CK394" s="117"/>
    </row>
    <row r="395" spans="1:89" hidden="1" outlineLevel="1">
      <c r="A395" s="117"/>
      <c r="B395" s="117"/>
      <c r="C395" s="95" t="s">
        <v>104</v>
      </c>
      <c r="D395" s="122"/>
      <c r="E395" s="123"/>
      <c r="F395" s="123"/>
      <c r="G395" s="111">
        <f>J395+O395+P395+Q395+R395</f>
        <v>0</v>
      </c>
      <c r="H395" s="225">
        <f t="shared" si="832"/>
        <v>0</v>
      </c>
      <c r="I395" s="225">
        <f t="shared" si="832"/>
        <v>0</v>
      </c>
      <c r="J395" s="111">
        <f t="shared" si="832"/>
        <v>0</v>
      </c>
      <c r="K395" s="90"/>
      <c r="L395" s="90"/>
      <c r="M395" s="90"/>
      <c r="N395" s="90"/>
      <c r="O395" s="90"/>
      <c r="P395" s="90"/>
      <c r="Q395" s="90"/>
      <c r="R395" s="90"/>
      <c r="S395" s="224"/>
      <c r="T395" s="87"/>
      <c r="U395" s="87"/>
      <c r="V395" s="87"/>
      <c r="W395" s="87"/>
      <c r="X395" s="87"/>
      <c r="Y395" s="87"/>
      <c r="Z395" s="222"/>
      <c r="AA395" s="123"/>
      <c r="AB395" s="111">
        <f>AI395+AX395+BA395+BD395+BG395</f>
        <v>0</v>
      </c>
      <c r="AC395" s="247"/>
      <c r="AD395" s="247"/>
      <c r="AE395" s="247"/>
      <c r="AF395" s="247"/>
      <c r="AG395" s="247"/>
      <c r="AH395" s="247"/>
      <c r="AI395" s="87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221"/>
      <c r="BK395" s="221"/>
      <c r="BL395" s="221"/>
      <c r="BM395" s="124"/>
      <c r="BN395" s="124"/>
      <c r="BO395" s="124"/>
      <c r="BP395" s="124"/>
      <c r="BQ395" s="111">
        <f>SUM(BS395:BW395)</f>
        <v>0</v>
      </c>
      <c r="BR395" s="247"/>
      <c r="BS395" s="123"/>
      <c r="BT395" s="123"/>
      <c r="BU395" s="123"/>
      <c r="BV395" s="123"/>
      <c r="BW395" s="123"/>
      <c r="BX395" s="221"/>
      <c r="BY395" s="221"/>
      <c r="BZ395" s="111">
        <f>SUM(CA395:CD395)</f>
        <v>0</v>
      </c>
      <c r="CA395" s="123"/>
      <c r="CB395" s="123"/>
      <c r="CC395" s="123"/>
      <c r="CD395" s="123"/>
      <c r="CE395" s="221"/>
      <c r="CF395" s="229"/>
      <c r="CG395" s="578"/>
      <c r="CH395" s="578"/>
      <c r="CI395" s="123"/>
      <c r="CJ395" s="123"/>
      <c r="CK395" s="117"/>
    </row>
    <row r="396" spans="1:89" hidden="1" outlineLevel="1">
      <c r="A396" s="117"/>
      <c r="B396" s="117"/>
      <c r="C396" s="97"/>
      <c r="D396" s="124" t="s">
        <v>13</v>
      </c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24"/>
      <c r="AB396" s="111">
        <f>SUM(AB393:AB395)</f>
        <v>0</v>
      </c>
      <c r="AC396" s="247"/>
      <c r="AD396" s="247"/>
      <c r="AE396" s="247"/>
      <c r="AF396" s="247"/>
      <c r="AG396" s="247"/>
      <c r="AH396" s="247"/>
      <c r="AI396" s="111">
        <f>SUM(AI393:AI395)</f>
        <v>0</v>
      </c>
      <c r="AJ396" s="111">
        <f>SUM(AJ393:AJ395)</f>
        <v>0</v>
      </c>
      <c r="AK396" s="111">
        <f t="shared" ref="AK396:BI396" si="833">SUM(AK393:AK395)</f>
        <v>0</v>
      </c>
      <c r="AL396" s="111">
        <f t="shared" si="833"/>
        <v>0</v>
      </c>
      <c r="AM396" s="111">
        <f t="shared" si="833"/>
        <v>0</v>
      </c>
      <c r="AN396" s="111">
        <f t="shared" si="833"/>
        <v>0</v>
      </c>
      <c r="AO396" s="111">
        <f t="shared" si="833"/>
        <v>0</v>
      </c>
      <c r="AP396" s="111">
        <f t="shared" si="833"/>
        <v>0</v>
      </c>
      <c r="AQ396" s="111">
        <f t="shared" si="833"/>
        <v>0</v>
      </c>
      <c r="AR396" s="111">
        <f t="shared" si="833"/>
        <v>0</v>
      </c>
      <c r="AS396" s="111">
        <f t="shared" si="833"/>
        <v>0</v>
      </c>
      <c r="AT396" s="111">
        <f t="shared" si="833"/>
        <v>0</v>
      </c>
      <c r="AU396" s="111">
        <f t="shared" si="833"/>
        <v>0</v>
      </c>
      <c r="AV396" s="111">
        <f t="shared" si="833"/>
        <v>0</v>
      </c>
      <c r="AW396" s="111">
        <f t="shared" si="833"/>
        <v>0</v>
      </c>
      <c r="AX396" s="111">
        <f t="shared" si="833"/>
        <v>0</v>
      </c>
      <c r="AY396" s="111">
        <f t="shared" si="833"/>
        <v>0</v>
      </c>
      <c r="AZ396" s="111">
        <f t="shared" si="833"/>
        <v>0</v>
      </c>
      <c r="BA396" s="111">
        <f t="shared" si="833"/>
        <v>0</v>
      </c>
      <c r="BB396" s="111">
        <f t="shared" si="833"/>
        <v>0</v>
      </c>
      <c r="BC396" s="111">
        <f t="shared" si="833"/>
        <v>0</v>
      </c>
      <c r="BD396" s="111">
        <f t="shared" si="833"/>
        <v>0</v>
      </c>
      <c r="BE396" s="111">
        <f t="shared" si="833"/>
        <v>0</v>
      </c>
      <c r="BF396" s="111">
        <f t="shared" si="833"/>
        <v>0</v>
      </c>
      <c r="BG396" s="111">
        <f t="shared" si="833"/>
        <v>0</v>
      </c>
      <c r="BH396" s="111">
        <f t="shared" si="833"/>
        <v>0</v>
      </c>
      <c r="BI396" s="111">
        <f t="shared" si="833"/>
        <v>0</v>
      </c>
      <c r="BJ396" s="225">
        <f>SUM(BJ393:BJ395)</f>
        <v>0</v>
      </c>
      <c r="BK396" s="225">
        <f>SUM(BK393:BK395)</f>
        <v>0</v>
      </c>
      <c r="BL396" s="225">
        <f>SUM(BL393:BL395)</f>
        <v>0</v>
      </c>
      <c r="BM396" s="112"/>
      <c r="BN396" s="112"/>
      <c r="BO396" s="112"/>
      <c r="BP396" s="112"/>
      <c r="BQ396" s="111">
        <f t="shared" ref="BQ396:CD396" si="834">SUM(BQ393:BQ395)</f>
        <v>0</v>
      </c>
      <c r="BR396" s="247"/>
      <c r="BS396" s="111">
        <f t="shared" si="834"/>
        <v>0</v>
      </c>
      <c r="BT396" s="111">
        <f t="shared" si="834"/>
        <v>0</v>
      </c>
      <c r="BU396" s="111">
        <f t="shared" si="834"/>
        <v>0</v>
      </c>
      <c r="BV396" s="111">
        <f t="shared" si="834"/>
        <v>0</v>
      </c>
      <c r="BW396" s="111">
        <f t="shared" si="834"/>
        <v>0</v>
      </c>
      <c r="BX396" s="225">
        <f>SUM(BX393:BX395)</f>
        <v>0</v>
      </c>
      <c r="BY396" s="225">
        <f>SUM(BY393:BY395)</f>
        <v>0</v>
      </c>
      <c r="BZ396" s="111">
        <f t="shared" si="834"/>
        <v>0</v>
      </c>
      <c r="CA396" s="111">
        <f t="shared" si="834"/>
        <v>0</v>
      </c>
      <c r="CB396" s="111">
        <f t="shared" si="834"/>
        <v>0</v>
      </c>
      <c r="CC396" s="111">
        <f t="shared" si="834"/>
        <v>0</v>
      </c>
      <c r="CD396" s="111">
        <f t="shared" si="834"/>
        <v>0</v>
      </c>
      <c r="CE396" s="225">
        <f>SUM(CE393:CE395)</f>
        <v>0</v>
      </c>
      <c r="CF396" s="247"/>
      <c r="CG396" s="570"/>
      <c r="CH396" s="570"/>
      <c r="CI396" s="112"/>
      <c r="CJ396" s="112"/>
      <c r="CK396" s="112"/>
    </row>
    <row r="397" spans="1:89" ht="45" hidden="1" outlineLevel="1">
      <c r="A397" s="117"/>
      <c r="B397" s="117"/>
      <c r="C397" s="98" t="s">
        <v>46</v>
      </c>
      <c r="D397" s="38" t="s">
        <v>290</v>
      </c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23"/>
      <c r="AB397" s="112"/>
      <c r="AC397" s="246"/>
      <c r="AD397" s="246"/>
      <c r="AE397" s="246"/>
      <c r="AF397" s="246"/>
      <c r="AG397" s="246"/>
      <c r="AH397" s="246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246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246"/>
      <c r="CG397" s="582"/>
      <c r="CH397" s="582"/>
      <c r="CI397" s="112"/>
      <c r="CJ397" s="112"/>
      <c r="CK397" s="112"/>
    </row>
    <row r="398" spans="1:89" hidden="1" outlineLevel="1">
      <c r="A398" s="117"/>
      <c r="B398" s="117"/>
      <c r="C398" s="95" t="s">
        <v>124</v>
      </c>
      <c r="D398" s="122" t="s">
        <v>101</v>
      </c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24"/>
      <c r="AB398" s="112"/>
      <c r="AC398" s="246"/>
      <c r="AD398" s="246"/>
      <c r="AE398" s="246"/>
      <c r="AF398" s="246"/>
      <c r="AG398" s="246"/>
      <c r="AH398" s="246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246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246"/>
      <c r="CG398" s="582"/>
      <c r="CH398" s="582"/>
      <c r="CI398" s="112"/>
      <c r="CJ398" s="112"/>
      <c r="CK398" s="112"/>
    </row>
    <row r="399" spans="1:89" hidden="1" outlineLevel="1">
      <c r="A399" s="117"/>
      <c r="B399" s="117"/>
      <c r="C399" s="99"/>
      <c r="D399" s="117"/>
      <c r="E399" s="124"/>
      <c r="F399" s="124"/>
      <c r="G399" s="111">
        <f>J399+O399+P399+Q399+R399</f>
        <v>0</v>
      </c>
      <c r="H399" s="225">
        <f t="shared" ref="H399:J401" si="835">SUM(I399:L399)</f>
        <v>0</v>
      </c>
      <c r="I399" s="225">
        <f t="shared" si="835"/>
        <v>0</v>
      </c>
      <c r="J399" s="111">
        <f t="shared" si="835"/>
        <v>0</v>
      </c>
      <c r="K399" s="123"/>
      <c r="L399" s="123"/>
      <c r="M399" s="123"/>
      <c r="N399" s="123"/>
      <c r="O399" s="123"/>
      <c r="P399" s="123"/>
      <c r="Q399" s="123"/>
      <c r="R399" s="123"/>
      <c r="S399" s="221"/>
      <c r="T399" s="123"/>
      <c r="U399" s="123"/>
      <c r="V399" s="123"/>
      <c r="W399" s="123"/>
      <c r="X399" s="123"/>
      <c r="Y399" s="123"/>
      <c r="Z399" s="221"/>
      <c r="AA399" s="124"/>
      <c r="AB399" s="111">
        <f>AI399+AX399+BA399+BD399+BG399</f>
        <v>0</v>
      </c>
      <c r="AC399" s="247"/>
      <c r="AD399" s="247"/>
      <c r="AE399" s="247"/>
      <c r="AF399" s="247"/>
      <c r="AG399" s="247"/>
      <c r="AH399" s="247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221"/>
      <c r="BK399" s="221"/>
      <c r="BL399" s="221"/>
      <c r="BM399" s="124"/>
      <c r="BN399" s="124"/>
      <c r="BO399" s="124"/>
      <c r="BP399" s="124"/>
      <c r="BQ399" s="111">
        <f>SUM(BS399:BW399)</f>
        <v>0</v>
      </c>
      <c r="BR399" s="247"/>
      <c r="BS399" s="123"/>
      <c r="BT399" s="123"/>
      <c r="BU399" s="123"/>
      <c r="BV399" s="123"/>
      <c r="BW399" s="123"/>
      <c r="BX399" s="221"/>
      <c r="BY399" s="221"/>
      <c r="BZ399" s="111">
        <f>SUM(CA399:CD399)</f>
        <v>0</v>
      </c>
      <c r="CA399" s="123"/>
      <c r="CB399" s="123"/>
      <c r="CC399" s="123"/>
      <c r="CD399" s="123"/>
      <c r="CE399" s="221"/>
      <c r="CF399" s="229"/>
      <c r="CG399" s="578"/>
      <c r="CH399" s="578"/>
      <c r="CI399" s="124"/>
      <c r="CJ399" s="124"/>
      <c r="CK399" s="117"/>
    </row>
    <row r="400" spans="1:89" hidden="1" outlineLevel="1">
      <c r="A400" s="117"/>
      <c r="B400" s="117"/>
      <c r="C400" s="99"/>
      <c r="D400" s="117"/>
      <c r="E400" s="124"/>
      <c r="F400" s="124"/>
      <c r="G400" s="111">
        <f>J400+O400+P400+Q400+R400</f>
        <v>0</v>
      </c>
      <c r="H400" s="225">
        <f t="shared" si="835"/>
        <v>0</v>
      </c>
      <c r="I400" s="225">
        <f t="shared" si="835"/>
        <v>0</v>
      </c>
      <c r="J400" s="111">
        <f t="shared" si="835"/>
        <v>0</v>
      </c>
      <c r="K400" s="90"/>
      <c r="L400" s="90"/>
      <c r="M400" s="90"/>
      <c r="N400" s="90"/>
      <c r="O400" s="90"/>
      <c r="P400" s="90"/>
      <c r="Q400" s="90"/>
      <c r="R400" s="90"/>
      <c r="S400" s="224"/>
      <c r="T400" s="87"/>
      <c r="U400" s="87"/>
      <c r="V400" s="87"/>
      <c r="W400" s="87"/>
      <c r="X400" s="87"/>
      <c r="Y400" s="87"/>
      <c r="Z400" s="222"/>
      <c r="AA400" s="124"/>
      <c r="AB400" s="111">
        <f>AI400+AX400+BA400+BD400+BG400</f>
        <v>0</v>
      </c>
      <c r="AC400" s="247"/>
      <c r="AD400" s="247"/>
      <c r="AE400" s="247"/>
      <c r="AF400" s="247"/>
      <c r="AG400" s="247"/>
      <c r="AH400" s="247"/>
      <c r="AI400" s="87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221"/>
      <c r="BK400" s="221"/>
      <c r="BL400" s="221"/>
      <c r="BM400" s="124"/>
      <c r="BN400" s="124"/>
      <c r="BO400" s="124"/>
      <c r="BP400" s="124"/>
      <c r="BQ400" s="111">
        <f>SUM(BS400:BW400)</f>
        <v>0</v>
      </c>
      <c r="BR400" s="247"/>
      <c r="BS400" s="87"/>
      <c r="BT400" s="87"/>
      <c r="BU400" s="87"/>
      <c r="BV400" s="87"/>
      <c r="BW400" s="87"/>
      <c r="BX400" s="222"/>
      <c r="BY400" s="222"/>
      <c r="BZ400" s="111">
        <f>SUM(CA400:CD400)</f>
        <v>0</v>
      </c>
      <c r="CA400" s="87"/>
      <c r="CB400" s="87"/>
      <c r="CC400" s="87"/>
      <c r="CD400" s="87"/>
      <c r="CE400" s="222"/>
      <c r="CF400" s="226"/>
      <c r="CG400" s="568"/>
      <c r="CH400" s="568"/>
      <c r="CI400" s="124"/>
      <c r="CJ400" s="124"/>
      <c r="CK400" s="117"/>
    </row>
    <row r="401" spans="1:89" hidden="1" outlineLevel="1">
      <c r="A401" s="117"/>
      <c r="B401" s="117"/>
      <c r="C401" s="99" t="s">
        <v>104</v>
      </c>
      <c r="D401" s="117"/>
      <c r="E401" s="124"/>
      <c r="F401" s="124"/>
      <c r="G401" s="111">
        <f>J401+O401+P401+Q401+R401</f>
        <v>0</v>
      </c>
      <c r="H401" s="225">
        <f t="shared" si="835"/>
        <v>0</v>
      </c>
      <c r="I401" s="225">
        <f t="shared" si="835"/>
        <v>0</v>
      </c>
      <c r="J401" s="111">
        <f t="shared" si="835"/>
        <v>0</v>
      </c>
      <c r="K401" s="90"/>
      <c r="L401" s="90"/>
      <c r="M401" s="90"/>
      <c r="N401" s="90"/>
      <c r="O401" s="90"/>
      <c r="P401" s="90"/>
      <c r="Q401" s="90"/>
      <c r="R401" s="90"/>
      <c r="S401" s="224"/>
      <c r="T401" s="87"/>
      <c r="U401" s="87"/>
      <c r="V401" s="87"/>
      <c r="W401" s="87"/>
      <c r="X401" s="87"/>
      <c r="Y401" s="87"/>
      <c r="Z401" s="222"/>
      <c r="AA401" s="124"/>
      <c r="AB401" s="111">
        <f>AI401+AX401+BA401+BD401+BG401</f>
        <v>0</v>
      </c>
      <c r="AC401" s="247"/>
      <c r="AD401" s="247"/>
      <c r="AE401" s="247"/>
      <c r="AF401" s="247"/>
      <c r="AG401" s="247"/>
      <c r="AH401" s="247"/>
      <c r="AI401" s="87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221"/>
      <c r="BK401" s="221"/>
      <c r="BL401" s="221"/>
      <c r="BM401" s="124"/>
      <c r="BN401" s="124"/>
      <c r="BO401" s="124"/>
      <c r="BP401" s="124"/>
      <c r="BQ401" s="111">
        <f>SUM(BS401:BW401)</f>
        <v>0</v>
      </c>
      <c r="BR401" s="247"/>
      <c r="BS401" s="87"/>
      <c r="BT401" s="87"/>
      <c r="BU401" s="87"/>
      <c r="BV401" s="87"/>
      <c r="BW401" s="87"/>
      <c r="BX401" s="222"/>
      <c r="BY401" s="222"/>
      <c r="BZ401" s="111">
        <f>SUM(CA401:CD401)</f>
        <v>0</v>
      </c>
      <c r="CA401" s="87"/>
      <c r="CB401" s="87"/>
      <c r="CC401" s="87"/>
      <c r="CD401" s="87"/>
      <c r="CE401" s="222"/>
      <c r="CF401" s="226"/>
      <c r="CG401" s="568"/>
      <c r="CH401" s="568"/>
      <c r="CI401" s="124"/>
      <c r="CJ401" s="124"/>
      <c r="CK401" s="117"/>
    </row>
    <row r="402" spans="1:89" hidden="1" outlineLevel="1">
      <c r="A402" s="117"/>
      <c r="B402" s="117"/>
      <c r="C402" s="97"/>
      <c r="D402" s="124" t="s">
        <v>13</v>
      </c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24"/>
      <c r="AB402" s="111">
        <f>SUM(AB399:AB401)</f>
        <v>0</v>
      </c>
      <c r="AC402" s="247"/>
      <c r="AD402" s="247"/>
      <c r="AE402" s="247"/>
      <c r="AF402" s="247"/>
      <c r="AG402" s="247"/>
      <c r="AH402" s="247"/>
      <c r="AI402" s="111">
        <f>SUM(AI399:AI401)</f>
        <v>0</v>
      </c>
      <c r="AJ402" s="111">
        <f>SUM(AJ399:AJ401)</f>
        <v>0</v>
      </c>
      <c r="AK402" s="111">
        <f t="shared" ref="AK402:BI402" si="836">SUM(AK399:AK401)</f>
        <v>0</v>
      </c>
      <c r="AL402" s="111">
        <f t="shared" si="836"/>
        <v>0</v>
      </c>
      <c r="AM402" s="111">
        <f t="shared" si="836"/>
        <v>0</v>
      </c>
      <c r="AN402" s="111">
        <f t="shared" si="836"/>
        <v>0</v>
      </c>
      <c r="AO402" s="111">
        <f t="shared" si="836"/>
        <v>0</v>
      </c>
      <c r="AP402" s="111">
        <f t="shared" si="836"/>
        <v>0</v>
      </c>
      <c r="AQ402" s="111">
        <f t="shared" si="836"/>
        <v>0</v>
      </c>
      <c r="AR402" s="111">
        <f t="shared" si="836"/>
        <v>0</v>
      </c>
      <c r="AS402" s="111">
        <f t="shared" si="836"/>
        <v>0</v>
      </c>
      <c r="AT402" s="111">
        <f t="shared" si="836"/>
        <v>0</v>
      </c>
      <c r="AU402" s="111">
        <f t="shared" si="836"/>
        <v>0</v>
      </c>
      <c r="AV402" s="111">
        <f t="shared" si="836"/>
        <v>0</v>
      </c>
      <c r="AW402" s="111">
        <f t="shared" si="836"/>
        <v>0</v>
      </c>
      <c r="AX402" s="111">
        <f t="shared" si="836"/>
        <v>0</v>
      </c>
      <c r="AY402" s="111">
        <f t="shared" si="836"/>
        <v>0</v>
      </c>
      <c r="AZ402" s="111">
        <f t="shared" si="836"/>
        <v>0</v>
      </c>
      <c r="BA402" s="111">
        <f t="shared" si="836"/>
        <v>0</v>
      </c>
      <c r="BB402" s="111">
        <f t="shared" si="836"/>
        <v>0</v>
      </c>
      <c r="BC402" s="111">
        <f t="shared" si="836"/>
        <v>0</v>
      </c>
      <c r="BD402" s="111">
        <f t="shared" si="836"/>
        <v>0</v>
      </c>
      <c r="BE402" s="111">
        <f t="shared" si="836"/>
        <v>0</v>
      </c>
      <c r="BF402" s="111">
        <f t="shared" si="836"/>
        <v>0</v>
      </c>
      <c r="BG402" s="111">
        <f t="shared" si="836"/>
        <v>0</v>
      </c>
      <c r="BH402" s="111">
        <f t="shared" si="836"/>
        <v>0</v>
      </c>
      <c r="BI402" s="111">
        <f t="shared" si="836"/>
        <v>0</v>
      </c>
      <c r="BJ402" s="225">
        <f>SUM(BJ399:BJ401)</f>
        <v>0</v>
      </c>
      <c r="BK402" s="225">
        <f>SUM(BK399:BK401)</f>
        <v>0</v>
      </c>
      <c r="BL402" s="225">
        <f>SUM(BL399:BL401)</f>
        <v>0</v>
      </c>
      <c r="BM402" s="112"/>
      <c r="BN402" s="112"/>
      <c r="BO402" s="112"/>
      <c r="BP402" s="112"/>
      <c r="BQ402" s="111">
        <f t="shared" ref="BQ402:CD402" si="837">SUM(BQ399:BQ401)</f>
        <v>0</v>
      </c>
      <c r="BR402" s="247"/>
      <c r="BS402" s="111">
        <f t="shared" si="837"/>
        <v>0</v>
      </c>
      <c r="BT402" s="111">
        <f t="shared" si="837"/>
        <v>0</v>
      </c>
      <c r="BU402" s="111">
        <f t="shared" si="837"/>
        <v>0</v>
      </c>
      <c r="BV402" s="111">
        <f t="shared" si="837"/>
        <v>0</v>
      </c>
      <c r="BW402" s="111">
        <f t="shared" si="837"/>
        <v>0</v>
      </c>
      <c r="BX402" s="225">
        <f>SUM(BX399:BX401)</f>
        <v>0</v>
      </c>
      <c r="BY402" s="225">
        <f>SUM(BY399:BY401)</f>
        <v>0</v>
      </c>
      <c r="BZ402" s="111">
        <f t="shared" si="837"/>
        <v>0</v>
      </c>
      <c r="CA402" s="111">
        <f t="shared" si="837"/>
        <v>0</v>
      </c>
      <c r="CB402" s="111">
        <f t="shared" si="837"/>
        <v>0</v>
      </c>
      <c r="CC402" s="111">
        <f t="shared" si="837"/>
        <v>0</v>
      </c>
      <c r="CD402" s="111">
        <f t="shared" si="837"/>
        <v>0</v>
      </c>
      <c r="CE402" s="225">
        <f>SUM(CE399:CE401)</f>
        <v>0</v>
      </c>
      <c r="CF402" s="247"/>
      <c r="CG402" s="570"/>
      <c r="CH402" s="570"/>
      <c r="CI402" s="112"/>
      <c r="CJ402" s="112"/>
      <c r="CK402" s="112"/>
    </row>
    <row r="403" spans="1:89" hidden="1" outlineLevel="1">
      <c r="A403" s="117"/>
      <c r="B403" s="117"/>
      <c r="C403" s="95" t="s">
        <v>125</v>
      </c>
      <c r="D403" s="122" t="s">
        <v>105</v>
      </c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24"/>
      <c r="AB403" s="112"/>
      <c r="AC403" s="246"/>
      <c r="AD403" s="246"/>
      <c r="AE403" s="246"/>
      <c r="AF403" s="246"/>
      <c r="AG403" s="246"/>
      <c r="AH403" s="246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246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246"/>
      <c r="CG403" s="582"/>
      <c r="CH403" s="582"/>
      <c r="CI403" s="112"/>
      <c r="CJ403" s="112"/>
      <c r="CK403" s="112"/>
    </row>
    <row r="404" spans="1:89" hidden="1" outlineLevel="1">
      <c r="A404" s="117"/>
      <c r="B404" s="117"/>
      <c r="C404" s="100"/>
      <c r="D404" s="117"/>
      <c r="E404" s="124"/>
      <c r="F404" s="124"/>
      <c r="G404" s="111">
        <f>J404+O404+P404+Q404+R404</f>
        <v>0</v>
      </c>
      <c r="H404" s="225">
        <f t="shared" ref="H404:J406" si="838">SUM(I404:L404)</f>
        <v>0</v>
      </c>
      <c r="I404" s="225">
        <f t="shared" si="838"/>
        <v>0</v>
      </c>
      <c r="J404" s="111">
        <f t="shared" si="838"/>
        <v>0</v>
      </c>
      <c r="K404" s="123"/>
      <c r="L404" s="123"/>
      <c r="M404" s="123"/>
      <c r="N404" s="123"/>
      <c r="O404" s="123"/>
      <c r="P404" s="123"/>
      <c r="Q404" s="123"/>
      <c r="R404" s="123"/>
      <c r="S404" s="221"/>
      <c r="T404" s="123"/>
      <c r="U404" s="123"/>
      <c r="V404" s="123"/>
      <c r="W404" s="123"/>
      <c r="X404" s="123"/>
      <c r="Y404" s="123"/>
      <c r="Z404" s="221"/>
      <c r="AA404" s="124"/>
      <c r="AB404" s="111">
        <f>AI404+AX404+BA404+BD404+BG404</f>
        <v>0</v>
      </c>
      <c r="AC404" s="247"/>
      <c r="AD404" s="247"/>
      <c r="AE404" s="247"/>
      <c r="AF404" s="247"/>
      <c r="AG404" s="247"/>
      <c r="AH404" s="247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221"/>
      <c r="BK404" s="221"/>
      <c r="BL404" s="221"/>
      <c r="BM404" s="124"/>
      <c r="BN404" s="124"/>
      <c r="BO404" s="124"/>
      <c r="BP404" s="124"/>
      <c r="BQ404" s="111">
        <f>SUM(BS404:BW404)</f>
        <v>0</v>
      </c>
      <c r="BR404" s="247"/>
      <c r="BS404" s="123"/>
      <c r="BT404" s="123"/>
      <c r="BU404" s="123"/>
      <c r="BV404" s="123"/>
      <c r="BW404" s="123"/>
      <c r="BX404" s="221"/>
      <c r="BY404" s="221"/>
      <c r="BZ404" s="111">
        <f>SUM(CA404:CD404)</f>
        <v>0</v>
      </c>
      <c r="CA404" s="123"/>
      <c r="CB404" s="123"/>
      <c r="CC404" s="123"/>
      <c r="CD404" s="123"/>
      <c r="CE404" s="221"/>
      <c r="CF404" s="229"/>
      <c r="CG404" s="578"/>
      <c r="CH404" s="578"/>
      <c r="CI404" s="124"/>
      <c r="CJ404" s="124"/>
      <c r="CK404" s="117"/>
    </row>
    <row r="405" spans="1:89" hidden="1" outlineLevel="1">
      <c r="A405" s="117"/>
      <c r="B405" s="117"/>
      <c r="C405" s="100"/>
      <c r="D405" s="117"/>
      <c r="E405" s="124"/>
      <c r="F405" s="124"/>
      <c r="G405" s="111">
        <f>J405+O405+P405+Q405+R405</f>
        <v>0</v>
      </c>
      <c r="H405" s="225">
        <f t="shared" si="838"/>
        <v>0</v>
      </c>
      <c r="I405" s="225">
        <f t="shared" si="838"/>
        <v>0</v>
      </c>
      <c r="J405" s="111">
        <f t="shared" si="838"/>
        <v>0</v>
      </c>
      <c r="K405" s="90"/>
      <c r="L405" s="90"/>
      <c r="M405" s="90"/>
      <c r="N405" s="90"/>
      <c r="O405" s="90"/>
      <c r="P405" s="90"/>
      <c r="Q405" s="90"/>
      <c r="R405" s="90"/>
      <c r="S405" s="224"/>
      <c r="T405" s="87"/>
      <c r="U405" s="87"/>
      <c r="V405" s="87"/>
      <c r="W405" s="87"/>
      <c r="X405" s="87"/>
      <c r="Y405" s="87"/>
      <c r="Z405" s="222"/>
      <c r="AA405" s="124"/>
      <c r="AB405" s="111">
        <f>AI405+AX405+BA405+BD405+BG405</f>
        <v>0</v>
      </c>
      <c r="AC405" s="247"/>
      <c r="AD405" s="247"/>
      <c r="AE405" s="247"/>
      <c r="AF405" s="247"/>
      <c r="AG405" s="247"/>
      <c r="AH405" s="247"/>
      <c r="AI405" s="87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221"/>
      <c r="BK405" s="221"/>
      <c r="BL405" s="221"/>
      <c r="BM405" s="124"/>
      <c r="BN405" s="124"/>
      <c r="BO405" s="124"/>
      <c r="BP405" s="124"/>
      <c r="BQ405" s="111">
        <f>SUM(BS405:BW405)</f>
        <v>0</v>
      </c>
      <c r="BR405" s="247"/>
      <c r="BS405" s="123"/>
      <c r="BT405" s="123"/>
      <c r="BU405" s="123"/>
      <c r="BV405" s="123"/>
      <c r="BW405" s="123"/>
      <c r="BX405" s="221"/>
      <c r="BY405" s="221"/>
      <c r="BZ405" s="111">
        <f>SUM(CA405:CD405)</f>
        <v>0</v>
      </c>
      <c r="CA405" s="123"/>
      <c r="CB405" s="123"/>
      <c r="CC405" s="123"/>
      <c r="CD405" s="123"/>
      <c r="CE405" s="221"/>
      <c r="CF405" s="229"/>
      <c r="CG405" s="578"/>
      <c r="CH405" s="578"/>
      <c r="CI405" s="124"/>
      <c r="CJ405" s="124"/>
      <c r="CK405" s="117"/>
    </row>
    <row r="406" spans="1:89" hidden="1" outlineLevel="1">
      <c r="A406" s="117"/>
      <c r="B406" s="117"/>
      <c r="C406" s="100" t="s">
        <v>104</v>
      </c>
      <c r="D406" s="117"/>
      <c r="E406" s="124"/>
      <c r="F406" s="124"/>
      <c r="G406" s="111">
        <f>J406+O406+P406+Q406+R406</f>
        <v>0</v>
      </c>
      <c r="H406" s="225">
        <f t="shared" si="838"/>
        <v>0</v>
      </c>
      <c r="I406" s="225">
        <f t="shared" si="838"/>
        <v>0</v>
      </c>
      <c r="J406" s="111">
        <f t="shared" si="838"/>
        <v>0</v>
      </c>
      <c r="K406" s="90"/>
      <c r="L406" s="90"/>
      <c r="M406" s="90"/>
      <c r="N406" s="90"/>
      <c r="O406" s="90"/>
      <c r="P406" s="90"/>
      <c r="Q406" s="90"/>
      <c r="R406" s="90"/>
      <c r="S406" s="224"/>
      <c r="T406" s="87"/>
      <c r="U406" s="87"/>
      <c r="V406" s="87"/>
      <c r="W406" s="87"/>
      <c r="X406" s="87"/>
      <c r="Y406" s="87"/>
      <c r="Z406" s="222"/>
      <c r="AA406" s="124"/>
      <c r="AB406" s="111">
        <f>AI406+AX406+BA406+BD406+BG406</f>
        <v>0</v>
      </c>
      <c r="AC406" s="247"/>
      <c r="AD406" s="247"/>
      <c r="AE406" s="247"/>
      <c r="AF406" s="247"/>
      <c r="AG406" s="247"/>
      <c r="AH406" s="247"/>
      <c r="AI406" s="87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221"/>
      <c r="BK406" s="221"/>
      <c r="BL406" s="221"/>
      <c r="BM406" s="124"/>
      <c r="BN406" s="124"/>
      <c r="BO406" s="124"/>
      <c r="BP406" s="124"/>
      <c r="BQ406" s="111">
        <f>SUM(BS406:BW406)</f>
        <v>0</v>
      </c>
      <c r="BR406" s="247"/>
      <c r="BS406" s="123"/>
      <c r="BT406" s="123"/>
      <c r="BU406" s="123"/>
      <c r="BV406" s="123"/>
      <c r="BW406" s="123"/>
      <c r="BX406" s="221"/>
      <c r="BY406" s="221"/>
      <c r="BZ406" s="111">
        <f>SUM(CA406:CD406)</f>
        <v>0</v>
      </c>
      <c r="CA406" s="123"/>
      <c r="CB406" s="123"/>
      <c r="CC406" s="123"/>
      <c r="CD406" s="123"/>
      <c r="CE406" s="221"/>
      <c r="CF406" s="229"/>
      <c r="CG406" s="578"/>
      <c r="CH406" s="578"/>
      <c r="CI406" s="124"/>
      <c r="CJ406" s="124"/>
      <c r="CK406" s="117"/>
    </row>
    <row r="407" spans="1:89" hidden="1" outlineLevel="1">
      <c r="A407" s="117"/>
      <c r="B407" s="117"/>
      <c r="C407" s="97"/>
      <c r="D407" s="124" t="s">
        <v>13</v>
      </c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24"/>
      <c r="AB407" s="111">
        <f>SUM(AB404:AB406)</f>
        <v>0</v>
      </c>
      <c r="AC407" s="247"/>
      <c r="AD407" s="247"/>
      <c r="AE407" s="247"/>
      <c r="AF407" s="247"/>
      <c r="AG407" s="247"/>
      <c r="AH407" s="247"/>
      <c r="AI407" s="111">
        <f>SUM(AI404:AI406)</f>
        <v>0</v>
      </c>
      <c r="AJ407" s="111">
        <f>SUM(AJ404:AJ406)</f>
        <v>0</v>
      </c>
      <c r="AK407" s="111">
        <f t="shared" ref="AK407:BI407" si="839">SUM(AK404:AK406)</f>
        <v>0</v>
      </c>
      <c r="AL407" s="111">
        <f t="shared" si="839"/>
        <v>0</v>
      </c>
      <c r="AM407" s="111">
        <f t="shared" si="839"/>
        <v>0</v>
      </c>
      <c r="AN407" s="111">
        <f t="shared" si="839"/>
        <v>0</v>
      </c>
      <c r="AO407" s="111">
        <f t="shared" si="839"/>
        <v>0</v>
      </c>
      <c r="AP407" s="111">
        <f t="shared" si="839"/>
        <v>0</v>
      </c>
      <c r="AQ407" s="111">
        <f t="shared" si="839"/>
        <v>0</v>
      </c>
      <c r="AR407" s="111">
        <f t="shared" si="839"/>
        <v>0</v>
      </c>
      <c r="AS407" s="111">
        <f t="shared" si="839"/>
        <v>0</v>
      </c>
      <c r="AT407" s="111">
        <f t="shared" si="839"/>
        <v>0</v>
      </c>
      <c r="AU407" s="111">
        <f t="shared" si="839"/>
        <v>0</v>
      </c>
      <c r="AV407" s="111">
        <f t="shared" si="839"/>
        <v>0</v>
      </c>
      <c r="AW407" s="111">
        <f t="shared" si="839"/>
        <v>0</v>
      </c>
      <c r="AX407" s="111">
        <f t="shared" si="839"/>
        <v>0</v>
      </c>
      <c r="AY407" s="111">
        <f t="shared" si="839"/>
        <v>0</v>
      </c>
      <c r="AZ407" s="111">
        <f t="shared" si="839"/>
        <v>0</v>
      </c>
      <c r="BA407" s="111">
        <f t="shared" si="839"/>
        <v>0</v>
      </c>
      <c r="BB407" s="111">
        <f t="shared" si="839"/>
        <v>0</v>
      </c>
      <c r="BC407" s="111">
        <f t="shared" si="839"/>
        <v>0</v>
      </c>
      <c r="BD407" s="111">
        <f t="shared" si="839"/>
        <v>0</v>
      </c>
      <c r="BE407" s="111">
        <f t="shared" si="839"/>
        <v>0</v>
      </c>
      <c r="BF407" s="111">
        <f t="shared" si="839"/>
        <v>0</v>
      </c>
      <c r="BG407" s="111">
        <f t="shared" si="839"/>
        <v>0</v>
      </c>
      <c r="BH407" s="111">
        <f t="shared" si="839"/>
        <v>0</v>
      </c>
      <c r="BI407" s="111">
        <f t="shared" si="839"/>
        <v>0</v>
      </c>
      <c r="BJ407" s="225">
        <f>SUM(BJ404:BJ406)</f>
        <v>0</v>
      </c>
      <c r="BK407" s="225">
        <f>SUM(BK404:BK406)</f>
        <v>0</v>
      </c>
      <c r="BL407" s="225">
        <f>SUM(BL404:BL406)</f>
        <v>0</v>
      </c>
      <c r="BM407" s="112"/>
      <c r="BN407" s="112"/>
      <c r="BO407" s="112"/>
      <c r="BP407" s="112"/>
      <c r="BQ407" s="111">
        <f t="shared" ref="BQ407:CD407" si="840">SUM(BQ404:BQ406)</f>
        <v>0</v>
      </c>
      <c r="BR407" s="247"/>
      <c r="BS407" s="111">
        <f t="shared" si="840"/>
        <v>0</v>
      </c>
      <c r="BT407" s="111">
        <f t="shared" si="840"/>
        <v>0</v>
      </c>
      <c r="BU407" s="111">
        <f t="shared" si="840"/>
        <v>0</v>
      </c>
      <c r="BV407" s="111">
        <f t="shared" si="840"/>
        <v>0</v>
      </c>
      <c r="BW407" s="111">
        <f t="shared" si="840"/>
        <v>0</v>
      </c>
      <c r="BX407" s="225">
        <f>SUM(BX404:BX406)</f>
        <v>0</v>
      </c>
      <c r="BY407" s="225">
        <f>SUM(BY404:BY406)</f>
        <v>0</v>
      </c>
      <c r="BZ407" s="111">
        <f t="shared" si="840"/>
        <v>0</v>
      </c>
      <c r="CA407" s="111">
        <f t="shared" si="840"/>
        <v>0</v>
      </c>
      <c r="CB407" s="111">
        <f t="shared" si="840"/>
        <v>0</v>
      </c>
      <c r="CC407" s="111">
        <f t="shared" si="840"/>
        <v>0</v>
      </c>
      <c r="CD407" s="111">
        <f t="shared" si="840"/>
        <v>0</v>
      </c>
      <c r="CE407" s="225">
        <f>SUM(CE404:CE406)</f>
        <v>0</v>
      </c>
      <c r="CF407" s="247"/>
      <c r="CG407" s="570"/>
      <c r="CH407" s="570"/>
      <c r="CI407" s="112"/>
      <c r="CJ407" s="112"/>
      <c r="CK407" s="112"/>
    </row>
    <row r="408" spans="1:89" ht="78.75" hidden="1" outlineLevel="1">
      <c r="A408" s="119"/>
      <c r="B408" s="119"/>
      <c r="C408" s="101">
        <v>2</v>
      </c>
      <c r="D408" s="25" t="s">
        <v>291</v>
      </c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252"/>
      <c r="AD408" s="252"/>
      <c r="AE408" s="252"/>
      <c r="AF408" s="252"/>
      <c r="AG408" s="252"/>
      <c r="AH408" s="252"/>
      <c r="AI408" s="173"/>
      <c r="AJ408" s="164">
        <f>AJ414+AJ419+AJ424+AJ429+AJ434+AJ439+AJ445+AJ450+AJ455+AJ460+AJ465+AJ470</f>
        <v>1.5122300202635295</v>
      </c>
      <c r="AK408" s="164">
        <f>AK414+AK419+AK424+AK429+AK434+AK439+AK445+AK450+AK455+AK460+AK465+AK470</f>
        <v>2.9835699413555586E-2</v>
      </c>
      <c r="AL408" s="173"/>
      <c r="AM408" s="164">
        <f>AM414+AM419+AM424+AM429+AM434+AM439+AM445+AM450+AM455+AM460+AM465+AM470</f>
        <v>1.0081613360000001</v>
      </c>
      <c r="AN408" s="164">
        <f>AN414+AN419+AN424+AN429+AN434+AN439+AN445+AN450+AN455+AN460+AN465+AN470</f>
        <v>1.8635620864000002E-2</v>
      </c>
      <c r="AO408" s="173"/>
      <c r="AP408" s="164">
        <f>AP414+AP419+AP424+AP429+AP434+AP439+AP445+AP450+AP455+AP460+AP465+AP470</f>
        <v>1.08017286</v>
      </c>
      <c r="AQ408" s="164">
        <f>AQ414+AQ419+AQ424+AQ429+AQ434+AQ439+AQ445+AQ450+AQ455+AQ460+AQ465+AQ470</f>
        <v>1.996673664E-2</v>
      </c>
      <c r="AR408" s="173"/>
      <c r="AS408" s="164">
        <f>AS414+AS419+AS424+AS429+AS434+AS439+AS445+AS450+AS455+AS460+AS465+AS470</f>
        <v>0</v>
      </c>
      <c r="AT408" s="164">
        <f>AT414+AT419+AT424+AT429+AT434+AT439+AT445+AT450+AT455+AT460+AT465+AT470</f>
        <v>0</v>
      </c>
      <c r="AU408" s="173"/>
      <c r="AV408" s="164">
        <f>AV414+AV419+AV424+AV429+AV434+AV439+AV445+AV450+AV455+AV460+AV465+AV470</f>
        <v>0.93614981199999991</v>
      </c>
      <c r="AW408" s="164">
        <f>AW414+AW419+AW424+AW429+AW434+AW439+AW445+AW450+AW455+AW460+AW465+AW470</f>
        <v>1.7304505088000001E-2</v>
      </c>
      <c r="AX408" s="173"/>
      <c r="AY408" s="164">
        <f>AY414+AY419+AY424+AY429+AY434+AY439+AY445+AY450+AY455+AY460+AY465+AY470</f>
        <v>3.0244840079999999</v>
      </c>
      <c r="AZ408" s="164">
        <f>AZ414+AZ419+AZ424+AZ429+AZ434+AZ439+AZ445+AZ450+AZ455+AZ460+AZ465+AZ470</f>
        <v>5.5906862592000006E-2</v>
      </c>
      <c r="BA408" s="173"/>
      <c r="BB408" s="164">
        <f>BB414+BB419+BB424+BB429+BB434+BB439+BB445+BB450+BB455+BB460+BB465+BB470</f>
        <v>4.8918416646666651</v>
      </c>
      <c r="BC408" s="164">
        <f>BC414+BC419+BC424+BC429+BC434+BC439+BC445+BC450+BC455+BC460+BC465+BC470</f>
        <v>9.0424521685333312E-2</v>
      </c>
      <c r="BD408" s="173"/>
      <c r="BE408" s="164">
        <f>BE414+BE419+BE424+BE429+BE434+BE439+BE445+BE450+BE455+BE460+BE465+BE470</f>
        <v>2.8755189926666653</v>
      </c>
      <c r="BF408" s="164">
        <f>BF414+BF419+BF424+BF429+BF434+BF439+BF445+BF450+BF455+BF460+BF465+BF470</f>
        <v>5.3153279957333308E-2</v>
      </c>
      <c r="BG408" s="173"/>
      <c r="BH408" s="164">
        <f>BH414+BH419+BH424+BH429+BH434+BH439+BH445+BH450+BH455+BH460+BH465+BH470</f>
        <v>1.98031691</v>
      </c>
      <c r="BI408" s="164">
        <f>BI414+BI419+BI424+BI429+BI434+BI439+BI445+BI450+BI455+BI460+BI465+BI470</f>
        <v>3.660568384E-2</v>
      </c>
      <c r="BJ408" s="173"/>
      <c r="BK408" s="164">
        <f>BK414+BK419+BK424+BK429+BK434+BK439+BK445+BK450+BK455+BK460+BK465+BK470</f>
        <v>1.98031691</v>
      </c>
      <c r="BL408" s="164">
        <f>BL414+BL419+BL424+BL429+BL434+BL439+BL445+BL450+BL455+BL460+BL465+BL470</f>
        <v>3.660568384E-2</v>
      </c>
      <c r="BM408" s="173"/>
      <c r="BN408" s="173"/>
      <c r="BO408" s="173"/>
      <c r="BP408" s="173"/>
      <c r="BQ408" s="164">
        <f>BQ414+BQ419+BQ424+BQ429+BQ434+BQ439+BQ445+BQ450+BQ455+BQ460+BQ465+BQ470</f>
        <v>0.900038211601635</v>
      </c>
      <c r="BR408" s="248"/>
      <c r="BS408" s="164">
        <f>BS414+BS419+BS424+BS429+BS434+BS439+BS445+BS450+BS455+BS460+BS465+BS470</f>
        <v>0</v>
      </c>
      <c r="BT408" s="164">
        <f t="shared" ref="BT408:CH408" si="841">BT414+BT419+BT424+BT429+BT434+BT439+BT445+BT450+BT455+BT460+BT465+BT470</f>
        <v>5.7457105800817504E-2</v>
      </c>
      <c r="BU408" s="164">
        <f t="shared" si="841"/>
        <v>0.130854</v>
      </c>
      <c r="BV408" s="164">
        <f t="shared" si="841"/>
        <v>0.130854</v>
      </c>
      <c r="BW408" s="164">
        <f t="shared" si="841"/>
        <v>0.13085400000000003</v>
      </c>
      <c r="BX408" s="164">
        <f t="shared" si="841"/>
        <v>0.130854</v>
      </c>
      <c r="BY408" s="164">
        <f t="shared" si="841"/>
        <v>0.130854</v>
      </c>
      <c r="BZ408" s="164">
        <f t="shared" si="841"/>
        <v>0.16002951999999998</v>
      </c>
      <c r="CA408" s="164">
        <f t="shared" si="841"/>
        <v>0</v>
      </c>
      <c r="CB408" s="164">
        <f t="shared" si="841"/>
        <v>0</v>
      </c>
      <c r="CC408" s="164">
        <f t="shared" si="841"/>
        <v>0.16002951999999998</v>
      </c>
      <c r="CD408" s="164">
        <f t="shared" si="841"/>
        <v>0</v>
      </c>
      <c r="CE408" s="164">
        <f t="shared" si="841"/>
        <v>0</v>
      </c>
      <c r="CF408" s="164">
        <f t="shared" si="841"/>
        <v>0</v>
      </c>
      <c r="CG408" s="164">
        <f t="shared" si="841"/>
        <v>0</v>
      </c>
      <c r="CH408" s="164">
        <f t="shared" si="841"/>
        <v>0</v>
      </c>
      <c r="CI408" s="173"/>
      <c r="CJ408" s="173"/>
      <c r="CK408" s="173"/>
    </row>
    <row r="409" spans="1:89" hidden="1" outlineLevel="1">
      <c r="A409" s="117"/>
      <c r="B409" s="117"/>
      <c r="C409" s="95" t="s">
        <v>51</v>
      </c>
      <c r="D409" s="122" t="s">
        <v>101</v>
      </c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23"/>
      <c r="AB409" s="112"/>
      <c r="AC409" s="246"/>
      <c r="AD409" s="246"/>
      <c r="AE409" s="246"/>
      <c r="AF409" s="246"/>
      <c r="AG409" s="246"/>
      <c r="AH409" s="246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246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246"/>
      <c r="CG409" s="582"/>
      <c r="CH409" s="582"/>
      <c r="CI409" s="112"/>
      <c r="CJ409" s="112"/>
      <c r="CK409" s="112"/>
    </row>
    <row r="410" spans="1:89" hidden="1" outlineLevel="1">
      <c r="A410" s="117"/>
      <c r="B410" s="117"/>
      <c r="C410" s="102" t="s">
        <v>126</v>
      </c>
      <c r="D410" s="36" t="s">
        <v>106</v>
      </c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7"/>
      <c r="AB410" s="112"/>
      <c r="AC410" s="246"/>
      <c r="AD410" s="246"/>
      <c r="AE410" s="246"/>
      <c r="AF410" s="246"/>
      <c r="AG410" s="246"/>
      <c r="AH410" s="246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246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246"/>
      <c r="CG410" s="582"/>
      <c r="CH410" s="582"/>
      <c r="CI410" s="112"/>
      <c r="CJ410" s="112"/>
      <c r="CK410" s="112"/>
    </row>
    <row r="411" spans="1:89" hidden="1" outlineLevel="1">
      <c r="A411" s="117"/>
      <c r="B411" s="117"/>
      <c r="C411" s="103"/>
      <c r="D411" s="131"/>
      <c r="E411" s="117"/>
      <c r="F411" s="117"/>
      <c r="G411" s="111">
        <f>J411+O411+P411+Q411+R411</f>
        <v>0</v>
      </c>
      <c r="H411" s="225">
        <f t="shared" ref="H411:J413" si="842">SUM(I411:L411)</f>
        <v>0</v>
      </c>
      <c r="I411" s="225">
        <f t="shared" si="842"/>
        <v>0</v>
      </c>
      <c r="J411" s="111">
        <f t="shared" si="842"/>
        <v>0</v>
      </c>
      <c r="K411" s="123"/>
      <c r="L411" s="123"/>
      <c r="M411" s="123"/>
      <c r="N411" s="123"/>
      <c r="O411" s="123"/>
      <c r="P411" s="123"/>
      <c r="Q411" s="123"/>
      <c r="R411" s="123"/>
      <c r="S411" s="221"/>
      <c r="T411" s="123"/>
      <c r="U411" s="123"/>
      <c r="V411" s="123"/>
      <c r="W411" s="123"/>
      <c r="X411" s="123"/>
      <c r="Y411" s="123"/>
      <c r="Z411" s="221"/>
      <c r="AA411" s="123"/>
      <c r="AB411" s="111">
        <f>AI411+AX411+BA411+BD411+BG411</f>
        <v>0</v>
      </c>
      <c r="AC411" s="247"/>
      <c r="AD411" s="247"/>
      <c r="AE411" s="247"/>
      <c r="AF411" s="247"/>
      <c r="AG411" s="247"/>
      <c r="AH411" s="247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221"/>
      <c r="BK411" s="221"/>
      <c r="BL411" s="221"/>
      <c r="BM411" s="123"/>
      <c r="BN411" s="123"/>
      <c r="BO411" s="123"/>
      <c r="BP411" s="123"/>
      <c r="BQ411" s="111">
        <f>SUM(BS411:BW411)</f>
        <v>0</v>
      </c>
      <c r="BR411" s="247"/>
      <c r="BS411" s="123"/>
      <c r="BT411" s="123"/>
      <c r="BU411" s="123"/>
      <c r="BV411" s="123"/>
      <c r="BW411" s="123"/>
      <c r="BX411" s="221"/>
      <c r="BY411" s="221"/>
      <c r="BZ411" s="111">
        <f>SUM(CA411:CD411)</f>
        <v>0</v>
      </c>
      <c r="CA411" s="123"/>
      <c r="CB411" s="123"/>
      <c r="CC411" s="123"/>
      <c r="CD411" s="123"/>
      <c r="CE411" s="221"/>
      <c r="CF411" s="229"/>
      <c r="CG411" s="578"/>
      <c r="CH411" s="578"/>
      <c r="CI411" s="117"/>
      <c r="CJ411" s="117"/>
      <c r="CK411" s="117"/>
    </row>
    <row r="412" spans="1:89" hidden="1" outlineLevel="1">
      <c r="A412" s="117"/>
      <c r="B412" s="117"/>
      <c r="C412" s="103"/>
      <c r="D412" s="131"/>
      <c r="E412" s="117"/>
      <c r="F412" s="117"/>
      <c r="G412" s="111">
        <f>J412+O412+P412+Q412+R412</f>
        <v>0</v>
      </c>
      <c r="H412" s="225">
        <f t="shared" si="842"/>
        <v>0</v>
      </c>
      <c r="I412" s="225">
        <f t="shared" si="842"/>
        <v>0</v>
      </c>
      <c r="J412" s="111">
        <f t="shared" si="842"/>
        <v>0</v>
      </c>
      <c r="K412" s="90"/>
      <c r="L412" s="90"/>
      <c r="M412" s="90"/>
      <c r="N412" s="90"/>
      <c r="O412" s="90"/>
      <c r="P412" s="90"/>
      <c r="Q412" s="90"/>
      <c r="R412" s="90"/>
      <c r="S412" s="224"/>
      <c r="T412" s="87"/>
      <c r="U412" s="87"/>
      <c r="V412" s="87"/>
      <c r="W412" s="87"/>
      <c r="X412" s="87"/>
      <c r="Y412" s="87"/>
      <c r="Z412" s="222"/>
      <c r="AA412" s="87"/>
      <c r="AB412" s="111">
        <f>AI412+AX412+BA412+BD412+BG412</f>
        <v>0</v>
      </c>
      <c r="AC412" s="247"/>
      <c r="AD412" s="247"/>
      <c r="AE412" s="247"/>
      <c r="AF412" s="247"/>
      <c r="AG412" s="247"/>
      <c r="AH412" s="24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222"/>
      <c r="BK412" s="222"/>
      <c r="BL412" s="222"/>
      <c r="BM412" s="87"/>
      <c r="BN412" s="87"/>
      <c r="BO412" s="87"/>
      <c r="BP412" s="87"/>
      <c r="BQ412" s="111">
        <f>SUM(BS412:BW412)</f>
        <v>0</v>
      </c>
      <c r="BR412" s="247"/>
      <c r="BS412" s="87"/>
      <c r="BT412" s="87"/>
      <c r="BU412" s="87"/>
      <c r="BV412" s="87"/>
      <c r="BW412" s="87"/>
      <c r="BX412" s="222"/>
      <c r="BY412" s="222"/>
      <c r="BZ412" s="111">
        <f>SUM(CA412:CD412)</f>
        <v>0</v>
      </c>
      <c r="CA412" s="87"/>
      <c r="CB412" s="87"/>
      <c r="CC412" s="87"/>
      <c r="CD412" s="87"/>
      <c r="CE412" s="222"/>
      <c r="CF412" s="226"/>
      <c r="CG412" s="568"/>
      <c r="CH412" s="568"/>
      <c r="CI412" s="117"/>
      <c r="CJ412" s="117"/>
      <c r="CK412" s="117"/>
    </row>
    <row r="413" spans="1:89" hidden="1" outlineLevel="1">
      <c r="A413" s="117"/>
      <c r="B413" s="117"/>
      <c r="C413" s="103"/>
      <c r="D413" s="131"/>
      <c r="E413" s="117"/>
      <c r="F413" s="117"/>
      <c r="G413" s="111">
        <f>J413+O413+P413+Q413+R413</f>
        <v>0</v>
      </c>
      <c r="H413" s="225">
        <f t="shared" si="842"/>
        <v>0</v>
      </c>
      <c r="I413" s="225">
        <f t="shared" si="842"/>
        <v>0</v>
      </c>
      <c r="J413" s="111">
        <f t="shared" si="842"/>
        <v>0</v>
      </c>
      <c r="K413" s="90"/>
      <c r="L413" s="90"/>
      <c r="M413" s="90"/>
      <c r="N413" s="90"/>
      <c r="O413" s="90"/>
      <c r="P413" s="90"/>
      <c r="Q413" s="90"/>
      <c r="R413" s="90"/>
      <c r="S413" s="224"/>
      <c r="T413" s="87"/>
      <c r="U413" s="87"/>
      <c r="V413" s="87"/>
      <c r="W413" s="87"/>
      <c r="X413" s="87"/>
      <c r="Y413" s="87"/>
      <c r="Z413" s="222"/>
      <c r="AA413" s="87"/>
      <c r="AB413" s="111">
        <f>AI413+AX413+BA413+BD413+BG413</f>
        <v>0</v>
      </c>
      <c r="AC413" s="247"/>
      <c r="AD413" s="247"/>
      <c r="AE413" s="247"/>
      <c r="AF413" s="247"/>
      <c r="AG413" s="247"/>
      <c r="AH413" s="24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222"/>
      <c r="BK413" s="222"/>
      <c r="BL413" s="222"/>
      <c r="BM413" s="87"/>
      <c r="BN413" s="87"/>
      <c r="BO413" s="87"/>
      <c r="BP413" s="87"/>
      <c r="BQ413" s="111">
        <f>SUM(BS413:BW413)</f>
        <v>0</v>
      </c>
      <c r="BR413" s="247"/>
      <c r="BS413" s="87"/>
      <c r="BT413" s="87"/>
      <c r="BU413" s="87"/>
      <c r="BV413" s="87"/>
      <c r="BW413" s="87"/>
      <c r="BX413" s="222"/>
      <c r="BY413" s="222"/>
      <c r="BZ413" s="111">
        <f>SUM(CA413:CD413)</f>
        <v>0</v>
      </c>
      <c r="CA413" s="87"/>
      <c r="CB413" s="87"/>
      <c r="CC413" s="87"/>
      <c r="CD413" s="87"/>
      <c r="CE413" s="222"/>
      <c r="CF413" s="226"/>
      <c r="CG413" s="568"/>
      <c r="CH413" s="568"/>
      <c r="CI413" s="117"/>
      <c r="CJ413" s="117"/>
      <c r="CK413" s="117"/>
    </row>
    <row r="414" spans="1:89" hidden="1" outlineLevel="1">
      <c r="A414" s="117"/>
      <c r="B414" s="117"/>
      <c r="C414" s="103"/>
      <c r="D414" s="37" t="s">
        <v>107</v>
      </c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24"/>
      <c r="AB414" s="111">
        <f>SUM(AB411:AB413)</f>
        <v>0</v>
      </c>
      <c r="AC414" s="247"/>
      <c r="AD414" s="247"/>
      <c r="AE414" s="247"/>
      <c r="AF414" s="247"/>
      <c r="AG414" s="247"/>
      <c r="AH414" s="247"/>
      <c r="AI414" s="111">
        <f>SUM(AI411:AI413)</f>
        <v>0</v>
      </c>
      <c r="AJ414" s="111">
        <f>SUM(AJ411:AJ413)</f>
        <v>0</v>
      </c>
      <c r="AK414" s="111">
        <f t="shared" ref="AK414:BI414" si="843">SUM(AK411:AK413)</f>
        <v>0</v>
      </c>
      <c r="AL414" s="111">
        <f t="shared" si="843"/>
        <v>0</v>
      </c>
      <c r="AM414" s="111">
        <f t="shared" si="843"/>
        <v>0</v>
      </c>
      <c r="AN414" s="111">
        <f t="shared" si="843"/>
        <v>0</v>
      </c>
      <c r="AO414" s="111">
        <f t="shared" si="843"/>
        <v>0</v>
      </c>
      <c r="AP414" s="111">
        <f t="shared" si="843"/>
        <v>0</v>
      </c>
      <c r="AQ414" s="111">
        <f t="shared" si="843"/>
        <v>0</v>
      </c>
      <c r="AR414" s="111">
        <f t="shared" si="843"/>
        <v>0</v>
      </c>
      <c r="AS414" s="111">
        <f t="shared" si="843"/>
        <v>0</v>
      </c>
      <c r="AT414" s="111">
        <f t="shared" si="843"/>
        <v>0</v>
      </c>
      <c r="AU414" s="111">
        <f t="shared" si="843"/>
        <v>0</v>
      </c>
      <c r="AV414" s="111">
        <f t="shared" si="843"/>
        <v>0</v>
      </c>
      <c r="AW414" s="111">
        <f t="shared" si="843"/>
        <v>0</v>
      </c>
      <c r="AX414" s="111">
        <f t="shared" si="843"/>
        <v>0</v>
      </c>
      <c r="AY414" s="111">
        <f t="shared" si="843"/>
        <v>0</v>
      </c>
      <c r="AZ414" s="111">
        <f t="shared" si="843"/>
        <v>0</v>
      </c>
      <c r="BA414" s="111">
        <f t="shared" si="843"/>
        <v>0</v>
      </c>
      <c r="BB414" s="111">
        <f t="shared" si="843"/>
        <v>0</v>
      </c>
      <c r="BC414" s="111">
        <f t="shared" si="843"/>
        <v>0</v>
      </c>
      <c r="BD414" s="111">
        <f t="shared" si="843"/>
        <v>0</v>
      </c>
      <c r="BE414" s="111">
        <f t="shared" si="843"/>
        <v>0</v>
      </c>
      <c r="BF414" s="111">
        <f t="shared" si="843"/>
        <v>0</v>
      </c>
      <c r="BG414" s="111">
        <f t="shared" si="843"/>
        <v>0</v>
      </c>
      <c r="BH414" s="111">
        <f t="shared" si="843"/>
        <v>0</v>
      </c>
      <c r="BI414" s="111">
        <f t="shared" si="843"/>
        <v>0</v>
      </c>
      <c r="BJ414" s="225">
        <f>SUM(BJ411:BJ413)</f>
        <v>0</v>
      </c>
      <c r="BK414" s="225">
        <f>SUM(BK411:BK413)</f>
        <v>0</v>
      </c>
      <c r="BL414" s="225">
        <f>SUM(BL411:BL413)</f>
        <v>0</v>
      </c>
      <c r="BM414" s="112"/>
      <c r="BN414" s="112"/>
      <c r="BO414" s="112"/>
      <c r="BP414" s="112"/>
      <c r="BQ414" s="111">
        <f t="shared" ref="BQ414:CD414" si="844">SUM(BQ411:BQ413)</f>
        <v>0</v>
      </c>
      <c r="BR414" s="247"/>
      <c r="BS414" s="111">
        <f t="shared" si="844"/>
        <v>0</v>
      </c>
      <c r="BT414" s="111">
        <f t="shared" si="844"/>
        <v>0</v>
      </c>
      <c r="BU414" s="111">
        <f t="shared" si="844"/>
        <v>0</v>
      </c>
      <c r="BV414" s="111">
        <f t="shared" si="844"/>
        <v>0</v>
      </c>
      <c r="BW414" s="111">
        <f t="shared" si="844"/>
        <v>0</v>
      </c>
      <c r="BX414" s="225">
        <f>SUM(BX411:BX413)</f>
        <v>0</v>
      </c>
      <c r="BY414" s="225">
        <f>SUM(BY411:BY413)</f>
        <v>0</v>
      </c>
      <c r="BZ414" s="111">
        <f t="shared" si="844"/>
        <v>0</v>
      </c>
      <c r="CA414" s="111">
        <f t="shared" si="844"/>
        <v>0</v>
      </c>
      <c r="CB414" s="111">
        <f t="shared" si="844"/>
        <v>0</v>
      </c>
      <c r="CC414" s="111">
        <f t="shared" si="844"/>
        <v>0</v>
      </c>
      <c r="CD414" s="111">
        <f t="shared" si="844"/>
        <v>0</v>
      </c>
      <c r="CE414" s="225">
        <f>SUM(CE411:CE413)</f>
        <v>0</v>
      </c>
      <c r="CF414" s="247"/>
      <c r="CG414" s="570"/>
      <c r="CH414" s="570"/>
      <c r="CI414" s="112"/>
      <c r="CJ414" s="112"/>
      <c r="CK414" s="112"/>
    </row>
    <row r="415" spans="1:89" hidden="1" outlineLevel="1">
      <c r="A415" s="117"/>
      <c r="B415" s="117"/>
      <c r="C415" s="102" t="s">
        <v>127</v>
      </c>
      <c r="D415" s="36" t="s">
        <v>273</v>
      </c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7"/>
      <c r="AB415" s="112"/>
      <c r="AC415" s="246"/>
      <c r="AD415" s="246"/>
      <c r="AE415" s="246"/>
      <c r="AF415" s="246"/>
      <c r="AG415" s="246"/>
      <c r="AH415" s="246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246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246"/>
      <c r="CG415" s="582"/>
      <c r="CH415" s="582"/>
      <c r="CI415" s="112"/>
      <c r="CJ415" s="112"/>
      <c r="CK415" s="112"/>
    </row>
    <row r="416" spans="1:89" hidden="1" outlineLevel="1">
      <c r="A416" s="117"/>
      <c r="B416" s="117"/>
      <c r="C416" s="103"/>
      <c r="D416" s="24"/>
      <c r="E416" s="117"/>
      <c r="F416" s="117"/>
      <c r="G416" s="111">
        <f>J416+O416+P416+Q416+R416</f>
        <v>0</v>
      </c>
      <c r="H416" s="225">
        <f t="shared" ref="H416:J418" si="845">SUM(I416:L416)</f>
        <v>0</v>
      </c>
      <c r="I416" s="225">
        <f t="shared" si="845"/>
        <v>0</v>
      </c>
      <c r="J416" s="111">
        <f t="shared" si="845"/>
        <v>0</v>
      </c>
      <c r="K416" s="123"/>
      <c r="L416" s="123"/>
      <c r="M416" s="123"/>
      <c r="N416" s="123"/>
      <c r="O416" s="123"/>
      <c r="P416" s="123"/>
      <c r="Q416" s="123"/>
      <c r="R416" s="123"/>
      <c r="S416" s="221"/>
      <c r="T416" s="123"/>
      <c r="U416" s="123"/>
      <c r="V416" s="123"/>
      <c r="W416" s="123"/>
      <c r="X416" s="123"/>
      <c r="Y416" s="123"/>
      <c r="Z416" s="221"/>
      <c r="AA416" s="123"/>
      <c r="AB416" s="111">
        <f>AI416+AX416+BA416+BD416+BG416</f>
        <v>0</v>
      </c>
      <c r="AC416" s="247"/>
      <c r="AD416" s="247"/>
      <c r="AE416" s="247"/>
      <c r="AF416" s="247"/>
      <c r="AG416" s="247"/>
      <c r="AH416" s="247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221"/>
      <c r="BK416" s="221"/>
      <c r="BL416" s="221"/>
      <c r="BM416" s="123"/>
      <c r="BN416" s="123"/>
      <c r="BO416" s="123"/>
      <c r="BP416" s="123"/>
      <c r="BQ416" s="111">
        <f>SUM(BS416:BW416)</f>
        <v>0</v>
      </c>
      <c r="BR416" s="247"/>
      <c r="BS416" s="123"/>
      <c r="BT416" s="123"/>
      <c r="BU416" s="123"/>
      <c r="BV416" s="123"/>
      <c r="BW416" s="123"/>
      <c r="BX416" s="221"/>
      <c r="BY416" s="221"/>
      <c r="BZ416" s="111">
        <f>SUM(CA416:CD416)</f>
        <v>0</v>
      </c>
      <c r="CA416" s="123"/>
      <c r="CB416" s="123"/>
      <c r="CC416" s="123"/>
      <c r="CD416" s="123"/>
      <c r="CE416" s="221"/>
      <c r="CF416" s="229"/>
      <c r="CG416" s="578"/>
      <c r="CH416" s="578"/>
      <c r="CI416" s="117"/>
      <c r="CJ416" s="117"/>
      <c r="CK416" s="117"/>
    </row>
    <row r="417" spans="1:89" hidden="1" outlineLevel="1">
      <c r="A417" s="117"/>
      <c r="B417" s="117"/>
      <c r="C417" s="103"/>
      <c r="D417" s="24"/>
      <c r="E417" s="117"/>
      <c r="F417" s="117"/>
      <c r="G417" s="111">
        <f>J417+O417+P417+Q417+R417</f>
        <v>0</v>
      </c>
      <c r="H417" s="225">
        <f t="shared" si="845"/>
        <v>0</v>
      </c>
      <c r="I417" s="225">
        <f t="shared" si="845"/>
        <v>0</v>
      </c>
      <c r="J417" s="111">
        <f t="shared" si="845"/>
        <v>0</v>
      </c>
      <c r="K417" s="90"/>
      <c r="L417" s="90"/>
      <c r="M417" s="90"/>
      <c r="N417" s="90"/>
      <c r="O417" s="90"/>
      <c r="P417" s="90"/>
      <c r="Q417" s="90"/>
      <c r="R417" s="90"/>
      <c r="S417" s="224"/>
      <c r="T417" s="87"/>
      <c r="U417" s="87"/>
      <c r="V417" s="87"/>
      <c r="W417" s="87"/>
      <c r="X417" s="87"/>
      <c r="Y417" s="87"/>
      <c r="Z417" s="222"/>
      <c r="AA417" s="87"/>
      <c r="AB417" s="111">
        <f>AI417+AX417+BA417+BD417+BG417</f>
        <v>0</v>
      </c>
      <c r="AC417" s="247"/>
      <c r="AD417" s="247"/>
      <c r="AE417" s="247"/>
      <c r="AF417" s="247"/>
      <c r="AG417" s="247"/>
      <c r="AH417" s="24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222"/>
      <c r="BK417" s="222"/>
      <c r="BL417" s="222"/>
      <c r="BM417" s="87"/>
      <c r="BN417" s="87"/>
      <c r="BO417" s="87"/>
      <c r="BP417" s="87"/>
      <c r="BQ417" s="111">
        <f>SUM(BS417:BW417)</f>
        <v>0</v>
      </c>
      <c r="BR417" s="247"/>
      <c r="BS417" s="87"/>
      <c r="BT417" s="87"/>
      <c r="BU417" s="87"/>
      <c r="BV417" s="87"/>
      <c r="BW417" s="87"/>
      <c r="BX417" s="222"/>
      <c r="BY417" s="222"/>
      <c r="BZ417" s="111">
        <f>SUM(CA417:CD417)</f>
        <v>0</v>
      </c>
      <c r="CA417" s="87"/>
      <c r="CB417" s="87"/>
      <c r="CC417" s="87"/>
      <c r="CD417" s="87"/>
      <c r="CE417" s="222"/>
      <c r="CF417" s="226"/>
      <c r="CG417" s="568"/>
      <c r="CH417" s="568"/>
      <c r="CI417" s="117"/>
      <c r="CJ417" s="117"/>
      <c r="CK417" s="117"/>
    </row>
    <row r="418" spans="1:89" hidden="1" outlineLevel="1">
      <c r="A418" s="117"/>
      <c r="B418" s="117"/>
      <c r="C418" s="103" t="s">
        <v>104</v>
      </c>
      <c r="D418" s="24"/>
      <c r="E418" s="117"/>
      <c r="F418" s="117"/>
      <c r="G418" s="111">
        <f>J418+O418+P418+Q418+R418</f>
        <v>0</v>
      </c>
      <c r="H418" s="225">
        <f t="shared" si="845"/>
        <v>0</v>
      </c>
      <c r="I418" s="225">
        <f t="shared" si="845"/>
        <v>0</v>
      </c>
      <c r="J418" s="111">
        <f t="shared" si="845"/>
        <v>0</v>
      </c>
      <c r="K418" s="90"/>
      <c r="L418" s="90"/>
      <c r="M418" s="90"/>
      <c r="N418" s="90"/>
      <c r="O418" s="90"/>
      <c r="P418" s="90"/>
      <c r="Q418" s="90"/>
      <c r="R418" s="90"/>
      <c r="S418" s="224"/>
      <c r="T418" s="87"/>
      <c r="U418" s="87"/>
      <c r="V418" s="87"/>
      <c r="W418" s="87"/>
      <c r="X418" s="87"/>
      <c r="Y418" s="87"/>
      <c r="Z418" s="222"/>
      <c r="AA418" s="87"/>
      <c r="AB418" s="111">
        <f>AI418+AX418+BA418+BD418+BG418</f>
        <v>0</v>
      </c>
      <c r="AC418" s="247"/>
      <c r="AD418" s="247"/>
      <c r="AE418" s="247"/>
      <c r="AF418" s="247"/>
      <c r="AG418" s="247"/>
      <c r="AH418" s="24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222"/>
      <c r="BK418" s="222"/>
      <c r="BL418" s="222"/>
      <c r="BM418" s="87"/>
      <c r="BN418" s="87"/>
      <c r="BO418" s="87"/>
      <c r="BP418" s="87"/>
      <c r="BQ418" s="111">
        <f>SUM(BS418:BW418)</f>
        <v>0</v>
      </c>
      <c r="BR418" s="247"/>
      <c r="BS418" s="87"/>
      <c r="BT418" s="87"/>
      <c r="BU418" s="87"/>
      <c r="BV418" s="87"/>
      <c r="BW418" s="87"/>
      <c r="BX418" s="222"/>
      <c r="BY418" s="222"/>
      <c r="BZ418" s="111">
        <f>SUM(CA418:CD418)</f>
        <v>0</v>
      </c>
      <c r="CA418" s="87"/>
      <c r="CB418" s="87"/>
      <c r="CC418" s="87"/>
      <c r="CD418" s="87"/>
      <c r="CE418" s="222"/>
      <c r="CF418" s="226"/>
      <c r="CG418" s="568"/>
      <c r="CH418" s="568"/>
      <c r="CI418" s="117"/>
      <c r="CJ418" s="117"/>
      <c r="CK418" s="117"/>
    </row>
    <row r="419" spans="1:89" hidden="1" outlineLevel="1">
      <c r="A419" s="117"/>
      <c r="B419" s="117"/>
      <c r="C419" s="103"/>
      <c r="D419" s="37" t="s">
        <v>107</v>
      </c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24"/>
      <c r="AB419" s="111">
        <f>SUM(AB416:AB418)</f>
        <v>0</v>
      </c>
      <c r="AC419" s="247"/>
      <c r="AD419" s="247"/>
      <c r="AE419" s="247"/>
      <c r="AF419" s="247"/>
      <c r="AG419" s="247"/>
      <c r="AH419" s="247"/>
      <c r="AI419" s="111">
        <f>SUM(AI416:AI418)</f>
        <v>0</v>
      </c>
      <c r="AJ419" s="111">
        <f>SUM(AJ416:AJ418)</f>
        <v>0</v>
      </c>
      <c r="AK419" s="111">
        <f t="shared" ref="AK419:BI419" si="846">SUM(AK416:AK418)</f>
        <v>0</v>
      </c>
      <c r="AL419" s="111">
        <f t="shared" si="846"/>
        <v>0</v>
      </c>
      <c r="AM419" s="111">
        <f t="shared" si="846"/>
        <v>0</v>
      </c>
      <c r="AN419" s="111">
        <f t="shared" si="846"/>
        <v>0</v>
      </c>
      <c r="AO419" s="111">
        <f t="shared" si="846"/>
        <v>0</v>
      </c>
      <c r="AP419" s="111">
        <f t="shared" si="846"/>
        <v>0</v>
      </c>
      <c r="AQ419" s="111">
        <f t="shared" si="846"/>
        <v>0</v>
      </c>
      <c r="AR419" s="111">
        <f t="shared" si="846"/>
        <v>0</v>
      </c>
      <c r="AS419" s="111">
        <f t="shared" si="846"/>
        <v>0</v>
      </c>
      <c r="AT419" s="111">
        <f t="shared" si="846"/>
        <v>0</v>
      </c>
      <c r="AU419" s="111">
        <f t="shared" si="846"/>
        <v>0</v>
      </c>
      <c r="AV419" s="111">
        <f t="shared" si="846"/>
        <v>0</v>
      </c>
      <c r="AW419" s="111">
        <f t="shared" si="846"/>
        <v>0</v>
      </c>
      <c r="AX419" s="111">
        <f t="shared" si="846"/>
        <v>0</v>
      </c>
      <c r="AY419" s="111">
        <f t="shared" si="846"/>
        <v>0</v>
      </c>
      <c r="AZ419" s="111">
        <f t="shared" si="846"/>
        <v>0</v>
      </c>
      <c r="BA419" s="111">
        <f t="shared" si="846"/>
        <v>0</v>
      </c>
      <c r="BB419" s="111">
        <f t="shared" si="846"/>
        <v>0</v>
      </c>
      <c r="BC419" s="111">
        <f t="shared" si="846"/>
        <v>0</v>
      </c>
      <c r="BD419" s="111">
        <f t="shared" si="846"/>
        <v>0</v>
      </c>
      <c r="BE419" s="111">
        <f t="shared" si="846"/>
        <v>0</v>
      </c>
      <c r="BF419" s="111">
        <f t="shared" si="846"/>
        <v>0</v>
      </c>
      <c r="BG419" s="111">
        <f t="shared" si="846"/>
        <v>0</v>
      </c>
      <c r="BH419" s="111">
        <f t="shared" si="846"/>
        <v>0</v>
      </c>
      <c r="BI419" s="111">
        <f t="shared" si="846"/>
        <v>0</v>
      </c>
      <c r="BJ419" s="225">
        <f>SUM(BJ416:BJ418)</f>
        <v>0</v>
      </c>
      <c r="BK419" s="225">
        <f>SUM(BK416:BK418)</f>
        <v>0</v>
      </c>
      <c r="BL419" s="225">
        <f>SUM(BL416:BL418)</f>
        <v>0</v>
      </c>
      <c r="BM419" s="112"/>
      <c r="BN419" s="112"/>
      <c r="BO419" s="112"/>
      <c r="BP419" s="112"/>
      <c r="BQ419" s="111">
        <f t="shared" ref="BQ419:CD419" si="847">SUM(BQ416:BQ418)</f>
        <v>0</v>
      </c>
      <c r="BR419" s="247"/>
      <c r="BS419" s="111">
        <f t="shared" si="847"/>
        <v>0</v>
      </c>
      <c r="BT419" s="111">
        <f t="shared" si="847"/>
        <v>0</v>
      </c>
      <c r="BU419" s="111">
        <f t="shared" si="847"/>
        <v>0</v>
      </c>
      <c r="BV419" s="111">
        <f t="shared" si="847"/>
        <v>0</v>
      </c>
      <c r="BW419" s="111">
        <f t="shared" si="847"/>
        <v>0</v>
      </c>
      <c r="BX419" s="225">
        <f>SUM(BX416:BX418)</f>
        <v>0</v>
      </c>
      <c r="BY419" s="225">
        <f>SUM(BY416:BY418)</f>
        <v>0</v>
      </c>
      <c r="BZ419" s="111">
        <f t="shared" si="847"/>
        <v>0</v>
      </c>
      <c r="CA419" s="111">
        <f t="shared" si="847"/>
        <v>0</v>
      </c>
      <c r="CB419" s="111">
        <f t="shared" si="847"/>
        <v>0</v>
      </c>
      <c r="CC419" s="111">
        <f t="shared" si="847"/>
        <v>0</v>
      </c>
      <c r="CD419" s="111">
        <f t="shared" si="847"/>
        <v>0</v>
      </c>
      <c r="CE419" s="225">
        <f>SUM(CE416:CE418)</f>
        <v>0</v>
      </c>
      <c r="CF419" s="247"/>
      <c r="CG419" s="570"/>
      <c r="CH419" s="570"/>
      <c r="CI419" s="112"/>
      <c r="CJ419" s="112"/>
      <c r="CK419" s="112"/>
    </row>
    <row r="420" spans="1:89" hidden="1" outlineLevel="1">
      <c r="A420" s="117"/>
      <c r="B420" s="117"/>
      <c r="C420" s="102" t="s">
        <v>128</v>
      </c>
      <c r="D420" s="36" t="s">
        <v>274</v>
      </c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7"/>
      <c r="AB420" s="112"/>
      <c r="AC420" s="246"/>
      <c r="AD420" s="246"/>
      <c r="AE420" s="246"/>
      <c r="AF420" s="246"/>
      <c r="AG420" s="246"/>
      <c r="AH420" s="246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246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246"/>
      <c r="CG420" s="582"/>
      <c r="CH420" s="582"/>
      <c r="CI420" s="112"/>
      <c r="CJ420" s="112"/>
      <c r="CK420" s="112"/>
    </row>
    <row r="421" spans="1:89" hidden="1" outlineLevel="1">
      <c r="A421" s="117"/>
      <c r="B421" s="117"/>
      <c r="C421" s="103"/>
      <c r="D421" s="24"/>
      <c r="E421" s="117"/>
      <c r="F421" s="117"/>
      <c r="G421" s="111">
        <f>J421+O421+P421+Q421+R421</f>
        <v>0</v>
      </c>
      <c r="H421" s="225">
        <f t="shared" ref="H421:J423" si="848">SUM(I421:L421)</f>
        <v>0</v>
      </c>
      <c r="I421" s="225">
        <f t="shared" si="848"/>
        <v>0</v>
      </c>
      <c r="J421" s="111">
        <f t="shared" si="848"/>
        <v>0</v>
      </c>
      <c r="K421" s="123"/>
      <c r="L421" s="123"/>
      <c r="M421" s="123"/>
      <c r="N421" s="123"/>
      <c r="O421" s="123"/>
      <c r="P421" s="123"/>
      <c r="Q421" s="123"/>
      <c r="R421" s="123"/>
      <c r="S421" s="221"/>
      <c r="T421" s="123"/>
      <c r="U421" s="123"/>
      <c r="V421" s="123"/>
      <c r="W421" s="123"/>
      <c r="X421" s="123"/>
      <c r="Y421" s="123"/>
      <c r="Z421" s="221"/>
      <c r="AA421" s="123"/>
      <c r="AB421" s="111">
        <f>AI421+AX421+BA421+BD421+BG421</f>
        <v>0</v>
      </c>
      <c r="AC421" s="247"/>
      <c r="AD421" s="247"/>
      <c r="AE421" s="247"/>
      <c r="AF421" s="247"/>
      <c r="AG421" s="247"/>
      <c r="AH421" s="247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221"/>
      <c r="BK421" s="221"/>
      <c r="BL421" s="221"/>
      <c r="BM421" s="123"/>
      <c r="BN421" s="123"/>
      <c r="BO421" s="123"/>
      <c r="BP421" s="123"/>
      <c r="BQ421" s="111">
        <f>SUM(BS421:BW421)</f>
        <v>0</v>
      </c>
      <c r="BR421" s="247"/>
      <c r="BS421" s="123"/>
      <c r="BT421" s="123"/>
      <c r="BU421" s="123"/>
      <c r="BV421" s="123"/>
      <c r="BW421" s="123"/>
      <c r="BX421" s="221"/>
      <c r="BY421" s="221"/>
      <c r="BZ421" s="111">
        <f>SUM(CA421:CD421)</f>
        <v>0</v>
      </c>
      <c r="CA421" s="123"/>
      <c r="CB421" s="123"/>
      <c r="CC421" s="123"/>
      <c r="CD421" s="123"/>
      <c r="CE421" s="221"/>
      <c r="CF421" s="229"/>
      <c r="CG421" s="578"/>
      <c r="CH421" s="578"/>
      <c r="CI421" s="117"/>
      <c r="CJ421" s="117"/>
      <c r="CK421" s="117"/>
    </row>
    <row r="422" spans="1:89" hidden="1" outlineLevel="1">
      <c r="A422" s="117"/>
      <c r="B422" s="117"/>
      <c r="C422" s="103"/>
      <c r="D422" s="24"/>
      <c r="E422" s="117"/>
      <c r="F422" s="117"/>
      <c r="G422" s="111">
        <f>J422+O422+P422+Q422+R422</f>
        <v>0</v>
      </c>
      <c r="H422" s="225">
        <f t="shared" si="848"/>
        <v>0</v>
      </c>
      <c r="I422" s="225">
        <f t="shared" si="848"/>
        <v>0</v>
      </c>
      <c r="J422" s="111">
        <f t="shared" si="848"/>
        <v>0</v>
      </c>
      <c r="K422" s="90"/>
      <c r="L422" s="90"/>
      <c r="M422" s="90"/>
      <c r="N422" s="90"/>
      <c r="O422" s="90"/>
      <c r="P422" s="90"/>
      <c r="Q422" s="90"/>
      <c r="R422" s="90"/>
      <c r="S422" s="224"/>
      <c r="T422" s="87"/>
      <c r="U422" s="87"/>
      <c r="V422" s="87"/>
      <c r="W422" s="87"/>
      <c r="X422" s="87"/>
      <c r="Y422" s="87"/>
      <c r="Z422" s="222"/>
      <c r="AA422" s="87"/>
      <c r="AB422" s="111">
        <f>AI422+AX422+BA422+BD422+BG422</f>
        <v>0</v>
      </c>
      <c r="AC422" s="247"/>
      <c r="AD422" s="247"/>
      <c r="AE422" s="247"/>
      <c r="AF422" s="247"/>
      <c r="AG422" s="247"/>
      <c r="AH422" s="24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222"/>
      <c r="BK422" s="222"/>
      <c r="BL422" s="222"/>
      <c r="BM422" s="87"/>
      <c r="BN422" s="87"/>
      <c r="BO422" s="87"/>
      <c r="BP422" s="87"/>
      <c r="BQ422" s="111">
        <f>SUM(BS422:BW422)</f>
        <v>0</v>
      </c>
      <c r="BR422" s="247"/>
      <c r="BS422" s="87"/>
      <c r="BT422" s="87"/>
      <c r="BU422" s="87"/>
      <c r="BV422" s="87"/>
      <c r="BW422" s="87"/>
      <c r="BX422" s="222"/>
      <c r="BY422" s="222"/>
      <c r="BZ422" s="111">
        <f>SUM(CA422:CD422)</f>
        <v>0</v>
      </c>
      <c r="CA422" s="87"/>
      <c r="CB422" s="87"/>
      <c r="CC422" s="87"/>
      <c r="CD422" s="87"/>
      <c r="CE422" s="222"/>
      <c r="CF422" s="226"/>
      <c r="CG422" s="568"/>
      <c r="CH422" s="568"/>
      <c r="CI422" s="117"/>
      <c r="CJ422" s="117"/>
      <c r="CK422" s="117"/>
    </row>
    <row r="423" spans="1:89" hidden="1" outlineLevel="1">
      <c r="A423" s="117"/>
      <c r="B423" s="117"/>
      <c r="C423" s="103" t="s">
        <v>104</v>
      </c>
      <c r="D423" s="24"/>
      <c r="E423" s="117"/>
      <c r="F423" s="117"/>
      <c r="G423" s="111">
        <f>J423+O423+P423+Q423+R423</f>
        <v>0</v>
      </c>
      <c r="H423" s="225">
        <f t="shared" si="848"/>
        <v>0</v>
      </c>
      <c r="I423" s="225">
        <f t="shared" si="848"/>
        <v>0</v>
      </c>
      <c r="J423" s="111">
        <f t="shared" si="848"/>
        <v>0</v>
      </c>
      <c r="K423" s="90"/>
      <c r="L423" s="90"/>
      <c r="M423" s="90"/>
      <c r="N423" s="90"/>
      <c r="O423" s="90"/>
      <c r="P423" s="90"/>
      <c r="Q423" s="90"/>
      <c r="R423" s="90"/>
      <c r="S423" s="224"/>
      <c r="T423" s="87"/>
      <c r="U423" s="87"/>
      <c r="V423" s="87"/>
      <c r="W423" s="87"/>
      <c r="X423" s="87"/>
      <c r="Y423" s="87"/>
      <c r="Z423" s="222"/>
      <c r="AA423" s="87"/>
      <c r="AB423" s="111">
        <f>AI423+AX423+BA423+BD423+BG423</f>
        <v>0</v>
      </c>
      <c r="AC423" s="247"/>
      <c r="AD423" s="247"/>
      <c r="AE423" s="247"/>
      <c r="AF423" s="247"/>
      <c r="AG423" s="247"/>
      <c r="AH423" s="24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222"/>
      <c r="BK423" s="222"/>
      <c r="BL423" s="222"/>
      <c r="BM423" s="87"/>
      <c r="BN423" s="87"/>
      <c r="BO423" s="87"/>
      <c r="BP423" s="87"/>
      <c r="BQ423" s="111">
        <f>SUM(BS423:BW423)</f>
        <v>0</v>
      </c>
      <c r="BR423" s="247"/>
      <c r="BS423" s="87"/>
      <c r="BT423" s="87"/>
      <c r="BU423" s="87"/>
      <c r="BV423" s="87"/>
      <c r="BW423" s="87"/>
      <c r="BX423" s="222"/>
      <c r="BY423" s="222"/>
      <c r="BZ423" s="111">
        <f>SUM(CA423:CD423)</f>
        <v>0</v>
      </c>
      <c r="CA423" s="87"/>
      <c r="CB423" s="87"/>
      <c r="CC423" s="87"/>
      <c r="CD423" s="87"/>
      <c r="CE423" s="222"/>
      <c r="CF423" s="226"/>
      <c r="CG423" s="568"/>
      <c r="CH423" s="568"/>
      <c r="CI423" s="117"/>
      <c r="CJ423" s="117"/>
      <c r="CK423" s="117"/>
    </row>
    <row r="424" spans="1:89" hidden="1" outlineLevel="1">
      <c r="A424" s="117"/>
      <c r="B424" s="117"/>
      <c r="C424" s="103"/>
      <c r="D424" s="37" t="s">
        <v>107</v>
      </c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24"/>
      <c r="AB424" s="111">
        <f>SUM(AB421:AB423)</f>
        <v>0</v>
      </c>
      <c r="AC424" s="247"/>
      <c r="AD424" s="247"/>
      <c r="AE424" s="247"/>
      <c r="AF424" s="247"/>
      <c r="AG424" s="247"/>
      <c r="AH424" s="247"/>
      <c r="AI424" s="111">
        <f>SUM(AI421:AI423)</f>
        <v>0</v>
      </c>
      <c r="AJ424" s="111">
        <f>SUM(AJ421:AJ423)</f>
        <v>0</v>
      </c>
      <c r="AK424" s="111">
        <f t="shared" ref="AK424:BI424" si="849">SUM(AK421:AK423)</f>
        <v>0</v>
      </c>
      <c r="AL424" s="111">
        <f t="shared" si="849"/>
        <v>0</v>
      </c>
      <c r="AM424" s="111">
        <f t="shared" si="849"/>
        <v>0</v>
      </c>
      <c r="AN424" s="111">
        <f t="shared" si="849"/>
        <v>0</v>
      </c>
      <c r="AO424" s="111">
        <f t="shared" si="849"/>
        <v>0</v>
      </c>
      <c r="AP424" s="111">
        <f t="shared" si="849"/>
        <v>0</v>
      </c>
      <c r="AQ424" s="111">
        <f t="shared" si="849"/>
        <v>0</v>
      </c>
      <c r="AR424" s="111">
        <f t="shared" si="849"/>
        <v>0</v>
      </c>
      <c r="AS424" s="111">
        <f t="shared" si="849"/>
        <v>0</v>
      </c>
      <c r="AT424" s="111">
        <f t="shared" si="849"/>
        <v>0</v>
      </c>
      <c r="AU424" s="111">
        <f t="shared" si="849"/>
        <v>0</v>
      </c>
      <c r="AV424" s="111">
        <f t="shared" si="849"/>
        <v>0</v>
      </c>
      <c r="AW424" s="111">
        <f t="shared" si="849"/>
        <v>0</v>
      </c>
      <c r="AX424" s="111">
        <f t="shared" si="849"/>
        <v>0</v>
      </c>
      <c r="AY424" s="111">
        <f t="shared" si="849"/>
        <v>0</v>
      </c>
      <c r="AZ424" s="111">
        <f t="shared" si="849"/>
        <v>0</v>
      </c>
      <c r="BA424" s="111">
        <f t="shared" si="849"/>
        <v>0</v>
      </c>
      <c r="BB424" s="111">
        <f t="shared" si="849"/>
        <v>0</v>
      </c>
      <c r="BC424" s="111">
        <f t="shared" si="849"/>
        <v>0</v>
      </c>
      <c r="BD424" s="111">
        <f t="shared" si="849"/>
        <v>0</v>
      </c>
      <c r="BE424" s="111">
        <f t="shared" si="849"/>
        <v>0</v>
      </c>
      <c r="BF424" s="111">
        <f t="shared" si="849"/>
        <v>0</v>
      </c>
      <c r="BG424" s="111">
        <f t="shared" si="849"/>
        <v>0</v>
      </c>
      <c r="BH424" s="111">
        <f t="shared" si="849"/>
        <v>0</v>
      </c>
      <c r="BI424" s="111">
        <f t="shared" si="849"/>
        <v>0</v>
      </c>
      <c r="BJ424" s="225">
        <f>SUM(BJ421:BJ423)</f>
        <v>0</v>
      </c>
      <c r="BK424" s="225">
        <f>SUM(BK421:BK423)</f>
        <v>0</v>
      </c>
      <c r="BL424" s="225">
        <f>SUM(BL421:BL423)</f>
        <v>0</v>
      </c>
      <c r="BM424" s="112"/>
      <c r="BN424" s="112"/>
      <c r="BO424" s="112"/>
      <c r="BP424" s="112"/>
      <c r="BQ424" s="111">
        <f t="shared" ref="BQ424:CD424" si="850">SUM(BQ421:BQ423)</f>
        <v>0</v>
      </c>
      <c r="BR424" s="247"/>
      <c r="BS424" s="111">
        <f t="shared" si="850"/>
        <v>0</v>
      </c>
      <c r="BT424" s="111">
        <f t="shared" si="850"/>
        <v>0</v>
      </c>
      <c r="BU424" s="111">
        <f t="shared" si="850"/>
        <v>0</v>
      </c>
      <c r="BV424" s="111">
        <f t="shared" si="850"/>
        <v>0</v>
      </c>
      <c r="BW424" s="111">
        <f t="shared" si="850"/>
        <v>0</v>
      </c>
      <c r="BX424" s="225">
        <f>SUM(BX421:BX423)</f>
        <v>0</v>
      </c>
      <c r="BY424" s="225">
        <f>SUM(BY421:BY423)</f>
        <v>0</v>
      </c>
      <c r="BZ424" s="111">
        <f t="shared" si="850"/>
        <v>0</v>
      </c>
      <c r="CA424" s="111">
        <f t="shared" si="850"/>
        <v>0</v>
      </c>
      <c r="CB424" s="111">
        <f t="shared" si="850"/>
        <v>0</v>
      </c>
      <c r="CC424" s="111">
        <f t="shared" si="850"/>
        <v>0</v>
      </c>
      <c r="CD424" s="111">
        <f t="shared" si="850"/>
        <v>0</v>
      </c>
      <c r="CE424" s="225">
        <f>SUM(CE421:CE423)</f>
        <v>0</v>
      </c>
      <c r="CF424" s="247"/>
      <c r="CG424" s="570"/>
      <c r="CH424" s="570"/>
      <c r="CI424" s="112"/>
      <c r="CJ424" s="112"/>
      <c r="CK424" s="112"/>
    </row>
    <row r="425" spans="1:89" hidden="1" outlineLevel="1">
      <c r="A425" s="117"/>
      <c r="B425" s="117"/>
      <c r="C425" s="102" t="s">
        <v>129</v>
      </c>
      <c r="D425" s="36" t="s">
        <v>213</v>
      </c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7"/>
      <c r="AB425" s="112"/>
      <c r="AC425" s="246"/>
      <c r="AD425" s="246"/>
      <c r="AE425" s="246"/>
      <c r="AF425" s="246"/>
      <c r="AG425" s="246"/>
      <c r="AH425" s="246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246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246"/>
      <c r="CG425" s="582"/>
      <c r="CH425" s="582"/>
      <c r="CI425" s="112"/>
      <c r="CJ425" s="112"/>
      <c r="CK425" s="112"/>
    </row>
    <row r="426" spans="1:89" hidden="1" outlineLevel="1">
      <c r="A426" s="117"/>
      <c r="B426" s="117"/>
      <c r="C426" s="103"/>
      <c r="D426" s="24"/>
      <c r="E426" s="117"/>
      <c r="F426" s="117"/>
      <c r="G426" s="111">
        <f>J426+O426+P426+Q426+R426</f>
        <v>0</v>
      </c>
      <c r="H426" s="225">
        <f t="shared" ref="H426:J428" si="851">SUM(I426:L426)</f>
        <v>0</v>
      </c>
      <c r="I426" s="225">
        <f t="shared" si="851"/>
        <v>0</v>
      </c>
      <c r="J426" s="111">
        <f t="shared" si="851"/>
        <v>0</v>
      </c>
      <c r="K426" s="123"/>
      <c r="L426" s="123"/>
      <c r="M426" s="123"/>
      <c r="N426" s="123"/>
      <c r="O426" s="123"/>
      <c r="P426" s="123"/>
      <c r="Q426" s="123"/>
      <c r="R426" s="123"/>
      <c r="S426" s="221"/>
      <c r="T426" s="123"/>
      <c r="U426" s="123"/>
      <c r="V426" s="123"/>
      <c r="W426" s="123"/>
      <c r="X426" s="123"/>
      <c r="Y426" s="123"/>
      <c r="Z426" s="221"/>
      <c r="AA426" s="123"/>
      <c r="AB426" s="111">
        <f>AI426+AX426+BA426+BD426+BG426</f>
        <v>0</v>
      </c>
      <c r="AC426" s="247"/>
      <c r="AD426" s="247"/>
      <c r="AE426" s="247"/>
      <c r="AF426" s="247"/>
      <c r="AG426" s="247"/>
      <c r="AH426" s="247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221"/>
      <c r="BK426" s="221"/>
      <c r="BL426" s="221"/>
      <c r="BM426" s="123"/>
      <c r="BN426" s="123"/>
      <c r="BO426" s="123"/>
      <c r="BP426" s="123"/>
      <c r="BQ426" s="111">
        <f>SUM(BS426:BW426)</f>
        <v>0</v>
      </c>
      <c r="BR426" s="247"/>
      <c r="BS426" s="123"/>
      <c r="BT426" s="123"/>
      <c r="BU426" s="123"/>
      <c r="BV426" s="123"/>
      <c r="BW426" s="123"/>
      <c r="BX426" s="221"/>
      <c r="BY426" s="221"/>
      <c r="BZ426" s="111">
        <f>SUM(CA426:CD426)</f>
        <v>0</v>
      </c>
      <c r="CA426" s="123"/>
      <c r="CB426" s="123"/>
      <c r="CC426" s="123"/>
      <c r="CD426" s="123"/>
      <c r="CE426" s="221"/>
      <c r="CF426" s="229"/>
      <c r="CG426" s="578"/>
      <c r="CH426" s="578"/>
      <c r="CI426" s="117"/>
      <c r="CJ426" s="117"/>
      <c r="CK426" s="117"/>
    </row>
    <row r="427" spans="1:89" hidden="1" outlineLevel="1">
      <c r="A427" s="117"/>
      <c r="B427" s="117"/>
      <c r="C427" s="103"/>
      <c r="D427" s="24"/>
      <c r="E427" s="117"/>
      <c r="F427" s="117"/>
      <c r="G427" s="111">
        <f>J427+O427+P427+Q427+R427</f>
        <v>0</v>
      </c>
      <c r="H427" s="225">
        <f t="shared" si="851"/>
        <v>0</v>
      </c>
      <c r="I427" s="225">
        <f t="shared" si="851"/>
        <v>0</v>
      </c>
      <c r="J427" s="111">
        <f t="shared" si="851"/>
        <v>0</v>
      </c>
      <c r="K427" s="90"/>
      <c r="L427" s="90"/>
      <c r="M427" s="90"/>
      <c r="N427" s="90"/>
      <c r="O427" s="90"/>
      <c r="P427" s="90"/>
      <c r="Q427" s="90"/>
      <c r="R427" s="90"/>
      <c r="S427" s="224"/>
      <c r="T427" s="87"/>
      <c r="U427" s="87"/>
      <c r="V427" s="87"/>
      <c r="W427" s="87"/>
      <c r="X427" s="87"/>
      <c r="Y427" s="87"/>
      <c r="Z427" s="222"/>
      <c r="AA427" s="87"/>
      <c r="AB427" s="111">
        <f>AI427+AX427+BA427+BD427+BG427</f>
        <v>0</v>
      </c>
      <c r="AC427" s="247"/>
      <c r="AD427" s="247"/>
      <c r="AE427" s="247"/>
      <c r="AF427" s="247"/>
      <c r="AG427" s="247"/>
      <c r="AH427" s="24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222"/>
      <c r="BK427" s="222"/>
      <c r="BL427" s="222"/>
      <c r="BM427" s="87"/>
      <c r="BN427" s="87"/>
      <c r="BO427" s="87"/>
      <c r="BP427" s="87"/>
      <c r="BQ427" s="111">
        <f>SUM(BS427:BW427)</f>
        <v>0</v>
      </c>
      <c r="BR427" s="247"/>
      <c r="BS427" s="87"/>
      <c r="BT427" s="87"/>
      <c r="BU427" s="87"/>
      <c r="BV427" s="87"/>
      <c r="BW427" s="87"/>
      <c r="BX427" s="222"/>
      <c r="BY427" s="222"/>
      <c r="BZ427" s="111">
        <f>SUM(CA427:CD427)</f>
        <v>0</v>
      </c>
      <c r="CA427" s="87"/>
      <c r="CB427" s="87"/>
      <c r="CC427" s="87"/>
      <c r="CD427" s="87"/>
      <c r="CE427" s="222"/>
      <c r="CF427" s="226"/>
      <c r="CG427" s="568"/>
      <c r="CH427" s="568"/>
      <c r="CI427" s="117"/>
      <c r="CJ427" s="117"/>
      <c r="CK427" s="117"/>
    </row>
    <row r="428" spans="1:89" hidden="1" outlineLevel="1">
      <c r="A428" s="117"/>
      <c r="B428" s="117"/>
      <c r="C428" s="103" t="s">
        <v>104</v>
      </c>
      <c r="D428" s="24"/>
      <c r="E428" s="117"/>
      <c r="F428" s="117"/>
      <c r="G428" s="111">
        <f>J428+O428+P428+Q428+R428</f>
        <v>0</v>
      </c>
      <c r="H428" s="225">
        <f t="shared" si="851"/>
        <v>0</v>
      </c>
      <c r="I428" s="225">
        <f t="shared" si="851"/>
        <v>0</v>
      </c>
      <c r="J428" s="111">
        <f t="shared" si="851"/>
        <v>0</v>
      </c>
      <c r="K428" s="90"/>
      <c r="L428" s="90"/>
      <c r="M428" s="90"/>
      <c r="N428" s="90"/>
      <c r="O428" s="90"/>
      <c r="P428" s="90"/>
      <c r="Q428" s="90"/>
      <c r="R428" s="90"/>
      <c r="S428" s="224"/>
      <c r="T428" s="87"/>
      <c r="U428" s="87"/>
      <c r="V428" s="87"/>
      <c r="W428" s="87"/>
      <c r="X428" s="87"/>
      <c r="Y428" s="87"/>
      <c r="Z428" s="222"/>
      <c r="AA428" s="87"/>
      <c r="AB428" s="111">
        <f>AI428+AX428+BA428+BD428+BG428</f>
        <v>0</v>
      </c>
      <c r="AC428" s="247"/>
      <c r="AD428" s="247"/>
      <c r="AE428" s="247"/>
      <c r="AF428" s="247"/>
      <c r="AG428" s="247"/>
      <c r="AH428" s="24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222"/>
      <c r="BK428" s="222"/>
      <c r="BL428" s="222"/>
      <c r="BM428" s="87"/>
      <c r="BN428" s="87"/>
      <c r="BO428" s="87"/>
      <c r="BP428" s="87"/>
      <c r="BQ428" s="111">
        <f>SUM(BS428:BW428)</f>
        <v>0</v>
      </c>
      <c r="BR428" s="247"/>
      <c r="BS428" s="87"/>
      <c r="BT428" s="87"/>
      <c r="BU428" s="87"/>
      <c r="BV428" s="87"/>
      <c r="BW428" s="87"/>
      <c r="BX428" s="222"/>
      <c r="BY428" s="222"/>
      <c r="BZ428" s="111">
        <f>SUM(CA428:CD428)</f>
        <v>0</v>
      </c>
      <c r="CA428" s="87"/>
      <c r="CB428" s="87"/>
      <c r="CC428" s="87"/>
      <c r="CD428" s="87"/>
      <c r="CE428" s="222"/>
      <c r="CF428" s="226"/>
      <c r="CG428" s="568"/>
      <c r="CH428" s="568"/>
      <c r="CI428" s="117"/>
      <c r="CJ428" s="117"/>
      <c r="CK428" s="117"/>
    </row>
    <row r="429" spans="1:89" hidden="1" outlineLevel="1">
      <c r="A429" s="117"/>
      <c r="B429" s="117"/>
      <c r="C429" s="103"/>
      <c r="D429" s="37" t="s">
        <v>107</v>
      </c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24"/>
      <c r="AB429" s="112"/>
      <c r="AC429" s="246"/>
      <c r="AD429" s="246"/>
      <c r="AE429" s="246"/>
      <c r="AF429" s="246"/>
      <c r="AG429" s="246"/>
      <c r="AH429" s="246"/>
      <c r="AI429" s="112"/>
      <c r="AJ429" s="111">
        <f>SUM(AJ426:AJ428)</f>
        <v>0</v>
      </c>
      <c r="AK429" s="111">
        <f>SUM(AK426:AK428)</f>
        <v>0</v>
      </c>
      <c r="AL429" s="112"/>
      <c r="AM429" s="111">
        <f>SUM(AM426:AM428)</f>
        <v>0</v>
      </c>
      <c r="AN429" s="111">
        <f>SUM(AN426:AN428)</f>
        <v>0</v>
      </c>
      <c r="AO429" s="112"/>
      <c r="AP429" s="111">
        <f>SUM(AP426:AP428)</f>
        <v>0</v>
      </c>
      <c r="AQ429" s="111">
        <f>SUM(AQ426:AQ428)</f>
        <v>0</v>
      </c>
      <c r="AR429" s="112"/>
      <c r="AS429" s="111">
        <f>SUM(AS426:AS428)</f>
        <v>0</v>
      </c>
      <c r="AT429" s="111">
        <f>SUM(AT426:AT428)</f>
        <v>0</v>
      </c>
      <c r="AU429" s="112"/>
      <c r="AV429" s="111">
        <f>SUM(AV426:AV428)</f>
        <v>0</v>
      </c>
      <c r="AW429" s="111">
        <f>SUM(AW426:AW428)</f>
        <v>0</v>
      </c>
      <c r="AX429" s="112"/>
      <c r="AY429" s="111">
        <f>SUM(AY426:AY428)</f>
        <v>0</v>
      </c>
      <c r="AZ429" s="111">
        <f>SUM(AZ426:AZ428)</f>
        <v>0</v>
      </c>
      <c r="BA429" s="112"/>
      <c r="BB429" s="111">
        <f>SUM(BB426:BB428)</f>
        <v>0</v>
      </c>
      <c r="BC429" s="111">
        <f>SUM(BC426:BC428)</f>
        <v>0</v>
      </c>
      <c r="BD429" s="112"/>
      <c r="BE429" s="111">
        <f>SUM(BE426:BE428)</f>
        <v>0</v>
      </c>
      <c r="BF429" s="111">
        <f>SUM(BF426:BF428)</f>
        <v>0</v>
      </c>
      <c r="BG429" s="112"/>
      <c r="BH429" s="111">
        <f>SUM(BH426:BH428)</f>
        <v>0</v>
      </c>
      <c r="BI429" s="111">
        <f>SUM(BI426:BI428)</f>
        <v>0</v>
      </c>
      <c r="BJ429" s="112"/>
      <c r="BK429" s="225">
        <f>SUM(BK426:BK428)</f>
        <v>0</v>
      </c>
      <c r="BL429" s="225">
        <f>SUM(BL426:BL428)</f>
        <v>0</v>
      </c>
      <c r="BM429" s="112"/>
      <c r="BN429" s="112"/>
      <c r="BO429" s="112"/>
      <c r="BP429" s="112"/>
      <c r="BQ429" s="111">
        <f t="shared" ref="BQ429:CD429" si="852">SUM(BQ426:BQ428)</f>
        <v>0</v>
      </c>
      <c r="BR429" s="247"/>
      <c r="BS429" s="111">
        <f t="shared" si="852"/>
        <v>0</v>
      </c>
      <c r="BT429" s="111">
        <f t="shared" si="852"/>
        <v>0</v>
      </c>
      <c r="BU429" s="111">
        <f t="shared" si="852"/>
        <v>0</v>
      </c>
      <c r="BV429" s="111">
        <f t="shared" si="852"/>
        <v>0</v>
      </c>
      <c r="BW429" s="111">
        <f t="shared" si="852"/>
        <v>0</v>
      </c>
      <c r="BX429" s="225">
        <f>SUM(BX426:BX428)</f>
        <v>0</v>
      </c>
      <c r="BY429" s="225">
        <f>SUM(BY426:BY428)</f>
        <v>0</v>
      </c>
      <c r="BZ429" s="111">
        <f t="shared" si="852"/>
        <v>0</v>
      </c>
      <c r="CA429" s="111">
        <f t="shared" si="852"/>
        <v>0</v>
      </c>
      <c r="CB429" s="111">
        <f t="shared" si="852"/>
        <v>0</v>
      </c>
      <c r="CC429" s="111">
        <f t="shared" si="852"/>
        <v>0</v>
      </c>
      <c r="CD429" s="111">
        <f t="shared" si="852"/>
        <v>0</v>
      </c>
      <c r="CE429" s="225">
        <f>SUM(CE426:CE428)</f>
        <v>0</v>
      </c>
      <c r="CF429" s="247"/>
      <c r="CG429" s="570"/>
      <c r="CH429" s="570"/>
      <c r="CI429" s="112"/>
      <c r="CJ429" s="112"/>
      <c r="CK429" s="112"/>
    </row>
    <row r="430" spans="1:89" hidden="1" outlineLevel="1">
      <c r="A430" s="117"/>
      <c r="B430" s="117"/>
      <c r="C430" s="102" t="s">
        <v>130</v>
      </c>
      <c r="D430" s="36" t="s">
        <v>62</v>
      </c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7"/>
      <c r="AB430" s="112"/>
      <c r="AC430" s="246"/>
      <c r="AD430" s="246"/>
      <c r="AE430" s="246"/>
      <c r="AF430" s="246"/>
      <c r="AG430" s="246"/>
      <c r="AH430" s="246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246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246"/>
      <c r="CG430" s="582"/>
      <c r="CH430" s="582"/>
      <c r="CI430" s="112"/>
      <c r="CJ430" s="112"/>
      <c r="CK430" s="112"/>
    </row>
    <row r="431" spans="1:89" hidden="1" outlineLevel="1">
      <c r="A431" s="117"/>
      <c r="B431" s="117"/>
      <c r="C431" s="103"/>
      <c r="D431" s="24"/>
      <c r="E431" s="117"/>
      <c r="F431" s="117"/>
      <c r="G431" s="111">
        <f>J431+O431+P431+Q431+R431</f>
        <v>0</v>
      </c>
      <c r="H431" s="225">
        <f t="shared" ref="H431:J433" si="853">SUM(I431:L431)</f>
        <v>0</v>
      </c>
      <c r="I431" s="225">
        <f t="shared" si="853"/>
        <v>0</v>
      </c>
      <c r="J431" s="111">
        <f t="shared" si="853"/>
        <v>0</v>
      </c>
      <c r="K431" s="123"/>
      <c r="L431" s="123"/>
      <c r="M431" s="123"/>
      <c r="N431" s="123"/>
      <c r="O431" s="123"/>
      <c r="P431" s="123"/>
      <c r="Q431" s="123"/>
      <c r="R431" s="123"/>
      <c r="S431" s="221"/>
      <c r="T431" s="123"/>
      <c r="U431" s="123"/>
      <c r="V431" s="123"/>
      <c r="W431" s="123"/>
      <c r="X431" s="123"/>
      <c r="Y431" s="123"/>
      <c r="Z431" s="221"/>
      <c r="AA431" s="123"/>
      <c r="AB431" s="111">
        <f>AI431+AX431+BA431+BD431+BG431</f>
        <v>0</v>
      </c>
      <c r="AC431" s="247"/>
      <c r="AD431" s="247"/>
      <c r="AE431" s="247"/>
      <c r="AF431" s="247"/>
      <c r="AG431" s="247"/>
      <c r="AH431" s="247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221"/>
      <c r="BK431" s="221"/>
      <c r="BL431" s="221"/>
      <c r="BM431" s="123"/>
      <c r="BN431" s="123"/>
      <c r="BO431" s="123"/>
      <c r="BP431" s="123"/>
      <c r="BQ431" s="111">
        <f>SUM(BS431:BW431)</f>
        <v>0</v>
      </c>
      <c r="BR431" s="247"/>
      <c r="BS431" s="123"/>
      <c r="BT431" s="123"/>
      <c r="BU431" s="123"/>
      <c r="BV431" s="123"/>
      <c r="BW431" s="123"/>
      <c r="BX431" s="221"/>
      <c r="BY431" s="221"/>
      <c r="BZ431" s="111">
        <f>SUM(CA431:CD431)</f>
        <v>0</v>
      </c>
      <c r="CA431" s="123"/>
      <c r="CB431" s="123"/>
      <c r="CC431" s="123"/>
      <c r="CD431" s="123"/>
      <c r="CE431" s="221"/>
      <c r="CF431" s="229"/>
      <c r="CG431" s="578"/>
      <c r="CH431" s="578"/>
      <c r="CI431" s="117"/>
      <c r="CJ431" s="117"/>
      <c r="CK431" s="117"/>
    </row>
    <row r="432" spans="1:89" hidden="1" outlineLevel="1">
      <c r="A432" s="117"/>
      <c r="B432" s="117"/>
      <c r="C432" s="103"/>
      <c r="D432" s="24"/>
      <c r="E432" s="117"/>
      <c r="F432" s="117"/>
      <c r="G432" s="111">
        <f>J432+O432+P432+Q432+R432</f>
        <v>0</v>
      </c>
      <c r="H432" s="225">
        <f t="shared" si="853"/>
        <v>0</v>
      </c>
      <c r="I432" s="225">
        <f t="shared" si="853"/>
        <v>0</v>
      </c>
      <c r="J432" s="111">
        <f t="shared" si="853"/>
        <v>0</v>
      </c>
      <c r="K432" s="90"/>
      <c r="L432" s="90"/>
      <c r="M432" s="90"/>
      <c r="N432" s="90"/>
      <c r="O432" s="90"/>
      <c r="P432" s="90"/>
      <c r="Q432" s="90"/>
      <c r="R432" s="90"/>
      <c r="S432" s="224"/>
      <c r="T432" s="87"/>
      <c r="U432" s="87"/>
      <c r="V432" s="87"/>
      <c r="W432" s="87"/>
      <c r="X432" s="87"/>
      <c r="Y432" s="87"/>
      <c r="Z432" s="222"/>
      <c r="AA432" s="87"/>
      <c r="AB432" s="111">
        <f>AI432+AX432+BA432+BD432+BG432</f>
        <v>0</v>
      </c>
      <c r="AC432" s="247"/>
      <c r="AD432" s="247"/>
      <c r="AE432" s="247"/>
      <c r="AF432" s="247"/>
      <c r="AG432" s="247"/>
      <c r="AH432" s="24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222"/>
      <c r="BK432" s="222"/>
      <c r="BL432" s="222"/>
      <c r="BM432" s="87"/>
      <c r="BN432" s="87"/>
      <c r="BO432" s="87"/>
      <c r="BP432" s="87"/>
      <c r="BQ432" s="111">
        <f>SUM(BS432:BW432)</f>
        <v>0</v>
      </c>
      <c r="BR432" s="247"/>
      <c r="BS432" s="87"/>
      <c r="BT432" s="87"/>
      <c r="BU432" s="87"/>
      <c r="BV432" s="87"/>
      <c r="BW432" s="87"/>
      <c r="BX432" s="222"/>
      <c r="BY432" s="222"/>
      <c r="BZ432" s="111">
        <f>SUM(CA432:CD432)</f>
        <v>0</v>
      </c>
      <c r="CA432" s="87"/>
      <c r="CB432" s="87"/>
      <c r="CC432" s="87"/>
      <c r="CD432" s="87"/>
      <c r="CE432" s="222"/>
      <c r="CF432" s="226"/>
      <c r="CG432" s="568"/>
      <c r="CH432" s="568"/>
      <c r="CI432" s="117"/>
      <c r="CJ432" s="117"/>
      <c r="CK432" s="117"/>
    </row>
    <row r="433" spans="1:89" hidden="1" outlineLevel="1">
      <c r="A433" s="117"/>
      <c r="B433" s="117"/>
      <c r="C433" s="103" t="s">
        <v>104</v>
      </c>
      <c r="D433" s="24"/>
      <c r="E433" s="117"/>
      <c r="F433" s="117"/>
      <c r="G433" s="111">
        <f>J433+O433+P433+Q433+R433</f>
        <v>0</v>
      </c>
      <c r="H433" s="225">
        <f t="shared" si="853"/>
        <v>0</v>
      </c>
      <c r="I433" s="225">
        <f t="shared" si="853"/>
        <v>0</v>
      </c>
      <c r="J433" s="111">
        <f t="shared" si="853"/>
        <v>0</v>
      </c>
      <c r="K433" s="90"/>
      <c r="L433" s="90"/>
      <c r="M433" s="90"/>
      <c r="N433" s="90"/>
      <c r="O433" s="90"/>
      <c r="P433" s="90"/>
      <c r="Q433" s="90"/>
      <c r="R433" s="90"/>
      <c r="S433" s="224"/>
      <c r="T433" s="87"/>
      <c r="U433" s="87"/>
      <c r="V433" s="87"/>
      <c r="W433" s="87"/>
      <c r="X433" s="87"/>
      <c r="Y433" s="87"/>
      <c r="Z433" s="222"/>
      <c r="AA433" s="87"/>
      <c r="AB433" s="111">
        <f>AI433+AX433+BA433+BD433+BG433</f>
        <v>0</v>
      </c>
      <c r="AC433" s="247"/>
      <c r="AD433" s="247"/>
      <c r="AE433" s="247"/>
      <c r="AF433" s="247"/>
      <c r="AG433" s="247"/>
      <c r="AH433" s="24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222"/>
      <c r="BK433" s="222"/>
      <c r="BL433" s="222"/>
      <c r="BM433" s="87"/>
      <c r="BN433" s="87"/>
      <c r="BO433" s="87"/>
      <c r="BP433" s="87"/>
      <c r="BQ433" s="111">
        <f>SUM(BS433:BW433)</f>
        <v>0</v>
      </c>
      <c r="BR433" s="247"/>
      <c r="BS433" s="87"/>
      <c r="BT433" s="87"/>
      <c r="BU433" s="87"/>
      <c r="BV433" s="87"/>
      <c r="BW433" s="87"/>
      <c r="BX433" s="222"/>
      <c r="BY433" s="222"/>
      <c r="BZ433" s="111">
        <f>SUM(CA433:CD433)</f>
        <v>0</v>
      </c>
      <c r="CA433" s="87"/>
      <c r="CB433" s="87"/>
      <c r="CC433" s="87"/>
      <c r="CD433" s="87"/>
      <c r="CE433" s="222"/>
      <c r="CF433" s="226"/>
      <c r="CG433" s="568"/>
      <c r="CH433" s="568"/>
      <c r="CI433" s="117"/>
      <c r="CJ433" s="117"/>
      <c r="CK433" s="117"/>
    </row>
    <row r="434" spans="1:89" hidden="1" outlineLevel="1">
      <c r="A434" s="117"/>
      <c r="B434" s="117"/>
      <c r="C434" s="103"/>
      <c r="D434" s="37" t="s">
        <v>107</v>
      </c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24"/>
      <c r="AB434" s="111">
        <f>SUM(AB431:AB433)</f>
        <v>0</v>
      </c>
      <c r="AC434" s="247"/>
      <c r="AD434" s="247"/>
      <c r="AE434" s="247"/>
      <c r="AF434" s="247"/>
      <c r="AG434" s="247"/>
      <c r="AH434" s="247"/>
      <c r="AI434" s="111">
        <f>SUM(AI431:AI433)</f>
        <v>0</v>
      </c>
      <c r="AJ434" s="111">
        <f>SUM(AJ431:AJ433)</f>
        <v>0</v>
      </c>
      <c r="AK434" s="111">
        <f>SUM(AK431:AK433)</f>
        <v>0</v>
      </c>
      <c r="AL434" s="111">
        <f>SUM(AL431:AL433)</f>
        <v>0</v>
      </c>
      <c r="AM434" s="111">
        <f t="shared" ref="AM434:BI434" si="854">SUM(AM431:AM433)</f>
        <v>0</v>
      </c>
      <c r="AN434" s="111">
        <f t="shared" si="854"/>
        <v>0</v>
      </c>
      <c r="AO434" s="111">
        <f t="shared" si="854"/>
        <v>0</v>
      </c>
      <c r="AP434" s="111">
        <f t="shared" si="854"/>
        <v>0</v>
      </c>
      <c r="AQ434" s="111">
        <f t="shared" si="854"/>
        <v>0</v>
      </c>
      <c r="AR434" s="111">
        <f t="shared" si="854"/>
        <v>0</v>
      </c>
      <c r="AS434" s="111">
        <f t="shared" si="854"/>
        <v>0</v>
      </c>
      <c r="AT434" s="111">
        <f t="shared" si="854"/>
        <v>0</v>
      </c>
      <c r="AU434" s="111">
        <f t="shared" si="854"/>
        <v>0</v>
      </c>
      <c r="AV434" s="111">
        <f t="shared" si="854"/>
        <v>0</v>
      </c>
      <c r="AW434" s="111">
        <f t="shared" si="854"/>
        <v>0</v>
      </c>
      <c r="AX434" s="111">
        <f t="shared" si="854"/>
        <v>0</v>
      </c>
      <c r="AY434" s="111">
        <f t="shared" si="854"/>
        <v>0</v>
      </c>
      <c r="AZ434" s="111">
        <f t="shared" si="854"/>
        <v>0</v>
      </c>
      <c r="BA434" s="111">
        <f t="shared" si="854"/>
        <v>0</v>
      </c>
      <c r="BB434" s="111">
        <f t="shared" si="854"/>
        <v>0</v>
      </c>
      <c r="BC434" s="111">
        <f t="shared" si="854"/>
        <v>0</v>
      </c>
      <c r="BD434" s="111">
        <f t="shared" si="854"/>
        <v>0</v>
      </c>
      <c r="BE434" s="111">
        <f t="shared" si="854"/>
        <v>0</v>
      </c>
      <c r="BF434" s="111">
        <f t="shared" si="854"/>
        <v>0</v>
      </c>
      <c r="BG434" s="111">
        <f t="shared" si="854"/>
        <v>0</v>
      </c>
      <c r="BH434" s="111">
        <f t="shared" si="854"/>
        <v>0</v>
      </c>
      <c r="BI434" s="111">
        <f t="shared" si="854"/>
        <v>0</v>
      </c>
      <c r="BJ434" s="225">
        <f>SUM(BJ431:BJ433)</f>
        <v>0</v>
      </c>
      <c r="BK434" s="225">
        <f>SUM(BK431:BK433)</f>
        <v>0</v>
      </c>
      <c r="BL434" s="225">
        <f>SUM(BL431:BL433)</f>
        <v>0</v>
      </c>
      <c r="BM434" s="112"/>
      <c r="BN434" s="112"/>
      <c r="BO434" s="112"/>
      <c r="BP434" s="112"/>
      <c r="BQ434" s="111">
        <f t="shared" ref="BQ434:CD434" si="855">SUM(BQ431:BQ433)</f>
        <v>0</v>
      </c>
      <c r="BR434" s="247"/>
      <c r="BS434" s="111">
        <f t="shared" si="855"/>
        <v>0</v>
      </c>
      <c r="BT434" s="111">
        <f t="shared" si="855"/>
        <v>0</v>
      </c>
      <c r="BU434" s="111">
        <f t="shared" si="855"/>
        <v>0</v>
      </c>
      <c r="BV434" s="111">
        <f t="shared" si="855"/>
        <v>0</v>
      </c>
      <c r="BW434" s="111">
        <f t="shared" si="855"/>
        <v>0</v>
      </c>
      <c r="BX434" s="225">
        <f>SUM(BX431:BX433)</f>
        <v>0</v>
      </c>
      <c r="BY434" s="225">
        <f>SUM(BY431:BY433)</f>
        <v>0</v>
      </c>
      <c r="BZ434" s="111">
        <f t="shared" si="855"/>
        <v>0</v>
      </c>
      <c r="CA434" s="111">
        <f t="shared" si="855"/>
        <v>0</v>
      </c>
      <c r="CB434" s="111">
        <f t="shared" si="855"/>
        <v>0</v>
      </c>
      <c r="CC434" s="111">
        <f t="shared" si="855"/>
        <v>0</v>
      </c>
      <c r="CD434" s="111">
        <f t="shared" si="855"/>
        <v>0</v>
      </c>
      <c r="CE434" s="225">
        <f>SUM(CE431:CE433)</f>
        <v>0</v>
      </c>
      <c r="CF434" s="247"/>
      <c r="CG434" s="570"/>
      <c r="CH434" s="570"/>
      <c r="CI434" s="112"/>
      <c r="CJ434" s="112"/>
      <c r="CK434" s="112"/>
    </row>
    <row r="435" spans="1:89" hidden="1" outlineLevel="1">
      <c r="A435" s="117"/>
      <c r="B435" s="117"/>
      <c r="C435" s="102" t="s">
        <v>131</v>
      </c>
      <c r="D435" s="36" t="s">
        <v>63</v>
      </c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7"/>
      <c r="AB435" s="112"/>
      <c r="AC435" s="246"/>
      <c r="AD435" s="246"/>
      <c r="AE435" s="246"/>
      <c r="AF435" s="246"/>
      <c r="AG435" s="246"/>
      <c r="AH435" s="246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246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246"/>
      <c r="CG435" s="582"/>
      <c r="CH435" s="582"/>
      <c r="CI435" s="112"/>
      <c r="CJ435" s="112"/>
      <c r="CK435" s="112"/>
    </row>
    <row r="436" spans="1:89" hidden="1" outlineLevel="1">
      <c r="A436" s="117"/>
      <c r="B436" s="117"/>
      <c r="C436" s="103"/>
      <c r="D436" s="24"/>
      <c r="E436" s="117"/>
      <c r="F436" s="117"/>
      <c r="G436" s="111">
        <f>J436+O436+P436+Q436+R436</f>
        <v>0</v>
      </c>
      <c r="H436" s="225">
        <f t="shared" ref="H436:J438" si="856">SUM(I436:L436)</f>
        <v>0</v>
      </c>
      <c r="I436" s="225">
        <f t="shared" si="856"/>
        <v>0</v>
      </c>
      <c r="J436" s="111">
        <f t="shared" si="856"/>
        <v>0</v>
      </c>
      <c r="K436" s="123"/>
      <c r="L436" s="123"/>
      <c r="M436" s="123"/>
      <c r="N436" s="123"/>
      <c r="O436" s="123"/>
      <c r="P436" s="123"/>
      <c r="Q436" s="123"/>
      <c r="R436" s="123"/>
      <c r="S436" s="221"/>
      <c r="T436" s="123"/>
      <c r="U436" s="123"/>
      <c r="V436" s="123"/>
      <c r="W436" s="123"/>
      <c r="X436" s="123"/>
      <c r="Y436" s="123"/>
      <c r="Z436" s="221"/>
      <c r="AA436" s="123"/>
      <c r="AB436" s="111">
        <f>AI436+AX436+BA436+BD436+BG436</f>
        <v>0</v>
      </c>
      <c r="AC436" s="247"/>
      <c r="AD436" s="247"/>
      <c r="AE436" s="247"/>
      <c r="AF436" s="247"/>
      <c r="AG436" s="247"/>
      <c r="AH436" s="247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221"/>
      <c r="BK436" s="221"/>
      <c r="BL436" s="221"/>
      <c r="BM436" s="123"/>
      <c r="BN436" s="123"/>
      <c r="BO436" s="123"/>
      <c r="BP436" s="123"/>
      <c r="BQ436" s="111">
        <f>SUM(BS436:BW436)</f>
        <v>0</v>
      </c>
      <c r="BR436" s="247"/>
      <c r="BS436" s="123"/>
      <c r="BT436" s="123"/>
      <c r="BU436" s="123"/>
      <c r="BV436" s="123"/>
      <c r="BW436" s="123"/>
      <c r="BX436" s="221"/>
      <c r="BY436" s="221"/>
      <c r="BZ436" s="111">
        <f>SUM(CA436:CD436)</f>
        <v>0</v>
      </c>
      <c r="CA436" s="123"/>
      <c r="CB436" s="123"/>
      <c r="CC436" s="123"/>
      <c r="CD436" s="123"/>
      <c r="CE436" s="221"/>
      <c r="CF436" s="229"/>
      <c r="CG436" s="578"/>
      <c r="CH436" s="578"/>
      <c r="CI436" s="117"/>
      <c r="CJ436" s="117"/>
      <c r="CK436" s="117"/>
    </row>
    <row r="437" spans="1:89" hidden="1" outlineLevel="1">
      <c r="A437" s="117"/>
      <c r="B437" s="117"/>
      <c r="C437" s="103"/>
      <c r="D437" s="24"/>
      <c r="E437" s="117"/>
      <c r="F437" s="117"/>
      <c r="G437" s="111">
        <f>J437+O437+P437+Q437+R437</f>
        <v>0</v>
      </c>
      <c r="H437" s="225">
        <f t="shared" si="856"/>
        <v>0</v>
      </c>
      <c r="I437" s="225">
        <f t="shared" si="856"/>
        <v>0</v>
      </c>
      <c r="J437" s="111">
        <f t="shared" si="856"/>
        <v>0</v>
      </c>
      <c r="K437" s="90"/>
      <c r="L437" s="90"/>
      <c r="M437" s="90"/>
      <c r="N437" s="90"/>
      <c r="O437" s="90"/>
      <c r="P437" s="90"/>
      <c r="Q437" s="90"/>
      <c r="R437" s="90"/>
      <c r="S437" s="224"/>
      <c r="T437" s="87"/>
      <c r="U437" s="87"/>
      <c r="V437" s="87"/>
      <c r="W437" s="87"/>
      <c r="X437" s="87"/>
      <c r="Y437" s="87"/>
      <c r="Z437" s="222"/>
      <c r="AA437" s="87"/>
      <c r="AB437" s="111">
        <f>AI437+AX437+BA437+BD437+BG437</f>
        <v>0</v>
      </c>
      <c r="AC437" s="247"/>
      <c r="AD437" s="247"/>
      <c r="AE437" s="247"/>
      <c r="AF437" s="247"/>
      <c r="AG437" s="247"/>
      <c r="AH437" s="24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222"/>
      <c r="BK437" s="222"/>
      <c r="BL437" s="222"/>
      <c r="BM437" s="87"/>
      <c r="BN437" s="87"/>
      <c r="BO437" s="87"/>
      <c r="BP437" s="87"/>
      <c r="BQ437" s="111">
        <f>SUM(BS437:BW437)</f>
        <v>0</v>
      </c>
      <c r="BR437" s="247"/>
      <c r="BS437" s="87"/>
      <c r="BT437" s="87"/>
      <c r="BU437" s="87"/>
      <c r="BV437" s="87"/>
      <c r="BW437" s="87"/>
      <c r="BX437" s="222"/>
      <c r="BY437" s="222"/>
      <c r="BZ437" s="111">
        <f>SUM(CA437:CD437)</f>
        <v>0</v>
      </c>
      <c r="CA437" s="87"/>
      <c r="CB437" s="87"/>
      <c r="CC437" s="87"/>
      <c r="CD437" s="87"/>
      <c r="CE437" s="222"/>
      <c r="CF437" s="226"/>
      <c r="CG437" s="568"/>
      <c r="CH437" s="568"/>
      <c r="CI437" s="117"/>
      <c r="CJ437" s="117"/>
      <c r="CK437" s="117"/>
    </row>
    <row r="438" spans="1:89" hidden="1" outlineLevel="1">
      <c r="A438" s="117"/>
      <c r="B438" s="117"/>
      <c r="C438" s="103" t="s">
        <v>104</v>
      </c>
      <c r="D438" s="24"/>
      <c r="E438" s="117"/>
      <c r="F438" s="117"/>
      <c r="G438" s="111">
        <f>J438+O438+P438+Q438+R438</f>
        <v>0</v>
      </c>
      <c r="H438" s="225">
        <f t="shared" si="856"/>
        <v>0</v>
      </c>
      <c r="I438" s="225">
        <f t="shared" si="856"/>
        <v>0</v>
      </c>
      <c r="J438" s="111">
        <f t="shared" si="856"/>
        <v>0</v>
      </c>
      <c r="K438" s="90"/>
      <c r="L438" s="90"/>
      <c r="M438" s="90"/>
      <c r="N438" s="90"/>
      <c r="O438" s="90"/>
      <c r="P438" s="90"/>
      <c r="Q438" s="90"/>
      <c r="R438" s="90"/>
      <c r="S438" s="224"/>
      <c r="T438" s="87"/>
      <c r="U438" s="87"/>
      <c r="V438" s="87"/>
      <c r="W438" s="87"/>
      <c r="X438" s="87"/>
      <c r="Y438" s="87"/>
      <c r="Z438" s="222"/>
      <c r="AA438" s="87"/>
      <c r="AB438" s="111">
        <f>AI438+AX438+BA438+BD438+BG438</f>
        <v>0</v>
      </c>
      <c r="AC438" s="247"/>
      <c r="AD438" s="247"/>
      <c r="AE438" s="247"/>
      <c r="AF438" s="247"/>
      <c r="AG438" s="247"/>
      <c r="AH438" s="24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222"/>
      <c r="BK438" s="222"/>
      <c r="BL438" s="222"/>
      <c r="BM438" s="87"/>
      <c r="BN438" s="87"/>
      <c r="BO438" s="87"/>
      <c r="BP438" s="87"/>
      <c r="BQ438" s="111">
        <f>SUM(BS438:BW438)</f>
        <v>0</v>
      </c>
      <c r="BR438" s="247"/>
      <c r="BS438" s="87"/>
      <c r="BT438" s="87"/>
      <c r="BU438" s="87"/>
      <c r="BV438" s="87"/>
      <c r="BW438" s="87"/>
      <c r="BX438" s="222"/>
      <c r="BY438" s="222"/>
      <c r="BZ438" s="111">
        <f>SUM(CA438:CD438)</f>
        <v>0</v>
      </c>
      <c r="CA438" s="87"/>
      <c r="CB438" s="87"/>
      <c r="CC438" s="87"/>
      <c r="CD438" s="87"/>
      <c r="CE438" s="222"/>
      <c r="CF438" s="226"/>
      <c r="CG438" s="568"/>
      <c r="CH438" s="568"/>
      <c r="CI438" s="117"/>
      <c r="CJ438" s="117"/>
      <c r="CK438" s="117"/>
    </row>
    <row r="439" spans="1:89" hidden="1" outlineLevel="1">
      <c r="A439" s="117"/>
      <c r="B439" s="117"/>
      <c r="C439" s="103"/>
      <c r="D439" s="37" t="s">
        <v>107</v>
      </c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24"/>
      <c r="AB439" s="111">
        <f>SUM(AB436:AB438)</f>
        <v>0</v>
      </c>
      <c r="AC439" s="247"/>
      <c r="AD439" s="247"/>
      <c r="AE439" s="247"/>
      <c r="AF439" s="247"/>
      <c r="AG439" s="247"/>
      <c r="AH439" s="247"/>
      <c r="AI439" s="111">
        <f>SUM(AI436:AI438)</f>
        <v>0</v>
      </c>
      <c r="AJ439" s="111">
        <f>SUM(AJ436:AJ438)</f>
        <v>0</v>
      </c>
      <c r="AK439" s="111">
        <f t="shared" ref="AK439:BI439" si="857">SUM(AK436:AK438)</f>
        <v>0</v>
      </c>
      <c r="AL439" s="111">
        <f t="shared" si="857"/>
        <v>0</v>
      </c>
      <c r="AM439" s="111">
        <f t="shared" si="857"/>
        <v>0</v>
      </c>
      <c r="AN439" s="111">
        <f t="shared" si="857"/>
        <v>0</v>
      </c>
      <c r="AO439" s="111">
        <f t="shared" si="857"/>
        <v>0</v>
      </c>
      <c r="AP439" s="111">
        <f t="shared" si="857"/>
        <v>0</v>
      </c>
      <c r="AQ439" s="111">
        <f t="shared" si="857"/>
        <v>0</v>
      </c>
      <c r="AR439" s="111">
        <f t="shared" si="857"/>
        <v>0</v>
      </c>
      <c r="AS439" s="111">
        <f t="shared" si="857"/>
        <v>0</v>
      </c>
      <c r="AT439" s="111">
        <f t="shared" si="857"/>
        <v>0</v>
      </c>
      <c r="AU439" s="111">
        <f t="shared" si="857"/>
        <v>0</v>
      </c>
      <c r="AV439" s="111">
        <f t="shared" si="857"/>
        <v>0</v>
      </c>
      <c r="AW439" s="111">
        <f t="shared" si="857"/>
        <v>0</v>
      </c>
      <c r="AX439" s="111">
        <f t="shared" si="857"/>
        <v>0</v>
      </c>
      <c r="AY439" s="111">
        <f t="shared" si="857"/>
        <v>0</v>
      </c>
      <c r="AZ439" s="111">
        <f t="shared" si="857"/>
        <v>0</v>
      </c>
      <c r="BA439" s="111">
        <f t="shared" si="857"/>
        <v>0</v>
      </c>
      <c r="BB439" s="111">
        <f t="shared" si="857"/>
        <v>0</v>
      </c>
      <c r="BC439" s="111">
        <f t="shared" si="857"/>
        <v>0</v>
      </c>
      <c r="BD439" s="111">
        <f t="shared" si="857"/>
        <v>0</v>
      </c>
      <c r="BE439" s="111">
        <f t="shared" si="857"/>
        <v>0</v>
      </c>
      <c r="BF439" s="111">
        <f t="shared" si="857"/>
        <v>0</v>
      </c>
      <c r="BG439" s="111">
        <f t="shared" si="857"/>
        <v>0</v>
      </c>
      <c r="BH439" s="111">
        <f t="shared" si="857"/>
        <v>0</v>
      </c>
      <c r="BI439" s="111">
        <f t="shared" si="857"/>
        <v>0</v>
      </c>
      <c r="BJ439" s="225">
        <f>SUM(BJ436:BJ438)</f>
        <v>0</v>
      </c>
      <c r="BK439" s="225">
        <f>SUM(BK436:BK438)</f>
        <v>0</v>
      </c>
      <c r="BL439" s="225">
        <f>SUM(BL436:BL438)</f>
        <v>0</v>
      </c>
      <c r="BM439" s="112"/>
      <c r="BN439" s="112"/>
      <c r="BO439" s="112"/>
      <c r="BP439" s="112"/>
      <c r="BQ439" s="111">
        <f t="shared" ref="BQ439:CD439" si="858">SUM(BQ436:BQ438)</f>
        <v>0</v>
      </c>
      <c r="BR439" s="247"/>
      <c r="BS439" s="111">
        <f t="shared" si="858"/>
        <v>0</v>
      </c>
      <c r="BT439" s="111">
        <f t="shared" si="858"/>
        <v>0</v>
      </c>
      <c r="BU439" s="111">
        <f t="shared" si="858"/>
        <v>0</v>
      </c>
      <c r="BV439" s="111">
        <f t="shared" si="858"/>
        <v>0</v>
      </c>
      <c r="BW439" s="111">
        <f t="shared" si="858"/>
        <v>0</v>
      </c>
      <c r="BX439" s="225">
        <f>SUM(BX436:BX438)</f>
        <v>0</v>
      </c>
      <c r="BY439" s="225">
        <f>SUM(BY436:BY438)</f>
        <v>0</v>
      </c>
      <c r="BZ439" s="111">
        <f t="shared" si="858"/>
        <v>0</v>
      </c>
      <c r="CA439" s="111">
        <f t="shared" si="858"/>
        <v>0</v>
      </c>
      <c r="CB439" s="111">
        <f t="shared" si="858"/>
        <v>0</v>
      </c>
      <c r="CC439" s="111">
        <f t="shared" si="858"/>
        <v>0</v>
      </c>
      <c r="CD439" s="111">
        <f t="shared" si="858"/>
        <v>0</v>
      </c>
      <c r="CE439" s="225">
        <f>SUM(CE436:CE438)</f>
        <v>0</v>
      </c>
      <c r="CF439" s="247"/>
      <c r="CG439" s="570"/>
      <c r="CH439" s="570"/>
      <c r="CI439" s="112"/>
      <c r="CJ439" s="112"/>
      <c r="CK439" s="112"/>
    </row>
    <row r="440" spans="1:89" outlineLevel="1">
      <c r="A440" s="117"/>
      <c r="B440" s="117"/>
      <c r="C440" s="95" t="s">
        <v>52</v>
      </c>
      <c r="D440" s="122" t="s">
        <v>105</v>
      </c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7"/>
      <c r="AB440" s="112"/>
      <c r="AC440" s="246"/>
      <c r="AD440" s="246"/>
      <c r="AE440" s="246"/>
      <c r="AF440" s="246"/>
      <c r="AG440" s="246"/>
      <c r="AH440" s="246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246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246"/>
      <c r="CG440" s="582"/>
      <c r="CH440" s="582"/>
      <c r="CI440" s="112"/>
      <c r="CJ440" s="112"/>
      <c r="CK440" s="112"/>
    </row>
    <row r="441" spans="1:89" outlineLevel="1">
      <c r="A441" s="117"/>
      <c r="B441" s="117"/>
      <c r="C441" s="102" t="s">
        <v>132</v>
      </c>
      <c r="D441" s="36" t="s">
        <v>106</v>
      </c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7"/>
      <c r="AB441" s="112"/>
      <c r="AC441" s="246"/>
      <c r="AD441" s="246"/>
      <c r="AE441" s="246"/>
      <c r="AF441" s="246"/>
      <c r="AG441" s="246"/>
      <c r="AH441" s="246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221"/>
      <c r="BS441" s="112"/>
      <c r="BT441" s="112"/>
      <c r="BU441" s="112"/>
      <c r="BV441" s="112"/>
      <c r="BW441" s="112"/>
      <c r="BX441" s="112"/>
      <c r="BY441" s="112"/>
      <c r="BZ441" s="112"/>
      <c r="CA441" s="221"/>
      <c r="CB441" s="112"/>
      <c r="CC441" s="112"/>
      <c r="CD441" s="112"/>
      <c r="CE441" s="112"/>
      <c r="CF441" s="246"/>
      <c r="CG441" s="582"/>
      <c r="CH441" s="582"/>
      <c r="CI441" s="112"/>
      <c r="CJ441" s="112"/>
      <c r="CK441" s="112"/>
    </row>
    <row r="442" spans="1:89" ht="60" outlineLevel="1">
      <c r="A442" s="117"/>
      <c r="B442" s="117"/>
      <c r="C442" s="103"/>
      <c r="D442" s="231" t="s">
        <v>337</v>
      </c>
      <c r="E442" s="214" t="s">
        <v>75</v>
      </c>
      <c r="F442" s="214" t="s">
        <v>14</v>
      </c>
      <c r="G442" s="111">
        <f t="shared" ref="G442:G443" si="859">J442+O442+P442+Q442+I442</f>
        <v>190</v>
      </c>
      <c r="H442" s="225">
        <v>8</v>
      </c>
      <c r="I442" s="600"/>
      <c r="J442" s="597"/>
      <c r="K442" s="123">
        <v>8</v>
      </c>
      <c r="L442" s="123">
        <v>30</v>
      </c>
      <c r="M442" s="123">
        <v>0</v>
      </c>
      <c r="N442" s="123">
        <v>26</v>
      </c>
      <c r="O442" s="571">
        <f t="shared" ref="O442:O443" si="860">SUM(K442:N442)</f>
        <v>64</v>
      </c>
      <c r="P442" s="123">
        <f>131-20-20</f>
        <v>91</v>
      </c>
      <c r="Q442" s="123">
        <v>35</v>
      </c>
      <c r="R442" s="123">
        <v>55</v>
      </c>
      <c r="S442" s="221">
        <v>55</v>
      </c>
      <c r="T442" s="221">
        <f t="shared" ref="T442:T443" si="861">SUM(U442:Z442)</f>
        <v>0</v>
      </c>
      <c r="U442" s="160">
        <f>V442/$V$210*$U$210</f>
        <v>0</v>
      </c>
      <c r="V442" s="123"/>
      <c r="W442" s="123">
        <v>0</v>
      </c>
      <c r="X442" s="123"/>
      <c r="Y442" s="123"/>
      <c r="Z442" s="221"/>
      <c r="AA442" s="578" t="s">
        <v>316</v>
      </c>
      <c r="AB442" s="575">
        <f t="shared" ref="AB442:AB443" si="862">AI442+AX442+BA442+BD442+AF442</f>
        <v>1.985804E-2</v>
      </c>
      <c r="AC442" s="247">
        <f>$AC$210/$U$210*U442</f>
        <v>0</v>
      </c>
      <c r="AD442" s="247">
        <f t="shared" ref="AD442:AD443" si="863">AC442*344.5</f>
        <v>0</v>
      </c>
      <c r="AE442" s="247">
        <f>$AE$210/$AC$210*AC442</f>
        <v>0</v>
      </c>
      <c r="AF442" s="247">
        <f>0.000195508421709295*V442</f>
        <v>0</v>
      </c>
      <c r="AG442" s="247">
        <f t="shared" ref="AG442" si="864">AF442*344.5</f>
        <v>0</v>
      </c>
      <c r="AH442" s="247">
        <f>6.65476663660477*AF442</f>
        <v>0</v>
      </c>
      <c r="AI442" s="590">
        <v>0</v>
      </c>
      <c r="AJ442" s="568">
        <v>0</v>
      </c>
      <c r="AK442" s="222">
        <v>0</v>
      </c>
      <c r="AL442" s="353">
        <v>8.36128E-4</v>
      </c>
      <c r="AM442" s="223">
        <v>0.28804609599999997</v>
      </c>
      <c r="AN442" s="353">
        <v>5.3244631040000002E-3</v>
      </c>
      <c r="AO442" s="353">
        <v>3.13548E-3</v>
      </c>
      <c r="AP442" s="223">
        <v>1.08017286</v>
      </c>
      <c r="AQ442" s="238">
        <v>1.996673664E-2</v>
      </c>
      <c r="AR442" s="353">
        <v>0</v>
      </c>
      <c r="AS442" s="223">
        <v>0</v>
      </c>
      <c r="AT442" s="238">
        <v>0</v>
      </c>
      <c r="AU442" s="353">
        <v>2.7174159999999998E-3</v>
      </c>
      <c r="AV442" s="223">
        <v>0.93614981199999991</v>
      </c>
      <c r="AW442" s="238">
        <v>1.7304505088000001E-2</v>
      </c>
      <c r="AX442" s="222">
        <v>6.689024E-3</v>
      </c>
      <c r="AY442" s="222">
        <v>2.3043687679999998</v>
      </c>
      <c r="AZ442" s="222">
        <v>4.2595704832000002E-2</v>
      </c>
      <c r="BA442" s="353">
        <v>9.5109559999999992E-3</v>
      </c>
      <c r="BB442" s="223">
        <v>3.2765243419999996</v>
      </c>
      <c r="BC442" s="353">
        <v>6.0565767808E-2</v>
      </c>
      <c r="BD442" s="353">
        <v>3.6580599999999999E-3</v>
      </c>
      <c r="BE442" s="223">
        <v>1.2602016700000001</v>
      </c>
      <c r="BF442" s="353">
        <v>2.3294526079999999E-2</v>
      </c>
      <c r="BG442" s="353">
        <v>5.74838E-3</v>
      </c>
      <c r="BH442" s="223">
        <v>1.98031691</v>
      </c>
      <c r="BI442" s="353">
        <v>3.660568384E-2</v>
      </c>
      <c r="BJ442" s="353">
        <v>5.74838E-3</v>
      </c>
      <c r="BK442" s="223">
        <v>1.98031691</v>
      </c>
      <c r="BL442" s="353">
        <v>3.660568384E-2</v>
      </c>
      <c r="BM442" s="123"/>
      <c r="BN442" s="123"/>
      <c r="BO442" s="123"/>
      <c r="BP442" s="123"/>
      <c r="BQ442" s="599">
        <f>SUM(BS442:BW442)</f>
        <v>0.26307956085660072</v>
      </c>
      <c r="BR442" s="222"/>
      <c r="BS442" s="123"/>
      <c r="BT442" s="256">
        <v>0</v>
      </c>
      <c r="BU442" s="239">
        <v>9.9698285714285712E-2</v>
      </c>
      <c r="BV442" s="239">
        <v>9.602995161290323E-2</v>
      </c>
      <c r="BW442" s="239">
        <v>6.7351323529411769E-2</v>
      </c>
      <c r="BX442" s="239">
        <v>0.130854</v>
      </c>
      <c r="BY442" s="239">
        <v>0.130854</v>
      </c>
      <c r="BZ442" s="111">
        <f>SUM(CA442:CD442)</f>
        <v>0</v>
      </c>
      <c r="CA442" s="222"/>
      <c r="CB442" s="123"/>
      <c r="CC442" s="123">
        <v>0</v>
      </c>
      <c r="CD442" s="160"/>
      <c r="CE442" s="160"/>
      <c r="CF442" s="160"/>
      <c r="CG442" s="160"/>
      <c r="CH442" s="160"/>
      <c r="CI442" s="117"/>
      <c r="CJ442" s="117"/>
      <c r="CK442" s="117"/>
    </row>
    <row r="443" spans="1:89" ht="60" outlineLevel="1">
      <c r="A443" s="117"/>
      <c r="B443" s="117"/>
      <c r="C443" s="103"/>
      <c r="D443" s="292" t="s">
        <v>338</v>
      </c>
      <c r="E443" s="214" t="s">
        <v>75</v>
      </c>
      <c r="F443" s="214" t="s">
        <v>14</v>
      </c>
      <c r="G443" s="111">
        <f t="shared" si="859"/>
        <v>687</v>
      </c>
      <c r="H443" s="225">
        <v>1618</v>
      </c>
      <c r="I443" s="600">
        <v>488</v>
      </c>
      <c r="J443" s="597">
        <v>113</v>
      </c>
      <c r="K443" s="90">
        <v>20</v>
      </c>
      <c r="L443" s="90">
        <v>0</v>
      </c>
      <c r="M443" s="90">
        <v>0</v>
      </c>
      <c r="N443" s="90">
        <v>0</v>
      </c>
      <c r="O443" s="571">
        <f t="shared" si="860"/>
        <v>20</v>
      </c>
      <c r="P443" s="90">
        <v>33</v>
      </c>
      <c r="Q443" s="90">
        <v>33</v>
      </c>
      <c r="R443" s="90">
        <v>0</v>
      </c>
      <c r="S443" s="224">
        <v>0</v>
      </c>
      <c r="T443" s="221">
        <f t="shared" si="861"/>
        <v>1774</v>
      </c>
      <c r="U443" s="160">
        <v>1618</v>
      </c>
      <c r="V443" s="87">
        <v>114</v>
      </c>
      <c r="W443" s="636">
        <v>42</v>
      </c>
      <c r="X443" s="87"/>
      <c r="Y443" s="87"/>
      <c r="Z443" s="222"/>
      <c r="AA443" s="578" t="s">
        <v>316</v>
      </c>
      <c r="AB443" s="575">
        <f t="shared" si="862"/>
        <v>3.8145666622310601E-2</v>
      </c>
      <c r="AC443" s="247">
        <f>$AC$211/$U$211*U443</f>
        <v>3.3116959064327489E-2</v>
      </c>
      <c r="AD443" s="247">
        <f t="shared" si="863"/>
        <v>11.40879239766082</v>
      </c>
      <c r="AE443" s="247">
        <f>$AE$211/$AC$211*AC443</f>
        <v>0.19481051169590646</v>
      </c>
      <c r="AF443" s="247">
        <v>2.2287960074859631E-2</v>
      </c>
      <c r="AG443" s="247">
        <v>7.6782022457891435</v>
      </c>
      <c r="AH443" s="247">
        <v>0.14168402029198002</v>
      </c>
      <c r="AI443" s="637">
        <v>4.3896372141176473E-3</v>
      </c>
      <c r="AJ443" s="568">
        <v>1.5122300202635295</v>
      </c>
      <c r="AK443" s="638">
        <v>2.9835699413555586E-2</v>
      </c>
      <c r="AL443" s="353">
        <v>2.0903200000000001E-3</v>
      </c>
      <c r="AM443" s="223">
        <v>0.72011524000000005</v>
      </c>
      <c r="AN443" s="353">
        <v>1.3311157760000001E-2</v>
      </c>
      <c r="AO443" s="353">
        <v>0</v>
      </c>
      <c r="AP443" s="223">
        <v>0</v>
      </c>
      <c r="AQ443" s="584">
        <v>0</v>
      </c>
      <c r="AR443" s="353">
        <v>0</v>
      </c>
      <c r="AS443" s="223">
        <v>0</v>
      </c>
      <c r="AT443" s="584">
        <v>0</v>
      </c>
      <c r="AU443" s="353">
        <v>0</v>
      </c>
      <c r="AV443" s="223">
        <v>0</v>
      </c>
      <c r="AW443" s="584">
        <v>0</v>
      </c>
      <c r="AX443" s="222">
        <v>2.0903200000000001E-3</v>
      </c>
      <c r="AY443" s="222">
        <v>0.72011524000000005</v>
      </c>
      <c r="AZ443" s="222">
        <v>1.3311157760000001E-2</v>
      </c>
      <c r="BA443" s="353">
        <v>4.6888746666666628E-3</v>
      </c>
      <c r="BB443" s="223">
        <v>1.6153173226666653</v>
      </c>
      <c r="BC443" s="353">
        <v>2.9858753877333312E-2</v>
      </c>
      <c r="BD443" s="353">
        <v>4.6888746666666628E-3</v>
      </c>
      <c r="BE443" s="223">
        <v>1.6153173226666653</v>
      </c>
      <c r="BF443" s="353">
        <v>2.9858753877333312E-2</v>
      </c>
      <c r="BG443" s="353">
        <v>0</v>
      </c>
      <c r="BH443" s="223">
        <v>0</v>
      </c>
      <c r="BI443" s="353">
        <v>0</v>
      </c>
      <c r="BJ443" s="353">
        <v>0</v>
      </c>
      <c r="BK443" s="223">
        <v>0</v>
      </c>
      <c r="BL443" s="353">
        <v>0</v>
      </c>
      <c r="BM443" s="87"/>
      <c r="BN443" s="87"/>
      <c r="BO443" s="87"/>
      <c r="BP443" s="87"/>
      <c r="BQ443" s="599">
        <f>SUM(BS443:BW443)</f>
        <v>0.1869395449442168</v>
      </c>
      <c r="BR443" s="222"/>
      <c r="BS443" s="87"/>
      <c r="BT443" s="256">
        <v>5.7457105800817504E-2</v>
      </c>
      <c r="BU443" s="239">
        <v>3.1155714285714287E-2</v>
      </c>
      <c r="BV443" s="239">
        <v>3.4824048387096775E-2</v>
      </c>
      <c r="BW443" s="239">
        <v>6.3502676470588243E-2</v>
      </c>
      <c r="BX443" s="239">
        <v>0</v>
      </c>
      <c r="BY443" s="239">
        <v>0</v>
      </c>
      <c r="BZ443" s="111">
        <f>SUM(CA443:CD443)</f>
        <v>0.16002951999999998</v>
      </c>
      <c r="CA443" s="222"/>
      <c r="CB443" s="87"/>
      <c r="CC443" s="87">
        <v>0.16002951999999998</v>
      </c>
      <c r="CD443" s="160"/>
      <c r="CE443" s="160"/>
      <c r="CF443" s="160"/>
      <c r="CG443" s="160"/>
      <c r="CH443" s="160"/>
      <c r="CI443" s="117"/>
      <c r="CJ443" s="117"/>
      <c r="CK443" s="117"/>
    </row>
    <row r="444" spans="1:89" hidden="1" outlineLevel="1">
      <c r="A444" s="117"/>
      <c r="B444" s="117"/>
      <c r="C444" s="103"/>
      <c r="D444" s="92"/>
      <c r="E444" s="117"/>
      <c r="F444" s="117"/>
      <c r="G444" s="111">
        <f>J444+O444+P444+Q444+R444</f>
        <v>0</v>
      </c>
      <c r="H444" s="225">
        <f>SUM(I444:L444)</f>
        <v>0</v>
      </c>
      <c r="I444" s="225">
        <f>SUM(J444:M444)</f>
        <v>0</v>
      </c>
      <c r="J444" s="111">
        <f>SUM(K444:N444)</f>
        <v>0</v>
      </c>
      <c r="K444" s="90"/>
      <c r="L444" s="90"/>
      <c r="M444" s="90"/>
      <c r="N444" s="90"/>
      <c r="O444" s="90"/>
      <c r="P444" s="90"/>
      <c r="Q444" s="90"/>
      <c r="R444" s="90"/>
      <c r="S444" s="224"/>
      <c r="T444" s="87"/>
      <c r="U444" s="87"/>
      <c r="V444" s="87"/>
      <c r="W444" s="87"/>
      <c r="X444" s="87"/>
      <c r="Y444" s="87"/>
      <c r="Z444" s="222"/>
      <c r="AA444" s="87"/>
      <c r="AB444" s="111">
        <f>AI444+AX444+BA444+BD444+BG444</f>
        <v>0</v>
      </c>
      <c r="AC444" s="247"/>
      <c r="AD444" s="247"/>
      <c r="AE444" s="247"/>
      <c r="AF444" s="247"/>
      <c r="AG444" s="247"/>
      <c r="AH444" s="24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222"/>
      <c r="BK444" s="222"/>
      <c r="BL444" s="222"/>
      <c r="BM444" s="87"/>
      <c r="BN444" s="87"/>
      <c r="BO444" s="87"/>
      <c r="BP444" s="87"/>
      <c r="BQ444" s="599">
        <f t="shared" ref="BQ444" si="865">SUM(BQ442:BQ443)</f>
        <v>0.4500191058008175</v>
      </c>
      <c r="BR444" s="222"/>
      <c r="BS444" s="87"/>
      <c r="BT444" s="87"/>
      <c r="BU444" s="87"/>
      <c r="BV444" s="87"/>
      <c r="BW444" s="87"/>
      <c r="BX444" s="222"/>
      <c r="BY444" s="222"/>
      <c r="BZ444" s="111">
        <f>SUM(CA444:CD444)</f>
        <v>0</v>
      </c>
      <c r="CA444" s="222"/>
      <c r="CB444" s="87"/>
      <c r="CC444" s="87"/>
      <c r="CD444" s="87"/>
      <c r="CE444" s="222"/>
      <c r="CF444" s="226"/>
      <c r="CG444" s="568"/>
      <c r="CH444" s="568"/>
      <c r="CI444" s="117"/>
      <c r="CJ444" s="117"/>
      <c r="CK444" s="117"/>
    </row>
    <row r="445" spans="1:89" hidden="1" outlineLevel="1">
      <c r="A445" s="117"/>
      <c r="B445" s="117"/>
      <c r="C445" s="103"/>
      <c r="D445" s="37" t="s">
        <v>107</v>
      </c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24"/>
      <c r="AB445" s="111">
        <f>SUM(AB442:AB444)</f>
        <v>5.8003706622310601E-2</v>
      </c>
      <c r="AC445" s="247"/>
      <c r="AD445" s="247"/>
      <c r="AE445" s="247"/>
      <c r="AF445" s="247"/>
      <c r="AG445" s="247"/>
      <c r="AH445" s="247"/>
      <c r="AI445" s="111">
        <f>SUM(AI442:AI444)</f>
        <v>4.3896372141176473E-3</v>
      </c>
      <c r="AJ445" s="111">
        <f>SUM(AJ442:AJ444)</f>
        <v>1.5122300202635295</v>
      </c>
      <c r="AK445" s="111">
        <f t="shared" ref="AK445:BI445" si="866">SUM(AK442:AK444)</f>
        <v>2.9835699413555586E-2</v>
      </c>
      <c r="AL445" s="111">
        <f t="shared" si="866"/>
        <v>2.9264479999999999E-3</v>
      </c>
      <c r="AM445" s="111">
        <f t="shared" si="866"/>
        <v>1.0081613360000001</v>
      </c>
      <c r="AN445" s="111">
        <f t="shared" si="866"/>
        <v>1.8635620864000002E-2</v>
      </c>
      <c r="AO445" s="111">
        <f t="shared" si="866"/>
        <v>3.13548E-3</v>
      </c>
      <c r="AP445" s="111">
        <f t="shared" si="866"/>
        <v>1.08017286</v>
      </c>
      <c r="AQ445" s="111">
        <f t="shared" si="866"/>
        <v>1.996673664E-2</v>
      </c>
      <c r="AR445" s="111">
        <f t="shared" si="866"/>
        <v>0</v>
      </c>
      <c r="AS445" s="111">
        <f t="shared" si="866"/>
        <v>0</v>
      </c>
      <c r="AT445" s="111">
        <f t="shared" si="866"/>
        <v>0</v>
      </c>
      <c r="AU445" s="111">
        <f t="shared" si="866"/>
        <v>2.7174159999999998E-3</v>
      </c>
      <c r="AV445" s="111">
        <f t="shared" si="866"/>
        <v>0.93614981199999991</v>
      </c>
      <c r="AW445" s="111">
        <f t="shared" si="866"/>
        <v>1.7304505088000001E-2</v>
      </c>
      <c r="AX445" s="111">
        <f t="shared" si="866"/>
        <v>8.7793439999999997E-3</v>
      </c>
      <c r="AY445" s="111">
        <f t="shared" si="866"/>
        <v>3.0244840079999999</v>
      </c>
      <c r="AZ445" s="111">
        <f t="shared" si="866"/>
        <v>5.5906862592000006E-2</v>
      </c>
      <c r="BA445" s="111">
        <f t="shared" si="866"/>
        <v>1.4199830666666663E-2</v>
      </c>
      <c r="BB445" s="111">
        <f t="shared" si="866"/>
        <v>4.8918416646666651</v>
      </c>
      <c r="BC445" s="111">
        <f t="shared" si="866"/>
        <v>9.0424521685333312E-2</v>
      </c>
      <c r="BD445" s="111">
        <f t="shared" si="866"/>
        <v>8.3469346666666631E-3</v>
      </c>
      <c r="BE445" s="111">
        <f t="shared" si="866"/>
        <v>2.8755189926666653</v>
      </c>
      <c r="BF445" s="111">
        <f t="shared" si="866"/>
        <v>5.3153279957333308E-2</v>
      </c>
      <c r="BG445" s="111">
        <f t="shared" si="866"/>
        <v>5.74838E-3</v>
      </c>
      <c r="BH445" s="111">
        <f t="shared" si="866"/>
        <v>1.98031691</v>
      </c>
      <c r="BI445" s="111">
        <f t="shared" si="866"/>
        <v>3.660568384E-2</v>
      </c>
      <c r="BJ445" s="225">
        <f>SUM(BJ442:BJ444)</f>
        <v>5.74838E-3</v>
      </c>
      <c r="BK445" s="225">
        <f>SUM(BK442:BK444)</f>
        <v>1.98031691</v>
      </c>
      <c r="BL445" s="225">
        <f>SUM(BL442:BL444)</f>
        <v>3.660568384E-2</v>
      </c>
      <c r="BM445" s="112"/>
      <c r="BN445" s="112"/>
      <c r="BO445" s="112"/>
      <c r="BP445" s="112"/>
      <c r="BQ445" s="111">
        <f t="shared" ref="BQ445:CD445" si="867">SUM(BQ442:BQ444)</f>
        <v>0.900038211601635</v>
      </c>
      <c r="BR445" s="225"/>
      <c r="BS445" s="111">
        <f t="shared" si="867"/>
        <v>0</v>
      </c>
      <c r="BT445" s="111">
        <f t="shared" si="867"/>
        <v>5.7457105800817504E-2</v>
      </c>
      <c r="BU445" s="111">
        <f t="shared" si="867"/>
        <v>0.130854</v>
      </c>
      <c r="BV445" s="111">
        <f t="shared" si="867"/>
        <v>0.130854</v>
      </c>
      <c r="BW445" s="111">
        <f t="shared" si="867"/>
        <v>0.13085400000000003</v>
      </c>
      <c r="BX445" s="225">
        <f>SUM(BX442:BX444)</f>
        <v>0.130854</v>
      </c>
      <c r="BY445" s="225">
        <f>SUM(BY442:BY444)</f>
        <v>0.130854</v>
      </c>
      <c r="BZ445" s="111">
        <f t="shared" si="867"/>
        <v>0.16002951999999998</v>
      </c>
      <c r="CA445" s="225">
        <f t="shared" si="867"/>
        <v>0</v>
      </c>
      <c r="CB445" s="111">
        <f t="shared" si="867"/>
        <v>0</v>
      </c>
      <c r="CC445" s="111">
        <f t="shared" si="867"/>
        <v>0.16002951999999998</v>
      </c>
      <c r="CD445" s="111">
        <f t="shared" si="867"/>
        <v>0</v>
      </c>
      <c r="CE445" s="225">
        <f>SUM(CE442:CE444)</f>
        <v>0</v>
      </c>
      <c r="CF445" s="247"/>
      <c r="CG445" s="570"/>
      <c r="CH445" s="570"/>
      <c r="CI445" s="112"/>
      <c r="CJ445" s="112"/>
      <c r="CK445" s="112"/>
    </row>
    <row r="446" spans="1:89" hidden="1" outlineLevel="1">
      <c r="A446" s="117"/>
      <c r="B446" s="117"/>
      <c r="C446" s="102" t="s">
        <v>133</v>
      </c>
      <c r="D446" s="36" t="s">
        <v>273</v>
      </c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7"/>
      <c r="AB446" s="112"/>
      <c r="AC446" s="246"/>
      <c r="AD446" s="246"/>
      <c r="AE446" s="246"/>
      <c r="AF446" s="246"/>
      <c r="AG446" s="246"/>
      <c r="AH446" s="246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246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246"/>
      <c r="CG446" s="582"/>
      <c r="CH446" s="582"/>
      <c r="CI446" s="112"/>
      <c r="CJ446" s="112"/>
      <c r="CK446" s="112"/>
    </row>
    <row r="447" spans="1:89" hidden="1" outlineLevel="1">
      <c r="A447" s="117"/>
      <c r="B447" s="117"/>
      <c r="C447" s="103"/>
      <c r="D447" s="92"/>
      <c r="E447" s="117"/>
      <c r="F447" s="117"/>
      <c r="G447" s="111">
        <f>J447+O447+P447+Q447+R447</f>
        <v>0</v>
      </c>
      <c r="H447" s="225">
        <f t="shared" ref="H447:J449" si="868">SUM(I447:L447)</f>
        <v>0</v>
      </c>
      <c r="I447" s="225">
        <f t="shared" si="868"/>
        <v>0</v>
      </c>
      <c r="J447" s="111">
        <f t="shared" si="868"/>
        <v>0</v>
      </c>
      <c r="K447" s="123"/>
      <c r="L447" s="123"/>
      <c r="M447" s="123"/>
      <c r="N447" s="123"/>
      <c r="O447" s="123"/>
      <c r="P447" s="123"/>
      <c r="Q447" s="123"/>
      <c r="R447" s="123"/>
      <c r="S447" s="221"/>
      <c r="T447" s="123"/>
      <c r="U447" s="123"/>
      <c r="V447" s="123"/>
      <c r="W447" s="123"/>
      <c r="X447" s="123"/>
      <c r="Y447" s="123"/>
      <c r="Z447" s="221"/>
      <c r="AA447" s="123"/>
      <c r="AB447" s="111">
        <f>AI447+AX447+BA447+BD447+BG447</f>
        <v>0</v>
      </c>
      <c r="AC447" s="247"/>
      <c r="AD447" s="247"/>
      <c r="AE447" s="247"/>
      <c r="AF447" s="247"/>
      <c r="AG447" s="247"/>
      <c r="AH447" s="247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221"/>
      <c r="BK447" s="221"/>
      <c r="BL447" s="221"/>
      <c r="BM447" s="123"/>
      <c r="BN447" s="123"/>
      <c r="BO447" s="123"/>
      <c r="BP447" s="123"/>
      <c r="BQ447" s="111">
        <f>SUM(BS447:BW447)</f>
        <v>0</v>
      </c>
      <c r="BR447" s="247"/>
      <c r="BS447" s="123"/>
      <c r="BT447" s="123"/>
      <c r="BU447" s="123"/>
      <c r="BV447" s="123"/>
      <c r="BW447" s="123"/>
      <c r="BX447" s="221"/>
      <c r="BY447" s="221"/>
      <c r="BZ447" s="111">
        <f>SUM(CA447:CD447)</f>
        <v>0</v>
      </c>
      <c r="CA447" s="123"/>
      <c r="CB447" s="123"/>
      <c r="CC447" s="123"/>
      <c r="CD447" s="123"/>
      <c r="CE447" s="221"/>
      <c r="CF447" s="229"/>
      <c r="CG447" s="578"/>
      <c r="CH447" s="578"/>
      <c r="CI447" s="117"/>
      <c r="CJ447" s="117"/>
      <c r="CK447" s="117"/>
    </row>
    <row r="448" spans="1:89" hidden="1" outlineLevel="1">
      <c r="A448" s="117"/>
      <c r="B448" s="117"/>
      <c r="C448" s="103"/>
      <c r="D448" s="92"/>
      <c r="E448" s="117"/>
      <c r="F448" s="117"/>
      <c r="G448" s="111">
        <f>J448+O448+P448+Q448+R448</f>
        <v>0</v>
      </c>
      <c r="H448" s="225">
        <f t="shared" si="868"/>
        <v>0</v>
      </c>
      <c r="I448" s="225">
        <f t="shared" si="868"/>
        <v>0</v>
      </c>
      <c r="J448" s="111">
        <f t="shared" si="868"/>
        <v>0</v>
      </c>
      <c r="K448" s="90"/>
      <c r="L448" s="90"/>
      <c r="M448" s="90"/>
      <c r="N448" s="90"/>
      <c r="O448" s="90"/>
      <c r="P448" s="90"/>
      <c r="Q448" s="90"/>
      <c r="R448" s="90"/>
      <c r="S448" s="224"/>
      <c r="T448" s="87"/>
      <c r="U448" s="87"/>
      <c r="V448" s="87"/>
      <c r="W448" s="87"/>
      <c r="X448" s="87"/>
      <c r="Y448" s="87"/>
      <c r="Z448" s="222"/>
      <c r="AA448" s="87"/>
      <c r="AB448" s="111">
        <f>AI448+AX448+BA448+BD448+BG448</f>
        <v>0</v>
      </c>
      <c r="AC448" s="247"/>
      <c r="AD448" s="247"/>
      <c r="AE448" s="247"/>
      <c r="AF448" s="247"/>
      <c r="AG448" s="247"/>
      <c r="AH448" s="24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222"/>
      <c r="BK448" s="222"/>
      <c r="BL448" s="222"/>
      <c r="BM448" s="87"/>
      <c r="BN448" s="87"/>
      <c r="BO448" s="87"/>
      <c r="BP448" s="87"/>
      <c r="BQ448" s="111">
        <f>SUM(BS448:BW448)</f>
        <v>0</v>
      </c>
      <c r="BR448" s="247"/>
      <c r="BS448" s="87"/>
      <c r="BT448" s="87"/>
      <c r="BU448" s="87"/>
      <c r="BV448" s="87"/>
      <c r="BW448" s="87"/>
      <c r="BX448" s="222"/>
      <c r="BY448" s="222"/>
      <c r="BZ448" s="111">
        <f>SUM(CA448:CD448)</f>
        <v>0</v>
      </c>
      <c r="CA448" s="87"/>
      <c r="CB448" s="87"/>
      <c r="CC448" s="87"/>
      <c r="CD448" s="87"/>
      <c r="CE448" s="222"/>
      <c r="CF448" s="226"/>
      <c r="CG448" s="568"/>
      <c r="CH448" s="568"/>
      <c r="CI448" s="117"/>
      <c r="CJ448" s="117"/>
      <c r="CK448" s="117"/>
    </row>
    <row r="449" spans="1:89" hidden="1" outlineLevel="1">
      <c r="A449" s="117"/>
      <c r="B449" s="117"/>
      <c r="C449" s="103"/>
      <c r="D449" s="92"/>
      <c r="E449" s="117"/>
      <c r="F449" s="117"/>
      <c r="G449" s="111">
        <f>J449+O449+P449+Q449+R449</f>
        <v>0</v>
      </c>
      <c r="H449" s="225">
        <f t="shared" si="868"/>
        <v>0</v>
      </c>
      <c r="I449" s="225">
        <f t="shared" si="868"/>
        <v>0</v>
      </c>
      <c r="J449" s="111">
        <f t="shared" si="868"/>
        <v>0</v>
      </c>
      <c r="K449" s="90"/>
      <c r="L449" s="90"/>
      <c r="M449" s="90"/>
      <c r="N449" s="90"/>
      <c r="O449" s="90"/>
      <c r="P449" s="90"/>
      <c r="Q449" s="90"/>
      <c r="R449" s="90"/>
      <c r="S449" s="224"/>
      <c r="T449" s="87"/>
      <c r="U449" s="87"/>
      <c r="V449" s="87"/>
      <c r="W449" s="87"/>
      <c r="X449" s="87"/>
      <c r="Y449" s="87"/>
      <c r="Z449" s="222"/>
      <c r="AA449" s="87"/>
      <c r="AB449" s="111">
        <f>AI449+AX449+BA449+BD449+BG449</f>
        <v>0</v>
      </c>
      <c r="AC449" s="247"/>
      <c r="AD449" s="247"/>
      <c r="AE449" s="247"/>
      <c r="AF449" s="247"/>
      <c r="AG449" s="247"/>
      <c r="AH449" s="24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222"/>
      <c r="BK449" s="222"/>
      <c r="BL449" s="222"/>
      <c r="BM449" s="87"/>
      <c r="BN449" s="87"/>
      <c r="BO449" s="87"/>
      <c r="BP449" s="87"/>
      <c r="BQ449" s="111">
        <f>SUM(BS449:BW449)</f>
        <v>0</v>
      </c>
      <c r="BR449" s="247"/>
      <c r="BS449" s="87"/>
      <c r="BT449" s="87"/>
      <c r="BU449" s="87"/>
      <c r="BV449" s="87"/>
      <c r="BW449" s="87"/>
      <c r="BX449" s="222"/>
      <c r="BY449" s="222"/>
      <c r="BZ449" s="111">
        <f>SUM(CA449:CD449)</f>
        <v>0</v>
      </c>
      <c r="CA449" s="87"/>
      <c r="CB449" s="87"/>
      <c r="CC449" s="87"/>
      <c r="CD449" s="87"/>
      <c r="CE449" s="222"/>
      <c r="CF449" s="226"/>
      <c r="CG449" s="568"/>
      <c r="CH449" s="568"/>
      <c r="CI449" s="117"/>
      <c r="CJ449" s="117"/>
      <c r="CK449" s="117"/>
    </row>
    <row r="450" spans="1:89" hidden="1" outlineLevel="1">
      <c r="A450" s="117"/>
      <c r="B450" s="117"/>
      <c r="C450" s="103"/>
      <c r="D450" s="37" t="s">
        <v>107</v>
      </c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24"/>
      <c r="AB450" s="111">
        <f>SUM(AB447:AB449)</f>
        <v>0</v>
      </c>
      <c r="AC450" s="247"/>
      <c r="AD450" s="247"/>
      <c r="AE450" s="247"/>
      <c r="AF450" s="247"/>
      <c r="AG450" s="247"/>
      <c r="AH450" s="247"/>
      <c r="AI450" s="111">
        <f>SUM(AI447:AI449)</f>
        <v>0</v>
      </c>
      <c r="AJ450" s="111">
        <f>SUM(AJ447:AJ449)</f>
        <v>0</v>
      </c>
      <c r="AK450" s="111">
        <f t="shared" ref="AK450:BI450" si="869">SUM(AK447:AK449)</f>
        <v>0</v>
      </c>
      <c r="AL450" s="111">
        <f t="shared" si="869"/>
        <v>0</v>
      </c>
      <c r="AM450" s="111">
        <f t="shared" si="869"/>
        <v>0</v>
      </c>
      <c r="AN450" s="111">
        <f t="shared" si="869"/>
        <v>0</v>
      </c>
      <c r="AO450" s="111">
        <f t="shared" si="869"/>
        <v>0</v>
      </c>
      <c r="AP450" s="111">
        <f t="shared" si="869"/>
        <v>0</v>
      </c>
      <c r="AQ450" s="111">
        <f t="shared" si="869"/>
        <v>0</v>
      </c>
      <c r="AR450" s="111">
        <f t="shared" si="869"/>
        <v>0</v>
      </c>
      <c r="AS450" s="111">
        <f t="shared" si="869"/>
        <v>0</v>
      </c>
      <c r="AT450" s="111">
        <f t="shared" si="869"/>
        <v>0</v>
      </c>
      <c r="AU450" s="111">
        <f t="shared" si="869"/>
        <v>0</v>
      </c>
      <c r="AV450" s="111">
        <f t="shared" si="869"/>
        <v>0</v>
      </c>
      <c r="AW450" s="111">
        <f t="shared" si="869"/>
        <v>0</v>
      </c>
      <c r="AX450" s="111">
        <f t="shared" si="869"/>
        <v>0</v>
      </c>
      <c r="AY450" s="111">
        <f t="shared" si="869"/>
        <v>0</v>
      </c>
      <c r="AZ450" s="111">
        <f t="shared" si="869"/>
        <v>0</v>
      </c>
      <c r="BA450" s="111">
        <f t="shared" si="869"/>
        <v>0</v>
      </c>
      <c r="BB450" s="111">
        <f t="shared" si="869"/>
        <v>0</v>
      </c>
      <c r="BC450" s="111">
        <f t="shared" si="869"/>
        <v>0</v>
      </c>
      <c r="BD450" s="111">
        <f t="shared" si="869"/>
        <v>0</v>
      </c>
      <c r="BE450" s="111">
        <f t="shared" si="869"/>
        <v>0</v>
      </c>
      <c r="BF450" s="111">
        <f t="shared" si="869"/>
        <v>0</v>
      </c>
      <c r="BG450" s="111">
        <f t="shared" si="869"/>
        <v>0</v>
      </c>
      <c r="BH450" s="111">
        <f t="shared" si="869"/>
        <v>0</v>
      </c>
      <c r="BI450" s="111">
        <f t="shared" si="869"/>
        <v>0</v>
      </c>
      <c r="BJ450" s="225">
        <f>SUM(BJ447:BJ449)</f>
        <v>0</v>
      </c>
      <c r="BK450" s="225">
        <f>SUM(BK447:BK449)</f>
        <v>0</v>
      </c>
      <c r="BL450" s="225">
        <f>SUM(BL447:BL449)</f>
        <v>0</v>
      </c>
      <c r="BM450" s="112"/>
      <c r="BN450" s="112"/>
      <c r="BO450" s="112"/>
      <c r="BP450" s="112"/>
      <c r="BQ450" s="111">
        <f t="shared" ref="BQ450:CD450" si="870">SUM(BQ447:BQ449)</f>
        <v>0</v>
      </c>
      <c r="BR450" s="247"/>
      <c r="BS450" s="111">
        <f t="shared" si="870"/>
        <v>0</v>
      </c>
      <c r="BT450" s="111">
        <f t="shared" si="870"/>
        <v>0</v>
      </c>
      <c r="BU450" s="111">
        <f t="shared" si="870"/>
        <v>0</v>
      </c>
      <c r="BV450" s="111">
        <f t="shared" si="870"/>
        <v>0</v>
      </c>
      <c r="BW450" s="111">
        <f t="shared" si="870"/>
        <v>0</v>
      </c>
      <c r="BX450" s="225">
        <f>SUM(BX447:BX449)</f>
        <v>0</v>
      </c>
      <c r="BY450" s="225">
        <f>SUM(BY447:BY449)</f>
        <v>0</v>
      </c>
      <c r="BZ450" s="111">
        <f t="shared" si="870"/>
        <v>0</v>
      </c>
      <c r="CA450" s="111">
        <f t="shared" si="870"/>
        <v>0</v>
      </c>
      <c r="CB450" s="111">
        <f t="shared" si="870"/>
        <v>0</v>
      </c>
      <c r="CC450" s="111">
        <f t="shared" si="870"/>
        <v>0</v>
      </c>
      <c r="CD450" s="111">
        <f t="shared" si="870"/>
        <v>0</v>
      </c>
      <c r="CE450" s="225">
        <f>SUM(CE447:CE449)</f>
        <v>0</v>
      </c>
      <c r="CF450" s="247"/>
      <c r="CG450" s="570"/>
      <c r="CH450" s="570"/>
      <c r="CI450" s="112"/>
      <c r="CJ450" s="112"/>
      <c r="CK450" s="112"/>
    </row>
    <row r="451" spans="1:89" hidden="1" outlineLevel="1">
      <c r="A451" s="117"/>
      <c r="B451" s="117"/>
      <c r="C451" s="102" t="s">
        <v>134</v>
      </c>
      <c r="D451" s="36" t="s">
        <v>274</v>
      </c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7"/>
      <c r="AB451" s="112"/>
      <c r="AC451" s="246"/>
      <c r="AD451" s="246"/>
      <c r="AE451" s="246"/>
      <c r="AF451" s="246"/>
      <c r="AG451" s="246"/>
      <c r="AH451" s="246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246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246"/>
      <c r="CG451" s="582"/>
      <c r="CH451" s="582"/>
      <c r="CI451" s="112"/>
      <c r="CJ451" s="112"/>
      <c r="CK451" s="112"/>
    </row>
    <row r="452" spans="1:89" hidden="1" outlineLevel="1">
      <c r="A452" s="117"/>
      <c r="B452" s="117"/>
      <c r="C452" s="103"/>
      <c r="D452" s="24"/>
      <c r="E452" s="117"/>
      <c r="F452" s="117"/>
      <c r="G452" s="111">
        <f>J452+O452+P452+Q452+R452</f>
        <v>0</v>
      </c>
      <c r="H452" s="225">
        <f t="shared" ref="H452:J454" si="871">SUM(I452:L452)</f>
        <v>0</v>
      </c>
      <c r="I452" s="225">
        <f t="shared" si="871"/>
        <v>0</v>
      </c>
      <c r="J452" s="111">
        <f t="shared" si="871"/>
        <v>0</v>
      </c>
      <c r="K452" s="123"/>
      <c r="L452" s="123"/>
      <c r="M452" s="123"/>
      <c r="N452" s="123"/>
      <c r="O452" s="123"/>
      <c r="P452" s="123"/>
      <c r="Q452" s="123"/>
      <c r="R452" s="123"/>
      <c r="S452" s="221"/>
      <c r="T452" s="123"/>
      <c r="U452" s="123"/>
      <c r="V452" s="123"/>
      <c r="W452" s="123"/>
      <c r="X452" s="123"/>
      <c r="Y452" s="123"/>
      <c r="Z452" s="221"/>
      <c r="AA452" s="123"/>
      <c r="AB452" s="111">
        <f>AI452+AX452+BA452+BD452+BG452</f>
        <v>0</v>
      </c>
      <c r="AC452" s="247"/>
      <c r="AD452" s="247"/>
      <c r="AE452" s="247"/>
      <c r="AF452" s="247"/>
      <c r="AG452" s="247"/>
      <c r="AH452" s="247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221"/>
      <c r="BK452" s="221"/>
      <c r="BL452" s="221"/>
      <c r="BM452" s="123"/>
      <c r="BN452" s="123"/>
      <c r="BO452" s="123"/>
      <c r="BP452" s="123"/>
      <c r="BQ452" s="111">
        <f>SUM(BS452:BW452)</f>
        <v>0</v>
      </c>
      <c r="BR452" s="247"/>
      <c r="BS452" s="123"/>
      <c r="BT452" s="123"/>
      <c r="BU452" s="123"/>
      <c r="BV452" s="123"/>
      <c r="BW452" s="123"/>
      <c r="BX452" s="221"/>
      <c r="BY452" s="221"/>
      <c r="BZ452" s="111">
        <f>SUM(CA452:CD452)</f>
        <v>0</v>
      </c>
      <c r="CA452" s="123"/>
      <c r="CB452" s="123"/>
      <c r="CC452" s="123"/>
      <c r="CD452" s="123"/>
      <c r="CE452" s="221"/>
      <c r="CF452" s="229"/>
      <c r="CG452" s="578"/>
      <c r="CH452" s="578"/>
      <c r="CI452" s="117"/>
      <c r="CJ452" s="117"/>
      <c r="CK452" s="117"/>
    </row>
    <row r="453" spans="1:89" hidden="1" outlineLevel="1">
      <c r="A453" s="117"/>
      <c r="B453" s="117"/>
      <c r="C453" s="103"/>
      <c r="D453" s="24"/>
      <c r="E453" s="117"/>
      <c r="F453" s="117"/>
      <c r="G453" s="111">
        <f>J453+O453+P453+Q453+R453</f>
        <v>0</v>
      </c>
      <c r="H453" s="225">
        <f t="shared" si="871"/>
        <v>0</v>
      </c>
      <c r="I453" s="225">
        <f t="shared" si="871"/>
        <v>0</v>
      </c>
      <c r="J453" s="111">
        <f t="shared" si="871"/>
        <v>0</v>
      </c>
      <c r="K453" s="90"/>
      <c r="L453" s="90"/>
      <c r="M453" s="90"/>
      <c r="N453" s="90"/>
      <c r="O453" s="90"/>
      <c r="P453" s="90"/>
      <c r="Q453" s="90"/>
      <c r="R453" s="90"/>
      <c r="S453" s="224"/>
      <c r="T453" s="87"/>
      <c r="U453" s="87"/>
      <c r="V453" s="87"/>
      <c r="W453" s="87"/>
      <c r="X453" s="87"/>
      <c r="Y453" s="87"/>
      <c r="Z453" s="222"/>
      <c r="AA453" s="87"/>
      <c r="AB453" s="111">
        <f>AI453+AX453+BA453+BD453+BG453</f>
        <v>0</v>
      </c>
      <c r="AC453" s="247"/>
      <c r="AD453" s="247"/>
      <c r="AE453" s="247"/>
      <c r="AF453" s="247"/>
      <c r="AG453" s="247"/>
      <c r="AH453" s="24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222"/>
      <c r="BK453" s="222"/>
      <c r="BL453" s="222"/>
      <c r="BM453" s="87"/>
      <c r="BN453" s="87"/>
      <c r="BO453" s="87"/>
      <c r="BP453" s="87"/>
      <c r="BQ453" s="111">
        <f>SUM(BS453:BW453)</f>
        <v>0</v>
      </c>
      <c r="BR453" s="247"/>
      <c r="BS453" s="87"/>
      <c r="BT453" s="87"/>
      <c r="BU453" s="87"/>
      <c r="BV453" s="87"/>
      <c r="BW453" s="87"/>
      <c r="BX453" s="222"/>
      <c r="BY453" s="222"/>
      <c r="BZ453" s="111">
        <f>SUM(CA453:CD453)</f>
        <v>0</v>
      </c>
      <c r="CA453" s="87"/>
      <c r="CB453" s="87"/>
      <c r="CC453" s="87"/>
      <c r="CD453" s="87"/>
      <c r="CE453" s="222"/>
      <c r="CF453" s="226"/>
      <c r="CG453" s="568"/>
      <c r="CH453" s="568"/>
      <c r="CI453" s="117"/>
      <c r="CJ453" s="117"/>
      <c r="CK453" s="117"/>
    </row>
    <row r="454" spans="1:89" hidden="1" outlineLevel="1">
      <c r="A454" s="117"/>
      <c r="B454" s="117"/>
      <c r="C454" s="103" t="s">
        <v>104</v>
      </c>
      <c r="D454" s="24"/>
      <c r="E454" s="117"/>
      <c r="F454" s="117"/>
      <c r="G454" s="111">
        <f>J454+O454+P454+Q454+R454</f>
        <v>0</v>
      </c>
      <c r="H454" s="225">
        <f t="shared" si="871"/>
        <v>0</v>
      </c>
      <c r="I454" s="225">
        <f t="shared" si="871"/>
        <v>0</v>
      </c>
      <c r="J454" s="111">
        <f t="shared" si="871"/>
        <v>0</v>
      </c>
      <c r="K454" s="90"/>
      <c r="L454" s="90"/>
      <c r="M454" s="90"/>
      <c r="N454" s="90"/>
      <c r="O454" s="90"/>
      <c r="P454" s="90"/>
      <c r="Q454" s="90"/>
      <c r="R454" s="90"/>
      <c r="S454" s="224"/>
      <c r="T454" s="87"/>
      <c r="U454" s="87"/>
      <c r="V454" s="87"/>
      <c r="W454" s="87"/>
      <c r="X454" s="87"/>
      <c r="Y454" s="87"/>
      <c r="Z454" s="222"/>
      <c r="AA454" s="87"/>
      <c r="AB454" s="111">
        <f>AI454+AX454+BA454+BD454+BG454</f>
        <v>0</v>
      </c>
      <c r="AC454" s="247"/>
      <c r="AD454" s="247"/>
      <c r="AE454" s="247"/>
      <c r="AF454" s="247"/>
      <c r="AG454" s="247"/>
      <c r="AH454" s="24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222"/>
      <c r="BK454" s="222"/>
      <c r="BL454" s="222"/>
      <c r="BM454" s="87"/>
      <c r="BN454" s="87"/>
      <c r="BO454" s="87"/>
      <c r="BP454" s="87"/>
      <c r="BQ454" s="111">
        <f>SUM(BS454:BW454)</f>
        <v>0</v>
      </c>
      <c r="BR454" s="247"/>
      <c r="BS454" s="87"/>
      <c r="BT454" s="87"/>
      <c r="BU454" s="87"/>
      <c r="BV454" s="87"/>
      <c r="BW454" s="87"/>
      <c r="BX454" s="222"/>
      <c r="BY454" s="222"/>
      <c r="BZ454" s="111">
        <f>SUM(CA454:CD454)</f>
        <v>0</v>
      </c>
      <c r="CA454" s="87"/>
      <c r="CB454" s="87"/>
      <c r="CC454" s="87"/>
      <c r="CD454" s="87"/>
      <c r="CE454" s="222"/>
      <c r="CF454" s="226"/>
      <c r="CG454" s="568"/>
      <c r="CH454" s="568"/>
      <c r="CI454" s="117"/>
      <c r="CJ454" s="117"/>
      <c r="CK454" s="117"/>
    </row>
    <row r="455" spans="1:89" hidden="1" outlineLevel="1">
      <c r="A455" s="117"/>
      <c r="B455" s="117"/>
      <c r="C455" s="103"/>
      <c r="D455" s="37" t="s">
        <v>107</v>
      </c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24"/>
      <c r="AB455" s="111">
        <f>SUM(AB452:AB454)</f>
        <v>0</v>
      </c>
      <c r="AC455" s="247"/>
      <c r="AD455" s="247"/>
      <c r="AE455" s="247"/>
      <c r="AF455" s="247"/>
      <c r="AG455" s="247"/>
      <c r="AH455" s="247"/>
      <c r="AI455" s="111">
        <f>SUM(AI452:AI454)</f>
        <v>0</v>
      </c>
      <c r="AJ455" s="111">
        <f>SUM(AJ452:AJ454)</f>
        <v>0</v>
      </c>
      <c r="AK455" s="111">
        <f t="shared" ref="AK455:BI455" si="872">SUM(AK452:AK454)</f>
        <v>0</v>
      </c>
      <c r="AL455" s="111">
        <f t="shared" si="872"/>
        <v>0</v>
      </c>
      <c r="AM455" s="111">
        <f t="shared" si="872"/>
        <v>0</v>
      </c>
      <c r="AN455" s="111">
        <f t="shared" si="872"/>
        <v>0</v>
      </c>
      <c r="AO455" s="111">
        <f t="shared" si="872"/>
        <v>0</v>
      </c>
      <c r="AP455" s="111">
        <f t="shared" si="872"/>
        <v>0</v>
      </c>
      <c r="AQ455" s="111">
        <f t="shared" si="872"/>
        <v>0</v>
      </c>
      <c r="AR455" s="111">
        <f t="shared" si="872"/>
        <v>0</v>
      </c>
      <c r="AS455" s="111">
        <f t="shared" si="872"/>
        <v>0</v>
      </c>
      <c r="AT455" s="111">
        <f t="shared" si="872"/>
        <v>0</v>
      </c>
      <c r="AU455" s="111">
        <f t="shared" si="872"/>
        <v>0</v>
      </c>
      <c r="AV455" s="111">
        <f t="shared" si="872"/>
        <v>0</v>
      </c>
      <c r="AW455" s="111">
        <f t="shared" si="872"/>
        <v>0</v>
      </c>
      <c r="AX455" s="111">
        <f t="shared" si="872"/>
        <v>0</v>
      </c>
      <c r="AY455" s="111">
        <f t="shared" si="872"/>
        <v>0</v>
      </c>
      <c r="AZ455" s="111">
        <f t="shared" si="872"/>
        <v>0</v>
      </c>
      <c r="BA455" s="111">
        <f t="shared" si="872"/>
        <v>0</v>
      </c>
      <c r="BB455" s="111">
        <f t="shared" si="872"/>
        <v>0</v>
      </c>
      <c r="BC455" s="111">
        <f t="shared" si="872"/>
        <v>0</v>
      </c>
      <c r="BD455" s="111">
        <f t="shared" si="872"/>
        <v>0</v>
      </c>
      <c r="BE455" s="111">
        <f t="shared" si="872"/>
        <v>0</v>
      </c>
      <c r="BF455" s="111">
        <f t="shared" si="872"/>
        <v>0</v>
      </c>
      <c r="BG455" s="111">
        <f t="shared" si="872"/>
        <v>0</v>
      </c>
      <c r="BH455" s="111">
        <f t="shared" si="872"/>
        <v>0</v>
      </c>
      <c r="BI455" s="111">
        <f t="shared" si="872"/>
        <v>0</v>
      </c>
      <c r="BJ455" s="225">
        <f>SUM(BJ452:BJ454)</f>
        <v>0</v>
      </c>
      <c r="BK455" s="225">
        <f>SUM(BK452:BK454)</f>
        <v>0</v>
      </c>
      <c r="BL455" s="225">
        <f>SUM(BL452:BL454)</f>
        <v>0</v>
      </c>
      <c r="BM455" s="112"/>
      <c r="BN455" s="112"/>
      <c r="BO455" s="112"/>
      <c r="BP455" s="112"/>
      <c r="BQ455" s="111">
        <f t="shared" ref="BQ455:CD455" si="873">SUM(BQ452:BQ454)</f>
        <v>0</v>
      </c>
      <c r="BR455" s="247"/>
      <c r="BS455" s="111">
        <f t="shared" si="873"/>
        <v>0</v>
      </c>
      <c r="BT455" s="111">
        <f t="shared" si="873"/>
        <v>0</v>
      </c>
      <c r="BU455" s="111">
        <f t="shared" si="873"/>
        <v>0</v>
      </c>
      <c r="BV455" s="111">
        <f t="shared" si="873"/>
        <v>0</v>
      </c>
      <c r="BW455" s="111">
        <f t="shared" si="873"/>
        <v>0</v>
      </c>
      <c r="BX455" s="225">
        <f>SUM(BX452:BX454)</f>
        <v>0</v>
      </c>
      <c r="BY455" s="225">
        <f>SUM(BY452:BY454)</f>
        <v>0</v>
      </c>
      <c r="BZ455" s="111">
        <f t="shared" si="873"/>
        <v>0</v>
      </c>
      <c r="CA455" s="111">
        <f t="shared" si="873"/>
        <v>0</v>
      </c>
      <c r="CB455" s="111">
        <f t="shared" si="873"/>
        <v>0</v>
      </c>
      <c r="CC455" s="111">
        <f t="shared" si="873"/>
        <v>0</v>
      </c>
      <c r="CD455" s="111">
        <f t="shared" si="873"/>
        <v>0</v>
      </c>
      <c r="CE455" s="225">
        <f>SUM(CE452:CE454)</f>
        <v>0</v>
      </c>
      <c r="CF455" s="247"/>
      <c r="CG455" s="570"/>
      <c r="CH455" s="570"/>
      <c r="CI455" s="112"/>
      <c r="CJ455" s="112"/>
      <c r="CK455" s="112"/>
    </row>
    <row r="456" spans="1:89" hidden="1" outlineLevel="1">
      <c r="A456" s="117"/>
      <c r="B456" s="117"/>
      <c r="C456" s="102" t="s">
        <v>135</v>
      </c>
      <c r="D456" s="36" t="s">
        <v>213</v>
      </c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7"/>
      <c r="AB456" s="112"/>
      <c r="AC456" s="246"/>
      <c r="AD456" s="246"/>
      <c r="AE456" s="246"/>
      <c r="AF456" s="246"/>
      <c r="AG456" s="246"/>
      <c r="AH456" s="246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246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246"/>
      <c r="CG456" s="582"/>
      <c r="CH456" s="582"/>
      <c r="CI456" s="112"/>
      <c r="CJ456" s="112"/>
      <c r="CK456" s="112"/>
    </row>
    <row r="457" spans="1:89" hidden="1" outlineLevel="1">
      <c r="A457" s="117"/>
      <c r="B457" s="117"/>
      <c r="C457" s="103"/>
      <c r="D457" s="24"/>
      <c r="E457" s="117"/>
      <c r="F457" s="117"/>
      <c r="G457" s="111">
        <f>J457+O457+P457+Q457+R457</f>
        <v>0</v>
      </c>
      <c r="H457" s="225">
        <f t="shared" ref="H457:J459" si="874">SUM(I457:L457)</f>
        <v>0</v>
      </c>
      <c r="I457" s="225">
        <f t="shared" si="874"/>
        <v>0</v>
      </c>
      <c r="J457" s="111">
        <f t="shared" si="874"/>
        <v>0</v>
      </c>
      <c r="K457" s="123"/>
      <c r="L457" s="123"/>
      <c r="M457" s="123"/>
      <c r="N457" s="123"/>
      <c r="O457" s="123"/>
      <c r="P457" s="123"/>
      <c r="Q457" s="123"/>
      <c r="R457" s="123"/>
      <c r="S457" s="221"/>
      <c r="T457" s="123"/>
      <c r="U457" s="123"/>
      <c r="V457" s="123"/>
      <c r="W457" s="123"/>
      <c r="X457" s="123"/>
      <c r="Y457" s="123"/>
      <c r="Z457" s="221"/>
      <c r="AA457" s="123"/>
      <c r="AB457" s="111">
        <f>AI457+AX457+BA457+BD457+BG457</f>
        <v>0</v>
      </c>
      <c r="AC457" s="247"/>
      <c r="AD457" s="247"/>
      <c r="AE457" s="247"/>
      <c r="AF457" s="247"/>
      <c r="AG457" s="247"/>
      <c r="AH457" s="247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221"/>
      <c r="BK457" s="221"/>
      <c r="BL457" s="221"/>
      <c r="BM457" s="123"/>
      <c r="BN457" s="123"/>
      <c r="BO457" s="123"/>
      <c r="BP457" s="123"/>
      <c r="BQ457" s="111">
        <f>SUM(BS457:BW457)</f>
        <v>0</v>
      </c>
      <c r="BR457" s="247"/>
      <c r="BS457" s="123"/>
      <c r="BT457" s="123"/>
      <c r="BU457" s="123"/>
      <c r="BV457" s="123"/>
      <c r="BW457" s="123"/>
      <c r="BX457" s="221"/>
      <c r="BY457" s="221"/>
      <c r="BZ457" s="111">
        <f>SUM(CA457:CD457)</f>
        <v>0</v>
      </c>
      <c r="CA457" s="123"/>
      <c r="CB457" s="123"/>
      <c r="CC457" s="123"/>
      <c r="CD457" s="123"/>
      <c r="CE457" s="221"/>
      <c r="CF457" s="229"/>
      <c r="CG457" s="578"/>
      <c r="CH457" s="578"/>
      <c r="CI457" s="117"/>
      <c r="CJ457" s="117"/>
      <c r="CK457" s="117"/>
    </row>
    <row r="458" spans="1:89" hidden="1" outlineLevel="1">
      <c r="A458" s="117"/>
      <c r="B458" s="117"/>
      <c r="C458" s="103"/>
      <c r="D458" s="24"/>
      <c r="E458" s="117"/>
      <c r="F458" s="117"/>
      <c r="G458" s="111">
        <f>J458+O458+P458+Q458+R458</f>
        <v>0</v>
      </c>
      <c r="H458" s="225">
        <f t="shared" si="874"/>
        <v>0</v>
      </c>
      <c r="I458" s="225">
        <f t="shared" si="874"/>
        <v>0</v>
      </c>
      <c r="J458" s="111">
        <f t="shared" si="874"/>
        <v>0</v>
      </c>
      <c r="K458" s="90"/>
      <c r="L458" s="90"/>
      <c r="M458" s="90"/>
      <c r="N458" s="90"/>
      <c r="O458" s="90"/>
      <c r="P458" s="90"/>
      <c r="Q458" s="90"/>
      <c r="R458" s="90"/>
      <c r="S458" s="224"/>
      <c r="T458" s="87"/>
      <c r="U458" s="87"/>
      <c r="V458" s="87"/>
      <c r="W458" s="87"/>
      <c r="X458" s="87"/>
      <c r="Y458" s="87"/>
      <c r="Z458" s="222"/>
      <c r="AA458" s="87"/>
      <c r="AB458" s="111">
        <f>AI458+AX458+BA458+BD458+BG458</f>
        <v>0</v>
      </c>
      <c r="AC458" s="247"/>
      <c r="AD458" s="247"/>
      <c r="AE458" s="247"/>
      <c r="AF458" s="247"/>
      <c r="AG458" s="247"/>
      <c r="AH458" s="24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222"/>
      <c r="BK458" s="222"/>
      <c r="BL458" s="222"/>
      <c r="BM458" s="87"/>
      <c r="BN458" s="87"/>
      <c r="BO458" s="87"/>
      <c r="BP458" s="87"/>
      <c r="BQ458" s="111">
        <f>SUM(BS458:BW458)</f>
        <v>0</v>
      </c>
      <c r="BR458" s="247"/>
      <c r="BS458" s="87"/>
      <c r="BT458" s="87"/>
      <c r="BU458" s="87"/>
      <c r="BV458" s="87"/>
      <c r="BW458" s="87"/>
      <c r="BX458" s="222"/>
      <c r="BY458" s="222"/>
      <c r="BZ458" s="111">
        <f>SUM(CA458:CD458)</f>
        <v>0</v>
      </c>
      <c r="CA458" s="87"/>
      <c r="CB458" s="87"/>
      <c r="CC458" s="87"/>
      <c r="CD458" s="87"/>
      <c r="CE458" s="222"/>
      <c r="CF458" s="226"/>
      <c r="CG458" s="568"/>
      <c r="CH458" s="568"/>
      <c r="CI458" s="117"/>
      <c r="CJ458" s="117"/>
      <c r="CK458" s="117"/>
    </row>
    <row r="459" spans="1:89" hidden="1" outlineLevel="1">
      <c r="A459" s="117"/>
      <c r="B459" s="117"/>
      <c r="C459" s="103" t="s">
        <v>104</v>
      </c>
      <c r="D459" s="24"/>
      <c r="E459" s="117"/>
      <c r="F459" s="117"/>
      <c r="G459" s="111">
        <f>J459+O459+P459+Q459+R459</f>
        <v>0</v>
      </c>
      <c r="H459" s="225">
        <f t="shared" si="874"/>
        <v>0</v>
      </c>
      <c r="I459" s="225">
        <f t="shared" si="874"/>
        <v>0</v>
      </c>
      <c r="J459" s="111">
        <f t="shared" si="874"/>
        <v>0</v>
      </c>
      <c r="K459" s="90"/>
      <c r="L459" s="90"/>
      <c r="M459" s="90"/>
      <c r="N459" s="90"/>
      <c r="O459" s="90"/>
      <c r="P459" s="90"/>
      <c r="Q459" s="90"/>
      <c r="R459" s="90"/>
      <c r="S459" s="224"/>
      <c r="T459" s="87"/>
      <c r="U459" s="87"/>
      <c r="V459" s="87"/>
      <c r="W459" s="87"/>
      <c r="X459" s="87"/>
      <c r="Y459" s="87"/>
      <c r="Z459" s="222"/>
      <c r="AA459" s="87"/>
      <c r="AB459" s="111">
        <f>AI459+AX459+BA459+BD459+BG459</f>
        <v>0</v>
      </c>
      <c r="AC459" s="247"/>
      <c r="AD459" s="247"/>
      <c r="AE459" s="247"/>
      <c r="AF459" s="247"/>
      <c r="AG459" s="247"/>
      <c r="AH459" s="24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222"/>
      <c r="BK459" s="222"/>
      <c r="BL459" s="222"/>
      <c r="BM459" s="87"/>
      <c r="BN459" s="87"/>
      <c r="BO459" s="87"/>
      <c r="BP459" s="87"/>
      <c r="BQ459" s="111">
        <f>SUM(BS459:BW459)</f>
        <v>0</v>
      </c>
      <c r="BR459" s="247"/>
      <c r="BS459" s="87"/>
      <c r="BT459" s="87"/>
      <c r="BU459" s="87"/>
      <c r="BV459" s="87"/>
      <c r="BW459" s="87"/>
      <c r="BX459" s="222"/>
      <c r="BY459" s="222"/>
      <c r="BZ459" s="111">
        <f>SUM(CA459:CD459)</f>
        <v>0</v>
      </c>
      <c r="CA459" s="87"/>
      <c r="CB459" s="87"/>
      <c r="CC459" s="87"/>
      <c r="CD459" s="87"/>
      <c r="CE459" s="222"/>
      <c r="CF459" s="226"/>
      <c r="CG459" s="568"/>
      <c r="CH459" s="568"/>
      <c r="CI459" s="117"/>
      <c r="CJ459" s="117"/>
      <c r="CK459" s="117"/>
    </row>
    <row r="460" spans="1:89" hidden="1" outlineLevel="1">
      <c r="A460" s="117"/>
      <c r="B460" s="117"/>
      <c r="C460" s="103"/>
      <c r="D460" s="37" t="s">
        <v>107</v>
      </c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24"/>
      <c r="AB460" s="112"/>
      <c r="AC460" s="246"/>
      <c r="AD460" s="246"/>
      <c r="AE460" s="246"/>
      <c r="AF460" s="246"/>
      <c r="AG460" s="246"/>
      <c r="AH460" s="246"/>
      <c r="AI460" s="112"/>
      <c r="AJ460" s="111">
        <f>SUM(AJ457:AJ459)</f>
        <v>0</v>
      </c>
      <c r="AK460" s="111">
        <f>SUM(AK457:AK459)</f>
        <v>0</v>
      </c>
      <c r="AL460" s="112"/>
      <c r="AM460" s="111">
        <f>SUM(AM457:AM459)</f>
        <v>0</v>
      </c>
      <c r="AN460" s="111">
        <f>SUM(AN457:AN459)</f>
        <v>0</v>
      </c>
      <c r="AO460" s="112"/>
      <c r="AP460" s="111">
        <f>SUM(AP457:AP459)</f>
        <v>0</v>
      </c>
      <c r="AQ460" s="111">
        <f>SUM(AQ457:AQ459)</f>
        <v>0</v>
      </c>
      <c r="AR460" s="112"/>
      <c r="AS460" s="111">
        <f>SUM(AS457:AS459)</f>
        <v>0</v>
      </c>
      <c r="AT460" s="111">
        <f>SUM(AT457:AT459)</f>
        <v>0</v>
      </c>
      <c r="AU460" s="112"/>
      <c r="AV460" s="111">
        <f>SUM(AV457:AV459)</f>
        <v>0</v>
      </c>
      <c r="AW460" s="111">
        <f>SUM(AW457:AW459)</f>
        <v>0</v>
      </c>
      <c r="AX460" s="112"/>
      <c r="AY460" s="111">
        <f>SUM(AY457:AY459)</f>
        <v>0</v>
      </c>
      <c r="AZ460" s="111">
        <f>SUM(AZ457:AZ459)</f>
        <v>0</v>
      </c>
      <c r="BA460" s="112"/>
      <c r="BB460" s="111">
        <f>SUM(BB457:BB459)</f>
        <v>0</v>
      </c>
      <c r="BC460" s="111">
        <f>SUM(BC457:BC459)</f>
        <v>0</v>
      </c>
      <c r="BD460" s="112"/>
      <c r="BE460" s="111">
        <f>SUM(BE457:BE459)</f>
        <v>0</v>
      </c>
      <c r="BF460" s="111">
        <f>SUM(BF457:BF459)</f>
        <v>0</v>
      </c>
      <c r="BG460" s="112"/>
      <c r="BH460" s="111">
        <f>SUM(BH457:BH459)</f>
        <v>0</v>
      </c>
      <c r="BI460" s="111">
        <f>SUM(BI457:BI459)</f>
        <v>0</v>
      </c>
      <c r="BJ460" s="112"/>
      <c r="BK460" s="225">
        <f>SUM(BK457:BK459)</f>
        <v>0</v>
      </c>
      <c r="BL460" s="225">
        <f>SUM(BL457:BL459)</f>
        <v>0</v>
      </c>
      <c r="BM460" s="112"/>
      <c r="BN460" s="112"/>
      <c r="BO460" s="112"/>
      <c r="BP460" s="112"/>
      <c r="BQ460" s="111">
        <f t="shared" ref="BQ460:CD460" si="875">SUM(BQ457:BQ459)</f>
        <v>0</v>
      </c>
      <c r="BR460" s="247"/>
      <c r="BS460" s="111">
        <f t="shared" si="875"/>
        <v>0</v>
      </c>
      <c r="BT460" s="111">
        <f t="shared" si="875"/>
        <v>0</v>
      </c>
      <c r="BU460" s="111">
        <f t="shared" si="875"/>
        <v>0</v>
      </c>
      <c r="BV460" s="111">
        <f t="shared" si="875"/>
        <v>0</v>
      </c>
      <c r="BW460" s="111">
        <f t="shared" si="875"/>
        <v>0</v>
      </c>
      <c r="BX460" s="225">
        <f>SUM(BX457:BX459)</f>
        <v>0</v>
      </c>
      <c r="BY460" s="225">
        <f>SUM(BY457:BY459)</f>
        <v>0</v>
      </c>
      <c r="BZ460" s="111">
        <f t="shared" si="875"/>
        <v>0</v>
      </c>
      <c r="CA460" s="111">
        <f t="shared" si="875"/>
        <v>0</v>
      </c>
      <c r="CB460" s="111">
        <f t="shared" si="875"/>
        <v>0</v>
      </c>
      <c r="CC460" s="111">
        <f t="shared" si="875"/>
        <v>0</v>
      </c>
      <c r="CD460" s="111">
        <f t="shared" si="875"/>
        <v>0</v>
      </c>
      <c r="CE460" s="225">
        <f>SUM(CE457:CE459)</f>
        <v>0</v>
      </c>
      <c r="CF460" s="247"/>
      <c r="CG460" s="570"/>
      <c r="CH460" s="570"/>
      <c r="CI460" s="112"/>
      <c r="CJ460" s="112"/>
      <c r="CK460" s="112"/>
    </row>
    <row r="461" spans="1:89" hidden="1" outlineLevel="1">
      <c r="A461" s="117"/>
      <c r="B461" s="117"/>
      <c r="C461" s="102" t="s">
        <v>136</v>
      </c>
      <c r="D461" s="36" t="s">
        <v>62</v>
      </c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7"/>
      <c r="AB461" s="112"/>
      <c r="AC461" s="246"/>
      <c r="AD461" s="246"/>
      <c r="AE461" s="246"/>
      <c r="AF461" s="246"/>
      <c r="AG461" s="246"/>
      <c r="AH461" s="246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246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246"/>
      <c r="CG461" s="582"/>
      <c r="CH461" s="582"/>
      <c r="CI461" s="112"/>
      <c r="CJ461" s="112"/>
      <c r="CK461" s="112"/>
    </row>
    <row r="462" spans="1:89" hidden="1" outlineLevel="1">
      <c r="A462" s="117"/>
      <c r="B462" s="117"/>
      <c r="C462" s="103"/>
      <c r="D462" s="24"/>
      <c r="E462" s="117"/>
      <c r="F462" s="117"/>
      <c r="G462" s="111">
        <f>J462+O462+P462+Q462+R462</f>
        <v>0</v>
      </c>
      <c r="H462" s="225">
        <f t="shared" ref="H462:J464" si="876">SUM(I462:L462)</f>
        <v>0</v>
      </c>
      <c r="I462" s="225">
        <f t="shared" si="876"/>
        <v>0</v>
      </c>
      <c r="J462" s="111">
        <f t="shared" si="876"/>
        <v>0</v>
      </c>
      <c r="K462" s="123"/>
      <c r="L462" s="123"/>
      <c r="M462" s="123"/>
      <c r="N462" s="123"/>
      <c r="O462" s="123"/>
      <c r="P462" s="123"/>
      <c r="Q462" s="123"/>
      <c r="R462" s="123"/>
      <c r="S462" s="221"/>
      <c r="T462" s="123"/>
      <c r="U462" s="123"/>
      <c r="V462" s="123"/>
      <c r="W462" s="123"/>
      <c r="X462" s="123"/>
      <c r="Y462" s="123"/>
      <c r="Z462" s="221"/>
      <c r="AA462" s="123"/>
      <c r="AB462" s="111">
        <f>AI462+AX462+BA462+BD462+BG462</f>
        <v>0</v>
      </c>
      <c r="AC462" s="247"/>
      <c r="AD462" s="247"/>
      <c r="AE462" s="247"/>
      <c r="AF462" s="247"/>
      <c r="AG462" s="247"/>
      <c r="AH462" s="247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221"/>
      <c r="BK462" s="221"/>
      <c r="BL462" s="221"/>
      <c r="BM462" s="123"/>
      <c r="BN462" s="123"/>
      <c r="BO462" s="123"/>
      <c r="BP462" s="123"/>
      <c r="BQ462" s="111">
        <f>SUM(BS462:BW462)</f>
        <v>0</v>
      </c>
      <c r="BR462" s="247"/>
      <c r="BS462" s="123"/>
      <c r="BT462" s="123"/>
      <c r="BU462" s="123"/>
      <c r="BV462" s="123"/>
      <c r="BW462" s="123"/>
      <c r="BX462" s="221"/>
      <c r="BY462" s="221"/>
      <c r="BZ462" s="111">
        <f>SUM(CA462:CD462)</f>
        <v>0</v>
      </c>
      <c r="CA462" s="123"/>
      <c r="CB462" s="123"/>
      <c r="CC462" s="123"/>
      <c r="CD462" s="123"/>
      <c r="CE462" s="221"/>
      <c r="CF462" s="229"/>
      <c r="CG462" s="578"/>
      <c r="CH462" s="578"/>
      <c r="CI462" s="117"/>
      <c r="CJ462" s="117"/>
      <c r="CK462" s="117"/>
    </row>
    <row r="463" spans="1:89" hidden="1" outlineLevel="1">
      <c r="A463" s="117"/>
      <c r="B463" s="117"/>
      <c r="C463" s="103"/>
      <c r="D463" s="24"/>
      <c r="E463" s="117"/>
      <c r="F463" s="117"/>
      <c r="G463" s="111">
        <f>J463+O463+P463+Q463+R463</f>
        <v>0</v>
      </c>
      <c r="H463" s="225">
        <f t="shared" si="876"/>
        <v>0</v>
      </c>
      <c r="I463" s="225">
        <f t="shared" si="876"/>
        <v>0</v>
      </c>
      <c r="J463" s="111">
        <f t="shared" si="876"/>
        <v>0</v>
      </c>
      <c r="K463" s="90"/>
      <c r="L463" s="90"/>
      <c r="M463" s="90"/>
      <c r="N463" s="90"/>
      <c r="O463" s="90"/>
      <c r="P463" s="90"/>
      <c r="Q463" s="90"/>
      <c r="R463" s="90"/>
      <c r="S463" s="224"/>
      <c r="T463" s="87"/>
      <c r="U463" s="87"/>
      <c r="V463" s="87"/>
      <c r="W463" s="87"/>
      <c r="X463" s="87"/>
      <c r="Y463" s="87"/>
      <c r="Z463" s="222"/>
      <c r="AA463" s="87"/>
      <c r="AB463" s="111">
        <f>AI463+AX463+BA463+BD463+BG463</f>
        <v>0</v>
      </c>
      <c r="AC463" s="247"/>
      <c r="AD463" s="247"/>
      <c r="AE463" s="247"/>
      <c r="AF463" s="247"/>
      <c r="AG463" s="247"/>
      <c r="AH463" s="24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222"/>
      <c r="BK463" s="222"/>
      <c r="BL463" s="222"/>
      <c r="BM463" s="87"/>
      <c r="BN463" s="87"/>
      <c r="BO463" s="87"/>
      <c r="BP463" s="87"/>
      <c r="BQ463" s="111">
        <f>SUM(BS463:BW463)</f>
        <v>0</v>
      </c>
      <c r="BR463" s="247"/>
      <c r="BS463" s="87"/>
      <c r="BT463" s="87"/>
      <c r="BU463" s="87"/>
      <c r="BV463" s="87"/>
      <c r="BW463" s="87"/>
      <c r="BX463" s="222"/>
      <c r="BY463" s="222"/>
      <c r="BZ463" s="111">
        <f>SUM(CA463:CD463)</f>
        <v>0</v>
      </c>
      <c r="CA463" s="87"/>
      <c r="CB463" s="87"/>
      <c r="CC463" s="87"/>
      <c r="CD463" s="87"/>
      <c r="CE463" s="222"/>
      <c r="CF463" s="226"/>
      <c r="CG463" s="568"/>
      <c r="CH463" s="568"/>
      <c r="CI463" s="117"/>
      <c r="CJ463" s="117"/>
      <c r="CK463" s="117"/>
    </row>
    <row r="464" spans="1:89" hidden="1" outlineLevel="1">
      <c r="A464" s="117"/>
      <c r="B464" s="117"/>
      <c r="C464" s="103" t="s">
        <v>104</v>
      </c>
      <c r="D464" s="24"/>
      <c r="E464" s="117"/>
      <c r="F464" s="117"/>
      <c r="G464" s="111">
        <f>J464+O464+P464+Q464+R464</f>
        <v>0</v>
      </c>
      <c r="H464" s="225">
        <f t="shared" si="876"/>
        <v>0</v>
      </c>
      <c r="I464" s="225">
        <f t="shared" si="876"/>
        <v>0</v>
      </c>
      <c r="J464" s="111">
        <f t="shared" si="876"/>
        <v>0</v>
      </c>
      <c r="K464" s="90"/>
      <c r="L464" s="90"/>
      <c r="M464" s="90"/>
      <c r="N464" s="90"/>
      <c r="O464" s="90"/>
      <c r="P464" s="90"/>
      <c r="Q464" s="90"/>
      <c r="R464" s="90"/>
      <c r="S464" s="224"/>
      <c r="T464" s="87"/>
      <c r="U464" s="87"/>
      <c r="V464" s="87"/>
      <c r="W464" s="87"/>
      <c r="X464" s="87"/>
      <c r="Y464" s="87"/>
      <c r="Z464" s="222"/>
      <c r="AA464" s="87"/>
      <c r="AB464" s="111">
        <f>AI464+AX464+BA464+BD464+BG464</f>
        <v>0</v>
      </c>
      <c r="AC464" s="247"/>
      <c r="AD464" s="247"/>
      <c r="AE464" s="247"/>
      <c r="AF464" s="247"/>
      <c r="AG464" s="247"/>
      <c r="AH464" s="24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222"/>
      <c r="BK464" s="222"/>
      <c r="BL464" s="222"/>
      <c r="BM464" s="87"/>
      <c r="BN464" s="87"/>
      <c r="BO464" s="87"/>
      <c r="BP464" s="87"/>
      <c r="BQ464" s="111">
        <f>SUM(BS464:BW464)</f>
        <v>0</v>
      </c>
      <c r="BR464" s="247"/>
      <c r="BS464" s="87"/>
      <c r="BT464" s="87"/>
      <c r="BU464" s="87"/>
      <c r="BV464" s="87"/>
      <c r="BW464" s="87"/>
      <c r="BX464" s="222"/>
      <c r="BY464" s="222"/>
      <c r="BZ464" s="111">
        <f>SUM(CA464:CD464)</f>
        <v>0</v>
      </c>
      <c r="CA464" s="87"/>
      <c r="CB464" s="87"/>
      <c r="CC464" s="87"/>
      <c r="CD464" s="87"/>
      <c r="CE464" s="222"/>
      <c r="CF464" s="226"/>
      <c r="CG464" s="568"/>
      <c r="CH464" s="568"/>
      <c r="CI464" s="117"/>
      <c r="CJ464" s="117"/>
      <c r="CK464" s="117"/>
    </row>
    <row r="465" spans="1:89" hidden="1" outlineLevel="1">
      <c r="A465" s="117"/>
      <c r="B465" s="117"/>
      <c r="C465" s="103"/>
      <c r="D465" s="37" t="s">
        <v>107</v>
      </c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24"/>
      <c r="AB465" s="111">
        <f>SUM(AB462:AB464)</f>
        <v>0</v>
      </c>
      <c r="AC465" s="247"/>
      <c r="AD465" s="247"/>
      <c r="AE465" s="247"/>
      <c r="AF465" s="247"/>
      <c r="AG465" s="247"/>
      <c r="AH465" s="247"/>
      <c r="AI465" s="111">
        <f>SUM(AI462:AI464)</f>
        <v>0</v>
      </c>
      <c r="AJ465" s="111">
        <f>SUM(AJ462:AJ464)</f>
        <v>0</v>
      </c>
      <c r="AK465" s="111">
        <f t="shared" ref="AK465:BI465" si="877">SUM(AK462:AK464)</f>
        <v>0</v>
      </c>
      <c r="AL465" s="111">
        <f t="shared" si="877"/>
        <v>0</v>
      </c>
      <c r="AM465" s="111">
        <f t="shared" si="877"/>
        <v>0</v>
      </c>
      <c r="AN465" s="111">
        <f t="shared" si="877"/>
        <v>0</v>
      </c>
      <c r="AO465" s="111">
        <f t="shared" si="877"/>
        <v>0</v>
      </c>
      <c r="AP465" s="111">
        <f t="shared" si="877"/>
        <v>0</v>
      </c>
      <c r="AQ465" s="111">
        <f t="shared" si="877"/>
        <v>0</v>
      </c>
      <c r="AR465" s="111">
        <f t="shared" si="877"/>
        <v>0</v>
      </c>
      <c r="AS465" s="111">
        <f t="shared" si="877"/>
        <v>0</v>
      </c>
      <c r="AT465" s="111">
        <f t="shared" si="877"/>
        <v>0</v>
      </c>
      <c r="AU465" s="111">
        <f t="shared" si="877"/>
        <v>0</v>
      </c>
      <c r="AV465" s="111">
        <f t="shared" si="877"/>
        <v>0</v>
      </c>
      <c r="AW465" s="111">
        <f t="shared" si="877"/>
        <v>0</v>
      </c>
      <c r="AX465" s="111">
        <f t="shared" si="877"/>
        <v>0</v>
      </c>
      <c r="AY465" s="111">
        <f t="shared" si="877"/>
        <v>0</v>
      </c>
      <c r="AZ465" s="111">
        <f t="shared" si="877"/>
        <v>0</v>
      </c>
      <c r="BA465" s="111">
        <f t="shared" si="877"/>
        <v>0</v>
      </c>
      <c r="BB465" s="111">
        <f t="shared" si="877"/>
        <v>0</v>
      </c>
      <c r="BC465" s="111">
        <f t="shared" si="877"/>
        <v>0</v>
      </c>
      <c r="BD465" s="111">
        <f t="shared" si="877"/>
        <v>0</v>
      </c>
      <c r="BE465" s="111">
        <f t="shared" si="877"/>
        <v>0</v>
      </c>
      <c r="BF465" s="111">
        <f t="shared" si="877"/>
        <v>0</v>
      </c>
      <c r="BG465" s="111">
        <f t="shared" si="877"/>
        <v>0</v>
      </c>
      <c r="BH465" s="111">
        <f t="shared" si="877"/>
        <v>0</v>
      </c>
      <c r="BI465" s="111">
        <f t="shared" si="877"/>
        <v>0</v>
      </c>
      <c r="BJ465" s="225">
        <f>SUM(BJ462:BJ464)</f>
        <v>0</v>
      </c>
      <c r="BK465" s="225">
        <f>SUM(BK462:BK464)</f>
        <v>0</v>
      </c>
      <c r="BL465" s="225">
        <f>SUM(BL462:BL464)</f>
        <v>0</v>
      </c>
      <c r="BM465" s="112"/>
      <c r="BN465" s="112"/>
      <c r="BO465" s="112"/>
      <c r="BP465" s="112"/>
      <c r="BQ465" s="111">
        <f t="shared" ref="BQ465:CD465" si="878">SUM(BQ462:BQ464)</f>
        <v>0</v>
      </c>
      <c r="BR465" s="247"/>
      <c r="BS465" s="111">
        <f t="shared" si="878"/>
        <v>0</v>
      </c>
      <c r="BT465" s="111">
        <f t="shared" si="878"/>
        <v>0</v>
      </c>
      <c r="BU465" s="111">
        <f t="shared" si="878"/>
        <v>0</v>
      </c>
      <c r="BV465" s="111">
        <f t="shared" si="878"/>
        <v>0</v>
      </c>
      <c r="BW465" s="111">
        <f t="shared" si="878"/>
        <v>0</v>
      </c>
      <c r="BX465" s="225">
        <f>SUM(BX462:BX464)</f>
        <v>0</v>
      </c>
      <c r="BY465" s="225">
        <f>SUM(BY462:BY464)</f>
        <v>0</v>
      </c>
      <c r="BZ465" s="111">
        <f t="shared" si="878"/>
        <v>0</v>
      </c>
      <c r="CA465" s="111">
        <f t="shared" si="878"/>
        <v>0</v>
      </c>
      <c r="CB465" s="111">
        <f t="shared" si="878"/>
        <v>0</v>
      </c>
      <c r="CC465" s="111">
        <f t="shared" si="878"/>
        <v>0</v>
      </c>
      <c r="CD465" s="111">
        <f t="shared" si="878"/>
        <v>0</v>
      </c>
      <c r="CE465" s="225">
        <f>SUM(CE462:CE464)</f>
        <v>0</v>
      </c>
      <c r="CF465" s="247"/>
      <c r="CG465" s="570"/>
      <c r="CH465" s="570"/>
      <c r="CI465" s="112"/>
      <c r="CJ465" s="112"/>
      <c r="CK465" s="112"/>
    </row>
    <row r="466" spans="1:89" hidden="1" outlineLevel="1">
      <c r="A466" s="117"/>
      <c r="B466" s="117"/>
      <c r="C466" s="102" t="s">
        <v>137</v>
      </c>
      <c r="D466" s="36" t="s">
        <v>63</v>
      </c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7"/>
      <c r="AB466" s="112"/>
      <c r="AC466" s="246"/>
      <c r="AD466" s="246"/>
      <c r="AE466" s="246"/>
      <c r="AF466" s="246"/>
      <c r="AG466" s="246"/>
      <c r="AH466" s="246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246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246"/>
      <c r="CG466" s="582"/>
      <c r="CH466" s="582"/>
      <c r="CI466" s="112"/>
      <c r="CJ466" s="112"/>
      <c r="CK466" s="112"/>
    </row>
    <row r="467" spans="1:89" hidden="1" outlineLevel="1">
      <c r="A467" s="117"/>
      <c r="B467" s="117"/>
      <c r="C467" s="103"/>
      <c r="D467" s="24"/>
      <c r="E467" s="117"/>
      <c r="F467" s="117"/>
      <c r="G467" s="111">
        <f>J467+O467+P467+Q467+R467</f>
        <v>0</v>
      </c>
      <c r="H467" s="225">
        <f t="shared" ref="H467:J469" si="879">SUM(I467:L467)</f>
        <v>0</v>
      </c>
      <c r="I467" s="225">
        <f t="shared" si="879"/>
        <v>0</v>
      </c>
      <c r="J467" s="111">
        <f t="shared" si="879"/>
        <v>0</v>
      </c>
      <c r="K467" s="123"/>
      <c r="L467" s="123"/>
      <c r="M467" s="123"/>
      <c r="N467" s="123"/>
      <c r="O467" s="123"/>
      <c r="P467" s="123"/>
      <c r="Q467" s="123"/>
      <c r="R467" s="123"/>
      <c r="S467" s="221"/>
      <c r="T467" s="123"/>
      <c r="U467" s="123"/>
      <c r="V467" s="123"/>
      <c r="W467" s="123"/>
      <c r="X467" s="123"/>
      <c r="Y467" s="123"/>
      <c r="Z467" s="221"/>
      <c r="AA467" s="123"/>
      <c r="AB467" s="111">
        <f>AI467+AX467+BA467+BD467+BG467</f>
        <v>0</v>
      </c>
      <c r="AC467" s="247"/>
      <c r="AD467" s="247"/>
      <c r="AE467" s="247"/>
      <c r="AF467" s="247"/>
      <c r="AG467" s="247"/>
      <c r="AH467" s="247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221"/>
      <c r="BK467" s="221"/>
      <c r="BL467" s="221"/>
      <c r="BM467" s="123"/>
      <c r="BN467" s="123"/>
      <c r="BO467" s="123"/>
      <c r="BP467" s="123"/>
      <c r="BQ467" s="111">
        <f>SUM(BS467:BW467)</f>
        <v>0</v>
      </c>
      <c r="BR467" s="247"/>
      <c r="BS467" s="123"/>
      <c r="BT467" s="123"/>
      <c r="BU467" s="123"/>
      <c r="BV467" s="123"/>
      <c r="BW467" s="123"/>
      <c r="BX467" s="221"/>
      <c r="BY467" s="221"/>
      <c r="BZ467" s="111">
        <f>SUM(CA467:CD467)</f>
        <v>0</v>
      </c>
      <c r="CA467" s="123"/>
      <c r="CB467" s="123"/>
      <c r="CC467" s="123"/>
      <c r="CD467" s="123"/>
      <c r="CE467" s="221"/>
      <c r="CF467" s="229"/>
      <c r="CG467" s="578"/>
      <c r="CH467" s="578"/>
      <c r="CI467" s="117"/>
      <c r="CJ467" s="117"/>
      <c r="CK467" s="117"/>
    </row>
    <row r="468" spans="1:89" hidden="1" outlineLevel="1">
      <c r="A468" s="117"/>
      <c r="B468" s="117"/>
      <c r="C468" s="103"/>
      <c r="D468" s="24"/>
      <c r="E468" s="117"/>
      <c r="F468" s="117"/>
      <c r="G468" s="111">
        <f>J468+O468+P468+Q468+R468</f>
        <v>0</v>
      </c>
      <c r="H468" s="225">
        <f t="shared" si="879"/>
        <v>0</v>
      </c>
      <c r="I468" s="225">
        <f t="shared" si="879"/>
        <v>0</v>
      </c>
      <c r="J468" s="111">
        <f t="shared" si="879"/>
        <v>0</v>
      </c>
      <c r="K468" s="90"/>
      <c r="L468" s="90"/>
      <c r="M468" s="90"/>
      <c r="N468" s="90"/>
      <c r="O468" s="90"/>
      <c r="P468" s="90"/>
      <c r="Q468" s="90"/>
      <c r="R468" s="90"/>
      <c r="S468" s="224"/>
      <c r="T468" s="87"/>
      <c r="U468" s="87"/>
      <c r="V468" s="87"/>
      <c r="W468" s="87"/>
      <c r="X468" s="87"/>
      <c r="Y468" s="87"/>
      <c r="Z468" s="222"/>
      <c r="AA468" s="87"/>
      <c r="AB468" s="111">
        <f>AI468+AX468+BA468+BD468+BG468</f>
        <v>0</v>
      </c>
      <c r="AC468" s="247"/>
      <c r="AD468" s="247"/>
      <c r="AE468" s="247"/>
      <c r="AF468" s="247"/>
      <c r="AG468" s="247"/>
      <c r="AH468" s="24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222"/>
      <c r="BK468" s="222"/>
      <c r="BL468" s="222"/>
      <c r="BM468" s="87"/>
      <c r="BN468" s="87"/>
      <c r="BO468" s="87"/>
      <c r="BP468" s="87"/>
      <c r="BQ468" s="111">
        <f>SUM(BS468:BW468)</f>
        <v>0</v>
      </c>
      <c r="BR468" s="247"/>
      <c r="BS468" s="87"/>
      <c r="BT468" s="87"/>
      <c r="BU468" s="87"/>
      <c r="BV468" s="87"/>
      <c r="BW468" s="87"/>
      <c r="BX468" s="222"/>
      <c r="BY468" s="222"/>
      <c r="BZ468" s="111">
        <f>SUM(CA468:CD468)</f>
        <v>0</v>
      </c>
      <c r="CA468" s="87"/>
      <c r="CB468" s="87"/>
      <c r="CC468" s="87"/>
      <c r="CD468" s="87"/>
      <c r="CE468" s="222"/>
      <c r="CF468" s="226"/>
      <c r="CG468" s="568"/>
      <c r="CH468" s="568"/>
      <c r="CI468" s="117"/>
      <c r="CJ468" s="117"/>
      <c r="CK468" s="117"/>
    </row>
    <row r="469" spans="1:89" hidden="1" outlineLevel="1">
      <c r="A469" s="117"/>
      <c r="B469" s="117"/>
      <c r="C469" s="103" t="s">
        <v>104</v>
      </c>
      <c r="D469" s="24"/>
      <c r="E469" s="117"/>
      <c r="F469" s="117"/>
      <c r="G469" s="111">
        <f>J469+O469+P469+Q469+R469</f>
        <v>0</v>
      </c>
      <c r="H469" s="225">
        <f t="shared" si="879"/>
        <v>0</v>
      </c>
      <c r="I469" s="225">
        <f t="shared" si="879"/>
        <v>0</v>
      </c>
      <c r="J469" s="111">
        <f t="shared" si="879"/>
        <v>0</v>
      </c>
      <c r="K469" s="90"/>
      <c r="L469" s="90"/>
      <c r="M469" s="90"/>
      <c r="N469" s="90"/>
      <c r="O469" s="90"/>
      <c r="P469" s="90"/>
      <c r="Q469" s="90"/>
      <c r="R469" s="90"/>
      <c r="S469" s="224"/>
      <c r="T469" s="87"/>
      <c r="U469" s="87"/>
      <c r="V469" s="87"/>
      <c r="W469" s="87"/>
      <c r="X469" s="87"/>
      <c r="Y469" s="87"/>
      <c r="Z469" s="222"/>
      <c r="AA469" s="87"/>
      <c r="AB469" s="111">
        <f>AI469+AX469+BA469+BD469+BG469</f>
        <v>0</v>
      </c>
      <c r="AC469" s="247"/>
      <c r="AD469" s="247"/>
      <c r="AE469" s="247"/>
      <c r="AF469" s="247"/>
      <c r="AG469" s="247"/>
      <c r="AH469" s="24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222"/>
      <c r="BK469" s="222"/>
      <c r="BL469" s="222"/>
      <c r="BM469" s="87"/>
      <c r="BN469" s="87"/>
      <c r="BO469" s="87"/>
      <c r="BP469" s="87"/>
      <c r="BQ469" s="111">
        <f>SUM(BS469:BW469)</f>
        <v>0</v>
      </c>
      <c r="BR469" s="247"/>
      <c r="BS469" s="87"/>
      <c r="BT469" s="87"/>
      <c r="BU469" s="87"/>
      <c r="BV469" s="87"/>
      <c r="BW469" s="87"/>
      <c r="BX469" s="222"/>
      <c r="BY469" s="222"/>
      <c r="BZ469" s="111">
        <f>SUM(CA469:CD469)</f>
        <v>0</v>
      </c>
      <c r="CA469" s="87"/>
      <c r="CB469" s="87"/>
      <c r="CC469" s="87"/>
      <c r="CD469" s="87"/>
      <c r="CE469" s="222"/>
      <c r="CF469" s="226"/>
      <c r="CG469" s="568"/>
      <c r="CH469" s="568"/>
      <c r="CI469" s="117"/>
      <c r="CJ469" s="117"/>
      <c r="CK469" s="117"/>
    </row>
    <row r="470" spans="1:89" hidden="1" outlineLevel="1">
      <c r="A470" s="128"/>
      <c r="B470" s="128"/>
      <c r="C470" s="104"/>
      <c r="D470" s="74" t="s">
        <v>107</v>
      </c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24"/>
      <c r="AB470" s="111">
        <f>SUM(AB467:AB469)</f>
        <v>0</v>
      </c>
      <c r="AC470" s="247"/>
      <c r="AD470" s="247"/>
      <c r="AE470" s="247"/>
      <c r="AF470" s="247"/>
      <c r="AG470" s="247"/>
      <c r="AH470" s="247"/>
      <c r="AI470" s="111">
        <f>SUM(AI467:AI469)</f>
        <v>0</v>
      </c>
      <c r="AJ470" s="111">
        <f>SUM(AJ467:AJ469)</f>
        <v>0</v>
      </c>
      <c r="AK470" s="111">
        <f t="shared" ref="AK470:AQ470" si="880">SUM(AK467:AK469)</f>
        <v>0</v>
      </c>
      <c r="AL470" s="111">
        <f t="shared" si="880"/>
        <v>0</v>
      </c>
      <c r="AM470" s="111">
        <f t="shared" si="880"/>
        <v>0</v>
      </c>
      <c r="AN470" s="111">
        <f t="shared" si="880"/>
        <v>0</v>
      </c>
      <c r="AO470" s="111">
        <f t="shared" si="880"/>
        <v>0</v>
      </c>
      <c r="AP470" s="111">
        <f t="shared" si="880"/>
        <v>0</v>
      </c>
      <c r="AQ470" s="111">
        <f t="shared" si="880"/>
        <v>0</v>
      </c>
      <c r="AR470" s="111">
        <f>SUM(AR467:AR469)</f>
        <v>0</v>
      </c>
      <c r="AS470" s="111">
        <f t="shared" ref="AS470:BI470" si="881">SUM(AS467:AS469)</f>
        <v>0</v>
      </c>
      <c r="AT470" s="111">
        <f t="shared" si="881"/>
        <v>0</v>
      </c>
      <c r="AU470" s="111">
        <f t="shared" si="881"/>
        <v>0</v>
      </c>
      <c r="AV470" s="111">
        <f t="shared" si="881"/>
        <v>0</v>
      </c>
      <c r="AW470" s="111">
        <f t="shared" si="881"/>
        <v>0</v>
      </c>
      <c r="AX470" s="111">
        <f t="shared" si="881"/>
        <v>0</v>
      </c>
      <c r="AY470" s="111">
        <f t="shared" si="881"/>
        <v>0</v>
      </c>
      <c r="AZ470" s="111">
        <f t="shared" si="881"/>
        <v>0</v>
      </c>
      <c r="BA470" s="111">
        <f t="shared" si="881"/>
        <v>0</v>
      </c>
      <c r="BB470" s="111">
        <f t="shared" si="881"/>
        <v>0</v>
      </c>
      <c r="BC470" s="111">
        <f t="shared" si="881"/>
        <v>0</v>
      </c>
      <c r="BD470" s="111">
        <f t="shared" si="881"/>
        <v>0</v>
      </c>
      <c r="BE470" s="111">
        <f t="shared" si="881"/>
        <v>0</v>
      </c>
      <c r="BF470" s="111">
        <f t="shared" si="881"/>
        <v>0</v>
      </c>
      <c r="BG470" s="111">
        <f t="shared" si="881"/>
        <v>0</v>
      </c>
      <c r="BH470" s="111">
        <f t="shared" si="881"/>
        <v>0</v>
      </c>
      <c r="BI470" s="111">
        <f t="shared" si="881"/>
        <v>0</v>
      </c>
      <c r="BJ470" s="225">
        <f>SUM(BJ467:BJ469)</f>
        <v>0</v>
      </c>
      <c r="BK470" s="225">
        <f>SUM(BK467:BK469)</f>
        <v>0</v>
      </c>
      <c r="BL470" s="225">
        <f>SUM(BL467:BL469)</f>
        <v>0</v>
      </c>
      <c r="BM470" s="112"/>
      <c r="BN470" s="112"/>
      <c r="BO470" s="112"/>
      <c r="BP470" s="112"/>
      <c r="BQ470" s="111">
        <f t="shared" ref="BQ470:CD470" si="882">SUM(BQ467:BQ469)</f>
        <v>0</v>
      </c>
      <c r="BR470" s="247"/>
      <c r="BS470" s="111">
        <f t="shared" si="882"/>
        <v>0</v>
      </c>
      <c r="BT470" s="111">
        <f t="shared" si="882"/>
        <v>0</v>
      </c>
      <c r="BU470" s="111">
        <f t="shared" si="882"/>
        <v>0</v>
      </c>
      <c r="BV470" s="111">
        <f t="shared" si="882"/>
        <v>0</v>
      </c>
      <c r="BW470" s="111">
        <f t="shared" si="882"/>
        <v>0</v>
      </c>
      <c r="BX470" s="225">
        <f>SUM(BX467:BX469)</f>
        <v>0</v>
      </c>
      <c r="BY470" s="225">
        <f>SUM(BY467:BY469)</f>
        <v>0</v>
      </c>
      <c r="BZ470" s="111">
        <f t="shared" si="882"/>
        <v>0</v>
      </c>
      <c r="CA470" s="111">
        <f t="shared" si="882"/>
        <v>0</v>
      </c>
      <c r="CB470" s="111">
        <f t="shared" si="882"/>
        <v>0</v>
      </c>
      <c r="CC470" s="111">
        <f t="shared" si="882"/>
        <v>0</v>
      </c>
      <c r="CD470" s="111">
        <f t="shared" si="882"/>
        <v>0</v>
      </c>
      <c r="CE470" s="225">
        <f>SUM(CE467:CE469)</f>
        <v>0</v>
      </c>
      <c r="CF470" s="247"/>
      <c r="CG470" s="570"/>
      <c r="CH470" s="570"/>
      <c r="CI470" s="112"/>
      <c r="CJ470" s="112"/>
      <c r="CK470" s="112"/>
    </row>
    <row r="471" spans="1:89" ht="47.25" hidden="1" outlineLevel="1">
      <c r="A471" s="119"/>
      <c r="B471" s="119"/>
      <c r="C471" s="101">
        <v>3</v>
      </c>
      <c r="D471" s="25" t="s">
        <v>292</v>
      </c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252"/>
      <c r="AD471" s="252"/>
      <c r="AE471" s="252"/>
      <c r="AF471" s="252"/>
      <c r="AG471" s="252"/>
      <c r="AH471" s="252"/>
      <c r="AI471" s="173"/>
      <c r="AJ471" s="164">
        <f>AJ476+AJ480+AJ484+AJ489+AJ493+AJ497</f>
        <v>0</v>
      </c>
      <c r="AK471" s="164">
        <f>AK476+AK480+AK484+AK489+AK493+AK497</f>
        <v>0</v>
      </c>
      <c r="AL471" s="173"/>
      <c r="AM471" s="164">
        <f>AM476+AM480+AM484+AM489+AM493+AM497</f>
        <v>0</v>
      </c>
      <c r="AN471" s="164">
        <f>AN476+AN480+AN484+AN489+AN493+AN497</f>
        <v>0</v>
      </c>
      <c r="AO471" s="173"/>
      <c r="AP471" s="164">
        <f>AP476+AP480+AP484+AP489+AP493+AP497</f>
        <v>0</v>
      </c>
      <c r="AQ471" s="164">
        <f>AQ476+AQ480+AQ484+AQ489+AQ493+AQ497</f>
        <v>0</v>
      </c>
      <c r="AR471" s="173"/>
      <c r="AS471" s="164">
        <f>AS476+AS480+AS484+AS489+AS493+AS497</f>
        <v>0</v>
      </c>
      <c r="AT471" s="164">
        <f>AT476+AT480+AT484+AT489+AT493+AT497</f>
        <v>0</v>
      </c>
      <c r="AU471" s="173"/>
      <c r="AV471" s="164">
        <f>AV476+AV480+AV484+AV489+AV493+AV497</f>
        <v>0</v>
      </c>
      <c r="AW471" s="164">
        <f>AW476+AW480+AW484+AW489+AW493+AW497</f>
        <v>0</v>
      </c>
      <c r="AX471" s="173"/>
      <c r="AY471" s="164">
        <f>AY476+AY480+AY484+AY489+AY493+AY497</f>
        <v>0</v>
      </c>
      <c r="AZ471" s="164">
        <f>AZ476+AZ480+AZ484+AZ489+AZ493+AZ497</f>
        <v>0</v>
      </c>
      <c r="BA471" s="173"/>
      <c r="BB471" s="164">
        <f>BB476+BB480+BB484+BB489+BB493+BB497</f>
        <v>0</v>
      </c>
      <c r="BC471" s="164">
        <f>BC476+BC480+BC484+BC489+BC493+BC497</f>
        <v>0</v>
      </c>
      <c r="BD471" s="173"/>
      <c r="BE471" s="164">
        <f>BE476+BE480+BE484+BE489+BE493+BE497</f>
        <v>0</v>
      </c>
      <c r="BF471" s="164">
        <f>BF476+BF480+BF484+BF489+BF493+BF497</f>
        <v>0</v>
      </c>
      <c r="BG471" s="173"/>
      <c r="BH471" s="164">
        <f>BH476+BH480+BH484+BH489+BH493+BH497</f>
        <v>0</v>
      </c>
      <c r="BI471" s="164">
        <f>BI476+BI480+BI484+BI489+BI493+BI497</f>
        <v>0</v>
      </c>
      <c r="BJ471" s="173"/>
      <c r="BK471" s="164">
        <f>BK476+BK480+BK484+BK489+BK493+BK497</f>
        <v>0</v>
      </c>
      <c r="BL471" s="164">
        <f>BL476+BL480+BL484+BL489+BL493+BL497</f>
        <v>0</v>
      </c>
      <c r="BM471" s="173"/>
      <c r="BN471" s="173"/>
      <c r="BO471" s="173"/>
      <c r="BP471" s="173"/>
      <c r="BQ471" s="164">
        <f>BQ476+BQ480+BQ484+BQ489+BQ493+BQ497</f>
        <v>0</v>
      </c>
      <c r="BR471" s="248"/>
      <c r="BS471" s="164">
        <f>BS476+BS480+BS484+BS489+BS493+BS497</f>
        <v>0</v>
      </c>
      <c r="BT471" s="164">
        <f t="shared" ref="BT471:CD471" si="883">BT476+BT480+BT484+BT489+BT493+BT497</f>
        <v>0</v>
      </c>
      <c r="BU471" s="164">
        <f t="shared" si="883"/>
        <v>0</v>
      </c>
      <c r="BV471" s="164">
        <f t="shared" si="883"/>
        <v>0</v>
      </c>
      <c r="BW471" s="164">
        <f t="shared" si="883"/>
        <v>0</v>
      </c>
      <c r="BX471" s="164">
        <f>BX476+BX480+BX484+BX489+BX493+BX497</f>
        <v>0</v>
      </c>
      <c r="BY471" s="164">
        <f>BY476+BY480+BY484+BY489+BY493+BY497</f>
        <v>0</v>
      </c>
      <c r="BZ471" s="164">
        <f t="shared" si="883"/>
        <v>0</v>
      </c>
      <c r="CA471" s="164">
        <f t="shared" si="883"/>
        <v>0</v>
      </c>
      <c r="CB471" s="164">
        <f t="shared" si="883"/>
        <v>0</v>
      </c>
      <c r="CC471" s="164">
        <f t="shared" si="883"/>
        <v>0</v>
      </c>
      <c r="CD471" s="164">
        <f t="shared" si="883"/>
        <v>0</v>
      </c>
      <c r="CE471" s="164">
        <f>CE476+CE480+CE484+CE489+CE493+CE497</f>
        <v>0</v>
      </c>
      <c r="CF471" s="248"/>
      <c r="CG471" s="592"/>
      <c r="CH471" s="592"/>
      <c r="CI471" s="173"/>
      <c r="CJ471" s="173"/>
      <c r="CK471" s="173"/>
    </row>
    <row r="472" spans="1:89" hidden="1" outlineLevel="1">
      <c r="A472" s="127"/>
      <c r="B472" s="83"/>
      <c r="C472" s="105" t="s">
        <v>65</v>
      </c>
      <c r="D472" s="84" t="s">
        <v>101</v>
      </c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27"/>
      <c r="AB472" s="112"/>
      <c r="AC472" s="246"/>
      <c r="AD472" s="246"/>
      <c r="AE472" s="246"/>
      <c r="AF472" s="246"/>
      <c r="AG472" s="246"/>
      <c r="AH472" s="246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246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246"/>
      <c r="CG472" s="582"/>
      <c r="CH472" s="582"/>
      <c r="CI472" s="112"/>
      <c r="CJ472" s="112"/>
      <c r="CK472" s="112"/>
    </row>
    <row r="473" spans="1:89" hidden="1" outlineLevel="1">
      <c r="A473" s="117"/>
      <c r="B473" s="121"/>
      <c r="C473" s="103" t="s">
        <v>275</v>
      </c>
      <c r="D473" s="131" t="s">
        <v>276</v>
      </c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7"/>
      <c r="AB473" s="112"/>
      <c r="AC473" s="246"/>
      <c r="AD473" s="246"/>
      <c r="AE473" s="246"/>
      <c r="AF473" s="246"/>
      <c r="AG473" s="246"/>
      <c r="AH473" s="246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246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246"/>
      <c r="CG473" s="582"/>
      <c r="CH473" s="582"/>
      <c r="CI473" s="112"/>
      <c r="CJ473" s="112"/>
      <c r="CK473" s="112"/>
    </row>
    <row r="474" spans="1:89" hidden="1" outlineLevel="1">
      <c r="A474" s="117"/>
      <c r="B474" s="121"/>
      <c r="C474" s="103"/>
      <c r="D474" s="131"/>
      <c r="E474" s="117"/>
      <c r="F474" s="117"/>
      <c r="G474" s="111">
        <f>J474+O474+P474+Q474+R474</f>
        <v>0</v>
      </c>
      <c r="H474" s="225">
        <f t="shared" ref="H474:J475" si="884">SUM(I474:L474)</f>
        <v>0</v>
      </c>
      <c r="I474" s="225">
        <f t="shared" si="884"/>
        <v>0</v>
      </c>
      <c r="J474" s="111">
        <f t="shared" si="884"/>
        <v>0</v>
      </c>
      <c r="K474" s="90"/>
      <c r="L474" s="90"/>
      <c r="M474" s="90"/>
      <c r="N474" s="90"/>
      <c r="O474" s="90"/>
      <c r="P474" s="90"/>
      <c r="Q474" s="90"/>
      <c r="R474" s="90"/>
      <c r="S474" s="224"/>
      <c r="T474" s="87"/>
      <c r="U474" s="87"/>
      <c r="V474" s="87"/>
      <c r="W474" s="87"/>
      <c r="X474" s="87"/>
      <c r="Y474" s="87"/>
      <c r="Z474" s="222"/>
      <c r="AA474" s="87"/>
      <c r="AB474" s="111">
        <f>AI474+AX474+BA474+BD474+BG474</f>
        <v>0</v>
      </c>
      <c r="AC474" s="247"/>
      <c r="AD474" s="247"/>
      <c r="AE474" s="247"/>
      <c r="AF474" s="247"/>
      <c r="AG474" s="247"/>
      <c r="AH474" s="24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222"/>
      <c r="BK474" s="222"/>
      <c r="BL474" s="222"/>
      <c r="BM474" s="87"/>
      <c r="BN474" s="87"/>
      <c r="BO474" s="87"/>
      <c r="BP474" s="87"/>
      <c r="BQ474" s="111">
        <f>SUM(BS474:BW474)</f>
        <v>0</v>
      </c>
      <c r="BR474" s="247"/>
      <c r="BS474" s="87"/>
      <c r="BT474" s="87"/>
      <c r="BU474" s="87"/>
      <c r="BV474" s="87"/>
      <c r="BW474" s="87"/>
      <c r="BX474" s="222"/>
      <c r="BY474" s="222"/>
      <c r="BZ474" s="111">
        <f>SUM(CA474:CD474)</f>
        <v>0</v>
      </c>
      <c r="CA474" s="87"/>
      <c r="CB474" s="87"/>
      <c r="CC474" s="87"/>
      <c r="CD474" s="87"/>
      <c r="CE474" s="222"/>
      <c r="CF474" s="226"/>
      <c r="CG474" s="568"/>
      <c r="CH474" s="568"/>
      <c r="CI474" s="117"/>
      <c r="CJ474" s="117"/>
      <c r="CK474" s="117"/>
    </row>
    <row r="475" spans="1:89" hidden="1" outlineLevel="1">
      <c r="A475" s="117"/>
      <c r="B475" s="121"/>
      <c r="C475" s="103"/>
      <c r="D475" s="121"/>
      <c r="E475" s="117"/>
      <c r="F475" s="117"/>
      <c r="G475" s="111">
        <f>J475+O475+P475+Q475+R475</f>
        <v>0</v>
      </c>
      <c r="H475" s="225">
        <f t="shared" si="884"/>
        <v>0</v>
      </c>
      <c r="I475" s="225">
        <f t="shared" si="884"/>
        <v>0</v>
      </c>
      <c r="J475" s="111">
        <f t="shared" si="884"/>
        <v>0</v>
      </c>
      <c r="K475" s="90"/>
      <c r="L475" s="90"/>
      <c r="M475" s="90"/>
      <c r="N475" s="90"/>
      <c r="O475" s="90"/>
      <c r="P475" s="90"/>
      <c r="Q475" s="90"/>
      <c r="R475" s="90"/>
      <c r="S475" s="224"/>
      <c r="T475" s="87"/>
      <c r="U475" s="87"/>
      <c r="V475" s="87"/>
      <c r="W475" s="87"/>
      <c r="X475" s="87"/>
      <c r="Y475" s="87"/>
      <c r="Z475" s="222"/>
      <c r="AA475" s="87"/>
      <c r="AB475" s="111">
        <f>AI475+AX475+BA475+BD475+BG475</f>
        <v>0</v>
      </c>
      <c r="AC475" s="247"/>
      <c r="AD475" s="247"/>
      <c r="AE475" s="247"/>
      <c r="AF475" s="247"/>
      <c r="AG475" s="247"/>
      <c r="AH475" s="24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222"/>
      <c r="BK475" s="222"/>
      <c r="BL475" s="222"/>
      <c r="BM475" s="87"/>
      <c r="BN475" s="87"/>
      <c r="BO475" s="87"/>
      <c r="BP475" s="87"/>
      <c r="BQ475" s="111">
        <f>SUM(BS475:BW475)</f>
        <v>0</v>
      </c>
      <c r="BR475" s="247"/>
      <c r="BS475" s="87"/>
      <c r="BT475" s="87"/>
      <c r="BU475" s="87"/>
      <c r="BV475" s="87"/>
      <c r="BW475" s="87"/>
      <c r="BX475" s="222"/>
      <c r="BY475" s="222"/>
      <c r="BZ475" s="111">
        <f>SUM(CA475:CD475)</f>
        <v>0</v>
      </c>
      <c r="CA475" s="87"/>
      <c r="CB475" s="87"/>
      <c r="CC475" s="87"/>
      <c r="CD475" s="87"/>
      <c r="CE475" s="222"/>
      <c r="CF475" s="226"/>
      <c r="CG475" s="568"/>
      <c r="CH475" s="568"/>
      <c r="CI475" s="117"/>
      <c r="CJ475" s="117"/>
      <c r="CK475" s="117"/>
    </row>
    <row r="476" spans="1:89" hidden="1" outlineLevel="1">
      <c r="A476" s="117"/>
      <c r="B476" s="121"/>
      <c r="C476" s="103" t="s">
        <v>104</v>
      </c>
      <c r="D476" s="85" t="s">
        <v>13</v>
      </c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24"/>
      <c r="AB476" s="111">
        <f>SUM(AB474:AB475)</f>
        <v>0</v>
      </c>
      <c r="AC476" s="247"/>
      <c r="AD476" s="247"/>
      <c r="AE476" s="247"/>
      <c r="AF476" s="247"/>
      <c r="AG476" s="247"/>
      <c r="AH476" s="247"/>
      <c r="AI476" s="111">
        <f>SUM(AI474:AI475)</f>
        <v>0</v>
      </c>
      <c r="AJ476" s="111">
        <f>SUM(AJ474:AJ475)</f>
        <v>0</v>
      </c>
      <c r="AK476" s="111">
        <f t="shared" ref="AK476:BI476" si="885">SUM(AK474:AK475)</f>
        <v>0</v>
      </c>
      <c r="AL476" s="111">
        <f t="shared" si="885"/>
        <v>0</v>
      </c>
      <c r="AM476" s="111">
        <f t="shared" si="885"/>
        <v>0</v>
      </c>
      <c r="AN476" s="111">
        <f t="shared" si="885"/>
        <v>0</v>
      </c>
      <c r="AO476" s="111">
        <f t="shared" si="885"/>
        <v>0</v>
      </c>
      <c r="AP476" s="111">
        <f t="shared" si="885"/>
        <v>0</v>
      </c>
      <c r="AQ476" s="111">
        <f t="shared" si="885"/>
        <v>0</v>
      </c>
      <c r="AR476" s="111">
        <f t="shared" si="885"/>
        <v>0</v>
      </c>
      <c r="AS476" s="111">
        <f t="shared" si="885"/>
        <v>0</v>
      </c>
      <c r="AT476" s="111">
        <f t="shared" si="885"/>
        <v>0</v>
      </c>
      <c r="AU476" s="111">
        <f t="shared" si="885"/>
        <v>0</v>
      </c>
      <c r="AV476" s="111">
        <f t="shared" si="885"/>
        <v>0</v>
      </c>
      <c r="AW476" s="111">
        <f t="shared" si="885"/>
        <v>0</v>
      </c>
      <c r="AX476" s="111">
        <f t="shared" si="885"/>
        <v>0</v>
      </c>
      <c r="AY476" s="111">
        <f t="shared" si="885"/>
        <v>0</v>
      </c>
      <c r="AZ476" s="111">
        <f t="shared" si="885"/>
        <v>0</v>
      </c>
      <c r="BA476" s="111">
        <f t="shared" si="885"/>
        <v>0</v>
      </c>
      <c r="BB476" s="111">
        <f t="shared" si="885"/>
        <v>0</v>
      </c>
      <c r="BC476" s="111">
        <f t="shared" si="885"/>
        <v>0</v>
      </c>
      <c r="BD476" s="111">
        <f t="shared" si="885"/>
        <v>0</v>
      </c>
      <c r="BE476" s="111">
        <f t="shared" si="885"/>
        <v>0</v>
      </c>
      <c r="BF476" s="111">
        <f t="shared" si="885"/>
        <v>0</v>
      </c>
      <c r="BG476" s="111">
        <f t="shared" si="885"/>
        <v>0</v>
      </c>
      <c r="BH476" s="111">
        <f t="shared" si="885"/>
        <v>0</v>
      </c>
      <c r="BI476" s="111">
        <f t="shared" si="885"/>
        <v>0</v>
      </c>
      <c r="BJ476" s="225">
        <f>SUM(BJ474:BJ475)</f>
        <v>0</v>
      </c>
      <c r="BK476" s="225">
        <f>SUM(BK474:BK475)</f>
        <v>0</v>
      </c>
      <c r="BL476" s="225">
        <f>SUM(BL474:BL475)</f>
        <v>0</v>
      </c>
      <c r="BM476" s="112"/>
      <c r="BN476" s="112"/>
      <c r="BO476" s="112"/>
      <c r="BP476" s="112"/>
      <c r="BQ476" s="111">
        <f>SUM(BQ474:BQ475)</f>
        <v>0</v>
      </c>
      <c r="BR476" s="247"/>
      <c r="BS476" s="111">
        <f t="shared" ref="BS476:CD476" si="886">SUM(BS474:BS475)</f>
        <v>0</v>
      </c>
      <c r="BT476" s="111">
        <f t="shared" si="886"/>
        <v>0</v>
      </c>
      <c r="BU476" s="111">
        <f t="shared" si="886"/>
        <v>0</v>
      </c>
      <c r="BV476" s="111">
        <f t="shared" si="886"/>
        <v>0</v>
      </c>
      <c r="BW476" s="111">
        <f t="shared" si="886"/>
        <v>0</v>
      </c>
      <c r="BX476" s="225">
        <f>SUM(BX474:BX475)</f>
        <v>0</v>
      </c>
      <c r="BY476" s="225">
        <f>SUM(BY474:BY475)</f>
        <v>0</v>
      </c>
      <c r="BZ476" s="111">
        <f t="shared" si="886"/>
        <v>0</v>
      </c>
      <c r="CA476" s="111">
        <f t="shared" si="886"/>
        <v>0</v>
      </c>
      <c r="CB476" s="111">
        <f t="shared" si="886"/>
        <v>0</v>
      </c>
      <c r="CC476" s="111">
        <f t="shared" si="886"/>
        <v>0</v>
      </c>
      <c r="CD476" s="111">
        <f t="shared" si="886"/>
        <v>0</v>
      </c>
      <c r="CE476" s="225">
        <f>SUM(CE474:CE475)</f>
        <v>0</v>
      </c>
      <c r="CF476" s="247"/>
      <c r="CG476" s="570"/>
      <c r="CH476" s="570"/>
      <c r="CI476" s="112"/>
      <c r="CJ476" s="112"/>
      <c r="CK476" s="112"/>
    </row>
    <row r="477" spans="1:89" hidden="1" outlineLevel="1">
      <c r="A477" s="117"/>
      <c r="B477" s="121"/>
      <c r="C477" s="103" t="s">
        <v>277</v>
      </c>
      <c r="D477" s="131" t="s">
        <v>279</v>
      </c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7"/>
      <c r="AB477" s="112"/>
      <c r="AC477" s="246"/>
      <c r="AD477" s="246"/>
      <c r="AE477" s="246"/>
      <c r="AF477" s="246"/>
      <c r="AG477" s="246"/>
      <c r="AH477" s="246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246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246"/>
      <c r="CG477" s="582"/>
      <c r="CH477" s="582"/>
      <c r="CI477" s="112"/>
      <c r="CJ477" s="112"/>
      <c r="CK477" s="112"/>
    </row>
    <row r="478" spans="1:89" hidden="1" outlineLevel="1">
      <c r="A478" s="117"/>
      <c r="B478" s="121"/>
      <c r="C478" s="103"/>
      <c r="D478" s="131"/>
      <c r="E478" s="117"/>
      <c r="F478" s="117"/>
      <c r="G478" s="111">
        <f>J478+O478+P478+Q478+R478</f>
        <v>0</v>
      </c>
      <c r="H478" s="225">
        <f t="shared" ref="H478:J479" si="887">SUM(I478:L478)</f>
        <v>0</v>
      </c>
      <c r="I478" s="225">
        <f t="shared" si="887"/>
        <v>0</v>
      </c>
      <c r="J478" s="111">
        <f t="shared" si="887"/>
        <v>0</v>
      </c>
      <c r="K478" s="90"/>
      <c r="L478" s="90"/>
      <c r="M478" s="90"/>
      <c r="N478" s="90"/>
      <c r="O478" s="90"/>
      <c r="P478" s="90"/>
      <c r="Q478" s="90"/>
      <c r="R478" s="90"/>
      <c r="S478" s="224"/>
      <c r="T478" s="87"/>
      <c r="U478" s="87"/>
      <c r="V478" s="87"/>
      <c r="W478" s="87"/>
      <c r="X478" s="87"/>
      <c r="Y478" s="87"/>
      <c r="Z478" s="222"/>
      <c r="AA478" s="87"/>
      <c r="AB478" s="111">
        <f>AI478+AX478+BA478+BD478+BG478</f>
        <v>0</v>
      </c>
      <c r="AC478" s="247"/>
      <c r="AD478" s="247"/>
      <c r="AE478" s="247"/>
      <c r="AF478" s="247"/>
      <c r="AG478" s="247"/>
      <c r="AH478" s="24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222"/>
      <c r="BK478" s="222"/>
      <c r="BL478" s="222"/>
      <c r="BM478" s="87"/>
      <c r="BN478" s="87"/>
      <c r="BO478" s="87"/>
      <c r="BP478" s="87"/>
      <c r="BQ478" s="111">
        <f>SUM(BS478:BW478)</f>
        <v>0</v>
      </c>
      <c r="BR478" s="247"/>
      <c r="BS478" s="87"/>
      <c r="BT478" s="87"/>
      <c r="BU478" s="87"/>
      <c r="BV478" s="87"/>
      <c r="BW478" s="87"/>
      <c r="BX478" s="222"/>
      <c r="BY478" s="222"/>
      <c r="BZ478" s="111">
        <f>SUM(CA478:CD478)</f>
        <v>0</v>
      </c>
      <c r="CA478" s="87"/>
      <c r="CB478" s="87"/>
      <c r="CC478" s="87"/>
      <c r="CD478" s="87"/>
      <c r="CE478" s="222"/>
      <c r="CF478" s="226"/>
      <c r="CG478" s="568"/>
      <c r="CH478" s="568"/>
      <c r="CI478" s="117"/>
      <c r="CJ478" s="117"/>
      <c r="CK478" s="117"/>
    </row>
    <row r="479" spans="1:89" hidden="1" outlineLevel="1">
      <c r="A479" s="117"/>
      <c r="B479" s="121"/>
      <c r="C479" s="103"/>
      <c r="D479" s="121"/>
      <c r="E479" s="117"/>
      <c r="F479" s="117"/>
      <c r="G479" s="111">
        <f>J479+O479+P479+Q479+R479</f>
        <v>0</v>
      </c>
      <c r="H479" s="225">
        <f t="shared" si="887"/>
        <v>0</v>
      </c>
      <c r="I479" s="225">
        <f t="shared" si="887"/>
        <v>0</v>
      </c>
      <c r="J479" s="111">
        <f t="shared" si="887"/>
        <v>0</v>
      </c>
      <c r="K479" s="90"/>
      <c r="L479" s="90"/>
      <c r="M479" s="90"/>
      <c r="N479" s="90"/>
      <c r="O479" s="90"/>
      <c r="P479" s="90"/>
      <c r="Q479" s="90"/>
      <c r="R479" s="90"/>
      <c r="S479" s="224"/>
      <c r="T479" s="87"/>
      <c r="U479" s="87"/>
      <c r="V479" s="87"/>
      <c r="W479" s="87"/>
      <c r="X479" s="87"/>
      <c r="Y479" s="87"/>
      <c r="Z479" s="222"/>
      <c r="AA479" s="87"/>
      <c r="AB479" s="111">
        <f>AI479+AX479+BA479+BD479+BG479</f>
        <v>0</v>
      </c>
      <c r="AC479" s="247"/>
      <c r="AD479" s="247"/>
      <c r="AE479" s="247"/>
      <c r="AF479" s="247"/>
      <c r="AG479" s="247"/>
      <c r="AH479" s="24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222"/>
      <c r="BK479" s="222"/>
      <c r="BL479" s="222"/>
      <c r="BM479" s="87"/>
      <c r="BN479" s="87"/>
      <c r="BO479" s="87"/>
      <c r="BP479" s="87"/>
      <c r="BQ479" s="111">
        <f>SUM(BS479:BW479)</f>
        <v>0</v>
      </c>
      <c r="BR479" s="247"/>
      <c r="BS479" s="87"/>
      <c r="BT479" s="87"/>
      <c r="BU479" s="87"/>
      <c r="BV479" s="87"/>
      <c r="BW479" s="87"/>
      <c r="BX479" s="222"/>
      <c r="BY479" s="222"/>
      <c r="BZ479" s="111">
        <f>SUM(CA479:CD479)</f>
        <v>0</v>
      </c>
      <c r="CA479" s="87"/>
      <c r="CB479" s="87"/>
      <c r="CC479" s="87"/>
      <c r="CD479" s="87"/>
      <c r="CE479" s="222"/>
      <c r="CF479" s="226"/>
      <c r="CG479" s="568"/>
      <c r="CH479" s="568"/>
      <c r="CI479" s="117"/>
      <c r="CJ479" s="117"/>
      <c r="CK479" s="117"/>
    </row>
    <row r="480" spans="1:89" hidden="1" outlineLevel="1">
      <c r="A480" s="117"/>
      <c r="B480" s="121"/>
      <c r="C480" s="103" t="s">
        <v>104</v>
      </c>
      <c r="D480" s="85" t="s">
        <v>13</v>
      </c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24"/>
      <c r="AB480" s="111">
        <f>SUM(AB478:AB479)</f>
        <v>0</v>
      </c>
      <c r="AC480" s="247"/>
      <c r="AD480" s="247"/>
      <c r="AE480" s="247"/>
      <c r="AF480" s="247"/>
      <c r="AG480" s="247"/>
      <c r="AH480" s="247"/>
      <c r="AI480" s="111">
        <f>SUM(AI478:AI479)</f>
        <v>0</v>
      </c>
      <c r="AJ480" s="111">
        <f>SUM(AJ478:AJ479)</f>
        <v>0</v>
      </c>
      <c r="AK480" s="111">
        <f t="shared" ref="AK480:BI480" si="888">SUM(AK478:AK479)</f>
        <v>0</v>
      </c>
      <c r="AL480" s="111">
        <f t="shared" si="888"/>
        <v>0</v>
      </c>
      <c r="AM480" s="111">
        <f t="shared" si="888"/>
        <v>0</v>
      </c>
      <c r="AN480" s="111">
        <f t="shared" si="888"/>
        <v>0</v>
      </c>
      <c r="AO480" s="111">
        <f t="shared" si="888"/>
        <v>0</v>
      </c>
      <c r="AP480" s="111">
        <f t="shared" si="888"/>
        <v>0</v>
      </c>
      <c r="AQ480" s="111">
        <f t="shared" si="888"/>
        <v>0</v>
      </c>
      <c r="AR480" s="111">
        <f t="shared" si="888"/>
        <v>0</v>
      </c>
      <c r="AS480" s="111">
        <f t="shared" si="888"/>
        <v>0</v>
      </c>
      <c r="AT480" s="111">
        <f t="shared" si="888"/>
        <v>0</v>
      </c>
      <c r="AU480" s="111">
        <f t="shared" si="888"/>
        <v>0</v>
      </c>
      <c r="AV480" s="111">
        <f t="shared" si="888"/>
        <v>0</v>
      </c>
      <c r="AW480" s="111">
        <f t="shared" si="888"/>
        <v>0</v>
      </c>
      <c r="AX480" s="111">
        <f t="shared" si="888"/>
        <v>0</v>
      </c>
      <c r="AY480" s="111">
        <f t="shared" si="888"/>
        <v>0</v>
      </c>
      <c r="AZ480" s="111">
        <f t="shared" si="888"/>
        <v>0</v>
      </c>
      <c r="BA480" s="111">
        <f t="shared" si="888"/>
        <v>0</v>
      </c>
      <c r="BB480" s="111">
        <f t="shared" si="888"/>
        <v>0</v>
      </c>
      <c r="BC480" s="111">
        <f t="shared" si="888"/>
        <v>0</v>
      </c>
      <c r="BD480" s="111">
        <f t="shared" si="888"/>
        <v>0</v>
      </c>
      <c r="BE480" s="111">
        <f t="shared" si="888"/>
        <v>0</v>
      </c>
      <c r="BF480" s="111">
        <f t="shared" si="888"/>
        <v>0</v>
      </c>
      <c r="BG480" s="111">
        <f t="shared" si="888"/>
        <v>0</v>
      </c>
      <c r="BH480" s="111">
        <f t="shared" si="888"/>
        <v>0</v>
      </c>
      <c r="BI480" s="111">
        <f t="shared" si="888"/>
        <v>0</v>
      </c>
      <c r="BJ480" s="225">
        <f>SUM(BJ478:BJ479)</f>
        <v>0</v>
      </c>
      <c r="BK480" s="225">
        <f>SUM(BK478:BK479)</f>
        <v>0</v>
      </c>
      <c r="BL480" s="225">
        <f>SUM(BL478:BL479)</f>
        <v>0</v>
      </c>
      <c r="BM480" s="112"/>
      <c r="BN480" s="112"/>
      <c r="BO480" s="112"/>
      <c r="BP480" s="112"/>
      <c r="BQ480" s="111">
        <f>SUM(BQ478:BQ479)</f>
        <v>0</v>
      </c>
      <c r="BR480" s="247"/>
      <c r="BS480" s="111">
        <f t="shared" ref="BS480:CD480" si="889">SUM(BS478:BS479)</f>
        <v>0</v>
      </c>
      <c r="BT480" s="111">
        <f t="shared" si="889"/>
        <v>0</v>
      </c>
      <c r="BU480" s="111">
        <f t="shared" si="889"/>
        <v>0</v>
      </c>
      <c r="BV480" s="111">
        <f t="shared" si="889"/>
        <v>0</v>
      </c>
      <c r="BW480" s="111">
        <f t="shared" si="889"/>
        <v>0</v>
      </c>
      <c r="BX480" s="225">
        <f>SUM(BX478:BX479)</f>
        <v>0</v>
      </c>
      <c r="BY480" s="225">
        <f>SUM(BY478:BY479)</f>
        <v>0</v>
      </c>
      <c r="BZ480" s="111">
        <f t="shared" si="889"/>
        <v>0</v>
      </c>
      <c r="CA480" s="111">
        <f t="shared" si="889"/>
        <v>0</v>
      </c>
      <c r="CB480" s="111">
        <f t="shared" si="889"/>
        <v>0</v>
      </c>
      <c r="CC480" s="111">
        <f t="shared" si="889"/>
        <v>0</v>
      </c>
      <c r="CD480" s="111">
        <f t="shared" si="889"/>
        <v>0</v>
      </c>
      <c r="CE480" s="225">
        <f>SUM(CE478:CE479)</f>
        <v>0</v>
      </c>
      <c r="CF480" s="247"/>
      <c r="CG480" s="570"/>
      <c r="CH480" s="570"/>
      <c r="CI480" s="112"/>
      <c r="CJ480" s="112"/>
      <c r="CK480" s="112"/>
    </row>
    <row r="481" spans="1:89" hidden="1" outlineLevel="1">
      <c r="A481" s="117"/>
      <c r="B481" s="121"/>
      <c r="C481" s="103" t="s">
        <v>278</v>
      </c>
      <c r="D481" s="131" t="s">
        <v>280</v>
      </c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7"/>
      <c r="AB481" s="112"/>
      <c r="AC481" s="246"/>
      <c r="AD481" s="246"/>
      <c r="AE481" s="246"/>
      <c r="AF481" s="246"/>
      <c r="AG481" s="246"/>
      <c r="AH481" s="246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246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246"/>
      <c r="CG481" s="582"/>
      <c r="CH481" s="582"/>
      <c r="CI481" s="112"/>
      <c r="CJ481" s="112"/>
      <c r="CK481" s="112"/>
    </row>
    <row r="482" spans="1:89" hidden="1" outlineLevel="1">
      <c r="A482" s="117"/>
      <c r="B482" s="121"/>
      <c r="C482" s="103"/>
      <c r="D482" s="131"/>
      <c r="E482" s="117"/>
      <c r="F482" s="117"/>
      <c r="G482" s="111">
        <f>J482+O482+P482+Q482+R482</f>
        <v>0</v>
      </c>
      <c r="H482" s="225">
        <f t="shared" ref="H482:J483" si="890">SUM(I482:L482)</f>
        <v>0</v>
      </c>
      <c r="I482" s="225">
        <f t="shared" si="890"/>
        <v>0</v>
      </c>
      <c r="J482" s="111">
        <f t="shared" si="890"/>
        <v>0</v>
      </c>
      <c r="K482" s="90"/>
      <c r="L482" s="90"/>
      <c r="M482" s="90"/>
      <c r="N482" s="90"/>
      <c r="O482" s="90"/>
      <c r="P482" s="90"/>
      <c r="Q482" s="90"/>
      <c r="R482" s="90"/>
      <c r="S482" s="224"/>
      <c r="T482" s="87"/>
      <c r="U482" s="87"/>
      <c r="V482" s="87"/>
      <c r="W482" s="87"/>
      <c r="X482" s="87"/>
      <c r="Y482" s="87"/>
      <c r="Z482" s="222"/>
      <c r="AA482" s="87"/>
      <c r="AB482" s="111">
        <f>AI482+AX482+BA482+BD482+BG482</f>
        <v>0</v>
      </c>
      <c r="AC482" s="247"/>
      <c r="AD482" s="247"/>
      <c r="AE482" s="247"/>
      <c r="AF482" s="247"/>
      <c r="AG482" s="247"/>
      <c r="AH482" s="24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222"/>
      <c r="BK482" s="222"/>
      <c r="BL482" s="222"/>
      <c r="BM482" s="87"/>
      <c r="BN482" s="87"/>
      <c r="BO482" s="87"/>
      <c r="BP482" s="87"/>
      <c r="BQ482" s="111">
        <f>SUM(BS482:BW482)</f>
        <v>0</v>
      </c>
      <c r="BR482" s="247"/>
      <c r="BS482" s="87"/>
      <c r="BT482" s="87"/>
      <c r="BU482" s="87"/>
      <c r="BV482" s="87"/>
      <c r="BW482" s="87"/>
      <c r="BX482" s="222"/>
      <c r="BY482" s="222"/>
      <c r="BZ482" s="111">
        <f>SUM(CA482:CD482)</f>
        <v>0</v>
      </c>
      <c r="CA482" s="87"/>
      <c r="CB482" s="87"/>
      <c r="CC482" s="87"/>
      <c r="CD482" s="87"/>
      <c r="CE482" s="222"/>
      <c r="CF482" s="226"/>
      <c r="CG482" s="568"/>
      <c r="CH482" s="568"/>
      <c r="CI482" s="117"/>
      <c r="CJ482" s="117"/>
      <c r="CK482" s="117"/>
    </row>
    <row r="483" spans="1:89" hidden="1" outlineLevel="1">
      <c r="A483" s="117"/>
      <c r="B483" s="121"/>
      <c r="C483" s="103"/>
      <c r="D483" s="121"/>
      <c r="E483" s="117"/>
      <c r="F483" s="117"/>
      <c r="G483" s="111">
        <f>J483+O483+P483+Q483+R483</f>
        <v>0</v>
      </c>
      <c r="H483" s="225">
        <f t="shared" si="890"/>
        <v>0</v>
      </c>
      <c r="I483" s="225">
        <f t="shared" si="890"/>
        <v>0</v>
      </c>
      <c r="J483" s="111">
        <f t="shared" si="890"/>
        <v>0</v>
      </c>
      <c r="K483" s="90"/>
      <c r="L483" s="90"/>
      <c r="M483" s="90"/>
      <c r="N483" s="90"/>
      <c r="O483" s="90"/>
      <c r="P483" s="90"/>
      <c r="Q483" s="90"/>
      <c r="R483" s="90"/>
      <c r="S483" s="224"/>
      <c r="T483" s="87"/>
      <c r="U483" s="87"/>
      <c r="V483" s="87"/>
      <c r="W483" s="87"/>
      <c r="X483" s="87"/>
      <c r="Y483" s="87"/>
      <c r="Z483" s="222"/>
      <c r="AA483" s="87"/>
      <c r="AB483" s="111">
        <f>AI483+AX483+BA483+BD483+BG483</f>
        <v>0</v>
      </c>
      <c r="AC483" s="247"/>
      <c r="AD483" s="247"/>
      <c r="AE483" s="247"/>
      <c r="AF483" s="247"/>
      <c r="AG483" s="247"/>
      <c r="AH483" s="24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222"/>
      <c r="BK483" s="222"/>
      <c r="BL483" s="222"/>
      <c r="BM483" s="87"/>
      <c r="BN483" s="87"/>
      <c r="BO483" s="87"/>
      <c r="BP483" s="87"/>
      <c r="BQ483" s="111">
        <f>SUM(BS483:BW483)</f>
        <v>0</v>
      </c>
      <c r="BR483" s="247"/>
      <c r="BS483" s="87"/>
      <c r="BT483" s="87"/>
      <c r="BU483" s="87"/>
      <c r="BV483" s="87"/>
      <c r="BW483" s="87"/>
      <c r="BX483" s="222"/>
      <c r="BY483" s="222"/>
      <c r="BZ483" s="111">
        <f>SUM(CA483:CD483)</f>
        <v>0</v>
      </c>
      <c r="CA483" s="87"/>
      <c r="CB483" s="87"/>
      <c r="CC483" s="87"/>
      <c r="CD483" s="87"/>
      <c r="CE483" s="222"/>
      <c r="CF483" s="226"/>
      <c r="CG483" s="568"/>
      <c r="CH483" s="568"/>
      <c r="CI483" s="117"/>
      <c r="CJ483" s="117"/>
      <c r="CK483" s="117"/>
    </row>
    <row r="484" spans="1:89" hidden="1" outlineLevel="1">
      <c r="A484" s="117"/>
      <c r="B484" s="121"/>
      <c r="C484" s="103" t="s">
        <v>104</v>
      </c>
      <c r="D484" s="85" t="s">
        <v>13</v>
      </c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24"/>
      <c r="AB484" s="112"/>
      <c r="AC484" s="246"/>
      <c r="AD484" s="246"/>
      <c r="AE484" s="246"/>
      <c r="AF484" s="246"/>
      <c r="AG484" s="246"/>
      <c r="AH484" s="246"/>
      <c r="AI484" s="112"/>
      <c r="AJ484" s="111">
        <f>SUM(AJ482:AJ483)</f>
        <v>0</v>
      </c>
      <c r="AK484" s="111">
        <f>SUM(AK482:AK483)</f>
        <v>0</v>
      </c>
      <c r="AL484" s="112"/>
      <c r="AM484" s="111">
        <f>SUM(AM482:AM483)</f>
        <v>0</v>
      </c>
      <c r="AN484" s="111">
        <f>SUM(AN482:AN483)</f>
        <v>0</v>
      </c>
      <c r="AO484" s="112"/>
      <c r="AP484" s="111">
        <f>SUM(AP482:AP483)</f>
        <v>0</v>
      </c>
      <c r="AQ484" s="111">
        <f>SUM(AQ482:AQ483)</f>
        <v>0</v>
      </c>
      <c r="AR484" s="112"/>
      <c r="AS484" s="111">
        <f>SUM(AS482:AS483)</f>
        <v>0</v>
      </c>
      <c r="AT484" s="111">
        <f>SUM(AT482:AT483)</f>
        <v>0</v>
      </c>
      <c r="AU484" s="112"/>
      <c r="AV484" s="111">
        <f>SUM(AV482:AV483)</f>
        <v>0</v>
      </c>
      <c r="AW484" s="111">
        <f>SUM(AW482:AW483)</f>
        <v>0</v>
      </c>
      <c r="AX484" s="112"/>
      <c r="AY484" s="111">
        <f>SUM(AY482:AY483)</f>
        <v>0</v>
      </c>
      <c r="AZ484" s="111">
        <f>SUM(AZ482:AZ483)</f>
        <v>0</v>
      </c>
      <c r="BA484" s="112"/>
      <c r="BB484" s="111">
        <f>SUM(BB482:BB483)</f>
        <v>0</v>
      </c>
      <c r="BC484" s="111">
        <f>SUM(BC482:BC483)</f>
        <v>0</v>
      </c>
      <c r="BD484" s="112"/>
      <c r="BE484" s="111">
        <f>SUM(BE482:BE483)</f>
        <v>0</v>
      </c>
      <c r="BF484" s="111">
        <f>SUM(BF482:BF483)</f>
        <v>0</v>
      </c>
      <c r="BG484" s="112"/>
      <c r="BH484" s="111">
        <f>SUM(BH482:BH483)</f>
        <v>0</v>
      </c>
      <c r="BI484" s="111">
        <f>SUM(BI482:BI483)</f>
        <v>0</v>
      </c>
      <c r="BJ484" s="112"/>
      <c r="BK484" s="225">
        <f>SUM(BK482:BK483)</f>
        <v>0</v>
      </c>
      <c r="BL484" s="225">
        <f>SUM(BL482:BL483)</f>
        <v>0</v>
      </c>
      <c r="BM484" s="112"/>
      <c r="BN484" s="112"/>
      <c r="BO484" s="112"/>
      <c r="BP484" s="112"/>
      <c r="BQ484" s="111">
        <f>SUM(BQ482:BQ483)</f>
        <v>0</v>
      </c>
      <c r="BR484" s="247"/>
      <c r="BS484" s="111">
        <f t="shared" ref="BS484:CD484" si="891">SUM(BS482:BS483)</f>
        <v>0</v>
      </c>
      <c r="BT484" s="111">
        <f t="shared" si="891"/>
        <v>0</v>
      </c>
      <c r="BU484" s="111">
        <f t="shared" si="891"/>
        <v>0</v>
      </c>
      <c r="BV484" s="111">
        <f t="shared" si="891"/>
        <v>0</v>
      </c>
      <c r="BW484" s="111">
        <f t="shared" si="891"/>
        <v>0</v>
      </c>
      <c r="BX484" s="225">
        <f>SUM(BX482:BX483)</f>
        <v>0</v>
      </c>
      <c r="BY484" s="225">
        <f>SUM(BY482:BY483)</f>
        <v>0</v>
      </c>
      <c r="BZ484" s="111">
        <f t="shared" si="891"/>
        <v>0</v>
      </c>
      <c r="CA484" s="111">
        <f t="shared" si="891"/>
        <v>0</v>
      </c>
      <c r="CB484" s="111">
        <f t="shared" si="891"/>
        <v>0</v>
      </c>
      <c r="CC484" s="111">
        <f t="shared" si="891"/>
        <v>0</v>
      </c>
      <c r="CD484" s="111">
        <f t="shared" si="891"/>
        <v>0</v>
      </c>
      <c r="CE484" s="225">
        <f>SUM(CE482:CE483)</f>
        <v>0</v>
      </c>
      <c r="CF484" s="247"/>
      <c r="CG484" s="570"/>
      <c r="CH484" s="570"/>
      <c r="CI484" s="112"/>
      <c r="CJ484" s="112"/>
      <c r="CK484" s="112"/>
    </row>
    <row r="485" spans="1:89" hidden="1" outlineLevel="1">
      <c r="A485" s="117"/>
      <c r="B485" s="121"/>
      <c r="C485" s="106" t="s">
        <v>87</v>
      </c>
      <c r="D485" s="86" t="s">
        <v>105</v>
      </c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7"/>
      <c r="AB485" s="112"/>
      <c r="AC485" s="246"/>
      <c r="AD485" s="246"/>
      <c r="AE485" s="246"/>
      <c r="AF485" s="246"/>
      <c r="AG485" s="246"/>
      <c r="AH485" s="246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246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246"/>
      <c r="CG485" s="582"/>
      <c r="CH485" s="582"/>
      <c r="CI485" s="112"/>
      <c r="CJ485" s="112"/>
      <c r="CK485" s="112"/>
    </row>
    <row r="486" spans="1:89" hidden="1" outlineLevel="1">
      <c r="A486" s="117"/>
      <c r="B486" s="121"/>
      <c r="C486" s="103" t="s">
        <v>281</v>
      </c>
      <c r="D486" s="131" t="s">
        <v>276</v>
      </c>
      <c r="E486" s="117"/>
      <c r="F486" s="117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7"/>
      <c r="AB486" s="112"/>
      <c r="AC486" s="246"/>
      <c r="AD486" s="246"/>
      <c r="AE486" s="246"/>
      <c r="AF486" s="246"/>
      <c r="AG486" s="246"/>
      <c r="AH486" s="246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246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246"/>
      <c r="CG486" s="582"/>
      <c r="CH486" s="582"/>
      <c r="CI486" s="112"/>
      <c r="CJ486" s="112"/>
      <c r="CK486" s="112"/>
    </row>
    <row r="487" spans="1:89" hidden="1" outlineLevel="1">
      <c r="A487" s="117"/>
      <c r="B487" s="121"/>
      <c r="C487" s="103"/>
      <c r="D487" s="131"/>
      <c r="E487" s="117"/>
      <c r="F487" s="117"/>
      <c r="G487" s="111">
        <f>J487+O487+P487+Q487+R487</f>
        <v>0</v>
      </c>
      <c r="H487" s="225">
        <f t="shared" ref="H487:J488" si="892">SUM(I487:L487)</f>
        <v>0</v>
      </c>
      <c r="I487" s="225">
        <f t="shared" si="892"/>
        <v>0</v>
      </c>
      <c r="J487" s="111">
        <f t="shared" si="892"/>
        <v>0</v>
      </c>
      <c r="K487" s="90"/>
      <c r="L487" s="90"/>
      <c r="M487" s="90"/>
      <c r="N487" s="90"/>
      <c r="O487" s="90"/>
      <c r="P487" s="90"/>
      <c r="Q487" s="90"/>
      <c r="R487" s="90"/>
      <c r="S487" s="224"/>
      <c r="T487" s="87"/>
      <c r="U487" s="87"/>
      <c r="V487" s="87"/>
      <c r="W487" s="87"/>
      <c r="X487" s="87"/>
      <c r="Y487" s="87"/>
      <c r="Z487" s="222"/>
      <c r="AA487" s="87"/>
      <c r="AB487" s="111">
        <f>AI487+AX487+BA487+BD487+BG487</f>
        <v>0</v>
      </c>
      <c r="AC487" s="247"/>
      <c r="AD487" s="247"/>
      <c r="AE487" s="247"/>
      <c r="AF487" s="247"/>
      <c r="AG487" s="247"/>
      <c r="AH487" s="24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222"/>
      <c r="BK487" s="222"/>
      <c r="BL487" s="222"/>
      <c r="BM487" s="87"/>
      <c r="BN487" s="87"/>
      <c r="BO487" s="87"/>
      <c r="BP487" s="87"/>
      <c r="BQ487" s="111">
        <f>SUM(BS487:BW487)</f>
        <v>0</v>
      </c>
      <c r="BR487" s="247"/>
      <c r="BS487" s="87"/>
      <c r="BT487" s="87"/>
      <c r="BU487" s="87"/>
      <c r="BV487" s="87"/>
      <c r="BW487" s="87"/>
      <c r="BX487" s="222"/>
      <c r="BY487" s="222"/>
      <c r="BZ487" s="111">
        <f>SUM(CA487:CD487)</f>
        <v>0</v>
      </c>
      <c r="CA487" s="87"/>
      <c r="CB487" s="87"/>
      <c r="CC487" s="87"/>
      <c r="CD487" s="87"/>
      <c r="CE487" s="222"/>
      <c r="CF487" s="226"/>
      <c r="CG487" s="568"/>
      <c r="CH487" s="568"/>
      <c r="CI487" s="117"/>
      <c r="CJ487" s="117"/>
      <c r="CK487" s="117"/>
    </row>
    <row r="488" spans="1:89" hidden="1" outlineLevel="1">
      <c r="A488" s="117"/>
      <c r="B488" s="121"/>
      <c r="C488" s="103"/>
      <c r="D488" s="121"/>
      <c r="E488" s="117"/>
      <c r="F488" s="117"/>
      <c r="G488" s="111">
        <f>J488+O488+P488+Q488+R488</f>
        <v>0</v>
      </c>
      <c r="H488" s="225">
        <f t="shared" si="892"/>
        <v>0</v>
      </c>
      <c r="I488" s="225">
        <f t="shared" si="892"/>
        <v>0</v>
      </c>
      <c r="J488" s="111">
        <f t="shared" si="892"/>
        <v>0</v>
      </c>
      <c r="K488" s="90"/>
      <c r="L488" s="90"/>
      <c r="M488" s="90"/>
      <c r="N488" s="90"/>
      <c r="O488" s="90"/>
      <c r="P488" s="90"/>
      <c r="Q488" s="90"/>
      <c r="R488" s="90"/>
      <c r="S488" s="224"/>
      <c r="T488" s="87"/>
      <c r="U488" s="87"/>
      <c r="V488" s="87"/>
      <c r="W488" s="87"/>
      <c r="X488" s="87"/>
      <c r="Y488" s="87"/>
      <c r="Z488" s="222"/>
      <c r="AA488" s="87"/>
      <c r="AB488" s="111">
        <f>AI488+AX488+BA488+BD488+BG488</f>
        <v>0</v>
      </c>
      <c r="AC488" s="247"/>
      <c r="AD488" s="247"/>
      <c r="AE488" s="247"/>
      <c r="AF488" s="247"/>
      <c r="AG488" s="247"/>
      <c r="AH488" s="24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222"/>
      <c r="BK488" s="222"/>
      <c r="BL488" s="222"/>
      <c r="BM488" s="87"/>
      <c r="BN488" s="87"/>
      <c r="BO488" s="87"/>
      <c r="BP488" s="87"/>
      <c r="BQ488" s="111">
        <f>SUM(BS488:BW488)</f>
        <v>0</v>
      </c>
      <c r="BR488" s="247"/>
      <c r="BS488" s="87"/>
      <c r="BT488" s="87"/>
      <c r="BU488" s="87"/>
      <c r="BV488" s="87"/>
      <c r="BW488" s="87"/>
      <c r="BX488" s="222"/>
      <c r="BY488" s="222"/>
      <c r="BZ488" s="111">
        <f>SUM(CA488:CD488)</f>
        <v>0</v>
      </c>
      <c r="CA488" s="87"/>
      <c r="CB488" s="87"/>
      <c r="CC488" s="87"/>
      <c r="CD488" s="87"/>
      <c r="CE488" s="222"/>
      <c r="CF488" s="226"/>
      <c r="CG488" s="568"/>
      <c r="CH488" s="568"/>
      <c r="CI488" s="117"/>
      <c r="CJ488" s="117"/>
      <c r="CK488" s="117"/>
    </row>
    <row r="489" spans="1:89" hidden="1" outlineLevel="1">
      <c r="A489" s="117"/>
      <c r="B489" s="121"/>
      <c r="C489" s="103" t="s">
        <v>104</v>
      </c>
      <c r="D489" s="85" t="s">
        <v>13</v>
      </c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24"/>
      <c r="AB489" s="111">
        <f>SUM(AB487:AB488)</f>
        <v>0</v>
      </c>
      <c r="AC489" s="247"/>
      <c r="AD489" s="247"/>
      <c r="AE489" s="247"/>
      <c r="AF489" s="247"/>
      <c r="AG489" s="247"/>
      <c r="AH489" s="247"/>
      <c r="AI489" s="111">
        <f>SUM(AI487:AI488)</f>
        <v>0</v>
      </c>
      <c r="AJ489" s="111">
        <f>SUM(AJ487:AJ488)</f>
        <v>0</v>
      </c>
      <c r="AK489" s="111">
        <f t="shared" ref="AK489:BI489" si="893">SUM(AK487:AK488)</f>
        <v>0</v>
      </c>
      <c r="AL489" s="111">
        <f t="shared" si="893"/>
        <v>0</v>
      </c>
      <c r="AM489" s="111">
        <f t="shared" si="893"/>
        <v>0</v>
      </c>
      <c r="AN489" s="111">
        <f t="shared" si="893"/>
        <v>0</v>
      </c>
      <c r="AO489" s="111">
        <f t="shared" si="893"/>
        <v>0</v>
      </c>
      <c r="AP489" s="111">
        <f t="shared" si="893"/>
        <v>0</v>
      </c>
      <c r="AQ489" s="111">
        <f t="shared" si="893"/>
        <v>0</v>
      </c>
      <c r="AR489" s="111">
        <f t="shared" si="893"/>
        <v>0</v>
      </c>
      <c r="AS489" s="111">
        <f t="shared" si="893"/>
        <v>0</v>
      </c>
      <c r="AT489" s="111">
        <f t="shared" si="893"/>
        <v>0</v>
      </c>
      <c r="AU489" s="111">
        <f t="shared" si="893"/>
        <v>0</v>
      </c>
      <c r="AV489" s="111">
        <f t="shared" si="893"/>
        <v>0</v>
      </c>
      <c r="AW489" s="111">
        <f t="shared" si="893"/>
        <v>0</v>
      </c>
      <c r="AX489" s="111">
        <f t="shared" si="893"/>
        <v>0</v>
      </c>
      <c r="AY489" s="111">
        <f t="shared" si="893"/>
        <v>0</v>
      </c>
      <c r="AZ489" s="111">
        <f t="shared" si="893"/>
        <v>0</v>
      </c>
      <c r="BA489" s="111">
        <f t="shared" si="893"/>
        <v>0</v>
      </c>
      <c r="BB489" s="111">
        <f t="shared" si="893"/>
        <v>0</v>
      </c>
      <c r="BC489" s="111">
        <f t="shared" si="893"/>
        <v>0</v>
      </c>
      <c r="BD489" s="111">
        <f t="shared" si="893"/>
        <v>0</v>
      </c>
      <c r="BE489" s="111">
        <f t="shared" si="893"/>
        <v>0</v>
      </c>
      <c r="BF489" s="111">
        <f t="shared" si="893"/>
        <v>0</v>
      </c>
      <c r="BG489" s="111">
        <f t="shared" si="893"/>
        <v>0</v>
      </c>
      <c r="BH489" s="111">
        <f t="shared" si="893"/>
        <v>0</v>
      </c>
      <c r="BI489" s="111">
        <f t="shared" si="893"/>
        <v>0</v>
      </c>
      <c r="BJ489" s="225">
        <f>SUM(BJ487:BJ488)</f>
        <v>0</v>
      </c>
      <c r="BK489" s="225">
        <f>SUM(BK487:BK488)</f>
        <v>0</v>
      </c>
      <c r="BL489" s="225">
        <f>SUM(BL487:BL488)</f>
        <v>0</v>
      </c>
      <c r="BM489" s="112"/>
      <c r="BN489" s="112"/>
      <c r="BO489" s="112"/>
      <c r="BP489" s="112"/>
      <c r="BQ489" s="111">
        <f>SUM(BQ487:BQ488)</f>
        <v>0</v>
      </c>
      <c r="BR489" s="247"/>
      <c r="BS489" s="111">
        <f t="shared" ref="BS489:CD489" si="894">SUM(BS487:BS488)</f>
        <v>0</v>
      </c>
      <c r="BT489" s="111">
        <f t="shared" si="894"/>
        <v>0</v>
      </c>
      <c r="BU489" s="111">
        <f t="shared" si="894"/>
        <v>0</v>
      </c>
      <c r="BV489" s="111">
        <f t="shared" si="894"/>
        <v>0</v>
      </c>
      <c r="BW489" s="111">
        <f t="shared" si="894"/>
        <v>0</v>
      </c>
      <c r="BX489" s="225">
        <f>SUM(BX487:BX488)</f>
        <v>0</v>
      </c>
      <c r="BY489" s="225">
        <f>SUM(BY487:BY488)</f>
        <v>0</v>
      </c>
      <c r="BZ489" s="111">
        <f t="shared" si="894"/>
        <v>0</v>
      </c>
      <c r="CA489" s="111">
        <f t="shared" si="894"/>
        <v>0</v>
      </c>
      <c r="CB489" s="111">
        <f t="shared" si="894"/>
        <v>0</v>
      </c>
      <c r="CC489" s="111">
        <f t="shared" si="894"/>
        <v>0</v>
      </c>
      <c r="CD489" s="111">
        <f t="shared" si="894"/>
        <v>0</v>
      </c>
      <c r="CE489" s="225">
        <f>SUM(CE487:CE488)</f>
        <v>0</v>
      </c>
      <c r="CF489" s="247"/>
      <c r="CG489" s="570"/>
      <c r="CH489" s="570"/>
      <c r="CI489" s="112"/>
      <c r="CJ489" s="112"/>
      <c r="CK489" s="112"/>
    </row>
    <row r="490" spans="1:89" hidden="1" outlineLevel="1">
      <c r="A490" s="117"/>
      <c r="B490" s="121"/>
      <c r="C490" s="103" t="s">
        <v>282</v>
      </c>
      <c r="D490" s="131" t="s">
        <v>279</v>
      </c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7"/>
      <c r="AB490" s="112"/>
      <c r="AC490" s="246"/>
      <c r="AD490" s="246"/>
      <c r="AE490" s="246"/>
      <c r="AF490" s="246"/>
      <c r="AG490" s="246"/>
      <c r="AH490" s="246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246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246"/>
      <c r="CG490" s="582"/>
      <c r="CH490" s="582"/>
      <c r="CI490" s="112"/>
      <c r="CJ490" s="112"/>
      <c r="CK490" s="112"/>
    </row>
    <row r="491" spans="1:89" hidden="1" outlineLevel="1">
      <c r="A491" s="117"/>
      <c r="B491" s="121"/>
      <c r="C491" s="103"/>
      <c r="D491" s="131"/>
      <c r="E491" s="117"/>
      <c r="F491" s="117"/>
      <c r="G491" s="111">
        <f>J491+O491+P491+Q491+R491</f>
        <v>0</v>
      </c>
      <c r="H491" s="225">
        <f t="shared" ref="H491:J492" si="895">SUM(I491:L491)</f>
        <v>0</v>
      </c>
      <c r="I491" s="225">
        <f t="shared" si="895"/>
        <v>0</v>
      </c>
      <c r="J491" s="111">
        <f t="shared" si="895"/>
        <v>0</v>
      </c>
      <c r="K491" s="90"/>
      <c r="L491" s="90"/>
      <c r="M491" s="90"/>
      <c r="N491" s="90"/>
      <c r="O491" s="90"/>
      <c r="P491" s="90"/>
      <c r="Q491" s="90"/>
      <c r="R491" s="90"/>
      <c r="S491" s="224"/>
      <c r="T491" s="87"/>
      <c r="U491" s="87"/>
      <c r="V491" s="87"/>
      <c r="W491" s="87"/>
      <c r="X491" s="87"/>
      <c r="Y491" s="87"/>
      <c r="Z491" s="222"/>
      <c r="AA491" s="87"/>
      <c r="AB491" s="111">
        <f>AI491+AX491+BA491+BD491+BG491</f>
        <v>0</v>
      </c>
      <c r="AC491" s="247"/>
      <c r="AD491" s="247"/>
      <c r="AE491" s="247"/>
      <c r="AF491" s="247"/>
      <c r="AG491" s="247"/>
      <c r="AH491" s="24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222"/>
      <c r="BK491" s="222"/>
      <c r="BL491" s="222"/>
      <c r="BM491" s="87"/>
      <c r="BN491" s="87"/>
      <c r="BO491" s="87"/>
      <c r="BP491" s="87"/>
      <c r="BQ491" s="111">
        <f>SUM(BS491:BW491)</f>
        <v>0</v>
      </c>
      <c r="BR491" s="247"/>
      <c r="BS491" s="87"/>
      <c r="BT491" s="87"/>
      <c r="BU491" s="87"/>
      <c r="BV491" s="87"/>
      <c r="BW491" s="87"/>
      <c r="BX491" s="222"/>
      <c r="BY491" s="222"/>
      <c r="BZ491" s="111">
        <f>SUM(CA491:CD491)</f>
        <v>0</v>
      </c>
      <c r="CA491" s="87"/>
      <c r="CB491" s="87"/>
      <c r="CC491" s="87"/>
      <c r="CD491" s="87"/>
      <c r="CE491" s="222"/>
      <c r="CF491" s="226"/>
      <c r="CG491" s="568"/>
      <c r="CH491" s="568"/>
      <c r="CI491" s="117"/>
      <c r="CJ491" s="117"/>
      <c r="CK491" s="117"/>
    </row>
    <row r="492" spans="1:89" hidden="1" outlineLevel="1">
      <c r="A492" s="117"/>
      <c r="B492" s="121"/>
      <c r="C492" s="103"/>
      <c r="D492" s="121"/>
      <c r="E492" s="117"/>
      <c r="F492" s="117"/>
      <c r="G492" s="111">
        <f>J492+O492+P492+Q492+R492</f>
        <v>0</v>
      </c>
      <c r="H492" s="225">
        <f t="shared" si="895"/>
        <v>0</v>
      </c>
      <c r="I492" s="225">
        <f t="shared" si="895"/>
        <v>0</v>
      </c>
      <c r="J492" s="111">
        <f t="shared" si="895"/>
        <v>0</v>
      </c>
      <c r="K492" s="90"/>
      <c r="L492" s="90"/>
      <c r="M492" s="90"/>
      <c r="N492" s="90"/>
      <c r="O492" s="90"/>
      <c r="P492" s="90"/>
      <c r="Q492" s="90"/>
      <c r="R492" s="90"/>
      <c r="S492" s="224"/>
      <c r="T492" s="87"/>
      <c r="U492" s="87"/>
      <c r="V492" s="87"/>
      <c r="W492" s="87"/>
      <c r="X492" s="87"/>
      <c r="Y492" s="87"/>
      <c r="Z492" s="222"/>
      <c r="AA492" s="87"/>
      <c r="AB492" s="111">
        <f>AI492+AX492+BA492+BD492+BG492</f>
        <v>0</v>
      </c>
      <c r="AC492" s="247"/>
      <c r="AD492" s="247"/>
      <c r="AE492" s="247"/>
      <c r="AF492" s="247"/>
      <c r="AG492" s="247"/>
      <c r="AH492" s="24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222"/>
      <c r="BK492" s="222"/>
      <c r="BL492" s="222"/>
      <c r="BM492" s="87"/>
      <c r="BN492" s="87"/>
      <c r="BO492" s="87"/>
      <c r="BP492" s="87"/>
      <c r="BQ492" s="111">
        <f>SUM(BS492:BW492)</f>
        <v>0</v>
      </c>
      <c r="BR492" s="247"/>
      <c r="BS492" s="87"/>
      <c r="BT492" s="87"/>
      <c r="BU492" s="87"/>
      <c r="BV492" s="87"/>
      <c r="BW492" s="87"/>
      <c r="BX492" s="222"/>
      <c r="BY492" s="222"/>
      <c r="BZ492" s="111">
        <f>SUM(CA492:CD492)</f>
        <v>0</v>
      </c>
      <c r="CA492" s="87"/>
      <c r="CB492" s="87"/>
      <c r="CC492" s="87"/>
      <c r="CD492" s="87"/>
      <c r="CE492" s="222"/>
      <c r="CF492" s="226"/>
      <c r="CG492" s="568"/>
      <c r="CH492" s="568"/>
      <c r="CI492" s="117"/>
      <c r="CJ492" s="117"/>
      <c r="CK492" s="117"/>
    </row>
    <row r="493" spans="1:89" hidden="1" outlineLevel="1">
      <c r="A493" s="117"/>
      <c r="B493" s="121"/>
      <c r="C493" s="103" t="s">
        <v>104</v>
      </c>
      <c r="D493" s="85" t="s">
        <v>13</v>
      </c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24"/>
      <c r="AB493" s="111">
        <f>SUM(AB491:AB492)</f>
        <v>0</v>
      </c>
      <c r="AC493" s="247"/>
      <c r="AD493" s="247"/>
      <c r="AE493" s="247"/>
      <c r="AF493" s="247"/>
      <c r="AG493" s="247"/>
      <c r="AH493" s="247"/>
      <c r="AI493" s="111">
        <f>SUM(AI491:AI492)</f>
        <v>0</v>
      </c>
      <c r="AJ493" s="111">
        <f>SUM(AJ491:AJ492)</f>
        <v>0</v>
      </c>
      <c r="AK493" s="111">
        <f t="shared" ref="AK493:BG493" si="896">SUM(AK491:AK492)</f>
        <v>0</v>
      </c>
      <c r="AL493" s="111">
        <f t="shared" si="896"/>
        <v>0</v>
      </c>
      <c r="AM493" s="111">
        <f t="shared" si="896"/>
        <v>0</v>
      </c>
      <c r="AN493" s="111">
        <f t="shared" si="896"/>
        <v>0</v>
      </c>
      <c r="AO493" s="111">
        <f t="shared" si="896"/>
        <v>0</v>
      </c>
      <c r="AP493" s="111">
        <f t="shared" si="896"/>
        <v>0</v>
      </c>
      <c r="AQ493" s="111">
        <f t="shared" si="896"/>
        <v>0</v>
      </c>
      <c r="AR493" s="111">
        <f t="shared" si="896"/>
        <v>0</v>
      </c>
      <c r="AS493" s="111">
        <f t="shared" si="896"/>
        <v>0</v>
      </c>
      <c r="AT493" s="111">
        <f t="shared" si="896"/>
        <v>0</v>
      </c>
      <c r="AU493" s="111">
        <f t="shared" si="896"/>
        <v>0</v>
      </c>
      <c r="AV493" s="111">
        <f t="shared" si="896"/>
        <v>0</v>
      </c>
      <c r="AW493" s="111">
        <f t="shared" si="896"/>
        <v>0</v>
      </c>
      <c r="AX493" s="111">
        <f t="shared" si="896"/>
        <v>0</v>
      </c>
      <c r="AY493" s="111">
        <f t="shared" si="896"/>
        <v>0</v>
      </c>
      <c r="AZ493" s="111">
        <f t="shared" si="896"/>
        <v>0</v>
      </c>
      <c r="BA493" s="111">
        <f t="shared" si="896"/>
        <v>0</v>
      </c>
      <c r="BB493" s="111">
        <f t="shared" si="896"/>
        <v>0</v>
      </c>
      <c r="BC493" s="111">
        <f t="shared" si="896"/>
        <v>0</v>
      </c>
      <c r="BD493" s="111">
        <f t="shared" si="896"/>
        <v>0</v>
      </c>
      <c r="BE493" s="111">
        <f t="shared" si="896"/>
        <v>0</v>
      </c>
      <c r="BF493" s="111">
        <f t="shared" si="896"/>
        <v>0</v>
      </c>
      <c r="BG493" s="111">
        <f t="shared" si="896"/>
        <v>0</v>
      </c>
      <c r="BH493" s="111">
        <v>0</v>
      </c>
      <c r="BI493" s="111">
        <f>SUM(BI491:BI492)</f>
        <v>0</v>
      </c>
      <c r="BJ493" s="225">
        <f>SUM(BJ491:BJ492)</f>
        <v>0</v>
      </c>
      <c r="BK493" s="225">
        <v>0</v>
      </c>
      <c r="BL493" s="225">
        <f>SUM(BL491:BL492)</f>
        <v>0</v>
      </c>
      <c r="BM493" s="112"/>
      <c r="BN493" s="112"/>
      <c r="BO493" s="112"/>
      <c r="BP493" s="112"/>
      <c r="BQ493" s="111">
        <f>SUM(BQ491:BQ492)</f>
        <v>0</v>
      </c>
      <c r="BR493" s="247"/>
      <c r="BS493" s="111">
        <f t="shared" ref="BS493:CD493" si="897">SUM(BS491:BS492)</f>
        <v>0</v>
      </c>
      <c r="BT493" s="111">
        <f t="shared" si="897"/>
        <v>0</v>
      </c>
      <c r="BU493" s="111">
        <f t="shared" si="897"/>
        <v>0</v>
      </c>
      <c r="BV493" s="111">
        <f t="shared" si="897"/>
        <v>0</v>
      </c>
      <c r="BW493" s="111">
        <f t="shared" si="897"/>
        <v>0</v>
      </c>
      <c r="BX493" s="225">
        <f>SUM(BX491:BX492)</f>
        <v>0</v>
      </c>
      <c r="BY493" s="225">
        <f>SUM(BY491:BY492)</f>
        <v>0</v>
      </c>
      <c r="BZ493" s="111">
        <f t="shared" si="897"/>
        <v>0</v>
      </c>
      <c r="CA493" s="111">
        <f t="shared" si="897"/>
        <v>0</v>
      </c>
      <c r="CB493" s="111">
        <f t="shared" si="897"/>
        <v>0</v>
      </c>
      <c r="CC493" s="111">
        <f t="shared" si="897"/>
        <v>0</v>
      </c>
      <c r="CD493" s="111">
        <f t="shared" si="897"/>
        <v>0</v>
      </c>
      <c r="CE493" s="225">
        <f>SUM(CE491:CE492)</f>
        <v>0</v>
      </c>
      <c r="CF493" s="247"/>
      <c r="CG493" s="570"/>
      <c r="CH493" s="570"/>
      <c r="CI493" s="112"/>
      <c r="CJ493" s="112"/>
      <c r="CK493" s="112"/>
    </row>
    <row r="494" spans="1:89" hidden="1" outlineLevel="1">
      <c r="A494" s="117"/>
      <c r="B494" s="121"/>
      <c r="C494" s="103" t="s">
        <v>283</v>
      </c>
      <c r="D494" s="131" t="s">
        <v>280</v>
      </c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7"/>
      <c r="AB494" s="112"/>
      <c r="AC494" s="246"/>
      <c r="AD494" s="246"/>
      <c r="AE494" s="246"/>
      <c r="AF494" s="246"/>
      <c r="AG494" s="246"/>
      <c r="AH494" s="246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246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246"/>
      <c r="CG494" s="582"/>
      <c r="CH494" s="582"/>
      <c r="CI494" s="112"/>
      <c r="CJ494" s="112"/>
      <c r="CK494" s="112"/>
    </row>
    <row r="495" spans="1:89" hidden="1" outlineLevel="1">
      <c r="A495" s="117"/>
      <c r="B495" s="121"/>
      <c r="C495" s="103"/>
      <c r="D495" s="131"/>
      <c r="E495" s="117"/>
      <c r="F495" s="117"/>
      <c r="G495" s="111">
        <f>J495+O495+P495+Q495+R495</f>
        <v>0</v>
      </c>
      <c r="H495" s="225">
        <f t="shared" ref="H495:J496" si="898">SUM(I495:L495)</f>
        <v>0</v>
      </c>
      <c r="I495" s="225">
        <f t="shared" si="898"/>
        <v>0</v>
      </c>
      <c r="J495" s="111">
        <f t="shared" si="898"/>
        <v>0</v>
      </c>
      <c r="K495" s="90"/>
      <c r="L495" s="90"/>
      <c r="M495" s="90"/>
      <c r="N495" s="90"/>
      <c r="O495" s="90"/>
      <c r="P495" s="90"/>
      <c r="Q495" s="90"/>
      <c r="R495" s="90"/>
      <c r="S495" s="224"/>
      <c r="T495" s="87"/>
      <c r="U495" s="87"/>
      <c r="V495" s="87"/>
      <c r="W495" s="87"/>
      <c r="X495" s="87"/>
      <c r="Y495" s="87"/>
      <c r="Z495" s="222"/>
      <c r="AA495" s="87"/>
      <c r="AB495" s="111">
        <f>AI495+AX495+BA495+BD495+BG495</f>
        <v>0</v>
      </c>
      <c r="AC495" s="247"/>
      <c r="AD495" s="247"/>
      <c r="AE495" s="247"/>
      <c r="AF495" s="247"/>
      <c r="AG495" s="247"/>
      <c r="AH495" s="24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222"/>
      <c r="BK495" s="222"/>
      <c r="BL495" s="222"/>
      <c r="BM495" s="87"/>
      <c r="BN495" s="87"/>
      <c r="BO495" s="87"/>
      <c r="BP495" s="87"/>
      <c r="BQ495" s="111">
        <f>SUM(BS495:BW495)</f>
        <v>0</v>
      </c>
      <c r="BR495" s="247"/>
      <c r="BS495" s="87"/>
      <c r="BT495" s="87"/>
      <c r="BU495" s="87"/>
      <c r="BV495" s="87"/>
      <c r="BW495" s="87"/>
      <c r="BX495" s="222"/>
      <c r="BY495" s="222"/>
      <c r="BZ495" s="111">
        <f>SUM(CA495:CD495)</f>
        <v>0</v>
      </c>
      <c r="CA495" s="87"/>
      <c r="CB495" s="87"/>
      <c r="CC495" s="87"/>
      <c r="CD495" s="87"/>
      <c r="CE495" s="222"/>
      <c r="CF495" s="226"/>
      <c r="CG495" s="568"/>
      <c r="CH495" s="568"/>
      <c r="CI495" s="117"/>
      <c r="CJ495" s="117"/>
      <c r="CK495" s="117"/>
    </row>
    <row r="496" spans="1:89" hidden="1" outlineLevel="1">
      <c r="A496" s="117"/>
      <c r="B496" s="121"/>
      <c r="C496" s="103"/>
      <c r="D496" s="121"/>
      <c r="E496" s="117"/>
      <c r="F496" s="117"/>
      <c r="G496" s="111">
        <f>J496+O496+P496+Q496+R496</f>
        <v>0</v>
      </c>
      <c r="H496" s="225">
        <f t="shared" si="898"/>
        <v>0</v>
      </c>
      <c r="I496" s="225">
        <f t="shared" si="898"/>
        <v>0</v>
      </c>
      <c r="J496" s="111">
        <f t="shared" si="898"/>
        <v>0</v>
      </c>
      <c r="K496" s="90"/>
      <c r="L496" s="90"/>
      <c r="M496" s="90"/>
      <c r="N496" s="90"/>
      <c r="O496" s="90"/>
      <c r="P496" s="90"/>
      <c r="Q496" s="90"/>
      <c r="R496" s="90"/>
      <c r="S496" s="224"/>
      <c r="T496" s="87"/>
      <c r="U496" s="87"/>
      <c r="V496" s="87"/>
      <c r="W496" s="87"/>
      <c r="X496" s="87"/>
      <c r="Y496" s="87"/>
      <c r="Z496" s="222"/>
      <c r="AA496" s="87"/>
      <c r="AB496" s="111">
        <f>AI496+AX496+BA496+BD496+BG496</f>
        <v>0</v>
      </c>
      <c r="AC496" s="247"/>
      <c r="AD496" s="247"/>
      <c r="AE496" s="247"/>
      <c r="AF496" s="247"/>
      <c r="AG496" s="247"/>
      <c r="AH496" s="24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222"/>
      <c r="BK496" s="222"/>
      <c r="BL496" s="222"/>
      <c r="BM496" s="87"/>
      <c r="BN496" s="87"/>
      <c r="BO496" s="87"/>
      <c r="BP496" s="87"/>
      <c r="BQ496" s="111">
        <f>SUM(BS496:BW496)</f>
        <v>0</v>
      </c>
      <c r="BR496" s="247"/>
      <c r="BS496" s="87"/>
      <c r="BT496" s="87"/>
      <c r="BU496" s="87"/>
      <c r="BV496" s="87"/>
      <c r="BW496" s="87"/>
      <c r="BX496" s="222"/>
      <c r="BY496" s="222"/>
      <c r="BZ496" s="111">
        <f>SUM(CA496:CD496)</f>
        <v>0</v>
      </c>
      <c r="CA496" s="87"/>
      <c r="CB496" s="87"/>
      <c r="CC496" s="87"/>
      <c r="CD496" s="87"/>
      <c r="CE496" s="222"/>
      <c r="CF496" s="226"/>
      <c r="CG496" s="568"/>
      <c r="CH496" s="568"/>
      <c r="CI496" s="117"/>
      <c r="CJ496" s="117"/>
      <c r="CK496" s="117"/>
    </row>
    <row r="497" spans="1:89" ht="15.75" outlineLevel="1" thickBot="1">
      <c r="A497" s="128"/>
      <c r="B497" s="177"/>
      <c r="C497" s="104" t="s">
        <v>104</v>
      </c>
      <c r="D497" s="178" t="s">
        <v>13</v>
      </c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80"/>
      <c r="AB497" s="179"/>
      <c r="AC497" s="179"/>
      <c r="AD497" s="179"/>
      <c r="AE497" s="179"/>
      <c r="AF497" s="179"/>
      <c r="AG497" s="179"/>
      <c r="AH497" s="179"/>
      <c r="AI497" s="179"/>
      <c r="AJ497" s="181">
        <f>SUM(AJ495:AJ496)</f>
        <v>0</v>
      </c>
      <c r="AK497" s="181">
        <f>SUM(AK495:AK496)</f>
        <v>0</v>
      </c>
      <c r="AL497" s="179"/>
      <c r="AM497" s="181">
        <f>SUM(AM495:AM496)</f>
        <v>0</v>
      </c>
      <c r="AN497" s="181">
        <f>SUM(AN495:AN496)</f>
        <v>0</v>
      </c>
      <c r="AO497" s="179"/>
      <c r="AP497" s="181">
        <f>SUM(AP495:AP496)</f>
        <v>0</v>
      </c>
      <c r="AQ497" s="181">
        <f>SUM(AQ495:AQ496)</f>
        <v>0</v>
      </c>
      <c r="AR497" s="179"/>
      <c r="AS497" s="181">
        <f>SUM(AS495:AS496)</f>
        <v>0</v>
      </c>
      <c r="AT497" s="181">
        <f>SUM(AT495:AT496)</f>
        <v>0</v>
      </c>
      <c r="AU497" s="179"/>
      <c r="AV497" s="181">
        <f>SUM(AV495:AV496)</f>
        <v>0</v>
      </c>
      <c r="AW497" s="181">
        <f>SUM(AW495:AW496)</f>
        <v>0</v>
      </c>
      <c r="AX497" s="179"/>
      <c r="AY497" s="181">
        <f>SUM(AY495:AY496)</f>
        <v>0</v>
      </c>
      <c r="AZ497" s="181">
        <f>SUM(AZ495:AZ496)</f>
        <v>0</v>
      </c>
      <c r="BA497" s="179"/>
      <c r="BB497" s="181">
        <f>SUM(BB495:BB496)</f>
        <v>0</v>
      </c>
      <c r="BC497" s="181">
        <f>SUM(BC495:BC496)</f>
        <v>0</v>
      </c>
      <c r="BD497" s="179"/>
      <c r="BE497" s="181">
        <f>SUM(BE495:BE496)</f>
        <v>0</v>
      </c>
      <c r="BF497" s="181">
        <f>SUM(BF495:BF496)</f>
        <v>0</v>
      </c>
      <c r="BG497" s="179"/>
      <c r="BH497" s="181">
        <f>SUM(BH495:BH496)</f>
        <v>0</v>
      </c>
      <c r="BI497" s="181">
        <f>SUM(BI495:BI496)</f>
        <v>0</v>
      </c>
      <c r="BJ497" s="179"/>
      <c r="BK497" s="181">
        <f>SUM(BK495:BK496)</f>
        <v>0</v>
      </c>
      <c r="BL497" s="181">
        <f>SUM(BL495:BL496)</f>
        <v>0</v>
      </c>
      <c r="BM497" s="179"/>
      <c r="BN497" s="179"/>
      <c r="BO497" s="179"/>
      <c r="BP497" s="179"/>
      <c r="BQ497" s="181">
        <f t="shared" ref="BQ497:CD497" si="899">SUM(BQ495:BQ496)</f>
        <v>0</v>
      </c>
      <c r="BR497" s="181"/>
      <c r="BS497" s="181">
        <f t="shared" si="899"/>
        <v>0</v>
      </c>
      <c r="BT497" s="181">
        <f t="shared" si="899"/>
        <v>0</v>
      </c>
      <c r="BU497" s="181">
        <f t="shared" si="899"/>
        <v>0</v>
      </c>
      <c r="BV497" s="181">
        <f t="shared" si="899"/>
        <v>0</v>
      </c>
      <c r="BW497" s="181">
        <f t="shared" si="899"/>
        <v>0</v>
      </c>
      <c r="BX497" s="181">
        <f>SUM(BX495:BX496)</f>
        <v>0</v>
      </c>
      <c r="BY497" s="181">
        <f>SUM(BY495:BY496)</f>
        <v>0</v>
      </c>
      <c r="BZ497" s="181">
        <f t="shared" si="899"/>
        <v>0</v>
      </c>
      <c r="CA497" s="181">
        <f t="shared" si="899"/>
        <v>0</v>
      </c>
      <c r="CB497" s="181">
        <f t="shared" si="899"/>
        <v>0</v>
      </c>
      <c r="CC497" s="181">
        <f t="shared" si="899"/>
        <v>0</v>
      </c>
      <c r="CD497" s="181">
        <f t="shared" si="899"/>
        <v>0</v>
      </c>
      <c r="CE497" s="181">
        <f>SUM(CE495:CE496)</f>
        <v>0</v>
      </c>
      <c r="CF497" s="181"/>
      <c r="CG497" s="593"/>
      <c r="CH497" s="593"/>
      <c r="CI497" s="112"/>
      <c r="CJ497" s="112"/>
      <c r="CK497" s="112"/>
    </row>
    <row r="498" spans="1:89" ht="21.75" outlineLevel="1" thickBot="1">
      <c r="A498" s="182"/>
      <c r="B498" s="183"/>
      <c r="C498" s="184"/>
      <c r="D498" s="185" t="s">
        <v>13</v>
      </c>
      <c r="E498" s="186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7">
        <f>AJ391+AJ396+AJ402+AJ407+AJ414+AJ419+AJ424+AJ429+AJ434+AJ439+AJ445+AJ450+AJ455+AJ460+AJ465+AJ470+AJ476+AJ480+AJ484+AJ489+AJ493+AJ497</f>
        <v>1598.1646602762635</v>
      </c>
      <c r="AK498" s="187">
        <f>AK391+AK396+AK402+AK407+AK414+AK419+AK424+AK429+AK434+AK439+AK445+AK450+AK455+AK460+AK465+AK470+AK476+AK480+AK484+AK489+AK493+AK497</f>
        <v>15.574235106043723</v>
      </c>
      <c r="AL498" s="186"/>
      <c r="AM498" s="187">
        <f>AM391+AM396+AM402+AM407+AM414+AM419+AM424+AM429+AM434+AM439+AM445+AM450+AM455+AM460+AM465+AM470+AM476+AM480+AM484+AM489+AM493+AM497</f>
        <v>177.98091183599999</v>
      </c>
      <c r="AN498" s="187">
        <f>AN391+AN396+AN402+AN407+AN414+AN419+AN424+AN429+AN434+AN439+AN445+AN450+AN455+AN460+AN465+AN470+AN476+AN480+AN484+AN489+AN493+AN497</f>
        <v>2.1109804764764393</v>
      </c>
      <c r="AO498" s="186"/>
      <c r="AP498" s="187">
        <f>AP391+AP396+AP402+AP407+AP414+AP419+AP424+AP429+AP434+AP439+AP445+AP450+AP455+AP460+AP465+AP470+AP476+AP480+AP484+AP489+AP493+AP497</f>
        <v>262.82851686000004</v>
      </c>
      <c r="AQ498" s="187">
        <f>AQ391+AQ396+AQ402+AQ407+AQ414+AQ419+AQ424+AQ429+AQ434+AQ439+AQ445+AQ450+AQ455+AQ460+AQ465+AQ470+AQ476+AQ480+AQ484+AQ489+AQ493+AQ497</f>
        <v>2.9161070824904503</v>
      </c>
      <c r="AR498" s="186"/>
      <c r="AS498" s="187">
        <f>AS391+AS396+AS402+AS407+AS414+AS419+AS424+AS429+AS434+AS439+AS445+AS450+AS455+AS460+AS465+AS470+AS476+AS480+AS484+AS489+AS493+AS497</f>
        <v>232.72697499999998</v>
      </c>
      <c r="AT498" s="187">
        <f>AT391+AT396+AT402+AT407+AT414+AT419+AT424+AT429+AT434+AT439+AT445+AT450+AT455+AT460+AT465+AT470+AT476+AT480+AT484+AT489+AT493+AT497</f>
        <v>2.6937606122885187</v>
      </c>
      <c r="AU498" s="186"/>
      <c r="AV498" s="187">
        <f>AV391+AV396+AV402+AV407+AV414+AV419+AV424+AV429+AV434+AV439+AV445+AV450+AV455+AV460+AV465+AV470+AV476+AV480+AV484+AV489+AV493+AV497</f>
        <v>269.89005581200007</v>
      </c>
      <c r="AW498" s="187">
        <f>AW391+AW396+AW402+AW407+AW414+AW419+AW424+AW429+AW434+AW439+AW445+AW450+AW455+AW460+AW465+AW470+AW476+AW480+AW484+AW489+AW493+AW497</f>
        <v>2.9379770067611135</v>
      </c>
      <c r="AX498" s="186"/>
      <c r="AY498" s="187">
        <f>AY391+AY396+AY402+AY407+AY414+AY419+AY424+AY429+AY434+AY439+AY445+AY450+AY455+AY460+AY465+AY470+AY476+AY480+AY484+AY489+AY493+AY497</f>
        <v>943.42645950799988</v>
      </c>
      <c r="AZ498" s="187">
        <f>AZ391+AZ396+AZ402+AZ407+AZ414+AZ419+AZ424+AZ429+AZ434+AZ439+AZ445+AZ450+AZ455+AZ460+AZ465+AZ470+AZ476+AZ480+AZ484+AZ489+AZ493+AZ497</f>
        <v>10.658825178016523</v>
      </c>
      <c r="BA498" s="186"/>
      <c r="BB498" s="187">
        <f>BB391+BB396+BB402+BB407+BB414+BB419+BB424+BB429+BB434+BB439+BB445+BB450+BB455+BB460+BB465+BB470+BB476+BB480+BB484+BB489+BB493+BB497</f>
        <v>824.21998116466671</v>
      </c>
      <c r="BC498" s="187">
        <f>BC391+BC396+BC402+BC407+BC414+BC419+BC424+BC429+BC434+BC439+BC445+BC450+BC455+BC460+BC465+BC470+BC476+BC480+BC484+BC489+BC493+BC497</f>
        <v>9.8825091745584732</v>
      </c>
      <c r="BD498" s="186"/>
      <c r="BE498" s="187">
        <f>BE391+BE396+BE402+BE407+BE414+BE419+BE424+BE429+BE434+BE439+BE445+BE450+BE455+BE460+BE465+BE470+BE476+BE480+BE484+BE489+BE493+BE497</f>
        <v>777.30635149266675</v>
      </c>
      <c r="BF498" s="187">
        <f>BF391+BF396+BF402+BF407+BF414+BF419+BF424+BF429+BF434+BF439+BF445+BF450+BF455+BF460+BF465+BF470+BF476+BF480+BF484+BF489+BF493+BF497</f>
        <v>9.7346711750303978</v>
      </c>
      <c r="BG498" s="186"/>
      <c r="BH498" s="187">
        <f>BH391+BH396+BH402+BH407+BH414+BH419+BH424+BH429+BH434+BH439+BH445+BH450+BH455+BH460+BH465+BH470+BH476+BH480+BH484+BH489+BH493+BH497</f>
        <v>734.21644491000006</v>
      </c>
      <c r="BI498" s="187">
        <f>BI391+BI396+BI402+BI407+BI414+BI419+BI424+BI429+BI434+BI439+BI445+BI450+BI455+BI460+BI465+BI470+BI476+BI480+BI484+BI489+BI493+BI497</f>
        <v>9.6126815048944785</v>
      </c>
      <c r="BJ498" s="186"/>
      <c r="BK498" s="187">
        <f>BK391+BK396+BK402+BK407+BK414+BK419+BK424+BK429+BK434+BK439+BK445+BK450+BK455+BK460+BK465+BK470+BK476+BK480+BK484+BK489+BK493+BK497</f>
        <v>694.5421024100001</v>
      </c>
      <c r="BL498" s="187">
        <f>BL391+BL396+BL402+BL407+BL414+BL419+BL424+BL429+BL434+BL439+BL445+BL450+BL455+BL460+BL465+BL470+BL476+BL480+BL484+BL489+BL493+BL497</f>
        <v>9.5154058803974664</v>
      </c>
      <c r="BM498" s="186"/>
      <c r="BN498" s="186"/>
      <c r="BO498" s="186"/>
      <c r="BP498" s="186"/>
      <c r="BQ498" s="187">
        <f t="shared" ref="BQ498:CH498" si="900">BQ391+BQ396+BQ402+BQ407+BQ414+BQ419+BQ424+BQ429+BQ434+BQ439+BQ445+BQ450+BQ455+BQ460+BQ465+BQ470+BQ476+BQ480+BQ484+BQ489+BQ493+BQ497</f>
        <v>108.01757175734396</v>
      </c>
      <c r="BR498" s="187">
        <f t="shared" si="900"/>
        <v>0</v>
      </c>
      <c r="BS498" s="187">
        <f t="shared" si="900"/>
        <v>0</v>
      </c>
      <c r="BT498" s="187">
        <f t="shared" si="900"/>
        <v>22.09932167127743</v>
      </c>
      <c r="BU498" s="187">
        <f t="shared" si="900"/>
        <v>26.310301923905605</v>
      </c>
      <c r="BV498" s="187">
        <f t="shared" si="900"/>
        <v>29.935557942411442</v>
      </c>
      <c r="BW498" s="187">
        <f t="shared" si="900"/>
        <v>29.222371113948657</v>
      </c>
      <c r="BX498" s="187">
        <f t="shared" si="900"/>
        <v>31.233461898484602</v>
      </c>
      <c r="BY498" s="187">
        <f t="shared" si="900"/>
        <v>32.255391599653016</v>
      </c>
      <c r="BZ498" s="187">
        <f t="shared" si="900"/>
        <v>0.16002951999999998</v>
      </c>
      <c r="CA498" s="187">
        <f t="shared" si="900"/>
        <v>0</v>
      </c>
      <c r="CB498" s="187">
        <f t="shared" si="900"/>
        <v>0</v>
      </c>
      <c r="CC498" s="187">
        <f t="shared" si="900"/>
        <v>56.326429372</v>
      </c>
      <c r="CD498" s="187">
        <f t="shared" si="900"/>
        <v>0</v>
      </c>
      <c r="CE498" s="187">
        <f t="shared" si="900"/>
        <v>0</v>
      </c>
      <c r="CF498" s="187">
        <f t="shared" si="900"/>
        <v>0</v>
      </c>
      <c r="CG498" s="187">
        <f t="shared" si="900"/>
        <v>0</v>
      </c>
      <c r="CH498" s="187">
        <f t="shared" si="900"/>
        <v>0</v>
      </c>
      <c r="CI498" s="186"/>
      <c r="CJ498" s="186"/>
      <c r="CK498" s="188"/>
    </row>
    <row r="499" spans="1:89" ht="38.25" customHeight="1">
      <c r="A499" s="157" t="s">
        <v>322</v>
      </c>
      <c r="B499" s="158"/>
      <c r="C499" s="159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  <c r="AB499" s="158"/>
      <c r="AC499" s="158"/>
      <c r="AD499" s="158"/>
      <c r="AE499" s="158"/>
      <c r="AF499" s="158"/>
      <c r="AG499" s="158"/>
      <c r="AH499" s="158"/>
      <c r="AI499" s="158"/>
      <c r="AJ499" s="158"/>
      <c r="AK499" s="158"/>
      <c r="AL499" s="158"/>
      <c r="AM499" s="158"/>
      <c r="AN499" s="158"/>
      <c r="AO499" s="158"/>
      <c r="AP499" s="158"/>
      <c r="AQ499" s="158"/>
      <c r="AR499" s="158"/>
      <c r="AS499" s="158"/>
      <c r="AT499" s="158"/>
      <c r="AU499" s="158"/>
      <c r="AV499" s="158"/>
      <c r="AW499" s="158"/>
      <c r="AX499" s="158"/>
      <c r="AY499" s="158"/>
      <c r="AZ499" s="158"/>
      <c r="BA499" s="158"/>
      <c r="BB499" s="158"/>
      <c r="BC499" s="158"/>
      <c r="BD499" s="158"/>
      <c r="BE499" s="158"/>
      <c r="BF499" s="158"/>
      <c r="BG499" s="158"/>
      <c r="BH499" s="158"/>
      <c r="BI499" s="158"/>
      <c r="BJ499" s="158"/>
      <c r="BK499" s="158"/>
      <c r="BL499" s="158"/>
      <c r="BM499" s="158"/>
      <c r="BN499" s="158"/>
      <c r="BO499" s="158"/>
      <c r="BP499" s="158"/>
      <c r="BQ499" s="158"/>
      <c r="BR499" s="158"/>
      <c r="BS499" s="158"/>
      <c r="BT499" s="158"/>
      <c r="BU499" s="158"/>
      <c r="BV499" s="158"/>
      <c r="BW499" s="158"/>
      <c r="BX499" s="158"/>
      <c r="BY499" s="158"/>
      <c r="BZ499" s="158"/>
      <c r="CA499" s="158"/>
      <c r="CB499" s="158"/>
      <c r="CC499" s="158"/>
      <c r="CD499" s="158"/>
      <c r="CE499" s="158"/>
      <c r="CF499" s="158"/>
      <c r="CG499" s="158"/>
      <c r="CH499" s="158"/>
      <c r="CI499" s="158"/>
      <c r="CJ499" s="158"/>
      <c r="CK499" s="158"/>
    </row>
    <row r="500" spans="1:89" ht="31.5" outlineLevel="1">
      <c r="A500" s="75"/>
      <c r="B500" s="75"/>
      <c r="C500" s="94">
        <v>1</v>
      </c>
      <c r="D500" s="129" t="s">
        <v>289</v>
      </c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63">
        <f t="shared" ref="AB500:BI500" si="901">AB510+AB515+AB521+AB526</f>
        <v>33.211379309336763</v>
      </c>
      <c r="AC500" s="163"/>
      <c r="AD500" s="163"/>
      <c r="AE500" s="163"/>
      <c r="AF500" s="163"/>
      <c r="AG500" s="163"/>
      <c r="AH500" s="163"/>
      <c r="AI500" s="163">
        <f t="shared" si="901"/>
        <v>10.163696409649555</v>
      </c>
      <c r="AJ500" s="163">
        <f t="shared" si="901"/>
        <v>3501.3934131242718</v>
      </c>
      <c r="AK500" s="163">
        <f t="shared" si="901"/>
        <v>34.883742128728031</v>
      </c>
      <c r="AL500" s="163">
        <f t="shared" si="901"/>
        <v>1.023455</v>
      </c>
      <c r="AM500" s="163">
        <f t="shared" si="901"/>
        <v>352.58024749999998</v>
      </c>
      <c r="AN500" s="163">
        <f t="shared" si="901"/>
        <v>4.0878522810410214</v>
      </c>
      <c r="AO500" s="163">
        <f t="shared" si="901"/>
        <v>1.7006509999999999</v>
      </c>
      <c r="AP500" s="163">
        <f t="shared" si="901"/>
        <v>585.87426949999997</v>
      </c>
      <c r="AQ500" s="163">
        <f t="shared" si="901"/>
        <v>6.314217824516243</v>
      </c>
      <c r="AR500" s="163">
        <f t="shared" si="901"/>
        <v>1.3861322</v>
      </c>
      <c r="AS500" s="163">
        <f t="shared" si="901"/>
        <v>477.52254289999996</v>
      </c>
      <c r="AT500" s="163">
        <f t="shared" si="901"/>
        <v>5.4316456055772129</v>
      </c>
      <c r="AU500" s="163">
        <f t="shared" si="901"/>
        <v>1.5638190000000001</v>
      </c>
      <c r="AV500" s="163">
        <f t="shared" si="901"/>
        <v>538.73564550000003</v>
      </c>
      <c r="AW500" s="163">
        <f t="shared" si="901"/>
        <v>5.8290601024293363</v>
      </c>
      <c r="AX500" s="163">
        <f t="shared" si="901"/>
        <v>5.6740572</v>
      </c>
      <c r="AY500" s="163">
        <f t="shared" si="901"/>
        <v>1954.7127054000002</v>
      </c>
      <c r="AZ500" s="163">
        <f t="shared" si="901"/>
        <v>21.662775813563812</v>
      </c>
      <c r="BA500" s="163">
        <f t="shared" si="901"/>
        <v>5.3544140000000002</v>
      </c>
      <c r="BB500" s="163">
        <f t="shared" si="901"/>
        <v>1844.5956230000002</v>
      </c>
      <c r="BC500" s="163">
        <f t="shared" si="901"/>
        <v>21.594047470513043</v>
      </c>
      <c r="BD500" s="163">
        <f t="shared" si="901"/>
        <v>5.0711539999999999</v>
      </c>
      <c r="BE500" s="163">
        <f t="shared" si="901"/>
        <v>1747.012553</v>
      </c>
      <c r="BF500" s="163">
        <f t="shared" si="901"/>
        <v>21.415858811985998</v>
      </c>
      <c r="BG500" s="163">
        <f t="shared" si="901"/>
        <v>4.8041630000000008</v>
      </c>
      <c r="BH500" s="163">
        <f t="shared" si="901"/>
        <v>1655.0341535000002</v>
      </c>
      <c r="BI500" s="163">
        <f t="shared" si="901"/>
        <v>21.246964168756769</v>
      </c>
      <c r="BJ500" s="163">
        <f>BJ510+BJ515+BJ521+BJ526</f>
        <v>4.5524209999999998</v>
      </c>
      <c r="BK500" s="163">
        <f>BK510+BK515+BK521+BK526</f>
        <v>1568.3090345000001</v>
      </c>
      <c r="BL500" s="163">
        <f>BL510+BL515+BL521+BL526</f>
        <v>21.092663666861075</v>
      </c>
      <c r="BM500" s="189"/>
      <c r="BN500" s="189"/>
      <c r="BO500" s="189"/>
      <c r="BP500" s="189"/>
      <c r="BQ500" s="163">
        <f>BQ510+BQ515+BQ521+BQ526</f>
        <v>341.80204854457997</v>
      </c>
      <c r="BR500" s="163"/>
      <c r="BS500" s="163">
        <f>BS510+BS515+BS521+BS526</f>
        <v>0</v>
      </c>
      <c r="BT500" s="163">
        <f t="shared" ref="BT500:CH500" si="902">BT510+BT515+BT521+BT526</f>
        <v>67.614334613500247</v>
      </c>
      <c r="BU500" s="163">
        <f t="shared" si="902"/>
        <v>83.397808966321307</v>
      </c>
      <c r="BV500" s="163">
        <f t="shared" si="902"/>
        <v>95.987857615720316</v>
      </c>
      <c r="BW500" s="163">
        <f t="shared" si="902"/>
        <v>94.802047349038119</v>
      </c>
      <c r="BX500" s="163">
        <f t="shared" si="902"/>
        <v>101.99193704335137</v>
      </c>
      <c r="BY500" s="163">
        <f t="shared" si="902"/>
        <v>105.79538277651973</v>
      </c>
      <c r="BZ500" s="163">
        <f t="shared" si="902"/>
        <v>58.474325776000001</v>
      </c>
      <c r="CA500" s="163">
        <f t="shared" si="902"/>
        <v>0</v>
      </c>
      <c r="CB500" s="163">
        <f t="shared" si="902"/>
        <v>0</v>
      </c>
      <c r="CC500" s="163">
        <f t="shared" si="902"/>
        <v>61.935749485999999</v>
      </c>
      <c r="CD500" s="163">
        <f t="shared" si="902"/>
        <v>0</v>
      </c>
      <c r="CE500" s="163">
        <f t="shared" si="902"/>
        <v>0</v>
      </c>
      <c r="CF500" s="163">
        <f t="shared" si="902"/>
        <v>0</v>
      </c>
      <c r="CG500" s="163">
        <f t="shared" si="902"/>
        <v>0</v>
      </c>
      <c r="CH500" s="163">
        <f t="shared" si="902"/>
        <v>0</v>
      </c>
      <c r="CI500" s="189"/>
      <c r="CJ500" s="189"/>
      <c r="CK500" s="189"/>
    </row>
    <row r="501" spans="1:89" outlineLevel="1">
      <c r="A501" s="117"/>
      <c r="B501" s="117"/>
      <c r="C501" s="95" t="s">
        <v>44</v>
      </c>
      <c r="D501" s="122" t="s">
        <v>101</v>
      </c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23"/>
      <c r="AB501" s="112"/>
      <c r="AC501" s="246"/>
      <c r="AD501" s="246"/>
      <c r="AE501" s="246"/>
      <c r="AF501" s="246"/>
      <c r="AG501" s="246"/>
      <c r="AH501" s="246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246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246"/>
      <c r="CG501" s="582"/>
      <c r="CH501" s="582"/>
      <c r="CI501" s="112"/>
      <c r="CJ501" s="112"/>
      <c r="CK501" s="112"/>
    </row>
    <row r="502" spans="1:89" outlineLevel="1">
      <c r="A502" s="117"/>
      <c r="B502" s="117"/>
      <c r="C502" s="466" t="s">
        <v>203</v>
      </c>
      <c r="D502" s="464" t="s">
        <v>418</v>
      </c>
      <c r="E502" s="222"/>
      <c r="F502" s="222" t="s">
        <v>14</v>
      </c>
      <c r="G502" s="599">
        <f t="shared" ref="G502:G509" si="903">J502+O502+P502+Q502+I502</f>
        <v>838</v>
      </c>
      <c r="H502" s="224">
        <f t="shared" ref="H502:I502" si="904">H503+H504+H505</f>
        <v>23</v>
      </c>
      <c r="I502" s="224">
        <f t="shared" si="904"/>
        <v>23</v>
      </c>
      <c r="J502" s="224">
        <f t="shared" ref="J502:S502" si="905">J503+J504+J505</f>
        <v>27</v>
      </c>
      <c r="K502" s="224">
        <f t="shared" si="905"/>
        <v>50</v>
      </c>
      <c r="L502" s="224">
        <f t="shared" si="905"/>
        <v>76</v>
      </c>
      <c r="M502" s="224">
        <f t="shared" si="905"/>
        <v>66</v>
      </c>
      <c r="N502" s="224">
        <f t="shared" si="905"/>
        <v>64</v>
      </c>
      <c r="O502" s="224">
        <f>O503+O504+O505</f>
        <v>256</v>
      </c>
      <c r="P502" s="224">
        <f t="shared" si="905"/>
        <v>266</v>
      </c>
      <c r="Q502" s="224">
        <f t="shared" si="905"/>
        <v>266</v>
      </c>
      <c r="R502" s="224">
        <f t="shared" si="905"/>
        <v>266</v>
      </c>
      <c r="S502" s="224">
        <f t="shared" si="905"/>
        <v>266</v>
      </c>
      <c r="T502" s="221">
        <f t="shared" ref="T502:T509" si="906">SUM(U502:Z502)</f>
        <v>77</v>
      </c>
      <c r="U502" s="221">
        <f t="shared" ref="U502:Z502" si="907">U503+U504+U505</f>
        <v>23</v>
      </c>
      <c r="V502" s="221">
        <f t="shared" si="907"/>
        <v>6</v>
      </c>
      <c r="W502" s="123">
        <f t="shared" si="907"/>
        <v>48</v>
      </c>
      <c r="X502" s="221">
        <f t="shared" si="907"/>
        <v>0</v>
      </c>
      <c r="Y502" s="221">
        <f t="shared" si="907"/>
        <v>0</v>
      </c>
      <c r="Z502" s="221">
        <f t="shared" si="907"/>
        <v>0</v>
      </c>
      <c r="AA502" s="123" t="s">
        <v>316</v>
      </c>
      <c r="AB502" s="575">
        <f>AI502+AX502+BA502+BD502+AF502</f>
        <v>0.45043139164955509</v>
      </c>
      <c r="AC502" s="222">
        <f t="shared" ref="AC502:AE502" si="908">AC503+AC504+AC505</f>
        <v>0.33352915360501567</v>
      </c>
      <c r="AD502" s="222">
        <f t="shared" si="908"/>
        <v>114.9007934169279</v>
      </c>
      <c r="AE502" s="222">
        <f t="shared" si="908"/>
        <v>1.0239345015673982</v>
      </c>
      <c r="AF502" s="223">
        <v>5.0999999999999995E-3</v>
      </c>
      <c r="AG502" s="223">
        <v>1.7569499999999998</v>
      </c>
      <c r="AH502" s="223">
        <v>1.6548938999999999E-2</v>
      </c>
      <c r="AI502" s="223">
        <v>3.99501916495551E-2</v>
      </c>
      <c r="AJ502" s="223">
        <v>13.762841023271731</v>
      </c>
      <c r="AK502" s="223">
        <v>0.123168922004691</v>
      </c>
      <c r="AL502" s="223">
        <v>1.0626E-2</v>
      </c>
      <c r="AM502" s="223">
        <v>3.660657</v>
      </c>
      <c r="AN502" s="223">
        <v>3.8153992989934028E-2</v>
      </c>
      <c r="AO502" s="223">
        <v>2.6775E-2</v>
      </c>
      <c r="AP502" s="223">
        <v>9.2239874999999998</v>
      </c>
      <c r="AQ502" s="223">
        <v>9.1687827586267964E-2</v>
      </c>
      <c r="AR502" s="223">
        <v>4.0588199999999998E-2</v>
      </c>
      <c r="AS502" s="223">
        <v>13.982634900000001</v>
      </c>
      <c r="AT502" s="223">
        <v>0.14694070624601199</v>
      </c>
      <c r="AU502" s="223">
        <v>5.4188E-2</v>
      </c>
      <c r="AV502" s="223">
        <v>18.667766</v>
      </c>
      <c r="AW502" s="223">
        <v>0.19688414316318179</v>
      </c>
      <c r="AX502" s="223">
        <v>0.13217719999999999</v>
      </c>
      <c r="AY502" s="223">
        <v>45.535045400000001</v>
      </c>
      <c r="AZ502" s="223">
        <v>0.47366666998539586</v>
      </c>
      <c r="BA502" s="223">
        <v>0.136602</v>
      </c>
      <c r="BB502" s="223">
        <v>47.059389000000003</v>
      </c>
      <c r="BC502" s="223">
        <v>0.51587165672278401</v>
      </c>
      <c r="BD502" s="223">
        <v>0.136602</v>
      </c>
      <c r="BE502" s="223">
        <v>47.059389000000003</v>
      </c>
      <c r="BF502" s="223">
        <v>0.54169555488371401</v>
      </c>
      <c r="BG502" s="223">
        <v>0.136602</v>
      </c>
      <c r="BH502" s="223">
        <v>47.059389000000003</v>
      </c>
      <c r="BI502" s="223">
        <v>0.56898393835832095</v>
      </c>
      <c r="BJ502" s="223">
        <v>0.136602</v>
      </c>
      <c r="BK502" s="223">
        <v>47.059389000000003</v>
      </c>
      <c r="BL502" s="223">
        <v>0.59781976219969102</v>
      </c>
      <c r="BM502" s="121"/>
      <c r="BN502" s="121"/>
      <c r="BO502" s="121"/>
      <c r="BP502" s="121"/>
      <c r="BQ502" s="575">
        <f>SUM(BU502:BY502)</f>
        <v>0</v>
      </c>
      <c r="BR502" s="239"/>
      <c r="BS502" s="222">
        <f t="shared" ref="BS502:CH502" si="909">BS503+BS504+BS505</f>
        <v>0</v>
      </c>
      <c r="BT502" s="222">
        <f t="shared" si="909"/>
        <v>0</v>
      </c>
      <c r="BU502" s="222">
        <f t="shared" si="909"/>
        <v>0</v>
      </c>
      <c r="BV502" s="222">
        <f t="shared" si="909"/>
        <v>0</v>
      </c>
      <c r="BW502" s="222">
        <f t="shared" si="909"/>
        <v>0</v>
      </c>
      <c r="BX502" s="222">
        <f t="shared" si="909"/>
        <v>0</v>
      </c>
      <c r="BY502" s="222">
        <f t="shared" si="909"/>
        <v>0</v>
      </c>
      <c r="BZ502" s="222">
        <f t="shared" si="909"/>
        <v>0</v>
      </c>
      <c r="CA502" s="222">
        <f t="shared" si="909"/>
        <v>0</v>
      </c>
      <c r="CB502" s="222">
        <f t="shared" si="909"/>
        <v>0</v>
      </c>
      <c r="CC502" s="222">
        <f t="shared" si="909"/>
        <v>0</v>
      </c>
      <c r="CD502" s="222">
        <f t="shared" si="909"/>
        <v>0</v>
      </c>
      <c r="CE502" s="222">
        <f t="shared" si="909"/>
        <v>0</v>
      </c>
      <c r="CF502" s="222">
        <f t="shared" si="909"/>
        <v>0</v>
      </c>
      <c r="CG502" s="222">
        <f t="shared" si="909"/>
        <v>0</v>
      </c>
      <c r="CH502" s="222">
        <f t="shared" si="909"/>
        <v>0</v>
      </c>
      <c r="CI502" s="123"/>
      <c r="CJ502" s="123"/>
      <c r="CK502" s="117"/>
    </row>
    <row r="503" spans="1:89" s="220" customFormat="1" ht="45" outlineLevel="1">
      <c r="A503" s="577"/>
      <c r="B503" s="577"/>
      <c r="C503" s="569" t="s">
        <v>419</v>
      </c>
      <c r="D503" s="219" t="s">
        <v>422</v>
      </c>
      <c r="E503" s="222" t="s">
        <v>74</v>
      </c>
      <c r="F503" s="222" t="s">
        <v>14</v>
      </c>
      <c r="G503" s="599">
        <f t="shared" si="903"/>
        <v>0</v>
      </c>
      <c r="H503" s="570"/>
      <c r="I503" s="571"/>
      <c r="J503" s="570"/>
      <c r="K503" s="578"/>
      <c r="L503" s="578"/>
      <c r="M503" s="578"/>
      <c r="N503" s="578"/>
      <c r="O503" s="571">
        <f t="shared" ref="O503:O509" si="910">SUM(K503:N503)</f>
        <v>0</v>
      </c>
      <c r="P503" s="578"/>
      <c r="Q503" s="578"/>
      <c r="R503" s="578"/>
      <c r="S503" s="578"/>
      <c r="T503" s="221">
        <f t="shared" si="906"/>
        <v>0</v>
      </c>
      <c r="U503" s="578"/>
      <c r="V503" s="578"/>
      <c r="W503" s="578"/>
      <c r="X503" s="578"/>
      <c r="Y503" s="578"/>
      <c r="Z503" s="578"/>
      <c r="AA503" s="578" t="s">
        <v>316</v>
      </c>
      <c r="AB503" s="575">
        <f t="shared" ref="AB503:AB508" si="911">AI503+AX503+BA503+BD503+AF503</f>
        <v>0</v>
      </c>
      <c r="AC503" s="222"/>
      <c r="AD503" s="568">
        <f t="shared" ref="AD503:AD507" si="912">AC503*344.5</f>
        <v>0</v>
      </c>
      <c r="AE503" s="578"/>
      <c r="AF503" s="223"/>
      <c r="AG503" s="660">
        <v>0</v>
      </c>
      <c r="AH503" s="662"/>
      <c r="AI503" s="662"/>
      <c r="AJ503" s="660">
        <v>0</v>
      </c>
      <c r="AK503" s="662"/>
      <c r="AL503" s="662"/>
      <c r="AM503" s="223">
        <v>0</v>
      </c>
      <c r="AN503" s="662"/>
      <c r="AO503" s="662"/>
      <c r="AP503" s="223">
        <v>0</v>
      </c>
      <c r="AQ503" s="662"/>
      <c r="AR503" s="662"/>
      <c r="AS503" s="223">
        <v>0</v>
      </c>
      <c r="AT503" s="662"/>
      <c r="AU503" s="662"/>
      <c r="AV503" s="223">
        <v>0</v>
      </c>
      <c r="AW503" s="662"/>
      <c r="AX503" s="223">
        <v>0</v>
      </c>
      <c r="AY503" s="223">
        <v>0</v>
      </c>
      <c r="AZ503" s="223">
        <v>0</v>
      </c>
      <c r="BA503" s="662"/>
      <c r="BB503" s="223">
        <v>0</v>
      </c>
      <c r="BC503" s="662"/>
      <c r="BD503" s="662"/>
      <c r="BE503" s="223">
        <v>0</v>
      </c>
      <c r="BF503" s="662"/>
      <c r="BG503" s="662"/>
      <c r="BH503" s="223">
        <v>0</v>
      </c>
      <c r="BI503" s="662"/>
      <c r="BJ503" s="662"/>
      <c r="BK503" s="223">
        <v>0</v>
      </c>
      <c r="BL503" s="662"/>
      <c r="BM503" s="662"/>
      <c r="BN503" s="662"/>
      <c r="BO503" s="662"/>
      <c r="BP503" s="662"/>
      <c r="BQ503" s="599">
        <f>SUM(BS503:BW503)</f>
        <v>0</v>
      </c>
      <c r="BR503" s="223"/>
      <c r="BS503" s="578"/>
      <c r="BT503" s="578"/>
      <c r="BU503" s="568">
        <v>0</v>
      </c>
      <c r="BV503" s="568">
        <v>0</v>
      </c>
      <c r="BW503" s="568">
        <v>0</v>
      </c>
      <c r="BX503" s="568">
        <v>0</v>
      </c>
      <c r="BY503" s="568">
        <v>0</v>
      </c>
      <c r="BZ503" s="570"/>
      <c r="CA503" s="578"/>
      <c r="CB503" s="578"/>
      <c r="CC503" s="578"/>
      <c r="CD503" s="578"/>
      <c r="CE503" s="578"/>
      <c r="CF503" s="578"/>
      <c r="CG503" s="578"/>
      <c r="CH503" s="578"/>
      <c r="CI503" s="578"/>
      <c r="CJ503" s="578"/>
      <c r="CK503" s="577"/>
    </row>
    <row r="504" spans="1:89" s="220" customFormat="1" ht="30" outlineLevel="1">
      <c r="A504" s="577"/>
      <c r="B504" s="577"/>
      <c r="C504" s="569" t="s">
        <v>420</v>
      </c>
      <c r="D504" s="219" t="s">
        <v>423</v>
      </c>
      <c r="E504" s="222" t="s">
        <v>345</v>
      </c>
      <c r="F504" s="222" t="s">
        <v>14</v>
      </c>
      <c r="G504" s="599">
        <f t="shared" si="903"/>
        <v>6</v>
      </c>
      <c r="H504" s="570">
        <f>I504</f>
        <v>3</v>
      </c>
      <c r="I504" s="571">
        <v>3</v>
      </c>
      <c r="J504" s="570"/>
      <c r="K504" s="578">
        <v>0</v>
      </c>
      <c r="L504" s="578">
        <v>0</v>
      </c>
      <c r="M504" s="578">
        <v>1</v>
      </c>
      <c r="N504" s="578">
        <v>0</v>
      </c>
      <c r="O504" s="571">
        <f t="shared" si="910"/>
        <v>1</v>
      </c>
      <c r="P504" s="578">
        <v>1</v>
      </c>
      <c r="Q504" s="578">
        <v>1</v>
      </c>
      <c r="R504" s="578">
        <v>1</v>
      </c>
      <c r="S504" s="578">
        <v>1</v>
      </c>
      <c r="T504" s="221">
        <f t="shared" si="906"/>
        <v>4</v>
      </c>
      <c r="U504" s="578">
        <v>3</v>
      </c>
      <c r="V504" s="578"/>
      <c r="W504" s="578">
        <v>1</v>
      </c>
      <c r="X504" s="578"/>
      <c r="Y504" s="578"/>
      <c r="Z504" s="578"/>
      <c r="AA504" s="578" t="s">
        <v>316</v>
      </c>
      <c r="AB504" s="575">
        <f t="shared" si="911"/>
        <v>7.9164955509924701E-7</v>
      </c>
      <c r="AC504" s="222">
        <v>0.32819999999999999</v>
      </c>
      <c r="AD504" s="568">
        <f t="shared" si="912"/>
        <v>113.06489999999999</v>
      </c>
      <c r="AE504" s="629">
        <f>AC504*3.07</f>
        <v>1.007574</v>
      </c>
      <c r="AF504" s="223"/>
      <c r="AG504" s="660">
        <v>0</v>
      </c>
      <c r="AH504" s="663">
        <v>0</v>
      </c>
      <c r="AI504" s="665">
        <v>1.9164955509924701E-7</v>
      </c>
      <c r="AJ504" s="660">
        <v>6.602327173169059E-5</v>
      </c>
      <c r="AK504" s="665">
        <v>6.0494729868223217E-7</v>
      </c>
      <c r="AL504" s="665">
        <v>0</v>
      </c>
      <c r="AM504" s="666">
        <v>0</v>
      </c>
      <c r="AN504" s="665">
        <v>0</v>
      </c>
      <c r="AO504" s="665">
        <v>0</v>
      </c>
      <c r="AP504" s="666">
        <v>0</v>
      </c>
      <c r="AQ504" s="665">
        <v>0</v>
      </c>
      <c r="AR504" s="665">
        <v>1.9999999999999999E-7</v>
      </c>
      <c r="AS504" s="666">
        <v>6.8899999999999994E-5</v>
      </c>
      <c r="AT504" s="665">
        <v>7.2405628358001513E-7</v>
      </c>
      <c r="AU504" s="662">
        <v>0</v>
      </c>
      <c r="AV504" s="660">
        <v>0</v>
      </c>
      <c r="AW504" s="662">
        <v>0</v>
      </c>
      <c r="AX504" s="223">
        <v>1.9999999999999999E-7</v>
      </c>
      <c r="AY504" s="223">
        <v>6.8899999999999994E-5</v>
      </c>
      <c r="AZ504" s="223">
        <v>7.2405628358001513E-7</v>
      </c>
      <c r="BA504" s="665">
        <v>1.9999999999999999E-7</v>
      </c>
      <c r="BB504" s="660">
        <v>6.8899999999999994E-5</v>
      </c>
      <c r="BC504" s="660">
        <v>7.5529151362759542E-7</v>
      </c>
      <c r="BD504" s="665">
        <v>1.9999999999999999E-7</v>
      </c>
      <c r="BE504" s="666">
        <v>6.8899999999999994E-5</v>
      </c>
      <c r="BF504" s="665">
        <v>7.931004742005449E-7</v>
      </c>
      <c r="BG504" s="665">
        <v>1.9999999999999999E-7</v>
      </c>
      <c r="BH504" s="666">
        <v>6.8899999999999994E-5</v>
      </c>
      <c r="BI504" s="665">
        <v>8.3305359856857218E-7</v>
      </c>
      <c r="BJ504" s="665">
        <v>1.9999999999999999E-7</v>
      </c>
      <c r="BK504" s="666">
        <v>6.8899999999999994E-5</v>
      </c>
      <c r="BL504" s="665">
        <v>8.7527234183934511E-7</v>
      </c>
      <c r="BM504" s="662"/>
      <c r="BN504" s="662"/>
      <c r="BO504" s="662"/>
      <c r="BP504" s="662"/>
      <c r="BQ504" s="599">
        <f t="shared" ref="BQ504:BQ508" si="913">SUM(BS504:BW504)</f>
        <v>0</v>
      </c>
      <c r="BR504" s="223"/>
      <c r="BS504" s="578"/>
      <c r="BT504" s="578"/>
      <c r="BU504" s="568">
        <v>0</v>
      </c>
      <c r="BV504" s="568">
        <v>0</v>
      </c>
      <c r="BW504" s="568">
        <v>0</v>
      </c>
      <c r="BX504" s="568">
        <v>0</v>
      </c>
      <c r="BY504" s="568">
        <v>0</v>
      </c>
      <c r="BZ504" s="570"/>
      <c r="CA504" s="578"/>
      <c r="CB504" s="578"/>
      <c r="CC504" s="578"/>
      <c r="CD504" s="578"/>
      <c r="CE504" s="578"/>
      <c r="CF504" s="578"/>
      <c r="CG504" s="578"/>
      <c r="CH504" s="578"/>
      <c r="CI504" s="578"/>
      <c r="CJ504" s="578"/>
      <c r="CK504" s="577"/>
    </row>
    <row r="505" spans="1:89" s="220" customFormat="1" ht="30" outlineLevel="1">
      <c r="A505" s="577"/>
      <c r="B505" s="577"/>
      <c r="C505" s="574" t="s">
        <v>421</v>
      </c>
      <c r="D505" s="313" t="s">
        <v>424</v>
      </c>
      <c r="E505" s="222" t="s">
        <v>75</v>
      </c>
      <c r="F505" s="222" t="s">
        <v>14</v>
      </c>
      <c r="G505" s="599">
        <f t="shared" si="903"/>
        <v>832</v>
      </c>
      <c r="H505" s="570">
        <f>U505</f>
        <v>20</v>
      </c>
      <c r="I505" s="571">
        <v>20</v>
      </c>
      <c r="J505" s="570">
        <v>27</v>
      </c>
      <c r="K505" s="578">
        <v>50</v>
      </c>
      <c r="L505" s="578">
        <v>76</v>
      </c>
      <c r="M505" s="578">
        <v>65</v>
      </c>
      <c r="N505" s="578">
        <v>64</v>
      </c>
      <c r="O505" s="571">
        <f t="shared" si="910"/>
        <v>255</v>
      </c>
      <c r="P505" s="578">
        <v>265</v>
      </c>
      <c r="Q505" s="578">
        <v>265</v>
      </c>
      <c r="R505" s="578">
        <v>265</v>
      </c>
      <c r="S505" s="578">
        <v>265</v>
      </c>
      <c r="T505" s="221">
        <f t="shared" si="906"/>
        <v>73</v>
      </c>
      <c r="U505" s="568">
        <v>20</v>
      </c>
      <c r="V505" s="578">
        <v>6</v>
      </c>
      <c r="W505" s="578">
        <v>47</v>
      </c>
      <c r="X505" s="578"/>
      <c r="Y505" s="578"/>
      <c r="Z505" s="578"/>
      <c r="AA505" s="578" t="s">
        <v>316</v>
      </c>
      <c r="AB505" s="575">
        <f t="shared" si="911"/>
        <v>0.45043059999999996</v>
      </c>
      <c r="AC505" s="295">
        <f>$AC$158/$U$158*U505</f>
        <v>5.3291536050156744E-3</v>
      </c>
      <c r="AD505" s="568">
        <f t="shared" si="912"/>
        <v>1.8358934169278998</v>
      </c>
      <c r="AE505" s="629">
        <f>AC505*3.07</f>
        <v>1.6360501567398121E-2</v>
      </c>
      <c r="AF505" s="396">
        <v>5.0999999999999995E-3</v>
      </c>
      <c r="AG505" s="660">
        <v>1.7569499999999998</v>
      </c>
      <c r="AH505" s="663">
        <v>1.6548938999999999E-2</v>
      </c>
      <c r="AI505" s="665">
        <v>3.9949999999999999E-2</v>
      </c>
      <c r="AJ505" s="666">
        <v>13.762775</v>
      </c>
      <c r="AK505" s="665">
        <v>0.12316831705739231</v>
      </c>
      <c r="AL505" s="665">
        <v>1.0626E-2</v>
      </c>
      <c r="AM505" s="666">
        <v>3.660657</v>
      </c>
      <c r="AN505" s="665">
        <v>3.8153992989934028E-2</v>
      </c>
      <c r="AO505" s="665">
        <v>2.6775E-2</v>
      </c>
      <c r="AP505" s="666">
        <v>9.2239874999999998</v>
      </c>
      <c r="AQ505" s="665">
        <v>9.1687827586267964E-2</v>
      </c>
      <c r="AR505" s="665">
        <v>4.0587999999999999E-2</v>
      </c>
      <c r="AS505" s="666">
        <v>13.982566</v>
      </c>
      <c r="AT505" s="665">
        <v>0.14693998218972842</v>
      </c>
      <c r="AU505" s="665">
        <v>5.4188E-2</v>
      </c>
      <c r="AV505" s="666">
        <v>18.667766</v>
      </c>
      <c r="AW505" s="665">
        <v>0.19688414316318179</v>
      </c>
      <c r="AX505" s="667">
        <v>0.13217699999999999</v>
      </c>
      <c r="AY505" s="667">
        <v>45.534976499999999</v>
      </c>
      <c r="AZ505" s="667">
        <v>0.47366594592911226</v>
      </c>
      <c r="BA505" s="665">
        <v>0.1366018</v>
      </c>
      <c r="BB505" s="666">
        <v>47.059320100000001</v>
      </c>
      <c r="BC505" s="665">
        <v>0.51587090143127035</v>
      </c>
      <c r="BD505" s="665">
        <v>0.1366018</v>
      </c>
      <c r="BE505" s="666">
        <v>47.059320100000001</v>
      </c>
      <c r="BF505" s="665">
        <v>0.54169476178323983</v>
      </c>
      <c r="BG505" s="665">
        <v>0.1366018</v>
      </c>
      <c r="BH505" s="666">
        <v>47.059320100000001</v>
      </c>
      <c r="BI505" s="665">
        <v>0.5689831053047224</v>
      </c>
      <c r="BJ505" s="665">
        <v>0.1366018</v>
      </c>
      <c r="BK505" s="666">
        <v>47.059320100000001</v>
      </c>
      <c r="BL505" s="665">
        <v>0.59781888692734919</v>
      </c>
      <c r="BM505" s="662"/>
      <c r="BN505" s="662"/>
      <c r="BO505" s="662"/>
      <c r="BP505" s="662"/>
      <c r="BQ505" s="599">
        <f t="shared" si="913"/>
        <v>0</v>
      </c>
      <c r="BR505" s="223"/>
      <c r="BS505" s="578"/>
      <c r="BT505" s="578"/>
      <c r="BU505" s="568">
        <v>0</v>
      </c>
      <c r="BV505" s="568">
        <v>0</v>
      </c>
      <c r="BW505" s="568">
        <v>0</v>
      </c>
      <c r="BX505" s="568">
        <v>0</v>
      </c>
      <c r="BY505" s="568">
        <v>0</v>
      </c>
      <c r="BZ505" s="570"/>
      <c r="CA505" s="578"/>
      <c r="CB505" s="578"/>
      <c r="CC505" s="578"/>
      <c r="CD505" s="578"/>
      <c r="CE505" s="578"/>
      <c r="CF505" s="578"/>
      <c r="CG505" s="578"/>
      <c r="CH505" s="578"/>
      <c r="CI505" s="578"/>
      <c r="CJ505" s="578"/>
      <c r="CK505" s="577"/>
    </row>
    <row r="506" spans="1:89" s="220" customFormat="1" ht="30" outlineLevel="1">
      <c r="A506" s="577"/>
      <c r="B506" s="577"/>
      <c r="C506" s="466" t="s">
        <v>205</v>
      </c>
      <c r="D506" s="467" t="s">
        <v>425</v>
      </c>
      <c r="E506" s="222" t="s">
        <v>75</v>
      </c>
      <c r="F506" s="222" t="s">
        <v>14</v>
      </c>
      <c r="G506" s="599">
        <f t="shared" si="903"/>
        <v>1858</v>
      </c>
      <c r="H506" s="570"/>
      <c r="I506" s="571"/>
      <c r="J506" s="570">
        <v>1264</v>
      </c>
      <c r="K506" s="578">
        <v>43</v>
      </c>
      <c r="L506" s="578">
        <v>50</v>
      </c>
      <c r="M506" s="578">
        <v>56</v>
      </c>
      <c r="N506" s="578">
        <v>59</v>
      </c>
      <c r="O506" s="571">
        <f t="shared" si="910"/>
        <v>208</v>
      </c>
      <c r="P506" s="578">
        <v>198</v>
      </c>
      <c r="Q506" s="578">
        <v>188</v>
      </c>
      <c r="R506" s="578">
        <v>179</v>
      </c>
      <c r="S506" s="578">
        <v>170</v>
      </c>
      <c r="T506" s="221">
        <f t="shared" si="906"/>
        <v>338</v>
      </c>
      <c r="U506" s="578"/>
      <c r="V506" s="578">
        <f>134+5</f>
        <v>139</v>
      </c>
      <c r="W506" s="578">
        <v>199</v>
      </c>
      <c r="X506" s="578"/>
      <c r="Y506" s="578"/>
      <c r="Z506" s="578"/>
      <c r="AA506" s="578" t="s">
        <v>316</v>
      </c>
      <c r="AB506" s="575">
        <f t="shared" si="911"/>
        <v>7.4861173700000005</v>
      </c>
      <c r="AC506" s="222">
        <f>AF506/$AF$159*$AC$159</f>
        <v>0.32934807855854831</v>
      </c>
      <c r="AD506" s="568">
        <f t="shared" si="912"/>
        <v>113.46041306341989</v>
      </c>
      <c r="AE506" s="629">
        <f>AC506*3.07+0.254275303840166</f>
        <v>1.2653739050149091</v>
      </c>
      <c r="AF506" s="223">
        <v>0.62421252999999999</v>
      </c>
      <c r="AG506" s="660">
        <v>215.041216585</v>
      </c>
      <c r="AH506" s="663">
        <v>2.3634386779239889</v>
      </c>
      <c r="AI506" s="665">
        <v>1.9673428400000001</v>
      </c>
      <c r="AJ506" s="666">
        <v>677.74960838000004</v>
      </c>
      <c r="AK506" s="665">
        <v>7.5737627644021002</v>
      </c>
      <c r="AL506" s="668">
        <v>0.36921999999999999</v>
      </c>
      <c r="AM506" s="669">
        <v>127.19628999999999</v>
      </c>
      <c r="AN506" s="668">
        <v>1.3257309704256957</v>
      </c>
      <c r="AO506" s="668">
        <v>0.41232799999999997</v>
      </c>
      <c r="AP506" s="669">
        <v>142.04699599999998</v>
      </c>
      <c r="AQ506" s="668">
        <v>1.4119685741546477</v>
      </c>
      <c r="AR506" s="668">
        <v>0.51599300000000003</v>
      </c>
      <c r="AS506" s="669">
        <v>177.75958850000001</v>
      </c>
      <c r="AT506" s="668">
        <v>1.8680398696665139</v>
      </c>
      <c r="AU506" s="668">
        <v>0.41834399999999999</v>
      </c>
      <c r="AV506" s="669">
        <v>144.119508</v>
      </c>
      <c r="AW506" s="668">
        <v>1.5199915108042024</v>
      </c>
      <c r="AX506" s="350">
        <v>1.7158849999999999</v>
      </c>
      <c r="AY506" s="350">
        <v>591.12238249999996</v>
      </c>
      <c r="AZ506" s="350">
        <v>6.1257309250510596</v>
      </c>
      <c r="BA506" s="665">
        <v>1.630091</v>
      </c>
      <c r="BB506" s="666">
        <v>561.5663495</v>
      </c>
      <c r="BC506" s="665">
        <v>6.1559694937036031</v>
      </c>
      <c r="BD506" s="665">
        <v>1.548586</v>
      </c>
      <c r="BE506" s="666">
        <v>533.48787700000003</v>
      </c>
      <c r="BF506" s="665">
        <v>6.1409214547016253</v>
      </c>
      <c r="BG506" s="665">
        <v>1.471157</v>
      </c>
      <c r="BH506" s="666">
        <v>506.81358650000004</v>
      </c>
      <c r="BI506" s="665">
        <v>6.1277631645467254</v>
      </c>
      <c r="BJ506" s="665">
        <v>1.397599</v>
      </c>
      <c r="BK506" s="666">
        <v>481.47285550000004</v>
      </c>
      <c r="BL506" s="665">
        <v>6.1163987484116342</v>
      </c>
      <c r="BM506" s="662"/>
      <c r="BN506" s="662"/>
      <c r="BO506" s="662"/>
      <c r="BP506" s="662"/>
      <c r="BQ506" s="599">
        <f t="shared" si="913"/>
        <v>4.1166545642389263</v>
      </c>
      <c r="BR506" s="223"/>
      <c r="BS506" s="578"/>
      <c r="BT506" s="579">
        <v>1.579295510707645</v>
      </c>
      <c r="BU506" s="579">
        <v>0.88952105353128086</v>
      </c>
      <c r="BV506" s="579">
        <v>0.84504500000000005</v>
      </c>
      <c r="BW506" s="579">
        <v>0.80279299999999998</v>
      </c>
      <c r="BX506" s="579">
        <v>0.76265300000000003</v>
      </c>
      <c r="BY506" s="579">
        <v>0.72452000000000005</v>
      </c>
      <c r="BZ506" s="570"/>
      <c r="CA506" s="578"/>
      <c r="CB506" s="579"/>
      <c r="CC506" s="579">
        <v>0.86894582999999992</v>
      </c>
      <c r="CD506" s="579"/>
      <c r="CE506" s="579"/>
      <c r="CF506" s="579"/>
      <c r="CG506" s="579"/>
      <c r="CH506" s="579"/>
      <c r="CI506" s="578"/>
      <c r="CJ506" s="578"/>
      <c r="CK506" s="577"/>
    </row>
    <row r="507" spans="1:89" s="220" customFormat="1" ht="30" outlineLevel="1">
      <c r="A507" s="577"/>
      <c r="B507" s="577"/>
      <c r="C507" s="468" t="s">
        <v>207</v>
      </c>
      <c r="D507" s="467" t="s">
        <v>371</v>
      </c>
      <c r="E507" s="222" t="s">
        <v>75</v>
      </c>
      <c r="F507" s="222" t="s">
        <v>14</v>
      </c>
      <c r="G507" s="599">
        <f t="shared" si="903"/>
        <v>280</v>
      </c>
      <c r="H507" s="570">
        <f>U507</f>
        <v>97</v>
      </c>
      <c r="I507" s="571">
        <f>H507</f>
        <v>97</v>
      </c>
      <c r="J507" s="570"/>
      <c r="K507" s="578">
        <v>15</v>
      </c>
      <c r="L507" s="578">
        <v>15</v>
      </c>
      <c r="M507" s="578">
        <v>15</v>
      </c>
      <c r="N507" s="578">
        <v>14</v>
      </c>
      <c r="O507" s="571">
        <f t="shared" si="910"/>
        <v>59</v>
      </c>
      <c r="P507" s="578">
        <v>61</v>
      </c>
      <c r="Q507" s="578">
        <v>63</v>
      </c>
      <c r="R507" s="578">
        <v>65</v>
      </c>
      <c r="S507" s="578">
        <v>67</v>
      </c>
      <c r="T507" s="221">
        <f t="shared" si="906"/>
        <v>135</v>
      </c>
      <c r="U507" s="568">
        <f>ROUND(V507/$V$160*$U$160,0)+30</f>
        <v>97</v>
      </c>
      <c r="V507" s="578">
        <v>17</v>
      </c>
      <c r="W507" s="578">
        <v>21</v>
      </c>
      <c r="X507" s="578"/>
      <c r="Y507" s="578"/>
      <c r="Z507" s="578"/>
      <c r="AA507" s="578" t="s">
        <v>316</v>
      </c>
      <c r="AB507" s="575">
        <f t="shared" si="911"/>
        <v>9.2539025351880841</v>
      </c>
      <c r="AC507" s="222">
        <f>AF507/$AF$160+3</f>
        <v>3.176993425080493</v>
      </c>
      <c r="AD507" s="568">
        <f t="shared" si="912"/>
        <v>1094.4742349402297</v>
      </c>
      <c r="AE507" s="598">
        <f>AC507*3.07+12-2.28153835236653</f>
        <v>19.471831462630583</v>
      </c>
      <c r="AF507" s="223">
        <v>5.4612624351880843</v>
      </c>
      <c r="AG507" s="660">
        <v>1881.4049089222951</v>
      </c>
      <c r="AH507" s="664">
        <v>19.306045867539645</v>
      </c>
      <c r="AI507" s="665">
        <v>2.4657181000000001</v>
      </c>
      <c r="AJ507" s="660">
        <v>849.43988545000002</v>
      </c>
      <c r="AK507" s="665">
        <v>9.5500237929004026</v>
      </c>
      <c r="AL507" s="668">
        <v>0.13386000000000001</v>
      </c>
      <c r="AM507" s="669">
        <v>46.11477</v>
      </c>
      <c r="AN507" s="668">
        <v>0.89364925131390327</v>
      </c>
      <c r="AO507" s="668">
        <v>0.163744</v>
      </c>
      <c r="AP507" s="669">
        <v>56.409807999999998</v>
      </c>
      <c r="AQ507" s="668">
        <v>1.0512611846608428</v>
      </c>
      <c r="AR507" s="668">
        <v>0.139762</v>
      </c>
      <c r="AS507" s="669">
        <v>48.148009000000002</v>
      </c>
      <c r="AT507" s="668">
        <v>0.91943473069281123</v>
      </c>
      <c r="AU507" s="668">
        <v>4.8593999999999998E-2</v>
      </c>
      <c r="AV507" s="669">
        <v>16.740632999999999</v>
      </c>
      <c r="AW507" s="668">
        <v>0.32371250103360072</v>
      </c>
      <c r="AX507" s="350">
        <v>0.48595999999999995</v>
      </c>
      <c r="AY507" s="350">
        <v>167.41322</v>
      </c>
      <c r="AZ507" s="350">
        <v>3.1880576677011581</v>
      </c>
      <c r="BA507" s="665">
        <v>0.44208000000000003</v>
      </c>
      <c r="BB507" s="666">
        <v>152.29656</v>
      </c>
      <c r="BC507" s="665">
        <v>3.0428265589915418</v>
      </c>
      <c r="BD507" s="665">
        <v>0.39888200000000001</v>
      </c>
      <c r="BE507" s="666">
        <v>137.414849</v>
      </c>
      <c r="BF507" s="665">
        <v>2.8879531180163571</v>
      </c>
      <c r="BG507" s="665">
        <v>0.35985200000000001</v>
      </c>
      <c r="BH507" s="666">
        <v>123.969014</v>
      </c>
      <c r="BI507" s="665">
        <v>2.7352178102173172</v>
      </c>
      <c r="BJ507" s="665">
        <v>0.32459400000000005</v>
      </c>
      <c r="BK507" s="666">
        <v>111.82263300000001</v>
      </c>
      <c r="BL507" s="665">
        <v>2.5901634709530095</v>
      </c>
      <c r="BM507" s="662"/>
      <c r="BN507" s="662"/>
      <c r="BO507" s="662"/>
      <c r="BP507" s="662"/>
      <c r="BQ507" s="599">
        <f t="shared" si="913"/>
        <v>18.921714755134225</v>
      </c>
      <c r="BR507" s="223"/>
      <c r="BS507" s="578"/>
      <c r="BT507" s="579">
        <v>6.5988499441801425</v>
      </c>
      <c r="BU507" s="579">
        <v>4.5365859471650367</v>
      </c>
      <c r="BV507" s="579">
        <v>4.4659356377409969</v>
      </c>
      <c r="BW507" s="579">
        <v>3.3203432260480508</v>
      </c>
      <c r="BX507" s="579">
        <v>3.0853065027384536</v>
      </c>
      <c r="BY507" s="579">
        <v>2.8665140886793141</v>
      </c>
      <c r="BZ507" s="570"/>
      <c r="CA507" s="578"/>
      <c r="CB507" s="579"/>
      <c r="CC507" s="579">
        <v>2.5924778800000001</v>
      </c>
      <c r="CD507" s="579"/>
      <c r="CE507" s="579"/>
      <c r="CF507" s="579"/>
      <c r="CG507" s="579"/>
      <c r="CH507" s="579"/>
      <c r="CI507" s="578"/>
      <c r="CJ507" s="578"/>
      <c r="CK507" s="577"/>
    </row>
    <row r="508" spans="1:89" ht="30" outlineLevel="1">
      <c r="A508" s="87"/>
      <c r="B508" s="87"/>
      <c r="C508" s="466" t="s">
        <v>209</v>
      </c>
      <c r="D508" s="469" t="s">
        <v>366</v>
      </c>
      <c r="E508" s="226" t="s">
        <v>75</v>
      </c>
      <c r="F508" s="226" t="s">
        <v>14</v>
      </c>
      <c r="G508" s="599">
        <f t="shared" si="903"/>
        <v>16671</v>
      </c>
      <c r="H508" s="225">
        <v>1405</v>
      </c>
      <c r="I508" s="571">
        <v>703</v>
      </c>
      <c r="J508" s="111">
        <v>3373</v>
      </c>
      <c r="K508" s="90">
        <v>1018</v>
      </c>
      <c r="L508" s="90">
        <v>1019</v>
      </c>
      <c r="M508" s="90">
        <v>1019</v>
      </c>
      <c r="N508" s="90">
        <v>1019</v>
      </c>
      <c r="O508" s="571">
        <f t="shared" si="910"/>
        <v>4075</v>
      </c>
      <c r="P508" s="90">
        <v>4197</v>
      </c>
      <c r="Q508" s="90">
        <v>4323</v>
      </c>
      <c r="R508" s="90">
        <v>4453</v>
      </c>
      <c r="S508" s="224">
        <v>4587</v>
      </c>
      <c r="T508" s="221">
        <f t="shared" si="906"/>
        <v>12675</v>
      </c>
      <c r="U508" s="87">
        <v>7668</v>
      </c>
      <c r="V508" s="87">
        <v>703</v>
      </c>
      <c r="W508" s="87">
        <v>4304</v>
      </c>
      <c r="X508" s="87"/>
      <c r="Y508" s="87"/>
      <c r="Z508" s="222"/>
      <c r="AA508" s="87" t="s">
        <v>316</v>
      </c>
      <c r="AB508" s="575">
        <f t="shared" si="911"/>
        <v>16.020928012499127</v>
      </c>
      <c r="AC508" s="631">
        <f>38.2929755330127-AC507-AC506-AC505-AC504-AC503-15.4771162740783</f>
        <v>18.975988601690347</v>
      </c>
      <c r="AD508" s="632">
        <f>AC508*344.5</f>
        <v>6537.2280732823247</v>
      </c>
      <c r="AE508" s="630">
        <f>117.760637096191-AE507-AE506-AE505-AE504-AE503-53.5674347751769</f>
        <v>42.432062451801208</v>
      </c>
      <c r="AF508" s="223">
        <v>0.85748273449912604</v>
      </c>
      <c r="AG508" s="660">
        <v>295.40280203494893</v>
      </c>
      <c r="AH508" s="664">
        <v>2.7824371503488687</v>
      </c>
      <c r="AI508" s="223">
        <v>5.6906852780000001</v>
      </c>
      <c r="AJ508" s="660">
        <v>1960.4410782710002</v>
      </c>
      <c r="AK508" s="223">
        <v>17.636786649420834</v>
      </c>
      <c r="AL508" s="223">
        <v>0.50974900000000001</v>
      </c>
      <c r="AM508" s="660">
        <v>175.6085305</v>
      </c>
      <c r="AN508" s="223">
        <v>1.8303180663114889</v>
      </c>
      <c r="AO508" s="223">
        <v>1.097804</v>
      </c>
      <c r="AP508" s="660">
        <v>378.19347800000003</v>
      </c>
      <c r="AQ508" s="223">
        <v>3.7593002381144842</v>
      </c>
      <c r="AR508" s="223">
        <v>0.68978899999999999</v>
      </c>
      <c r="AS508" s="660">
        <v>237.63231049999999</v>
      </c>
      <c r="AT508" s="223">
        <v>2.4972302989718753</v>
      </c>
      <c r="AU508" s="223">
        <v>1.0426930000000001</v>
      </c>
      <c r="AV508" s="660">
        <v>359.2077385</v>
      </c>
      <c r="AW508" s="223">
        <v>3.7884719474283517</v>
      </c>
      <c r="AX508" s="223">
        <v>3.3400350000000003</v>
      </c>
      <c r="AY508" s="223">
        <v>1150.6420575000002</v>
      </c>
      <c r="AZ508" s="223">
        <v>11.875320550826201</v>
      </c>
      <c r="BA508" s="223">
        <v>3.1456409999999999</v>
      </c>
      <c r="BB508" s="660">
        <v>1083.6733245</v>
      </c>
      <c r="BC508" s="223">
        <v>11.879379761095114</v>
      </c>
      <c r="BD508" s="223">
        <v>2.9870839999999999</v>
      </c>
      <c r="BE508" s="660">
        <v>1029.050438</v>
      </c>
      <c r="BF508" s="223">
        <v>11.845288684384302</v>
      </c>
      <c r="BG508" s="223">
        <v>2.8365520000000002</v>
      </c>
      <c r="BH508" s="660">
        <v>977.19216400000005</v>
      </c>
      <c r="BI508" s="223">
        <v>11.814999255634405</v>
      </c>
      <c r="BJ508" s="223">
        <v>2.6936260000000001</v>
      </c>
      <c r="BK508" s="660">
        <v>927.95415700000001</v>
      </c>
      <c r="BL508" s="223">
        <v>11.78828168529674</v>
      </c>
      <c r="BM508" s="223"/>
      <c r="BN508" s="223"/>
      <c r="BO508" s="223"/>
      <c r="BP508" s="223"/>
      <c r="BQ508" s="599">
        <f t="shared" si="913"/>
        <v>318.76367922520683</v>
      </c>
      <c r="BR508" s="223"/>
      <c r="BS508" s="87"/>
      <c r="BT508" s="222">
        <v>59.436189158612457</v>
      </c>
      <c r="BU508" s="87">
        <v>77.971701965624987</v>
      </c>
      <c r="BV508" s="87">
        <v>90.676876977979319</v>
      </c>
      <c r="BW508" s="87">
        <v>90.678911122990073</v>
      </c>
      <c r="BX508" s="222">
        <v>98.143977540612923</v>
      </c>
      <c r="BY508" s="222">
        <v>102.20434868784042</v>
      </c>
      <c r="BZ508" s="111">
        <f>SUM(CA508:CD508)</f>
        <v>58.474325776000001</v>
      </c>
      <c r="CA508" s="87"/>
      <c r="CB508" s="561"/>
      <c r="CC508" s="222">
        <v>58.474325776000001</v>
      </c>
      <c r="CD508" s="222"/>
      <c r="CE508" s="222"/>
      <c r="CF508" s="222"/>
      <c r="CG508" s="222"/>
      <c r="CH508" s="222"/>
      <c r="CI508" s="89"/>
      <c r="CJ508" s="89"/>
      <c r="CK508" s="87"/>
    </row>
    <row r="509" spans="1:89" outlineLevel="1">
      <c r="A509" s="87"/>
      <c r="B509" s="87"/>
      <c r="C509" s="96" t="s">
        <v>104</v>
      </c>
      <c r="D509" s="87"/>
      <c r="E509" s="87"/>
      <c r="F509" s="87"/>
      <c r="G509" s="575">
        <f t="shared" si="903"/>
        <v>0</v>
      </c>
      <c r="H509" s="225"/>
      <c r="I509" s="224"/>
      <c r="J509" s="111"/>
      <c r="K509" s="90"/>
      <c r="L509" s="90"/>
      <c r="M509" s="90"/>
      <c r="N509" s="90"/>
      <c r="O509" s="571">
        <f t="shared" si="910"/>
        <v>0</v>
      </c>
      <c r="P509" s="90"/>
      <c r="Q509" s="90"/>
      <c r="R509" s="90"/>
      <c r="S509" s="224"/>
      <c r="T509" s="221">
        <f t="shared" si="906"/>
        <v>0</v>
      </c>
      <c r="U509" s="87"/>
      <c r="V509" s="87"/>
      <c r="W509" s="87"/>
      <c r="X509" s="87"/>
      <c r="Y509" s="87"/>
      <c r="Z509" s="222"/>
      <c r="AA509" s="87"/>
      <c r="AB509" s="111">
        <f>AI509+AX509+BA509+BD509+BG509</f>
        <v>0</v>
      </c>
      <c r="AC509" s="247"/>
      <c r="AD509" s="247"/>
      <c r="AE509" s="247"/>
      <c r="AF509" s="247"/>
      <c r="AG509" s="247"/>
      <c r="AH509" s="247"/>
      <c r="AI509" s="87"/>
      <c r="AJ509" s="87"/>
      <c r="AK509" s="87"/>
      <c r="AL509" s="87"/>
      <c r="AM509" s="222">
        <f t="shared" ref="AM509" si="914">AL509*344.5</f>
        <v>0</v>
      </c>
      <c r="AN509" s="87"/>
      <c r="AO509" s="87"/>
      <c r="AP509" s="222">
        <f t="shared" ref="AP509" si="915">AO509*344.5</f>
        <v>0</v>
      </c>
      <c r="AQ509" s="87"/>
      <c r="AR509" s="87"/>
      <c r="AS509" s="222">
        <f t="shared" ref="AS509" si="916">AR509*344.5</f>
        <v>0</v>
      </c>
      <c r="AT509" s="87"/>
      <c r="AU509" s="87"/>
      <c r="AV509" s="222">
        <f t="shared" ref="AV509" si="917">AU509*344.5</f>
        <v>0</v>
      </c>
      <c r="AW509" s="87"/>
      <c r="AX509" s="222">
        <f t="shared" ref="AX509" si="918">AL509+AO509+AR509+AU509</f>
        <v>0</v>
      </c>
      <c r="AY509" s="222">
        <f t="shared" ref="AY509" si="919">AM509+AP509+AS509+AV509</f>
        <v>0</v>
      </c>
      <c r="AZ509" s="222">
        <f t="shared" ref="AZ509" si="920">AN509+AQ509+AT509+AW509</f>
        <v>0</v>
      </c>
      <c r="BA509" s="87"/>
      <c r="BB509" s="222">
        <f t="shared" ref="BB509" si="921">BA509*344.5</f>
        <v>0</v>
      </c>
      <c r="BC509" s="87"/>
      <c r="BD509" s="87"/>
      <c r="BE509" s="222">
        <f t="shared" ref="BE509" si="922">BD509*344.5</f>
        <v>0</v>
      </c>
      <c r="BF509" s="87"/>
      <c r="BG509" s="87"/>
      <c r="BH509" s="222">
        <f t="shared" ref="BH509" si="923">BG509*344.5</f>
        <v>0</v>
      </c>
      <c r="BI509" s="87"/>
      <c r="BJ509" s="222"/>
      <c r="BK509" s="222">
        <f t="shared" ref="BK509" si="924">BJ509*344.5</f>
        <v>0</v>
      </c>
      <c r="BL509" s="222"/>
      <c r="BM509" s="87"/>
      <c r="BN509" s="87"/>
      <c r="BO509" s="87"/>
      <c r="BP509" s="87"/>
      <c r="BQ509" s="575"/>
      <c r="BR509" s="223"/>
      <c r="BS509" s="87"/>
      <c r="BT509" s="87"/>
      <c r="BU509" s="87"/>
      <c r="BV509" s="87"/>
      <c r="BW509" s="87"/>
      <c r="BX509" s="222"/>
      <c r="BY509" s="222"/>
      <c r="BZ509" s="111">
        <f>SUM(CA509:CD509)</f>
        <v>0</v>
      </c>
      <c r="CA509" s="87"/>
      <c r="CB509" s="87"/>
      <c r="CC509" s="87"/>
      <c r="CD509" s="87"/>
      <c r="CE509" s="222"/>
      <c r="CF509" s="226"/>
      <c r="CG509" s="568"/>
      <c r="CH509" s="568"/>
      <c r="CI509" s="89"/>
      <c r="CJ509" s="89"/>
      <c r="CK509" s="87"/>
    </row>
    <row r="510" spans="1:89" outlineLevel="1">
      <c r="A510" s="117"/>
      <c r="B510" s="117"/>
      <c r="C510" s="97"/>
      <c r="D510" s="124" t="s">
        <v>13</v>
      </c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24"/>
      <c r="AB510" s="111">
        <f>SUM(AB503:AB509)</f>
        <v>33.211379309336763</v>
      </c>
      <c r="AC510" s="635">
        <f t="shared" ref="AC510:AE510" si="925">SUM(AC503:AC509)</f>
        <v>22.815859258934402</v>
      </c>
      <c r="AD510" s="635">
        <f t="shared" si="925"/>
        <v>7860.0635147029025</v>
      </c>
      <c r="AE510" s="635">
        <f t="shared" si="925"/>
        <v>64.193202321014098</v>
      </c>
      <c r="AF510" s="225">
        <f t="shared" ref="AF510" si="926">SUM(AF503:AF509)</f>
        <v>6.9480576996872099</v>
      </c>
      <c r="AG510" s="225">
        <f t="shared" ref="AG510" si="927">SUM(AG503:AG509)</f>
        <v>2393.6058775422439</v>
      </c>
      <c r="AH510" s="225">
        <f t="shared" ref="AH510" si="928">SUM(AH503:AH509)</f>
        <v>24.468470634812505</v>
      </c>
      <c r="AI510" s="111">
        <f>SUM(AI503:AI509)</f>
        <v>10.163696409649555</v>
      </c>
      <c r="AJ510" s="225">
        <f t="shared" ref="AJ510:AK510" si="929">SUM(AJ503:AJ509)</f>
        <v>3501.3934131242718</v>
      </c>
      <c r="AK510" s="225">
        <f t="shared" si="929"/>
        <v>34.883742128728031</v>
      </c>
      <c r="AL510" s="111">
        <f t="shared" ref="AL510" si="930">SUM(AL503:AL509)</f>
        <v>1.023455</v>
      </c>
      <c r="AM510" s="111">
        <f t="shared" ref="AM510" si="931">SUM(AM503:AM509)</f>
        <v>352.58024749999998</v>
      </c>
      <c r="AN510" s="111">
        <f t="shared" ref="AN510" si="932">SUM(AN503:AN509)</f>
        <v>4.0878522810410214</v>
      </c>
      <c r="AO510" s="111">
        <f t="shared" ref="AO510" si="933">SUM(AO503:AO509)</f>
        <v>1.7006509999999999</v>
      </c>
      <c r="AP510" s="111">
        <f t="shared" ref="AP510" si="934">SUM(AP503:AP509)</f>
        <v>585.87426949999997</v>
      </c>
      <c r="AQ510" s="111">
        <f t="shared" ref="AQ510" si="935">SUM(AQ503:AQ509)</f>
        <v>6.314217824516243</v>
      </c>
      <c r="AR510" s="111">
        <f t="shared" ref="AR510" si="936">SUM(AR503:AR509)</f>
        <v>1.3861322</v>
      </c>
      <c r="AS510" s="111">
        <f t="shared" ref="AS510" si="937">SUM(AS503:AS509)</f>
        <v>477.52254289999996</v>
      </c>
      <c r="AT510" s="111">
        <f t="shared" ref="AT510" si="938">SUM(AT503:AT509)</f>
        <v>5.4316456055772129</v>
      </c>
      <c r="AU510" s="111">
        <f t="shared" ref="AU510" si="939">SUM(AU503:AU509)</f>
        <v>1.5638190000000001</v>
      </c>
      <c r="AV510" s="111">
        <f t="shared" ref="AV510" si="940">SUM(AV503:AV509)</f>
        <v>538.73564550000003</v>
      </c>
      <c r="AW510" s="111">
        <f t="shared" ref="AW510" si="941">SUM(AW503:AW509)</f>
        <v>5.8290601024293363</v>
      </c>
      <c r="AX510" s="111">
        <f t="shared" ref="AX510" si="942">SUM(AX503:AX509)</f>
        <v>5.6740572</v>
      </c>
      <c r="AY510" s="111">
        <f t="shared" ref="AY510" si="943">SUM(AY503:AY509)</f>
        <v>1954.7127054000002</v>
      </c>
      <c r="AZ510" s="111">
        <f t="shared" ref="AZ510" si="944">SUM(AZ503:AZ509)</f>
        <v>21.662775813563812</v>
      </c>
      <c r="BA510" s="111">
        <f t="shared" ref="BA510" si="945">SUM(BA503:BA509)</f>
        <v>5.3544140000000002</v>
      </c>
      <c r="BB510" s="111">
        <f t="shared" ref="BB510" si="946">SUM(BB503:BB509)</f>
        <v>1844.5956230000002</v>
      </c>
      <c r="BC510" s="111">
        <f t="shared" ref="BC510" si="947">SUM(BC503:BC509)</f>
        <v>21.594047470513043</v>
      </c>
      <c r="BD510" s="111">
        <f t="shared" ref="BD510" si="948">SUM(BD503:BD509)</f>
        <v>5.0711539999999999</v>
      </c>
      <c r="BE510" s="111">
        <f t="shared" ref="BE510" si="949">SUM(BE503:BE509)</f>
        <v>1747.012553</v>
      </c>
      <c r="BF510" s="111">
        <f t="shared" ref="BF510" si="950">SUM(BF503:BF509)</f>
        <v>21.415858811985998</v>
      </c>
      <c r="BG510" s="111">
        <f t="shared" ref="BG510" si="951">SUM(BG503:BG509)</f>
        <v>4.8041630000000008</v>
      </c>
      <c r="BH510" s="111">
        <f t="shared" ref="BH510" si="952">SUM(BH503:BH509)</f>
        <v>1655.0341535000002</v>
      </c>
      <c r="BI510" s="111">
        <f t="shared" ref="BI510" si="953">SUM(BI503:BI509)</f>
        <v>21.246964168756769</v>
      </c>
      <c r="BJ510" s="225">
        <f t="shared" ref="BJ510" si="954">SUM(BJ503:BJ509)</f>
        <v>4.5524209999999998</v>
      </c>
      <c r="BK510" s="225">
        <f t="shared" ref="BK510" si="955">SUM(BK503:BK509)</f>
        <v>1568.3090345000001</v>
      </c>
      <c r="BL510" s="225">
        <f t="shared" ref="BL510" si="956">SUM(BL503:BL509)</f>
        <v>21.092663666861075</v>
      </c>
      <c r="BM510" s="112">
        <f t="shared" ref="BM510" si="957">SUM(BM503:BM509)</f>
        <v>0</v>
      </c>
      <c r="BN510" s="112">
        <f t="shared" ref="BN510" si="958">SUM(BN503:BN509)</f>
        <v>0</v>
      </c>
      <c r="BO510" s="112">
        <f t="shared" ref="BO510" si="959">SUM(BO503:BO509)</f>
        <v>0</v>
      </c>
      <c r="BP510" s="112">
        <f t="shared" ref="BP510" si="960">SUM(BP503:BP509)</f>
        <v>0</v>
      </c>
      <c r="BQ510" s="599">
        <f t="shared" ref="BQ510" si="961">SUM(BQ503:BQ509)</f>
        <v>341.80204854457997</v>
      </c>
      <c r="BR510" s="247">
        <f t="shared" ref="BR510" si="962">SUM(BR503:BR509)</f>
        <v>0</v>
      </c>
      <c r="BS510" s="111">
        <f t="shared" ref="BS510" si="963">SUM(BS503:BS509)</f>
        <v>0</v>
      </c>
      <c r="BT510" s="111">
        <f>SUM(BT503:BT509)</f>
        <v>67.614334613500247</v>
      </c>
      <c r="BU510" s="111">
        <f t="shared" ref="BU510" si="964">SUM(BU503:BU509)</f>
        <v>83.397808966321307</v>
      </c>
      <c r="BV510" s="225">
        <f t="shared" ref="BV510" si="965">SUM(BV503:BV509)</f>
        <v>95.987857615720316</v>
      </c>
      <c r="BW510" s="225">
        <f t="shared" ref="BW510" si="966">SUM(BW503:BW509)</f>
        <v>94.802047349038119</v>
      </c>
      <c r="BX510" s="225">
        <f t="shared" ref="BX510" si="967">SUM(BX503:BX509)</f>
        <v>101.99193704335137</v>
      </c>
      <c r="BY510" s="225">
        <f t="shared" ref="BY510" si="968">SUM(BY503:BY509)</f>
        <v>105.79538277651973</v>
      </c>
      <c r="BZ510" s="225">
        <f t="shared" ref="BZ510" si="969">SUM(BZ503:BZ509)</f>
        <v>58.474325776000001</v>
      </c>
      <c r="CA510" s="225">
        <f t="shared" ref="CA510" si="970">SUM(CA503:CA509)</f>
        <v>0</v>
      </c>
      <c r="CB510" s="225">
        <f>SUM(CB503:CB509)</f>
        <v>0</v>
      </c>
      <c r="CC510" s="225">
        <f t="shared" ref="CC510" si="971">SUM(CC503:CC509)</f>
        <v>61.935749485999999</v>
      </c>
      <c r="CD510" s="225">
        <f t="shared" ref="CD510" si="972">SUM(CD503:CD509)</f>
        <v>0</v>
      </c>
      <c r="CE510" s="225">
        <f t="shared" ref="CE510" si="973">SUM(CE503:CE509)</f>
        <v>0</v>
      </c>
      <c r="CF510" s="225">
        <f t="shared" ref="CF510" si="974">SUM(CF503:CF509)</f>
        <v>0</v>
      </c>
      <c r="CG510" s="225">
        <f t="shared" ref="CG510" si="975">SUM(CG503:CG509)</f>
        <v>0</v>
      </c>
      <c r="CH510" s="225">
        <f t="shared" ref="CH510" si="976">SUM(CH503:CH509)</f>
        <v>0</v>
      </c>
      <c r="CI510" s="225">
        <f t="shared" ref="CI510" si="977">SUM(CI503:CI509)</f>
        <v>0</v>
      </c>
      <c r="CJ510" s="225">
        <f t="shared" ref="CJ510" si="978">SUM(CJ503:CJ509)</f>
        <v>0</v>
      </c>
      <c r="CK510" s="225">
        <f t="shared" ref="CK510" si="979">SUM(CK503:CK509)</f>
        <v>0</v>
      </c>
    </row>
    <row r="511" spans="1:89" hidden="1" outlineLevel="1">
      <c r="A511" s="117"/>
      <c r="B511" s="117"/>
      <c r="C511" s="95" t="s">
        <v>45</v>
      </c>
      <c r="D511" s="122" t="s">
        <v>105</v>
      </c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23"/>
      <c r="AB511" s="112"/>
      <c r="AC511" s="246"/>
      <c r="AD511" s="246"/>
      <c r="AE511" s="246"/>
      <c r="AF511" s="246"/>
      <c r="AG511" s="246"/>
      <c r="AH511" s="246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246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246"/>
      <c r="CG511" s="582"/>
      <c r="CH511" s="582"/>
      <c r="CI511" s="112"/>
      <c r="CJ511" s="112"/>
      <c r="CK511" s="112"/>
    </row>
    <row r="512" spans="1:89" hidden="1" outlineLevel="1">
      <c r="A512" s="117"/>
      <c r="B512" s="117"/>
      <c r="C512" s="95"/>
      <c r="D512" s="122"/>
      <c r="E512" s="123"/>
      <c r="F512" s="123"/>
      <c r="G512" s="111">
        <f>J512+O512+P512+Q512+R512</f>
        <v>0</v>
      </c>
      <c r="H512" s="225">
        <f t="shared" ref="H512:J514" si="980">SUM(I512:L512)</f>
        <v>0</v>
      </c>
      <c r="I512" s="225">
        <f t="shared" si="980"/>
        <v>0</v>
      </c>
      <c r="J512" s="111">
        <f t="shared" si="980"/>
        <v>0</v>
      </c>
      <c r="K512" s="123"/>
      <c r="L512" s="123"/>
      <c r="M512" s="123"/>
      <c r="N512" s="123"/>
      <c r="O512" s="123"/>
      <c r="P512" s="123"/>
      <c r="Q512" s="123"/>
      <c r="R512" s="123"/>
      <c r="S512" s="221"/>
      <c r="T512" s="123"/>
      <c r="U512" s="123"/>
      <c r="V512" s="123"/>
      <c r="W512" s="123"/>
      <c r="X512" s="123"/>
      <c r="Y512" s="123"/>
      <c r="Z512" s="221"/>
      <c r="AA512" s="123"/>
      <c r="AB512" s="111">
        <f>AI512+AX512+BA512+BD512+BG512</f>
        <v>0</v>
      </c>
      <c r="AC512" s="247"/>
      <c r="AD512" s="247"/>
      <c r="AE512" s="247"/>
      <c r="AF512" s="247"/>
      <c r="AG512" s="247"/>
      <c r="AH512" s="247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221"/>
      <c r="BK512" s="221"/>
      <c r="BL512" s="221"/>
      <c r="BM512" s="124"/>
      <c r="BN512" s="124"/>
      <c r="BO512" s="124"/>
      <c r="BP512" s="124"/>
      <c r="BQ512" s="111">
        <f>SUM(BS512:BW512)</f>
        <v>0</v>
      </c>
      <c r="BR512" s="247"/>
      <c r="BS512" s="123"/>
      <c r="BT512" s="123"/>
      <c r="BU512" s="123"/>
      <c r="BV512" s="123"/>
      <c r="BW512" s="123"/>
      <c r="BX512" s="221"/>
      <c r="BY512" s="221"/>
      <c r="BZ512" s="111">
        <f>SUM(CA512:CD512)</f>
        <v>0</v>
      </c>
      <c r="CA512" s="123"/>
      <c r="CB512" s="123"/>
      <c r="CC512" s="123"/>
      <c r="CD512" s="123"/>
      <c r="CE512" s="221"/>
      <c r="CF512" s="229"/>
      <c r="CG512" s="578"/>
      <c r="CH512" s="578"/>
      <c r="CI512" s="123"/>
      <c r="CJ512" s="123"/>
      <c r="CK512" s="117"/>
    </row>
    <row r="513" spans="1:89" hidden="1" outlineLevel="1">
      <c r="A513" s="117"/>
      <c r="B513" s="117"/>
      <c r="C513" s="95"/>
      <c r="D513" s="122"/>
      <c r="E513" s="123"/>
      <c r="F513" s="123"/>
      <c r="G513" s="111">
        <f>J513+O513+P513+Q513+R513</f>
        <v>0</v>
      </c>
      <c r="H513" s="225">
        <f t="shared" si="980"/>
        <v>0</v>
      </c>
      <c r="I513" s="225">
        <f t="shared" si="980"/>
        <v>0</v>
      </c>
      <c r="J513" s="111">
        <f t="shared" si="980"/>
        <v>0</v>
      </c>
      <c r="K513" s="90"/>
      <c r="L513" s="90"/>
      <c r="M513" s="90"/>
      <c r="N513" s="90"/>
      <c r="O513" s="90"/>
      <c r="P513" s="90"/>
      <c r="Q513" s="90"/>
      <c r="R513" s="90"/>
      <c r="S513" s="224"/>
      <c r="T513" s="87"/>
      <c r="U513" s="87"/>
      <c r="V513" s="87"/>
      <c r="W513" s="87"/>
      <c r="X513" s="87"/>
      <c r="Y513" s="87"/>
      <c r="Z513" s="222"/>
      <c r="AA513" s="123"/>
      <c r="AB513" s="111">
        <f>AI513+AX513+BA513+BD513+BG513</f>
        <v>0</v>
      </c>
      <c r="AC513" s="247"/>
      <c r="AD513" s="247"/>
      <c r="AE513" s="247"/>
      <c r="AF513" s="247"/>
      <c r="AG513" s="247"/>
      <c r="AH513" s="247"/>
      <c r="AI513" s="87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221"/>
      <c r="BK513" s="221"/>
      <c r="BL513" s="221"/>
      <c r="BM513" s="124"/>
      <c r="BN513" s="124"/>
      <c r="BO513" s="124"/>
      <c r="BP513" s="124"/>
      <c r="BQ513" s="111">
        <f>SUM(BS513:BW513)</f>
        <v>0</v>
      </c>
      <c r="BR513" s="247"/>
      <c r="BS513" s="123"/>
      <c r="BT513" s="123"/>
      <c r="BU513" s="123"/>
      <c r="BV513" s="123"/>
      <c r="BW513" s="123"/>
      <c r="BX513" s="221"/>
      <c r="BY513" s="221"/>
      <c r="BZ513" s="111">
        <f>SUM(CA513:CD513)</f>
        <v>0</v>
      </c>
      <c r="CA513" s="123"/>
      <c r="CB513" s="123"/>
      <c r="CC513" s="123"/>
      <c r="CD513" s="123"/>
      <c r="CE513" s="221"/>
      <c r="CF513" s="229"/>
      <c r="CG513" s="578"/>
      <c r="CH513" s="578"/>
      <c r="CI513" s="123"/>
      <c r="CJ513" s="123"/>
      <c r="CK513" s="117"/>
    </row>
    <row r="514" spans="1:89" hidden="1" outlineLevel="1">
      <c r="A514" s="117"/>
      <c r="B514" s="117"/>
      <c r="C514" s="95" t="s">
        <v>104</v>
      </c>
      <c r="D514" s="122"/>
      <c r="E514" s="123"/>
      <c r="F514" s="123"/>
      <c r="G514" s="111">
        <f>J514+O514+P514+Q514+R514</f>
        <v>0</v>
      </c>
      <c r="H514" s="225">
        <f t="shared" si="980"/>
        <v>0</v>
      </c>
      <c r="I514" s="225">
        <f t="shared" si="980"/>
        <v>0</v>
      </c>
      <c r="J514" s="111">
        <f t="shared" si="980"/>
        <v>0</v>
      </c>
      <c r="K514" s="90"/>
      <c r="L514" s="90"/>
      <c r="M514" s="90"/>
      <c r="N514" s="90"/>
      <c r="O514" s="90"/>
      <c r="P514" s="90"/>
      <c r="Q514" s="90"/>
      <c r="R514" s="90"/>
      <c r="S514" s="224"/>
      <c r="T514" s="87"/>
      <c r="U514" s="87"/>
      <c r="V514" s="87"/>
      <c r="W514" s="87"/>
      <c r="X514" s="87"/>
      <c r="Y514" s="87"/>
      <c r="Z514" s="222"/>
      <c r="AA514" s="123"/>
      <c r="AB514" s="111">
        <f>AI514+AX514+BA514+BD514+BG514</f>
        <v>0</v>
      </c>
      <c r="AC514" s="247"/>
      <c r="AD514" s="247"/>
      <c r="AE514" s="247"/>
      <c r="AF514" s="247"/>
      <c r="AG514" s="247"/>
      <c r="AH514" s="247"/>
      <c r="AI514" s="87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221"/>
      <c r="BK514" s="221"/>
      <c r="BL514" s="221"/>
      <c r="BM514" s="124"/>
      <c r="BN514" s="124"/>
      <c r="BO514" s="124"/>
      <c r="BP514" s="124"/>
      <c r="BQ514" s="111">
        <f>SUM(BS514:BW514)</f>
        <v>0</v>
      </c>
      <c r="BR514" s="247"/>
      <c r="BS514" s="123"/>
      <c r="BT514" s="123"/>
      <c r="BU514" s="123"/>
      <c r="BV514" s="123"/>
      <c r="BW514" s="123"/>
      <c r="BX514" s="221"/>
      <c r="BY514" s="221"/>
      <c r="BZ514" s="111">
        <f>SUM(CA514:CD514)</f>
        <v>0</v>
      </c>
      <c r="CA514" s="123"/>
      <c r="CB514" s="123"/>
      <c r="CC514" s="123"/>
      <c r="CD514" s="123"/>
      <c r="CE514" s="221"/>
      <c r="CF514" s="229"/>
      <c r="CG514" s="578"/>
      <c r="CH514" s="578"/>
      <c r="CI514" s="123"/>
      <c r="CJ514" s="123"/>
      <c r="CK514" s="117"/>
    </row>
    <row r="515" spans="1:89" hidden="1" outlineLevel="1">
      <c r="A515" s="117"/>
      <c r="B515" s="117"/>
      <c r="C515" s="97"/>
      <c r="D515" s="124" t="s">
        <v>13</v>
      </c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24"/>
      <c r="AB515" s="111">
        <f>SUM(AB512:AB514)</f>
        <v>0</v>
      </c>
      <c r="AC515" s="247"/>
      <c r="AD515" s="247"/>
      <c r="AE515" s="247"/>
      <c r="AF515" s="247"/>
      <c r="AG515" s="247"/>
      <c r="AH515" s="247"/>
      <c r="AI515" s="111">
        <f>SUM(AI512:AI514)</f>
        <v>0</v>
      </c>
      <c r="AJ515" s="111">
        <f>SUM(AJ512:AJ514)</f>
        <v>0</v>
      </c>
      <c r="AK515" s="111">
        <f t="shared" ref="AK515:BI515" si="981">SUM(AK512:AK514)</f>
        <v>0</v>
      </c>
      <c r="AL515" s="111">
        <f t="shared" si="981"/>
        <v>0</v>
      </c>
      <c r="AM515" s="111">
        <f t="shared" si="981"/>
        <v>0</v>
      </c>
      <c r="AN515" s="111">
        <f t="shared" si="981"/>
        <v>0</v>
      </c>
      <c r="AO515" s="111">
        <f t="shared" si="981"/>
        <v>0</v>
      </c>
      <c r="AP515" s="111">
        <f t="shared" si="981"/>
        <v>0</v>
      </c>
      <c r="AQ515" s="111">
        <f t="shared" si="981"/>
        <v>0</v>
      </c>
      <c r="AR515" s="111">
        <f t="shared" si="981"/>
        <v>0</v>
      </c>
      <c r="AS515" s="111">
        <f t="shared" si="981"/>
        <v>0</v>
      </c>
      <c r="AT515" s="111">
        <f t="shared" si="981"/>
        <v>0</v>
      </c>
      <c r="AU515" s="111">
        <f t="shared" si="981"/>
        <v>0</v>
      </c>
      <c r="AV515" s="111">
        <f t="shared" si="981"/>
        <v>0</v>
      </c>
      <c r="AW515" s="111">
        <f t="shared" si="981"/>
        <v>0</v>
      </c>
      <c r="AX515" s="111">
        <f t="shared" si="981"/>
        <v>0</v>
      </c>
      <c r="AY515" s="111">
        <f t="shared" si="981"/>
        <v>0</v>
      </c>
      <c r="AZ515" s="111">
        <f t="shared" si="981"/>
        <v>0</v>
      </c>
      <c r="BA515" s="111">
        <f t="shared" si="981"/>
        <v>0</v>
      </c>
      <c r="BB515" s="111">
        <f t="shared" si="981"/>
        <v>0</v>
      </c>
      <c r="BC515" s="111">
        <f t="shared" si="981"/>
        <v>0</v>
      </c>
      <c r="BD515" s="111">
        <f t="shared" si="981"/>
        <v>0</v>
      </c>
      <c r="BE515" s="111">
        <f t="shared" si="981"/>
        <v>0</v>
      </c>
      <c r="BF515" s="111">
        <f t="shared" si="981"/>
        <v>0</v>
      </c>
      <c r="BG515" s="111">
        <f t="shared" si="981"/>
        <v>0</v>
      </c>
      <c r="BH515" s="111">
        <f t="shared" si="981"/>
        <v>0</v>
      </c>
      <c r="BI515" s="111">
        <f t="shared" si="981"/>
        <v>0</v>
      </c>
      <c r="BJ515" s="225">
        <f>SUM(BJ512:BJ514)</f>
        <v>0</v>
      </c>
      <c r="BK515" s="225">
        <f>SUM(BK512:BK514)</f>
        <v>0</v>
      </c>
      <c r="BL515" s="225">
        <f>SUM(BL512:BL514)</f>
        <v>0</v>
      </c>
      <c r="BM515" s="112"/>
      <c r="BN515" s="112"/>
      <c r="BO515" s="112"/>
      <c r="BP515" s="112"/>
      <c r="BQ515" s="111">
        <f t="shared" ref="BQ515:CD515" si="982">SUM(BQ512:BQ514)</f>
        <v>0</v>
      </c>
      <c r="BR515" s="247"/>
      <c r="BS515" s="111">
        <f t="shared" si="982"/>
        <v>0</v>
      </c>
      <c r="BT515" s="111">
        <f t="shared" si="982"/>
        <v>0</v>
      </c>
      <c r="BU515" s="111">
        <f t="shared" si="982"/>
        <v>0</v>
      </c>
      <c r="BV515" s="111">
        <f t="shared" si="982"/>
        <v>0</v>
      </c>
      <c r="BW515" s="111">
        <f t="shared" si="982"/>
        <v>0</v>
      </c>
      <c r="BX515" s="225">
        <f>SUM(BX512:BX514)</f>
        <v>0</v>
      </c>
      <c r="BY515" s="225">
        <f>SUM(BY512:BY514)</f>
        <v>0</v>
      </c>
      <c r="BZ515" s="111">
        <f t="shared" si="982"/>
        <v>0</v>
      </c>
      <c r="CA515" s="111">
        <f t="shared" si="982"/>
        <v>0</v>
      </c>
      <c r="CB515" s="111">
        <f t="shared" si="982"/>
        <v>0</v>
      </c>
      <c r="CC515" s="111">
        <f t="shared" si="982"/>
        <v>0</v>
      </c>
      <c r="CD515" s="111">
        <f t="shared" si="982"/>
        <v>0</v>
      </c>
      <c r="CE515" s="225">
        <f>SUM(CE512:CE514)</f>
        <v>0</v>
      </c>
      <c r="CF515" s="247"/>
      <c r="CG515" s="570"/>
      <c r="CH515" s="570"/>
      <c r="CI515" s="112"/>
      <c r="CJ515" s="112"/>
      <c r="CK515" s="112"/>
    </row>
    <row r="516" spans="1:89" ht="45" hidden="1" outlineLevel="1">
      <c r="A516" s="117"/>
      <c r="B516" s="117"/>
      <c r="C516" s="98" t="s">
        <v>46</v>
      </c>
      <c r="D516" s="38" t="s">
        <v>290</v>
      </c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23"/>
      <c r="AB516" s="112"/>
      <c r="AC516" s="246"/>
      <c r="AD516" s="246"/>
      <c r="AE516" s="246"/>
      <c r="AF516" s="246"/>
      <c r="AG516" s="246"/>
      <c r="AH516" s="246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246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246"/>
      <c r="CG516" s="582"/>
      <c r="CH516" s="582"/>
      <c r="CI516" s="112"/>
      <c r="CJ516" s="112"/>
      <c r="CK516" s="112"/>
    </row>
    <row r="517" spans="1:89" hidden="1" outlineLevel="1">
      <c r="A517" s="117"/>
      <c r="B517" s="117"/>
      <c r="C517" s="95" t="s">
        <v>124</v>
      </c>
      <c r="D517" s="122" t="s">
        <v>101</v>
      </c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24"/>
      <c r="AB517" s="112"/>
      <c r="AC517" s="246"/>
      <c r="AD517" s="246"/>
      <c r="AE517" s="246"/>
      <c r="AF517" s="246"/>
      <c r="AG517" s="246"/>
      <c r="AH517" s="246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246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246"/>
      <c r="CG517" s="582"/>
      <c r="CH517" s="582"/>
      <c r="CI517" s="112"/>
      <c r="CJ517" s="112"/>
      <c r="CK517" s="112"/>
    </row>
    <row r="518" spans="1:89" hidden="1" outlineLevel="1">
      <c r="A518" s="117"/>
      <c r="B518" s="117"/>
      <c r="C518" s="99"/>
      <c r="D518" s="117"/>
      <c r="E518" s="124"/>
      <c r="F518" s="124"/>
      <c r="G518" s="111">
        <f>J518+O518+P518+Q518+R518</f>
        <v>0</v>
      </c>
      <c r="H518" s="225">
        <f t="shared" ref="H518:J520" si="983">SUM(I518:L518)</f>
        <v>0</v>
      </c>
      <c r="I518" s="225">
        <f t="shared" si="983"/>
        <v>0</v>
      </c>
      <c r="J518" s="111">
        <f t="shared" si="983"/>
        <v>0</v>
      </c>
      <c r="K518" s="123"/>
      <c r="L518" s="123"/>
      <c r="M518" s="123"/>
      <c r="N518" s="123"/>
      <c r="O518" s="123"/>
      <c r="P518" s="123"/>
      <c r="Q518" s="123"/>
      <c r="R518" s="123"/>
      <c r="S518" s="221"/>
      <c r="T518" s="123"/>
      <c r="U518" s="123"/>
      <c r="V518" s="123"/>
      <c r="W518" s="123"/>
      <c r="X518" s="123"/>
      <c r="Y518" s="123"/>
      <c r="Z518" s="221"/>
      <c r="AA518" s="124"/>
      <c r="AB518" s="111">
        <f>AI518+AX518+BA518+BD518+BG518</f>
        <v>0</v>
      </c>
      <c r="AC518" s="247"/>
      <c r="AD518" s="247"/>
      <c r="AE518" s="247"/>
      <c r="AF518" s="247"/>
      <c r="AG518" s="247"/>
      <c r="AH518" s="247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221"/>
      <c r="BK518" s="221"/>
      <c r="BL518" s="221"/>
      <c r="BM518" s="124"/>
      <c r="BN518" s="124"/>
      <c r="BO518" s="124"/>
      <c r="BP518" s="124"/>
      <c r="BQ518" s="111">
        <f>SUM(BS518:BW518)</f>
        <v>0</v>
      </c>
      <c r="BR518" s="247"/>
      <c r="BS518" s="123"/>
      <c r="BT518" s="123"/>
      <c r="BU518" s="123"/>
      <c r="BV518" s="123"/>
      <c r="BW518" s="123"/>
      <c r="BX518" s="221"/>
      <c r="BY518" s="221"/>
      <c r="BZ518" s="111">
        <f>SUM(CA518:CD518)</f>
        <v>0</v>
      </c>
      <c r="CA518" s="123"/>
      <c r="CB518" s="123"/>
      <c r="CC518" s="123"/>
      <c r="CD518" s="123"/>
      <c r="CE518" s="221"/>
      <c r="CF518" s="229"/>
      <c r="CG518" s="578"/>
      <c r="CH518" s="578"/>
      <c r="CI518" s="124"/>
      <c r="CJ518" s="124"/>
      <c r="CK518" s="117"/>
    </row>
    <row r="519" spans="1:89" hidden="1" outlineLevel="1">
      <c r="A519" s="117"/>
      <c r="B519" s="117"/>
      <c r="C519" s="99"/>
      <c r="D519" s="117"/>
      <c r="E519" s="124"/>
      <c r="F519" s="124"/>
      <c r="G519" s="111">
        <f>J519+O519+P519+Q519+R519</f>
        <v>0</v>
      </c>
      <c r="H519" s="225">
        <f t="shared" si="983"/>
        <v>0</v>
      </c>
      <c r="I519" s="225">
        <f t="shared" si="983"/>
        <v>0</v>
      </c>
      <c r="J519" s="111">
        <f t="shared" si="983"/>
        <v>0</v>
      </c>
      <c r="K519" s="90"/>
      <c r="L519" s="90"/>
      <c r="M519" s="90"/>
      <c r="N519" s="90"/>
      <c r="O519" s="90"/>
      <c r="P519" s="90"/>
      <c r="Q519" s="90"/>
      <c r="R519" s="90"/>
      <c r="S519" s="224"/>
      <c r="T519" s="87"/>
      <c r="U519" s="87"/>
      <c r="V519" s="87"/>
      <c r="W519" s="87"/>
      <c r="X519" s="87"/>
      <c r="Y519" s="87"/>
      <c r="Z519" s="222"/>
      <c r="AA519" s="124"/>
      <c r="AB519" s="111">
        <f>AI519+AX519+BA519+BD519+BG519</f>
        <v>0</v>
      </c>
      <c r="AC519" s="247"/>
      <c r="AD519" s="247"/>
      <c r="AE519" s="247"/>
      <c r="AF519" s="247"/>
      <c r="AG519" s="247"/>
      <c r="AH519" s="247"/>
      <c r="AI519" s="87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221"/>
      <c r="BK519" s="221"/>
      <c r="BL519" s="221"/>
      <c r="BM519" s="124"/>
      <c r="BN519" s="124"/>
      <c r="BO519" s="124"/>
      <c r="BP519" s="124"/>
      <c r="BQ519" s="111">
        <f>SUM(BS519:BW519)</f>
        <v>0</v>
      </c>
      <c r="BR519" s="247"/>
      <c r="BS519" s="87"/>
      <c r="BT519" s="87"/>
      <c r="BU519" s="87"/>
      <c r="BV519" s="87"/>
      <c r="BW519" s="87"/>
      <c r="BX519" s="222"/>
      <c r="BY519" s="222"/>
      <c r="BZ519" s="111">
        <f>SUM(CA519:CD519)</f>
        <v>0</v>
      </c>
      <c r="CA519" s="87"/>
      <c r="CB519" s="87"/>
      <c r="CC519" s="87"/>
      <c r="CD519" s="87"/>
      <c r="CE519" s="222"/>
      <c r="CF519" s="226"/>
      <c r="CG519" s="568"/>
      <c r="CH519" s="568"/>
      <c r="CI519" s="124"/>
      <c r="CJ519" s="124"/>
      <c r="CK519" s="117"/>
    </row>
    <row r="520" spans="1:89" hidden="1" outlineLevel="1">
      <c r="A520" s="117"/>
      <c r="B520" s="117"/>
      <c r="C520" s="99" t="s">
        <v>104</v>
      </c>
      <c r="D520" s="117"/>
      <c r="E520" s="124"/>
      <c r="F520" s="124"/>
      <c r="G520" s="111">
        <f>J520+O520+P520+Q520+R520</f>
        <v>0</v>
      </c>
      <c r="H520" s="225">
        <f t="shared" si="983"/>
        <v>0</v>
      </c>
      <c r="I520" s="225">
        <f t="shared" si="983"/>
        <v>0</v>
      </c>
      <c r="J520" s="111">
        <f t="shared" si="983"/>
        <v>0</v>
      </c>
      <c r="K520" s="90"/>
      <c r="L520" s="90"/>
      <c r="M520" s="90"/>
      <c r="N520" s="90"/>
      <c r="O520" s="90"/>
      <c r="P520" s="90"/>
      <c r="Q520" s="90"/>
      <c r="R520" s="90"/>
      <c r="S520" s="224"/>
      <c r="T520" s="87"/>
      <c r="U520" s="87"/>
      <c r="V520" s="87"/>
      <c r="W520" s="87"/>
      <c r="X520" s="87"/>
      <c r="Y520" s="87"/>
      <c r="Z520" s="222"/>
      <c r="AA520" s="124"/>
      <c r="AB520" s="111">
        <f>AI520+AX520+BA520+BD520+BG520</f>
        <v>0</v>
      </c>
      <c r="AC520" s="247"/>
      <c r="AD520" s="247"/>
      <c r="AE520" s="247"/>
      <c r="AF520" s="247"/>
      <c r="AG520" s="247"/>
      <c r="AH520" s="247"/>
      <c r="AI520" s="87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221"/>
      <c r="BK520" s="221"/>
      <c r="BL520" s="221"/>
      <c r="BM520" s="124"/>
      <c r="BN520" s="124"/>
      <c r="BO520" s="124"/>
      <c r="BP520" s="124"/>
      <c r="BQ520" s="111">
        <f>SUM(BS520:BW520)</f>
        <v>0</v>
      </c>
      <c r="BR520" s="247"/>
      <c r="BS520" s="87"/>
      <c r="BT520" s="87"/>
      <c r="BU520" s="87"/>
      <c r="BV520" s="87"/>
      <c r="BW520" s="87"/>
      <c r="BX520" s="222"/>
      <c r="BY520" s="222"/>
      <c r="BZ520" s="111">
        <f>SUM(CA520:CD520)</f>
        <v>0</v>
      </c>
      <c r="CA520" s="87"/>
      <c r="CB520" s="87"/>
      <c r="CC520" s="87"/>
      <c r="CD520" s="87"/>
      <c r="CE520" s="222"/>
      <c r="CF520" s="226"/>
      <c r="CG520" s="568"/>
      <c r="CH520" s="568"/>
      <c r="CI520" s="124"/>
      <c r="CJ520" s="124"/>
      <c r="CK520" s="117"/>
    </row>
    <row r="521" spans="1:89" hidden="1" outlineLevel="1">
      <c r="A521" s="117"/>
      <c r="B521" s="117"/>
      <c r="C521" s="97"/>
      <c r="D521" s="124" t="s">
        <v>13</v>
      </c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24"/>
      <c r="AB521" s="111">
        <f>SUM(AB518:AB520)</f>
        <v>0</v>
      </c>
      <c r="AC521" s="247"/>
      <c r="AD521" s="247"/>
      <c r="AE521" s="247"/>
      <c r="AF521" s="247"/>
      <c r="AG521" s="247"/>
      <c r="AH521" s="247"/>
      <c r="AI521" s="111">
        <f>SUM(AI518:AI520)</f>
        <v>0</v>
      </c>
      <c r="AJ521" s="111">
        <f>SUM(AJ518:AJ520)</f>
        <v>0</v>
      </c>
      <c r="AK521" s="111">
        <f t="shared" ref="AK521:BI521" si="984">SUM(AK518:AK520)</f>
        <v>0</v>
      </c>
      <c r="AL521" s="111">
        <f t="shared" si="984"/>
        <v>0</v>
      </c>
      <c r="AM521" s="111">
        <f t="shared" si="984"/>
        <v>0</v>
      </c>
      <c r="AN521" s="111">
        <f t="shared" si="984"/>
        <v>0</v>
      </c>
      <c r="AO521" s="111">
        <f t="shared" si="984"/>
        <v>0</v>
      </c>
      <c r="AP521" s="111">
        <f t="shared" si="984"/>
        <v>0</v>
      </c>
      <c r="AQ521" s="111">
        <f t="shared" si="984"/>
        <v>0</v>
      </c>
      <c r="AR521" s="111">
        <f t="shared" si="984"/>
        <v>0</v>
      </c>
      <c r="AS521" s="111">
        <f t="shared" si="984"/>
        <v>0</v>
      </c>
      <c r="AT521" s="111">
        <f t="shared" si="984"/>
        <v>0</v>
      </c>
      <c r="AU521" s="111">
        <f t="shared" si="984"/>
        <v>0</v>
      </c>
      <c r="AV521" s="111">
        <f t="shared" si="984"/>
        <v>0</v>
      </c>
      <c r="AW521" s="111">
        <f t="shared" si="984"/>
        <v>0</v>
      </c>
      <c r="AX521" s="111">
        <f t="shared" si="984"/>
        <v>0</v>
      </c>
      <c r="AY521" s="111">
        <f t="shared" si="984"/>
        <v>0</v>
      </c>
      <c r="AZ521" s="111">
        <f t="shared" si="984"/>
        <v>0</v>
      </c>
      <c r="BA521" s="111">
        <f t="shared" si="984"/>
        <v>0</v>
      </c>
      <c r="BB521" s="111">
        <f t="shared" si="984"/>
        <v>0</v>
      </c>
      <c r="BC521" s="111">
        <f t="shared" si="984"/>
        <v>0</v>
      </c>
      <c r="BD521" s="111">
        <f t="shared" si="984"/>
        <v>0</v>
      </c>
      <c r="BE521" s="111">
        <f t="shared" si="984"/>
        <v>0</v>
      </c>
      <c r="BF521" s="111">
        <f t="shared" si="984"/>
        <v>0</v>
      </c>
      <c r="BG521" s="111">
        <f t="shared" si="984"/>
        <v>0</v>
      </c>
      <c r="BH521" s="111">
        <f t="shared" si="984"/>
        <v>0</v>
      </c>
      <c r="BI521" s="111">
        <f t="shared" si="984"/>
        <v>0</v>
      </c>
      <c r="BJ521" s="225">
        <f>SUM(BJ518:BJ520)</f>
        <v>0</v>
      </c>
      <c r="BK521" s="225">
        <f>SUM(BK518:BK520)</f>
        <v>0</v>
      </c>
      <c r="BL521" s="225">
        <f>SUM(BL518:BL520)</f>
        <v>0</v>
      </c>
      <c r="BM521" s="112"/>
      <c r="BN521" s="112"/>
      <c r="BO521" s="112"/>
      <c r="BP521" s="112"/>
      <c r="BQ521" s="111">
        <f t="shared" ref="BQ521:CD521" si="985">SUM(BQ518:BQ520)</f>
        <v>0</v>
      </c>
      <c r="BR521" s="247"/>
      <c r="BS521" s="111">
        <f t="shared" si="985"/>
        <v>0</v>
      </c>
      <c r="BT521" s="111">
        <f t="shared" si="985"/>
        <v>0</v>
      </c>
      <c r="BU521" s="111">
        <f t="shared" si="985"/>
        <v>0</v>
      </c>
      <c r="BV521" s="111">
        <f t="shared" si="985"/>
        <v>0</v>
      </c>
      <c r="BW521" s="111">
        <f t="shared" si="985"/>
        <v>0</v>
      </c>
      <c r="BX521" s="225">
        <f>SUM(BX518:BX520)</f>
        <v>0</v>
      </c>
      <c r="BY521" s="225">
        <f>SUM(BY518:BY520)</f>
        <v>0</v>
      </c>
      <c r="BZ521" s="111">
        <f t="shared" si="985"/>
        <v>0</v>
      </c>
      <c r="CA521" s="111">
        <f t="shared" si="985"/>
        <v>0</v>
      </c>
      <c r="CB521" s="111">
        <f t="shared" si="985"/>
        <v>0</v>
      </c>
      <c r="CC521" s="111">
        <f t="shared" si="985"/>
        <v>0</v>
      </c>
      <c r="CD521" s="111">
        <f t="shared" si="985"/>
        <v>0</v>
      </c>
      <c r="CE521" s="225">
        <f>SUM(CE518:CE520)</f>
        <v>0</v>
      </c>
      <c r="CF521" s="247"/>
      <c r="CG521" s="570"/>
      <c r="CH521" s="570"/>
      <c r="CI521" s="112"/>
      <c r="CJ521" s="112"/>
      <c r="CK521" s="112"/>
    </row>
    <row r="522" spans="1:89" hidden="1" outlineLevel="1">
      <c r="A522" s="117"/>
      <c r="B522" s="117"/>
      <c r="C522" s="95" t="s">
        <v>125</v>
      </c>
      <c r="D522" s="122" t="s">
        <v>105</v>
      </c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24"/>
      <c r="AB522" s="112"/>
      <c r="AC522" s="246"/>
      <c r="AD522" s="246"/>
      <c r="AE522" s="246"/>
      <c r="AF522" s="246"/>
      <c r="AG522" s="246"/>
      <c r="AH522" s="246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246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246"/>
      <c r="CG522" s="582"/>
      <c r="CH522" s="582"/>
      <c r="CI522" s="112"/>
      <c r="CJ522" s="112"/>
      <c r="CK522" s="112"/>
    </row>
    <row r="523" spans="1:89" hidden="1" outlineLevel="1">
      <c r="A523" s="117"/>
      <c r="B523" s="117"/>
      <c r="C523" s="100"/>
      <c r="D523" s="117"/>
      <c r="E523" s="124"/>
      <c r="F523" s="124"/>
      <c r="G523" s="111">
        <f>J523+O523+P523+Q523+R523</f>
        <v>0</v>
      </c>
      <c r="H523" s="225">
        <f t="shared" ref="H523:J525" si="986">SUM(I523:L523)</f>
        <v>0</v>
      </c>
      <c r="I523" s="225">
        <f t="shared" si="986"/>
        <v>0</v>
      </c>
      <c r="J523" s="111">
        <f t="shared" si="986"/>
        <v>0</v>
      </c>
      <c r="K523" s="123"/>
      <c r="L523" s="123"/>
      <c r="M523" s="123"/>
      <c r="N523" s="123"/>
      <c r="O523" s="123"/>
      <c r="P523" s="123"/>
      <c r="Q523" s="123"/>
      <c r="R523" s="123"/>
      <c r="S523" s="221"/>
      <c r="T523" s="123"/>
      <c r="U523" s="123"/>
      <c r="V523" s="123"/>
      <c r="W523" s="123"/>
      <c r="X523" s="123"/>
      <c r="Y523" s="123"/>
      <c r="Z523" s="221"/>
      <c r="AA523" s="124"/>
      <c r="AB523" s="111">
        <f>AI523+AX523+BA523+BD523+BG523</f>
        <v>0</v>
      </c>
      <c r="AC523" s="247"/>
      <c r="AD523" s="247"/>
      <c r="AE523" s="247"/>
      <c r="AF523" s="247"/>
      <c r="AG523" s="247"/>
      <c r="AH523" s="247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221"/>
      <c r="BK523" s="221"/>
      <c r="BL523" s="221"/>
      <c r="BM523" s="124"/>
      <c r="BN523" s="124"/>
      <c r="BO523" s="124"/>
      <c r="BP523" s="124"/>
      <c r="BQ523" s="111">
        <f>SUM(BS523:BW523)</f>
        <v>0</v>
      </c>
      <c r="BR523" s="247"/>
      <c r="BS523" s="123"/>
      <c r="BT523" s="123"/>
      <c r="BU523" s="123"/>
      <c r="BV523" s="123"/>
      <c r="BW523" s="123"/>
      <c r="BX523" s="221"/>
      <c r="BY523" s="221"/>
      <c r="BZ523" s="111">
        <f>SUM(CA523:CD523)</f>
        <v>0</v>
      </c>
      <c r="CA523" s="123"/>
      <c r="CB523" s="123"/>
      <c r="CC523" s="123"/>
      <c r="CD523" s="123"/>
      <c r="CE523" s="221"/>
      <c r="CF523" s="229"/>
      <c r="CG523" s="578"/>
      <c r="CH523" s="578"/>
      <c r="CI523" s="124"/>
      <c r="CJ523" s="124"/>
      <c r="CK523" s="117"/>
    </row>
    <row r="524" spans="1:89" hidden="1" outlineLevel="1">
      <c r="A524" s="117"/>
      <c r="B524" s="117"/>
      <c r="C524" s="100"/>
      <c r="D524" s="117"/>
      <c r="E524" s="124"/>
      <c r="F524" s="124"/>
      <c r="G524" s="111">
        <f>J524+O524+P524+Q524+R524</f>
        <v>0</v>
      </c>
      <c r="H524" s="225">
        <f t="shared" si="986"/>
        <v>0</v>
      </c>
      <c r="I524" s="225">
        <f t="shared" si="986"/>
        <v>0</v>
      </c>
      <c r="J524" s="111">
        <f t="shared" si="986"/>
        <v>0</v>
      </c>
      <c r="K524" s="90"/>
      <c r="L524" s="90"/>
      <c r="M524" s="90"/>
      <c r="N524" s="90"/>
      <c r="O524" s="90"/>
      <c r="P524" s="90"/>
      <c r="Q524" s="90"/>
      <c r="R524" s="90"/>
      <c r="S524" s="224"/>
      <c r="T524" s="87"/>
      <c r="U524" s="87"/>
      <c r="V524" s="87"/>
      <c r="W524" s="87"/>
      <c r="X524" s="87"/>
      <c r="Y524" s="87"/>
      <c r="Z524" s="222"/>
      <c r="AA524" s="124"/>
      <c r="AB524" s="111">
        <f>AI524+AX524+BA524+BD524+BG524</f>
        <v>0</v>
      </c>
      <c r="AC524" s="247"/>
      <c r="AD524" s="247"/>
      <c r="AE524" s="247"/>
      <c r="AF524" s="247"/>
      <c r="AG524" s="247"/>
      <c r="AH524" s="247"/>
      <c r="AI524" s="87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221"/>
      <c r="BK524" s="221"/>
      <c r="BL524" s="221"/>
      <c r="BM524" s="124"/>
      <c r="BN524" s="124"/>
      <c r="BO524" s="124"/>
      <c r="BP524" s="124"/>
      <c r="BQ524" s="111">
        <f>SUM(BS524:BW524)</f>
        <v>0</v>
      </c>
      <c r="BR524" s="247"/>
      <c r="BS524" s="123"/>
      <c r="BT524" s="123"/>
      <c r="BU524" s="123"/>
      <c r="BV524" s="123"/>
      <c r="BW524" s="123"/>
      <c r="BX524" s="221"/>
      <c r="BY524" s="221"/>
      <c r="BZ524" s="111">
        <f>SUM(CA524:CD524)</f>
        <v>0</v>
      </c>
      <c r="CA524" s="123"/>
      <c r="CB524" s="123"/>
      <c r="CC524" s="123"/>
      <c r="CD524" s="123"/>
      <c r="CE524" s="221"/>
      <c r="CF524" s="229"/>
      <c r="CG524" s="578"/>
      <c r="CH524" s="578"/>
      <c r="CI524" s="124"/>
      <c r="CJ524" s="124"/>
      <c r="CK524" s="117"/>
    </row>
    <row r="525" spans="1:89" hidden="1" outlineLevel="1">
      <c r="A525" s="117"/>
      <c r="B525" s="117"/>
      <c r="C525" s="100" t="s">
        <v>104</v>
      </c>
      <c r="D525" s="117"/>
      <c r="E525" s="124"/>
      <c r="F525" s="124"/>
      <c r="G525" s="111">
        <f>J525+O525+P525+Q525+R525</f>
        <v>0</v>
      </c>
      <c r="H525" s="225">
        <f t="shared" si="986"/>
        <v>0</v>
      </c>
      <c r="I525" s="225">
        <f t="shared" si="986"/>
        <v>0</v>
      </c>
      <c r="J525" s="111">
        <f t="shared" si="986"/>
        <v>0</v>
      </c>
      <c r="K525" s="90"/>
      <c r="L525" s="90"/>
      <c r="M525" s="90"/>
      <c r="N525" s="90"/>
      <c r="O525" s="90"/>
      <c r="P525" s="90"/>
      <c r="Q525" s="90"/>
      <c r="R525" s="90"/>
      <c r="S525" s="224"/>
      <c r="T525" s="87"/>
      <c r="U525" s="87"/>
      <c r="V525" s="87"/>
      <c r="W525" s="87"/>
      <c r="X525" s="87"/>
      <c r="Y525" s="87"/>
      <c r="Z525" s="222"/>
      <c r="AA525" s="124"/>
      <c r="AB525" s="111">
        <f>AI525+AX525+BA525+BD525+BG525</f>
        <v>0</v>
      </c>
      <c r="AC525" s="247"/>
      <c r="AD525" s="247"/>
      <c r="AE525" s="247"/>
      <c r="AF525" s="247"/>
      <c r="AG525" s="247"/>
      <c r="AH525" s="247"/>
      <c r="AI525" s="87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221"/>
      <c r="BK525" s="221"/>
      <c r="BL525" s="221"/>
      <c r="BM525" s="124"/>
      <c r="BN525" s="124"/>
      <c r="BO525" s="124"/>
      <c r="BP525" s="124"/>
      <c r="BQ525" s="111">
        <f>SUM(BS525:BW525)</f>
        <v>0</v>
      </c>
      <c r="BR525" s="247"/>
      <c r="BS525" s="123"/>
      <c r="BT525" s="123"/>
      <c r="BU525" s="123"/>
      <c r="BV525" s="123"/>
      <c r="BW525" s="123"/>
      <c r="BX525" s="221"/>
      <c r="BY525" s="221"/>
      <c r="BZ525" s="111">
        <f>SUM(CA525:CD525)</f>
        <v>0</v>
      </c>
      <c r="CA525" s="123"/>
      <c r="CB525" s="123"/>
      <c r="CC525" s="123"/>
      <c r="CD525" s="123"/>
      <c r="CE525" s="221"/>
      <c r="CF525" s="229"/>
      <c r="CG525" s="578"/>
      <c r="CH525" s="578"/>
      <c r="CI525" s="124"/>
      <c r="CJ525" s="124"/>
      <c r="CK525" s="117"/>
    </row>
    <row r="526" spans="1:89" hidden="1" outlineLevel="1">
      <c r="A526" s="117"/>
      <c r="B526" s="117"/>
      <c r="C526" s="97"/>
      <c r="D526" s="124" t="s">
        <v>13</v>
      </c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24"/>
      <c r="AB526" s="111">
        <f>SUM(AB523:AB525)</f>
        <v>0</v>
      </c>
      <c r="AC526" s="247"/>
      <c r="AD526" s="247"/>
      <c r="AE526" s="247"/>
      <c r="AF526" s="247"/>
      <c r="AG526" s="247"/>
      <c r="AH526" s="247"/>
      <c r="AI526" s="111">
        <f>SUM(AI523:AI525)</f>
        <v>0</v>
      </c>
      <c r="AJ526" s="111">
        <f>SUM(AJ523:AJ525)</f>
        <v>0</v>
      </c>
      <c r="AK526" s="111">
        <f t="shared" ref="AK526:BI526" si="987">SUM(AK523:AK525)</f>
        <v>0</v>
      </c>
      <c r="AL526" s="111">
        <f t="shared" si="987"/>
        <v>0</v>
      </c>
      <c r="AM526" s="111">
        <f t="shared" si="987"/>
        <v>0</v>
      </c>
      <c r="AN526" s="111">
        <f t="shared" si="987"/>
        <v>0</v>
      </c>
      <c r="AO526" s="111">
        <f t="shared" si="987"/>
        <v>0</v>
      </c>
      <c r="AP526" s="111">
        <f t="shared" si="987"/>
        <v>0</v>
      </c>
      <c r="AQ526" s="111">
        <f t="shared" si="987"/>
        <v>0</v>
      </c>
      <c r="AR526" s="111">
        <f t="shared" si="987"/>
        <v>0</v>
      </c>
      <c r="AS526" s="111">
        <f t="shared" si="987"/>
        <v>0</v>
      </c>
      <c r="AT526" s="111">
        <f t="shared" si="987"/>
        <v>0</v>
      </c>
      <c r="AU526" s="111">
        <f t="shared" si="987"/>
        <v>0</v>
      </c>
      <c r="AV526" s="111">
        <f t="shared" si="987"/>
        <v>0</v>
      </c>
      <c r="AW526" s="111">
        <f t="shared" si="987"/>
        <v>0</v>
      </c>
      <c r="AX526" s="111">
        <f t="shared" si="987"/>
        <v>0</v>
      </c>
      <c r="AY526" s="111">
        <f t="shared" si="987"/>
        <v>0</v>
      </c>
      <c r="AZ526" s="111">
        <f t="shared" si="987"/>
        <v>0</v>
      </c>
      <c r="BA526" s="111">
        <f t="shared" si="987"/>
        <v>0</v>
      </c>
      <c r="BB526" s="111">
        <f t="shared" si="987"/>
        <v>0</v>
      </c>
      <c r="BC526" s="111">
        <f t="shared" si="987"/>
        <v>0</v>
      </c>
      <c r="BD526" s="111">
        <f t="shared" si="987"/>
        <v>0</v>
      </c>
      <c r="BE526" s="111">
        <f t="shared" si="987"/>
        <v>0</v>
      </c>
      <c r="BF526" s="111">
        <f t="shared" si="987"/>
        <v>0</v>
      </c>
      <c r="BG526" s="111">
        <f t="shared" si="987"/>
        <v>0</v>
      </c>
      <c r="BH526" s="111">
        <f t="shared" si="987"/>
        <v>0</v>
      </c>
      <c r="BI526" s="111">
        <f t="shared" si="987"/>
        <v>0</v>
      </c>
      <c r="BJ526" s="225">
        <f>SUM(BJ523:BJ525)</f>
        <v>0</v>
      </c>
      <c r="BK526" s="225">
        <f>SUM(BK523:BK525)</f>
        <v>0</v>
      </c>
      <c r="BL526" s="225">
        <f>SUM(BL523:BL525)</f>
        <v>0</v>
      </c>
      <c r="BM526" s="112"/>
      <c r="BN526" s="112"/>
      <c r="BO526" s="112"/>
      <c r="BP526" s="112"/>
      <c r="BQ526" s="111">
        <f t="shared" ref="BQ526:CD526" si="988">SUM(BQ523:BQ525)</f>
        <v>0</v>
      </c>
      <c r="BR526" s="247"/>
      <c r="BS526" s="111">
        <f t="shared" si="988"/>
        <v>0</v>
      </c>
      <c r="BT526" s="111">
        <f t="shared" si="988"/>
        <v>0</v>
      </c>
      <c r="BU526" s="111">
        <f t="shared" si="988"/>
        <v>0</v>
      </c>
      <c r="BV526" s="111">
        <f t="shared" si="988"/>
        <v>0</v>
      </c>
      <c r="BW526" s="111">
        <f t="shared" si="988"/>
        <v>0</v>
      </c>
      <c r="BX526" s="225">
        <f>SUM(BX523:BX525)</f>
        <v>0</v>
      </c>
      <c r="BY526" s="225">
        <f>SUM(BY523:BY525)</f>
        <v>0</v>
      </c>
      <c r="BZ526" s="111">
        <f t="shared" si="988"/>
        <v>0</v>
      </c>
      <c r="CA526" s="111">
        <f t="shared" si="988"/>
        <v>0</v>
      </c>
      <c r="CB526" s="111">
        <f t="shared" si="988"/>
        <v>0</v>
      </c>
      <c r="CC526" s="111">
        <f t="shared" si="988"/>
        <v>0</v>
      </c>
      <c r="CD526" s="111">
        <f t="shared" si="988"/>
        <v>0</v>
      </c>
      <c r="CE526" s="225">
        <f>SUM(CE523:CE525)</f>
        <v>0</v>
      </c>
      <c r="CF526" s="247"/>
      <c r="CG526" s="570"/>
      <c r="CH526" s="570"/>
      <c r="CI526" s="112"/>
      <c r="CJ526" s="112"/>
      <c r="CK526" s="112"/>
    </row>
    <row r="527" spans="1:89" ht="78.75" outlineLevel="1">
      <c r="A527" s="119"/>
      <c r="B527" s="119"/>
      <c r="C527" s="101">
        <v>2</v>
      </c>
      <c r="D527" s="25" t="s">
        <v>291</v>
      </c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252"/>
      <c r="AD527" s="252"/>
      <c r="AE527" s="252"/>
      <c r="AF527" s="252"/>
      <c r="AG527" s="252"/>
      <c r="AH527" s="252"/>
      <c r="AI527" s="173"/>
      <c r="AJ527" s="164">
        <f>AJ533+AJ538+AJ543+AJ548+AJ553+AJ558+AJ564+AJ569+AJ574+AJ579+AJ584+AJ589</f>
        <v>1.7642685761545509</v>
      </c>
      <c r="AK527" s="164">
        <f>AK533+AK538+AK543+AK548+AK553+AK558+AK564+AK569+AK574+AK579+AK584+AK589</f>
        <v>3.4801005747114581E-2</v>
      </c>
      <c r="AL527" s="173"/>
      <c r="AM527" s="164">
        <f>AM533+AM538+AM543+AM548+AM553+AM558+AM564+AM569+AM574+AM579+AM584+AM589</f>
        <v>0</v>
      </c>
      <c r="AN527" s="164">
        <f>AN533+AN538+AN543+AN548+AN553+AN558+AN564+AN569+AN574+AN579+AN584+AN589</f>
        <v>0</v>
      </c>
      <c r="AO527" s="173"/>
      <c r="AP527" s="164">
        <f>AP533+AP538+AP543+AP548+AP553+AP558+AP564+AP569+AP574+AP579+AP584+AP589</f>
        <v>0</v>
      </c>
      <c r="AQ527" s="164">
        <f>AQ533+AQ538+AQ543+AQ548+AQ553+AQ558+AQ564+AQ569+AQ574+AQ579+AQ584+AQ589</f>
        <v>0</v>
      </c>
      <c r="AR527" s="173"/>
      <c r="AS527" s="164">
        <f>AS533+AS538+AS543+AS548+AS553+AS558+AS564+AS569+AS574+AS579+AS584+AS589</f>
        <v>7.2011523999999993E-2</v>
      </c>
      <c r="AT527" s="164">
        <f>AT533+AT538+AT543+AT548+AT553+AT558+AT564+AT569+AT574+AT579+AT584+AT589</f>
        <v>1.3311157760000001E-3</v>
      </c>
      <c r="AU527" s="173"/>
      <c r="AV527" s="164">
        <f>AV533+AV538+AV543+AV548+AV553+AV558+AV564+AV569+AV574+AV579+AV584+AV589</f>
        <v>7.2011523999999993E-2</v>
      </c>
      <c r="AW527" s="164">
        <f>AW533+AW538+AW543+AW548+AW553+AW558+AW564+AW569+AW574+AW579+AW584+AW589</f>
        <v>1.3311157760000001E-3</v>
      </c>
      <c r="AX527" s="173"/>
      <c r="AY527" s="164">
        <f>AY533+AY538+AY543+AY548+AY553+AY558+AY564+AY569+AY574+AY579+AY584+AY589</f>
        <v>0.14402304799999999</v>
      </c>
      <c r="AZ527" s="164">
        <f>AZ533+AZ538+AZ543+AZ548+AZ553+AZ558+AZ564+AZ569+AZ574+AZ579+AZ584+AZ589</f>
        <v>2.6622315520000001E-3</v>
      </c>
      <c r="BA527" s="173"/>
      <c r="BB527" s="164">
        <f>BB533+BB538+BB543+BB548+BB553+BB558+BB564+BB569+BB574+BB579+BB584+BB589</f>
        <v>2.7253773184444428</v>
      </c>
      <c r="BC527" s="164">
        <f>BC533+BC538+BC543+BC548+BC553+BC558+BC564+BC569+BC574+BC579+BC584+BC589</f>
        <v>5.0377947064888857E-2</v>
      </c>
      <c r="BD527" s="173"/>
      <c r="BE527" s="164">
        <f>BE533+BE538+BE543+BE548+BE553+BE558+BE564+BE569+BE574+BE579+BE584+BE589</f>
        <v>3.8055501784444425</v>
      </c>
      <c r="BF527" s="164">
        <f>BF533+BF538+BF543+BF548+BF553+BF558+BF564+BF569+BF574+BF579+BF584+BF589</f>
        <v>7.0344683704888861E-2</v>
      </c>
      <c r="BG527" s="173"/>
      <c r="BH527" s="164">
        <f>BH533+BH538+BH543+BH548+BH553+BH558+BH564+BH569+BH574+BH579+BH584+BH589</f>
        <v>2.9884782459999997</v>
      </c>
      <c r="BI527" s="164">
        <f>BI533+BI538+BI543+BI548+BI553+BI558+BI564+BI569+BI574+BI579+BI584+BI589</f>
        <v>5.5241304704000002E-2</v>
      </c>
      <c r="BJ527" s="173"/>
      <c r="BK527" s="164">
        <f>BK533+BK538+BK543+BK548+BK553+BK558+BK564+BK569+BK574+BK579+BK584+BK589</f>
        <v>2.9884782459999997</v>
      </c>
      <c r="BL527" s="164">
        <f>BL533+BL538+BL543+BL548+BL553+BL558+BL564+BL569+BL574+BL579+BL584+BL589</f>
        <v>5.5241304704000002E-2</v>
      </c>
      <c r="BM527" s="173"/>
      <c r="BN527" s="173"/>
      <c r="BO527" s="173"/>
      <c r="BP527" s="173"/>
      <c r="BQ527" s="164">
        <f>BQ533+BQ538+BQ543+BQ548+BQ553+BQ558+BQ564+BQ569+BQ574+BQ579+BQ584+BQ589</f>
        <v>0.79880053597611456</v>
      </c>
      <c r="BR527" s="248"/>
      <c r="BS527" s="164">
        <f>BS533+BS538+BS543+BS548+BS553+BS558+BS564+BS569+BS574+BS579+BS584+BS589</f>
        <v>0</v>
      </c>
      <c r="BT527" s="164">
        <f t="shared" ref="BT527:CH527" si="989">BT533+BT538+BT543+BT548+BT553+BT558+BT564+BT569+BT574+BT579+BT584+BT589</f>
        <v>0</v>
      </c>
      <c r="BU527" s="164">
        <f t="shared" si="989"/>
        <v>0.10362462</v>
      </c>
      <c r="BV527" s="164">
        <f t="shared" si="989"/>
        <v>0.10362462</v>
      </c>
      <c r="BW527" s="164">
        <f t="shared" si="989"/>
        <v>0.19215102798805733</v>
      </c>
      <c r="BX527" s="164">
        <f t="shared" si="989"/>
        <v>0.344210094784207</v>
      </c>
      <c r="BY527" s="164">
        <f t="shared" si="989"/>
        <v>0.344210094784207</v>
      </c>
      <c r="BZ527" s="164">
        <f t="shared" si="989"/>
        <v>0.19045926000000002</v>
      </c>
      <c r="CA527" s="164">
        <f t="shared" si="989"/>
        <v>0</v>
      </c>
      <c r="CB527" s="164">
        <f t="shared" si="989"/>
        <v>0</v>
      </c>
      <c r="CC527" s="164">
        <f t="shared" si="989"/>
        <v>0.19045926000000002</v>
      </c>
      <c r="CD527" s="164">
        <f t="shared" si="989"/>
        <v>0</v>
      </c>
      <c r="CE527" s="164">
        <f t="shared" si="989"/>
        <v>0</v>
      </c>
      <c r="CF527" s="164">
        <f t="shared" si="989"/>
        <v>0</v>
      </c>
      <c r="CG527" s="164">
        <f t="shared" si="989"/>
        <v>0</v>
      </c>
      <c r="CH527" s="164">
        <f t="shared" si="989"/>
        <v>0</v>
      </c>
      <c r="CI527" s="173"/>
      <c r="CJ527" s="173"/>
      <c r="CK527" s="173"/>
    </row>
    <row r="528" spans="1:89" outlineLevel="1">
      <c r="A528" s="117"/>
      <c r="B528" s="117"/>
      <c r="C528" s="95" t="s">
        <v>51</v>
      </c>
      <c r="D528" s="122" t="s">
        <v>101</v>
      </c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23"/>
      <c r="AB528" s="112"/>
      <c r="AC528" s="246"/>
      <c r="AD528" s="246"/>
      <c r="AE528" s="246"/>
      <c r="AF528" s="246"/>
      <c r="AG528" s="246"/>
      <c r="AH528" s="246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246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246"/>
      <c r="CG528" s="582"/>
      <c r="CH528" s="582"/>
      <c r="CI528" s="112"/>
      <c r="CJ528" s="112"/>
      <c r="CK528" s="112"/>
    </row>
    <row r="529" spans="1:89" hidden="1" outlineLevel="1">
      <c r="A529" s="117"/>
      <c r="B529" s="117"/>
      <c r="C529" s="102" t="s">
        <v>126</v>
      </c>
      <c r="D529" s="36" t="s">
        <v>106</v>
      </c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7"/>
      <c r="AB529" s="112"/>
      <c r="AC529" s="246"/>
      <c r="AD529" s="246"/>
      <c r="AE529" s="246"/>
      <c r="AF529" s="246"/>
      <c r="AG529" s="246"/>
      <c r="AH529" s="246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246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246"/>
      <c r="CG529" s="582"/>
      <c r="CH529" s="582"/>
      <c r="CI529" s="112"/>
      <c r="CJ529" s="112"/>
      <c r="CK529" s="112"/>
    </row>
    <row r="530" spans="1:89" hidden="1" outlineLevel="1">
      <c r="A530" s="117"/>
      <c r="B530" s="117"/>
      <c r="C530" s="103"/>
      <c r="D530" s="131"/>
      <c r="E530" s="117"/>
      <c r="F530" s="117"/>
      <c r="G530" s="111">
        <f>J530+O530+P530+Q530+R530</f>
        <v>0</v>
      </c>
      <c r="H530" s="225">
        <f t="shared" ref="H530:J532" si="990">SUM(I530:L530)</f>
        <v>0</v>
      </c>
      <c r="I530" s="225">
        <f t="shared" si="990"/>
        <v>0</v>
      </c>
      <c r="J530" s="111">
        <f t="shared" si="990"/>
        <v>0</v>
      </c>
      <c r="K530" s="123"/>
      <c r="L530" s="123"/>
      <c r="M530" s="123"/>
      <c r="N530" s="123"/>
      <c r="O530" s="123"/>
      <c r="P530" s="123"/>
      <c r="Q530" s="123"/>
      <c r="R530" s="123"/>
      <c r="S530" s="221"/>
      <c r="T530" s="123"/>
      <c r="U530" s="123"/>
      <c r="V530" s="123"/>
      <c r="W530" s="123"/>
      <c r="X530" s="123"/>
      <c r="Y530" s="123"/>
      <c r="Z530" s="221"/>
      <c r="AA530" s="123"/>
      <c r="AB530" s="111">
        <f>AI530+AX530+BA530+BD530+BG530</f>
        <v>0</v>
      </c>
      <c r="AC530" s="247"/>
      <c r="AD530" s="247"/>
      <c r="AE530" s="247"/>
      <c r="AF530" s="247"/>
      <c r="AG530" s="247"/>
      <c r="AH530" s="247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221"/>
      <c r="BK530" s="221"/>
      <c r="BL530" s="221"/>
      <c r="BM530" s="123"/>
      <c r="BN530" s="123"/>
      <c r="BO530" s="123"/>
      <c r="BP530" s="123"/>
      <c r="BQ530" s="111">
        <f>SUM(BS530:BW530)</f>
        <v>0</v>
      </c>
      <c r="BR530" s="247"/>
      <c r="BS530" s="123"/>
      <c r="BT530" s="123"/>
      <c r="BU530" s="123"/>
      <c r="BV530" s="123"/>
      <c r="BW530" s="123"/>
      <c r="BX530" s="221"/>
      <c r="BY530" s="221"/>
      <c r="BZ530" s="111">
        <f>SUM(CA530:CD530)</f>
        <v>0</v>
      </c>
      <c r="CA530" s="123"/>
      <c r="CB530" s="123"/>
      <c r="CC530" s="123"/>
      <c r="CD530" s="123"/>
      <c r="CE530" s="221"/>
      <c r="CF530" s="229"/>
      <c r="CG530" s="578"/>
      <c r="CH530" s="578"/>
      <c r="CI530" s="117"/>
      <c r="CJ530" s="117"/>
      <c r="CK530" s="117"/>
    </row>
    <row r="531" spans="1:89" hidden="1" outlineLevel="1">
      <c r="A531" s="117"/>
      <c r="B531" s="117"/>
      <c r="C531" s="103"/>
      <c r="D531" s="131"/>
      <c r="E531" s="117"/>
      <c r="F531" s="117"/>
      <c r="G531" s="111">
        <f>J531+O531+P531+Q531+R531</f>
        <v>0</v>
      </c>
      <c r="H531" s="225">
        <f t="shared" si="990"/>
        <v>0</v>
      </c>
      <c r="I531" s="225">
        <f t="shared" si="990"/>
        <v>0</v>
      </c>
      <c r="J531" s="111">
        <f t="shared" si="990"/>
        <v>0</v>
      </c>
      <c r="K531" s="90"/>
      <c r="L531" s="90"/>
      <c r="M531" s="90"/>
      <c r="N531" s="90"/>
      <c r="O531" s="90"/>
      <c r="P531" s="90"/>
      <c r="Q531" s="90"/>
      <c r="R531" s="90"/>
      <c r="S531" s="224"/>
      <c r="T531" s="87"/>
      <c r="U531" s="87"/>
      <c r="V531" s="87"/>
      <c r="W531" s="87"/>
      <c r="X531" s="87"/>
      <c r="Y531" s="87"/>
      <c r="Z531" s="222"/>
      <c r="AA531" s="87"/>
      <c r="AB531" s="111">
        <f>AI531+AX531+BA531+BD531+BG531</f>
        <v>0</v>
      </c>
      <c r="AC531" s="247"/>
      <c r="AD531" s="247"/>
      <c r="AE531" s="247"/>
      <c r="AF531" s="247"/>
      <c r="AG531" s="247"/>
      <c r="AH531" s="24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222"/>
      <c r="BK531" s="222"/>
      <c r="BL531" s="222"/>
      <c r="BM531" s="87"/>
      <c r="BN531" s="87"/>
      <c r="BO531" s="87"/>
      <c r="BP531" s="87"/>
      <c r="BQ531" s="111">
        <f>SUM(BS531:BW531)</f>
        <v>0</v>
      </c>
      <c r="BR531" s="247"/>
      <c r="BS531" s="87"/>
      <c r="BT531" s="87"/>
      <c r="BU531" s="87"/>
      <c r="BV531" s="87"/>
      <c r="BW531" s="87"/>
      <c r="BX531" s="222"/>
      <c r="BY531" s="222"/>
      <c r="BZ531" s="111">
        <f>SUM(CA531:CD531)</f>
        <v>0</v>
      </c>
      <c r="CA531" s="87"/>
      <c r="CB531" s="87"/>
      <c r="CC531" s="87"/>
      <c r="CD531" s="87"/>
      <c r="CE531" s="222"/>
      <c r="CF531" s="226"/>
      <c r="CG531" s="568"/>
      <c r="CH531" s="568"/>
      <c r="CI531" s="117"/>
      <c r="CJ531" s="117"/>
      <c r="CK531" s="117"/>
    </row>
    <row r="532" spans="1:89" hidden="1" outlineLevel="1">
      <c r="A532" s="117"/>
      <c r="B532" s="117"/>
      <c r="C532" s="103"/>
      <c r="D532" s="131"/>
      <c r="E532" s="117"/>
      <c r="F532" s="117"/>
      <c r="G532" s="111">
        <f>J532+O532+P532+Q532+R532</f>
        <v>0</v>
      </c>
      <c r="H532" s="225">
        <f t="shared" si="990"/>
        <v>0</v>
      </c>
      <c r="I532" s="225">
        <f t="shared" si="990"/>
        <v>0</v>
      </c>
      <c r="J532" s="111">
        <f t="shared" si="990"/>
        <v>0</v>
      </c>
      <c r="K532" s="90"/>
      <c r="L532" s="90"/>
      <c r="M532" s="90"/>
      <c r="N532" s="90"/>
      <c r="O532" s="90"/>
      <c r="P532" s="90"/>
      <c r="Q532" s="90"/>
      <c r="R532" s="90"/>
      <c r="S532" s="224"/>
      <c r="T532" s="87"/>
      <c r="U532" s="87"/>
      <c r="V532" s="87"/>
      <c r="W532" s="87"/>
      <c r="X532" s="87"/>
      <c r="Y532" s="87"/>
      <c r="Z532" s="222"/>
      <c r="AA532" s="87"/>
      <c r="AB532" s="111">
        <f>AI532+AX532+BA532+BD532+BG532</f>
        <v>0</v>
      </c>
      <c r="AC532" s="247"/>
      <c r="AD532" s="247"/>
      <c r="AE532" s="247"/>
      <c r="AF532" s="247"/>
      <c r="AG532" s="247"/>
      <c r="AH532" s="24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222"/>
      <c r="BK532" s="222"/>
      <c r="BL532" s="222"/>
      <c r="BM532" s="87"/>
      <c r="BN532" s="87"/>
      <c r="BO532" s="87"/>
      <c r="BP532" s="87"/>
      <c r="BQ532" s="111">
        <f>SUM(BS532:BW532)</f>
        <v>0</v>
      </c>
      <c r="BR532" s="247"/>
      <c r="BS532" s="87"/>
      <c r="BT532" s="87"/>
      <c r="BU532" s="87"/>
      <c r="BV532" s="87"/>
      <c r="BW532" s="87"/>
      <c r="BX532" s="222"/>
      <c r="BY532" s="222"/>
      <c r="BZ532" s="111">
        <f>SUM(CA532:CD532)</f>
        <v>0</v>
      </c>
      <c r="CA532" s="87"/>
      <c r="CB532" s="87"/>
      <c r="CC532" s="87"/>
      <c r="CD532" s="87"/>
      <c r="CE532" s="222"/>
      <c r="CF532" s="226"/>
      <c r="CG532" s="568"/>
      <c r="CH532" s="568"/>
      <c r="CI532" s="117"/>
      <c r="CJ532" s="117"/>
      <c r="CK532" s="117"/>
    </row>
    <row r="533" spans="1:89" hidden="1" outlineLevel="1">
      <c r="A533" s="117"/>
      <c r="B533" s="117"/>
      <c r="C533" s="103"/>
      <c r="D533" s="37" t="s">
        <v>107</v>
      </c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24"/>
      <c r="AB533" s="111">
        <f>SUM(AB530:AB532)</f>
        <v>0</v>
      </c>
      <c r="AC533" s="247"/>
      <c r="AD533" s="247"/>
      <c r="AE533" s="247"/>
      <c r="AF533" s="247"/>
      <c r="AG533" s="247"/>
      <c r="AH533" s="247"/>
      <c r="AI533" s="111">
        <f>SUM(AI530:AI532)</f>
        <v>0</v>
      </c>
      <c r="AJ533" s="111">
        <f>SUM(AJ530:AJ532)</f>
        <v>0</v>
      </c>
      <c r="AK533" s="111">
        <f t="shared" ref="AK533:BI533" si="991">SUM(AK530:AK532)</f>
        <v>0</v>
      </c>
      <c r="AL533" s="111">
        <f t="shared" si="991"/>
        <v>0</v>
      </c>
      <c r="AM533" s="111">
        <f t="shared" si="991"/>
        <v>0</v>
      </c>
      <c r="AN533" s="111">
        <f t="shared" si="991"/>
        <v>0</v>
      </c>
      <c r="AO533" s="111">
        <f t="shared" si="991"/>
        <v>0</v>
      </c>
      <c r="AP533" s="111">
        <f t="shared" si="991"/>
        <v>0</v>
      </c>
      <c r="AQ533" s="111">
        <f t="shared" si="991"/>
        <v>0</v>
      </c>
      <c r="AR533" s="111">
        <f t="shared" si="991"/>
        <v>0</v>
      </c>
      <c r="AS533" s="111">
        <f t="shared" si="991"/>
        <v>0</v>
      </c>
      <c r="AT533" s="111">
        <f t="shared" si="991"/>
        <v>0</v>
      </c>
      <c r="AU533" s="111">
        <f t="shared" si="991"/>
        <v>0</v>
      </c>
      <c r="AV533" s="111">
        <f t="shared" si="991"/>
        <v>0</v>
      </c>
      <c r="AW533" s="111">
        <f t="shared" si="991"/>
        <v>0</v>
      </c>
      <c r="AX533" s="111">
        <f t="shared" si="991"/>
        <v>0</v>
      </c>
      <c r="AY533" s="111">
        <f t="shared" si="991"/>
        <v>0</v>
      </c>
      <c r="AZ533" s="111">
        <f t="shared" si="991"/>
        <v>0</v>
      </c>
      <c r="BA533" s="111">
        <f t="shared" si="991"/>
        <v>0</v>
      </c>
      <c r="BB533" s="111">
        <f t="shared" si="991"/>
        <v>0</v>
      </c>
      <c r="BC533" s="111">
        <f t="shared" si="991"/>
        <v>0</v>
      </c>
      <c r="BD533" s="111">
        <f t="shared" si="991"/>
        <v>0</v>
      </c>
      <c r="BE533" s="111">
        <f t="shared" si="991"/>
        <v>0</v>
      </c>
      <c r="BF533" s="111">
        <f t="shared" si="991"/>
        <v>0</v>
      </c>
      <c r="BG533" s="111">
        <f t="shared" si="991"/>
        <v>0</v>
      </c>
      <c r="BH533" s="111">
        <f t="shared" si="991"/>
        <v>0</v>
      </c>
      <c r="BI533" s="111">
        <f t="shared" si="991"/>
        <v>0</v>
      </c>
      <c r="BJ533" s="225">
        <f>SUM(BJ530:BJ532)</f>
        <v>0</v>
      </c>
      <c r="BK533" s="225">
        <f>SUM(BK530:BK532)</f>
        <v>0</v>
      </c>
      <c r="BL533" s="225">
        <f>SUM(BL530:BL532)</f>
        <v>0</v>
      </c>
      <c r="BM533" s="112"/>
      <c r="BN533" s="112"/>
      <c r="BO533" s="112"/>
      <c r="BP533" s="112"/>
      <c r="BQ533" s="111">
        <f t="shared" ref="BQ533:CD533" si="992">SUM(BQ530:BQ532)</f>
        <v>0</v>
      </c>
      <c r="BR533" s="247"/>
      <c r="BS533" s="111">
        <f t="shared" si="992"/>
        <v>0</v>
      </c>
      <c r="BT533" s="111">
        <f t="shared" si="992"/>
        <v>0</v>
      </c>
      <c r="BU533" s="111">
        <f t="shared" si="992"/>
        <v>0</v>
      </c>
      <c r="BV533" s="111">
        <f t="shared" si="992"/>
        <v>0</v>
      </c>
      <c r="BW533" s="111">
        <f t="shared" si="992"/>
        <v>0</v>
      </c>
      <c r="BX533" s="225">
        <f>SUM(BX530:BX532)</f>
        <v>0</v>
      </c>
      <c r="BY533" s="225">
        <f>SUM(BY530:BY532)</f>
        <v>0</v>
      </c>
      <c r="BZ533" s="111">
        <f t="shared" si="992"/>
        <v>0</v>
      </c>
      <c r="CA533" s="111">
        <f t="shared" si="992"/>
        <v>0</v>
      </c>
      <c r="CB533" s="111">
        <f t="shared" si="992"/>
        <v>0</v>
      </c>
      <c r="CC533" s="111">
        <f t="shared" si="992"/>
        <v>0</v>
      </c>
      <c r="CD533" s="111">
        <f t="shared" si="992"/>
        <v>0</v>
      </c>
      <c r="CE533" s="225">
        <f>SUM(CE530:CE532)</f>
        <v>0</v>
      </c>
      <c r="CF533" s="247"/>
      <c r="CG533" s="570"/>
      <c r="CH533" s="570"/>
      <c r="CI533" s="112"/>
      <c r="CJ533" s="112"/>
      <c r="CK533" s="112"/>
    </row>
    <row r="534" spans="1:89" hidden="1" outlineLevel="1">
      <c r="A534" s="117"/>
      <c r="B534" s="117"/>
      <c r="C534" s="102" t="s">
        <v>127</v>
      </c>
      <c r="D534" s="36" t="s">
        <v>273</v>
      </c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7"/>
      <c r="AB534" s="112"/>
      <c r="AC534" s="246"/>
      <c r="AD534" s="246"/>
      <c r="AE534" s="246"/>
      <c r="AF534" s="246"/>
      <c r="AG534" s="246"/>
      <c r="AH534" s="246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246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246"/>
      <c r="CG534" s="582"/>
      <c r="CH534" s="582"/>
      <c r="CI534" s="112"/>
      <c r="CJ534" s="112"/>
      <c r="CK534" s="112"/>
    </row>
    <row r="535" spans="1:89" hidden="1" outlineLevel="1">
      <c r="A535" s="117"/>
      <c r="B535" s="117"/>
      <c r="C535" s="103"/>
      <c r="D535" s="24"/>
      <c r="E535" s="117"/>
      <c r="F535" s="117"/>
      <c r="G535" s="111">
        <f>J535+O535+P535+Q535+R535</f>
        <v>0</v>
      </c>
      <c r="H535" s="225">
        <f t="shared" ref="H535:J537" si="993">SUM(I535:L535)</f>
        <v>0</v>
      </c>
      <c r="I535" s="225">
        <f t="shared" si="993"/>
        <v>0</v>
      </c>
      <c r="J535" s="111">
        <f t="shared" si="993"/>
        <v>0</v>
      </c>
      <c r="K535" s="123"/>
      <c r="L535" s="123"/>
      <c r="M535" s="123"/>
      <c r="N535" s="123"/>
      <c r="O535" s="123"/>
      <c r="P535" s="123"/>
      <c r="Q535" s="123"/>
      <c r="R535" s="123"/>
      <c r="S535" s="221"/>
      <c r="T535" s="123"/>
      <c r="U535" s="123"/>
      <c r="V535" s="123"/>
      <c r="W535" s="123"/>
      <c r="X535" s="123"/>
      <c r="Y535" s="123"/>
      <c r="Z535" s="221"/>
      <c r="AA535" s="123"/>
      <c r="AB535" s="111">
        <f>AI535+AX535+BA535+BD535+BG535</f>
        <v>0</v>
      </c>
      <c r="AC535" s="247"/>
      <c r="AD535" s="247"/>
      <c r="AE535" s="247"/>
      <c r="AF535" s="247"/>
      <c r="AG535" s="247"/>
      <c r="AH535" s="247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221"/>
      <c r="BK535" s="221"/>
      <c r="BL535" s="221"/>
      <c r="BM535" s="123"/>
      <c r="BN535" s="123"/>
      <c r="BO535" s="123"/>
      <c r="BP535" s="123"/>
      <c r="BQ535" s="111">
        <f>SUM(BS535:BW535)</f>
        <v>0</v>
      </c>
      <c r="BR535" s="247"/>
      <c r="BS535" s="123"/>
      <c r="BT535" s="123"/>
      <c r="BU535" s="123"/>
      <c r="BV535" s="123"/>
      <c r="BW535" s="123"/>
      <c r="BX535" s="221"/>
      <c r="BY535" s="221"/>
      <c r="BZ535" s="111">
        <f>SUM(CA535:CD535)</f>
        <v>0</v>
      </c>
      <c r="CA535" s="123"/>
      <c r="CB535" s="123"/>
      <c r="CC535" s="123"/>
      <c r="CD535" s="123"/>
      <c r="CE535" s="221"/>
      <c r="CF535" s="229"/>
      <c r="CG535" s="578"/>
      <c r="CH535" s="578"/>
      <c r="CI535" s="117"/>
      <c r="CJ535" s="117"/>
      <c r="CK535" s="117"/>
    </row>
    <row r="536" spans="1:89" hidden="1" outlineLevel="1">
      <c r="A536" s="117"/>
      <c r="B536" s="117"/>
      <c r="C536" s="103"/>
      <c r="D536" s="24"/>
      <c r="E536" s="117"/>
      <c r="F536" s="117"/>
      <c r="G536" s="111">
        <f>J536+O536+P536+Q536+R536</f>
        <v>0</v>
      </c>
      <c r="H536" s="225">
        <f t="shared" si="993"/>
        <v>0</v>
      </c>
      <c r="I536" s="225">
        <f t="shared" si="993"/>
        <v>0</v>
      </c>
      <c r="J536" s="111">
        <f t="shared" si="993"/>
        <v>0</v>
      </c>
      <c r="K536" s="90"/>
      <c r="L536" s="90"/>
      <c r="M536" s="90"/>
      <c r="N536" s="90"/>
      <c r="O536" s="90"/>
      <c r="P536" s="90"/>
      <c r="Q536" s="90"/>
      <c r="R536" s="90"/>
      <c r="S536" s="224"/>
      <c r="T536" s="87"/>
      <c r="U536" s="87"/>
      <c r="V536" s="87"/>
      <c r="W536" s="87"/>
      <c r="X536" s="87"/>
      <c r="Y536" s="87"/>
      <c r="Z536" s="222"/>
      <c r="AA536" s="87"/>
      <c r="AB536" s="111">
        <f>AI536+AX536+BA536+BD536+BG536</f>
        <v>0</v>
      </c>
      <c r="AC536" s="247"/>
      <c r="AD536" s="247"/>
      <c r="AE536" s="247"/>
      <c r="AF536" s="247"/>
      <c r="AG536" s="247"/>
      <c r="AH536" s="24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222"/>
      <c r="BK536" s="222"/>
      <c r="BL536" s="222"/>
      <c r="BM536" s="87"/>
      <c r="BN536" s="87"/>
      <c r="BO536" s="87"/>
      <c r="BP536" s="87"/>
      <c r="BQ536" s="111">
        <f>SUM(BS536:BW536)</f>
        <v>0</v>
      </c>
      <c r="BR536" s="247"/>
      <c r="BS536" s="87"/>
      <c r="BT536" s="87"/>
      <c r="BU536" s="87"/>
      <c r="BV536" s="87"/>
      <c r="BW536" s="87"/>
      <c r="BX536" s="222"/>
      <c r="BY536" s="222"/>
      <c r="BZ536" s="111">
        <f>SUM(CA536:CD536)</f>
        <v>0</v>
      </c>
      <c r="CA536" s="87"/>
      <c r="CB536" s="87"/>
      <c r="CC536" s="87"/>
      <c r="CD536" s="87"/>
      <c r="CE536" s="222"/>
      <c r="CF536" s="226"/>
      <c r="CG536" s="568"/>
      <c r="CH536" s="568"/>
      <c r="CI536" s="117"/>
      <c r="CJ536" s="117"/>
      <c r="CK536" s="117"/>
    </row>
    <row r="537" spans="1:89" hidden="1" outlineLevel="1">
      <c r="A537" s="117"/>
      <c r="B537" s="117"/>
      <c r="C537" s="103" t="s">
        <v>104</v>
      </c>
      <c r="D537" s="24"/>
      <c r="E537" s="117"/>
      <c r="F537" s="117"/>
      <c r="G537" s="111">
        <f>J537+O537+P537+Q537+R537</f>
        <v>0</v>
      </c>
      <c r="H537" s="225">
        <f t="shared" si="993"/>
        <v>0</v>
      </c>
      <c r="I537" s="225">
        <f t="shared" si="993"/>
        <v>0</v>
      </c>
      <c r="J537" s="111">
        <f t="shared" si="993"/>
        <v>0</v>
      </c>
      <c r="K537" s="90"/>
      <c r="L537" s="90"/>
      <c r="M537" s="90"/>
      <c r="N537" s="90"/>
      <c r="O537" s="90"/>
      <c r="P537" s="90"/>
      <c r="Q537" s="90"/>
      <c r="R537" s="90"/>
      <c r="S537" s="224"/>
      <c r="T537" s="87"/>
      <c r="U537" s="87"/>
      <c r="V537" s="87"/>
      <c r="W537" s="87"/>
      <c r="X537" s="87"/>
      <c r="Y537" s="87"/>
      <c r="Z537" s="222"/>
      <c r="AA537" s="87"/>
      <c r="AB537" s="111">
        <f>AI537+AX537+BA537+BD537+BG537</f>
        <v>0</v>
      </c>
      <c r="AC537" s="247"/>
      <c r="AD537" s="247"/>
      <c r="AE537" s="247"/>
      <c r="AF537" s="247"/>
      <c r="AG537" s="247"/>
      <c r="AH537" s="24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222"/>
      <c r="BK537" s="222"/>
      <c r="BL537" s="222"/>
      <c r="BM537" s="87"/>
      <c r="BN537" s="87"/>
      <c r="BO537" s="87"/>
      <c r="BP537" s="87"/>
      <c r="BQ537" s="111">
        <f>SUM(BS537:BW537)</f>
        <v>0</v>
      </c>
      <c r="BR537" s="247"/>
      <c r="BS537" s="87"/>
      <c r="BT537" s="87"/>
      <c r="BU537" s="87"/>
      <c r="BV537" s="87"/>
      <c r="BW537" s="87"/>
      <c r="BX537" s="222"/>
      <c r="BY537" s="222"/>
      <c r="BZ537" s="111">
        <f>SUM(CA537:CD537)</f>
        <v>0</v>
      </c>
      <c r="CA537" s="87"/>
      <c r="CB537" s="87"/>
      <c r="CC537" s="87"/>
      <c r="CD537" s="87"/>
      <c r="CE537" s="222"/>
      <c r="CF537" s="226"/>
      <c r="CG537" s="568"/>
      <c r="CH537" s="568"/>
      <c r="CI537" s="117"/>
      <c r="CJ537" s="117"/>
      <c r="CK537" s="117"/>
    </row>
    <row r="538" spans="1:89" hidden="1" outlineLevel="1">
      <c r="A538" s="117"/>
      <c r="B538" s="117"/>
      <c r="C538" s="103"/>
      <c r="D538" s="37" t="s">
        <v>107</v>
      </c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24"/>
      <c r="AB538" s="111">
        <f>SUM(AB535:AB537)</f>
        <v>0</v>
      </c>
      <c r="AC538" s="247"/>
      <c r="AD538" s="247"/>
      <c r="AE538" s="247"/>
      <c r="AF538" s="247"/>
      <c r="AG538" s="247"/>
      <c r="AH538" s="247"/>
      <c r="AI538" s="111">
        <f>SUM(AI535:AI537)</f>
        <v>0</v>
      </c>
      <c r="AJ538" s="111">
        <f>SUM(AJ535:AJ537)</f>
        <v>0</v>
      </c>
      <c r="AK538" s="111">
        <f t="shared" ref="AK538:BI538" si="994">SUM(AK535:AK537)</f>
        <v>0</v>
      </c>
      <c r="AL538" s="111">
        <f t="shared" si="994"/>
        <v>0</v>
      </c>
      <c r="AM538" s="111">
        <f t="shared" si="994"/>
        <v>0</v>
      </c>
      <c r="AN538" s="111">
        <f t="shared" si="994"/>
        <v>0</v>
      </c>
      <c r="AO538" s="111">
        <f t="shared" si="994"/>
        <v>0</v>
      </c>
      <c r="AP538" s="111">
        <f t="shared" si="994"/>
        <v>0</v>
      </c>
      <c r="AQ538" s="111">
        <f t="shared" si="994"/>
        <v>0</v>
      </c>
      <c r="AR538" s="111">
        <f t="shared" si="994"/>
        <v>0</v>
      </c>
      <c r="AS538" s="111">
        <f t="shared" si="994"/>
        <v>0</v>
      </c>
      <c r="AT538" s="111">
        <f t="shared" si="994"/>
        <v>0</v>
      </c>
      <c r="AU538" s="111">
        <f t="shared" si="994"/>
        <v>0</v>
      </c>
      <c r="AV538" s="111">
        <f t="shared" si="994"/>
        <v>0</v>
      </c>
      <c r="AW538" s="111">
        <f t="shared" si="994"/>
        <v>0</v>
      </c>
      <c r="AX538" s="111">
        <f t="shared" si="994"/>
        <v>0</v>
      </c>
      <c r="AY538" s="111">
        <f t="shared" si="994"/>
        <v>0</v>
      </c>
      <c r="AZ538" s="111">
        <f t="shared" si="994"/>
        <v>0</v>
      </c>
      <c r="BA538" s="111">
        <f t="shared" si="994"/>
        <v>0</v>
      </c>
      <c r="BB538" s="111">
        <f t="shared" si="994"/>
        <v>0</v>
      </c>
      <c r="BC538" s="111">
        <f t="shared" si="994"/>
        <v>0</v>
      </c>
      <c r="BD538" s="111">
        <f t="shared" si="994"/>
        <v>0</v>
      </c>
      <c r="BE538" s="111">
        <f t="shared" si="994"/>
        <v>0</v>
      </c>
      <c r="BF538" s="111">
        <f t="shared" si="994"/>
        <v>0</v>
      </c>
      <c r="BG538" s="111">
        <f t="shared" si="994"/>
        <v>0</v>
      </c>
      <c r="BH538" s="111">
        <f t="shared" si="994"/>
        <v>0</v>
      </c>
      <c r="BI538" s="111">
        <f t="shared" si="994"/>
        <v>0</v>
      </c>
      <c r="BJ538" s="225">
        <f>SUM(BJ535:BJ537)</f>
        <v>0</v>
      </c>
      <c r="BK538" s="225">
        <f>SUM(BK535:BK537)</f>
        <v>0</v>
      </c>
      <c r="BL538" s="225">
        <f>SUM(BL535:BL537)</f>
        <v>0</v>
      </c>
      <c r="BM538" s="112"/>
      <c r="BN538" s="112"/>
      <c r="BO538" s="112"/>
      <c r="BP538" s="112"/>
      <c r="BQ538" s="111">
        <f t="shared" ref="BQ538:CD538" si="995">SUM(BQ535:BQ537)</f>
        <v>0</v>
      </c>
      <c r="BR538" s="247"/>
      <c r="BS538" s="111">
        <f t="shared" si="995"/>
        <v>0</v>
      </c>
      <c r="BT538" s="111">
        <f t="shared" si="995"/>
        <v>0</v>
      </c>
      <c r="BU538" s="111">
        <f t="shared" si="995"/>
        <v>0</v>
      </c>
      <c r="BV538" s="111">
        <f t="shared" si="995"/>
        <v>0</v>
      </c>
      <c r="BW538" s="111">
        <f t="shared" si="995"/>
        <v>0</v>
      </c>
      <c r="BX538" s="225">
        <f>SUM(BX535:BX537)</f>
        <v>0</v>
      </c>
      <c r="BY538" s="225">
        <f>SUM(BY535:BY537)</f>
        <v>0</v>
      </c>
      <c r="BZ538" s="111">
        <f t="shared" si="995"/>
        <v>0</v>
      </c>
      <c r="CA538" s="111">
        <f t="shared" si="995"/>
        <v>0</v>
      </c>
      <c r="CB538" s="111">
        <f t="shared" si="995"/>
        <v>0</v>
      </c>
      <c r="CC538" s="111">
        <f t="shared" si="995"/>
        <v>0</v>
      </c>
      <c r="CD538" s="111">
        <f t="shared" si="995"/>
        <v>0</v>
      </c>
      <c r="CE538" s="225">
        <f>SUM(CE535:CE537)</f>
        <v>0</v>
      </c>
      <c r="CF538" s="247"/>
      <c r="CG538" s="570"/>
      <c r="CH538" s="570"/>
      <c r="CI538" s="112"/>
      <c r="CJ538" s="112"/>
      <c r="CK538" s="112"/>
    </row>
    <row r="539" spans="1:89" hidden="1" outlineLevel="1">
      <c r="A539" s="117"/>
      <c r="B539" s="117"/>
      <c r="C539" s="102" t="s">
        <v>128</v>
      </c>
      <c r="D539" s="36" t="s">
        <v>274</v>
      </c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7"/>
      <c r="AB539" s="112"/>
      <c r="AC539" s="246"/>
      <c r="AD539" s="246"/>
      <c r="AE539" s="246"/>
      <c r="AF539" s="246"/>
      <c r="AG539" s="246"/>
      <c r="AH539" s="246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246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246"/>
      <c r="CG539" s="582"/>
      <c r="CH539" s="582"/>
      <c r="CI539" s="112"/>
      <c r="CJ539" s="112"/>
      <c r="CK539" s="112"/>
    </row>
    <row r="540" spans="1:89" hidden="1" outlineLevel="1">
      <c r="A540" s="117"/>
      <c r="B540" s="117"/>
      <c r="C540" s="103"/>
      <c r="D540" s="24"/>
      <c r="E540" s="117"/>
      <c r="F540" s="117"/>
      <c r="G540" s="111">
        <f>J540+O540+P540+Q540+R540</f>
        <v>0</v>
      </c>
      <c r="H540" s="225">
        <f t="shared" ref="H540:J542" si="996">SUM(I540:L540)</f>
        <v>0</v>
      </c>
      <c r="I540" s="225">
        <f t="shared" si="996"/>
        <v>0</v>
      </c>
      <c r="J540" s="111">
        <f t="shared" si="996"/>
        <v>0</v>
      </c>
      <c r="K540" s="123"/>
      <c r="L540" s="123"/>
      <c r="M540" s="123"/>
      <c r="N540" s="123"/>
      <c r="O540" s="123"/>
      <c r="P540" s="123"/>
      <c r="Q540" s="123"/>
      <c r="R540" s="123"/>
      <c r="S540" s="221"/>
      <c r="T540" s="123"/>
      <c r="U540" s="123"/>
      <c r="V540" s="123"/>
      <c r="W540" s="123"/>
      <c r="X540" s="123"/>
      <c r="Y540" s="123"/>
      <c r="Z540" s="221"/>
      <c r="AA540" s="123"/>
      <c r="AB540" s="111">
        <f>AI540+AX540+BA540+BD540+BG540</f>
        <v>0</v>
      </c>
      <c r="AC540" s="247"/>
      <c r="AD540" s="247"/>
      <c r="AE540" s="247"/>
      <c r="AF540" s="247"/>
      <c r="AG540" s="247"/>
      <c r="AH540" s="247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221"/>
      <c r="BK540" s="221"/>
      <c r="BL540" s="221"/>
      <c r="BM540" s="123"/>
      <c r="BN540" s="123"/>
      <c r="BO540" s="123"/>
      <c r="BP540" s="123"/>
      <c r="BQ540" s="111">
        <f>SUM(BS540:BW540)</f>
        <v>0</v>
      </c>
      <c r="BR540" s="247"/>
      <c r="BS540" s="123"/>
      <c r="BT540" s="123"/>
      <c r="BU540" s="123"/>
      <c r="BV540" s="123"/>
      <c r="BW540" s="123"/>
      <c r="BX540" s="221"/>
      <c r="BY540" s="221"/>
      <c r="BZ540" s="111">
        <f>SUM(CA540:CD540)</f>
        <v>0</v>
      </c>
      <c r="CA540" s="123"/>
      <c r="CB540" s="123"/>
      <c r="CC540" s="123"/>
      <c r="CD540" s="123"/>
      <c r="CE540" s="221"/>
      <c r="CF540" s="229"/>
      <c r="CG540" s="578"/>
      <c r="CH540" s="578"/>
      <c r="CI540" s="117"/>
      <c r="CJ540" s="117"/>
      <c r="CK540" s="117"/>
    </row>
    <row r="541" spans="1:89" hidden="1" outlineLevel="1">
      <c r="A541" s="117"/>
      <c r="B541" s="117"/>
      <c r="C541" s="103"/>
      <c r="D541" s="24"/>
      <c r="E541" s="117"/>
      <c r="F541" s="117"/>
      <c r="G541" s="111">
        <f>J541+O541+P541+Q541+R541</f>
        <v>0</v>
      </c>
      <c r="H541" s="225">
        <f t="shared" si="996"/>
        <v>0</v>
      </c>
      <c r="I541" s="225">
        <f t="shared" si="996"/>
        <v>0</v>
      </c>
      <c r="J541" s="111">
        <f t="shared" si="996"/>
        <v>0</v>
      </c>
      <c r="K541" s="90"/>
      <c r="L541" s="90"/>
      <c r="M541" s="90"/>
      <c r="N541" s="90"/>
      <c r="O541" s="90"/>
      <c r="P541" s="90"/>
      <c r="Q541" s="90"/>
      <c r="R541" s="90"/>
      <c r="S541" s="224"/>
      <c r="T541" s="87"/>
      <c r="U541" s="87"/>
      <c r="V541" s="87"/>
      <c r="W541" s="87"/>
      <c r="X541" s="87"/>
      <c r="Y541" s="87"/>
      <c r="Z541" s="222"/>
      <c r="AA541" s="87"/>
      <c r="AB541" s="111">
        <f>AI541+AX541+BA541+BD541+BG541</f>
        <v>0</v>
      </c>
      <c r="AC541" s="247"/>
      <c r="AD541" s="247"/>
      <c r="AE541" s="247"/>
      <c r="AF541" s="247"/>
      <c r="AG541" s="247"/>
      <c r="AH541" s="24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222"/>
      <c r="BK541" s="222"/>
      <c r="BL541" s="222"/>
      <c r="BM541" s="87"/>
      <c r="BN541" s="87"/>
      <c r="BO541" s="87"/>
      <c r="BP541" s="87"/>
      <c r="BQ541" s="111">
        <f>SUM(BS541:BW541)</f>
        <v>0</v>
      </c>
      <c r="BR541" s="247"/>
      <c r="BS541" s="87"/>
      <c r="BT541" s="87"/>
      <c r="BU541" s="87"/>
      <c r="BV541" s="87"/>
      <c r="BW541" s="87"/>
      <c r="BX541" s="222"/>
      <c r="BY541" s="222"/>
      <c r="BZ541" s="111">
        <f>SUM(CA541:CD541)</f>
        <v>0</v>
      </c>
      <c r="CA541" s="87"/>
      <c r="CB541" s="87"/>
      <c r="CC541" s="87"/>
      <c r="CD541" s="87"/>
      <c r="CE541" s="222"/>
      <c r="CF541" s="226"/>
      <c r="CG541" s="568"/>
      <c r="CH541" s="568"/>
      <c r="CI541" s="117"/>
      <c r="CJ541" s="117"/>
      <c r="CK541" s="117"/>
    </row>
    <row r="542" spans="1:89" hidden="1" outlineLevel="1">
      <c r="A542" s="117"/>
      <c r="B542" s="117"/>
      <c r="C542" s="103" t="s">
        <v>104</v>
      </c>
      <c r="D542" s="24"/>
      <c r="E542" s="117"/>
      <c r="F542" s="117"/>
      <c r="G542" s="111">
        <f>J542+O542+P542+Q542+R542</f>
        <v>0</v>
      </c>
      <c r="H542" s="225">
        <f t="shared" si="996"/>
        <v>0</v>
      </c>
      <c r="I542" s="225">
        <f t="shared" si="996"/>
        <v>0</v>
      </c>
      <c r="J542" s="111">
        <f t="shared" si="996"/>
        <v>0</v>
      </c>
      <c r="K542" s="90"/>
      <c r="L542" s="90"/>
      <c r="M542" s="90"/>
      <c r="N542" s="90"/>
      <c r="O542" s="90"/>
      <c r="P542" s="90"/>
      <c r="Q542" s="90"/>
      <c r="R542" s="90"/>
      <c r="S542" s="224"/>
      <c r="T542" s="87"/>
      <c r="U542" s="87"/>
      <c r="V542" s="87"/>
      <c r="W542" s="87"/>
      <c r="X542" s="87"/>
      <c r="Y542" s="87"/>
      <c r="Z542" s="222"/>
      <c r="AA542" s="87"/>
      <c r="AB542" s="111">
        <f>AI542+AX542+BA542+BD542+BG542</f>
        <v>0</v>
      </c>
      <c r="AC542" s="247"/>
      <c r="AD542" s="247"/>
      <c r="AE542" s="247"/>
      <c r="AF542" s="247"/>
      <c r="AG542" s="247"/>
      <c r="AH542" s="24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222"/>
      <c r="BK542" s="222"/>
      <c r="BL542" s="222"/>
      <c r="BM542" s="87"/>
      <c r="BN542" s="87"/>
      <c r="BO542" s="87"/>
      <c r="BP542" s="87"/>
      <c r="BQ542" s="111">
        <f>SUM(BS542:BW542)</f>
        <v>0</v>
      </c>
      <c r="BR542" s="247"/>
      <c r="BS542" s="87"/>
      <c r="BT542" s="87"/>
      <c r="BU542" s="87"/>
      <c r="BV542" s="87"/>
      <c r="BW542" s="87"/>
      <c r="BX542" s="222"/>
      <c r="BY542" s="222"/>
      <c r="BZ542" s="111">
        <f>SUM(CA542:CD542)</f>
        <v>0</v>
      </c>
      <c r="CA542" s="87"/>
      <c r="CB542" s="87"/>
      <c r="CC542" s="87"/>
      <c r="CD542" s="87"/>
      <c r="CE542" s="222"/>
      <c r="CF542" s="226"/>
      <c r="CG542" s="568"/>
      <c r="CH542" s="568"/>
      <c r="CI542" s="117"/>
      <c r="CJ542" s="117"/>
      <c r="CK542" s="117"/>
    </row>
    <row r="543" spans="1:89" hidden="1" outlineLevel="1">
      <c r="A543" s="117"/>
      <c r="B543" s="117"/>
      <c r="C543" s="103"/>
      <c r="D543" s="37" t="s">
        <v>107</v>
      </c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24"/>
      <c r="AB543" s="111">
        <f>SUM(AB540:AB542)</f>
        <v>0</v>
      </c>
      <c r="AC543" s="247"/>
      <c r="AD543" s="247"/>
      <c r="AE543" s="247"/>
      <c r="AF543" s="247"/>
      <c r="AG543" s="247"/>
      <c r="AH543" s="247"/>
      <c r="AI543" s="111">
        <f>SUM(AI540:AI542)</f>
        <v>0</v>
      </c>
      <c r="AJ543" s="111">
        <f>SUM(AJ540:AJ542)</f>
        <v>0</v>
      </c>
      <c r="AK543" s="111">
        <f t="shared" ref="AK543:BI543" si="997">SUM(AK540:AK542)</f>
        <v>0</v>
      </c>
      <c r="AL543" s="111">
        <f t="shared" si="997"/>
        <v>0</v>
      </c>
      <c r="AM543" s="111">
        <f t="shared" si="997"/>
        <v>0</v>
      </c>
      <c r="AN543" s="111">
        <f t="shared" si="997"/>
        <v>0</v>
      </c>
      <c r="AO543" s="111">
        <f t="shared" si="997"/>
        <v>0</v>
      </c>
      <c r="AP543" s="111">
        <f t="shared" si="997"/>
        <v>0</v>
      </c>
      <c r="AQ543" s="111">
        <f t="shared" si="997"/>
        <v>0</v>
      </c>
      <c r="AR543" s="111">
        <f t="shared" si="997"/>
        <v>0</v>
      </c>
      <c r="AS543" s="111">
        <f t="shared" si="997"/>
        <v>0</v>
      </c>
      <c r="AT543" s="111">
        <f t="shared" si="997"/>
        <v>0</v>
      </c>
      <c r="AU543" s="111">
        <f t="shared" si="997"/>
        <v>0</v>
      </c>
      <c r="AV543" s="111">
        <f t="shared" si="997"/>
        <v>0</v>
      </c>
      <c r="AW543" s="111">
        <f t="shared" si="997"/>
        <v>0</v>
      </c>
      <c r="AX543" s="111">
        <f t="shared" si="997"/>
        <v>0</v>
      </c>
      <c r="AY543" s="111">
        <f t="shared" si="997"/>
        <v>0</v>
      </c>
      <c r="AZ543" s="111">
        <f t="shared" si="997"/>
        <v>0</v>
      </c>
      <c r="BA543" s="111">
        <f t="shared" si="997"/>
        <v>0</v>
      </c>
      <c r="BB543" s="111">
        <f t="shared" si="997"/>
        <v>0</v>
      </c>
      <c r="BC543" s="111">
        <f t="shared" si="997"/>
        <v>0</v>
      </c>
      <c r="BD543" s="111">
        <f t="shared" si="997"/>
        <v>0</v>
      </c>
      <c r="BE543" s="111">
        <f t="shared" si="997"/>
        <v>0</v>
      </c>
      <c r="BF543" s="111">
        <f t="shared" si="997"/>
        <v>0</v>
      </c>
      <c r="BG543" s="111">
        <f t="shared" si="997"/>
        <v>0</v>
      </c>
      <c r="BH543" s="111">
        <f t="shared" si="997"/>
        <v>0</v>
      </c>
      <c r="BI543" s="111">
        <f t="shared" si="997"/>
        <v>0</v>
      </c>
      <c r="BJ543" s="225">
        <f>SUM(BJ540:BJ542)</f>
        <v>0</v>
      </c>
      <c r="BK543" s="225">
        <f>SUM(BK540:BK542)</f>
        <v>0</v>
      </c>
      <c r="BL543" s="225">
        <f>SUM(BL540:BL542)</f>
        <v>0</v>
      </c>
      <c r="BM543" s="112"/>
      <c r="BN543" s="112"/>
      <c r="BO543" s="112"/>
      <c r="BP543" s="112"/>
      <c r="BQ543" s="111">
        <f t="shared" ref="BQ543:CD543" si="998">SUM(BQ540:BQ542)</f>
        <v>0</v>
      </c>
      <c r="BR543" s="247"/>
      <c r="BS543" s="111">
        <f t="shared" si="998"/>
        <v>0</v>
      </c>
      <c r="BT543" s="111">
        <f t="shared" si="998"/>
        <v>0</v>
      </c>
      <c r="BU543" s="111">
        <f t="shared" si="998"/>
        <v>0</v>
      </c>
      <c r="BV543" s="111">
        <f t="shared" si="998"/>
        <v>0</v>
      </c>
      <c r="BW543" s="111">
        <f t="shared" si="998"/>
        <v>0</v>
      </c>
      <c r="BX543" s="225">
        <f>SUM(BX540:BX542)</f>
        <v>0</v>
      </c>
      <c r="BY543" s="225">
        <f>SUM(BY540:BY542)</f>
        <v>0</v>
      </c>
      <c r="BZ543" s="111">
        <f t="shared" si="998"/>
        <v>0</v>
      </c>
      <c r="CA543" s="111">
        <f t="shared" si="998"/>
        <v>0</v>
      </c>
      <c r="CB543" s="111">
        <f t="shared" si="998"/>
        <v>0</v>
      </c>
      <c r="CC543" s="111">
        <f t="shared" si="998"/>
        <v>0</v>
      </c>
      <c r="CD543" s="111">
        <f t="shared" si="998"/>
        <v>0</v>
      </c>
      <c r="CE543" s="225">
        <f>SUM(CE540:CE542)</f>
        <v>0</v>
      </c>
      <c r="CF543" s="247"/>
      <c r="CG543" s="570"/>
      <c r="CH543" s="570"/>
      <c r="CI543" s="112"/>
      <c r="CJ543" s="112"/>
      <c r="CK543" s="112"/>
    </row>
    <row r="544" spans="1:89" hidden="1" outlineLevel="1">
      <c r="A544" s="117"/>
      <c r="B544" s="117"/>
      <c r="C544" s="102" t="s">
        <v>129</v>
      </c>
      <c r="D544" s="36" t="s">
        <v>213</v>
      </c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7"/>
      <c r="AB544" s="112"/>
      <c r="AC544" s="246"/>
      <c r="AD544" s="246"/>
      <c r="AE544" s="246"/>
      <c r="AF544" s="246"/>
      <c r="AG544" s="246"/>
      <c r="AH544" s="246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246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246"/>
      <c r="CG544" s="582"/>
      <c r="CH544" s="582"/>
      <c r="CI544" s="112"/>
      <c r="CJ544" s="112"/>
      <c r="CK544" s="112"/>
    </row>
    <row r="545" spans="1:89" hidden="1" outlineLevel="1">
      <c r="A545" s="117"/>
      <c r="B545" s="117"/>
      <c r="C545" s="103"/>
      <c r="D545" s="24"/>
      <c r="E545" s="117"/>
      <c r="F545" s="117"/>
      <c r="G545" s="111">
        <f>J545+O545+P545+Q545+R545</f>
        <v>0</v>
      </c>
      <c r="H545" s="225">
        <f t="shared" ref="H545:J547" si="999">SUM(I545:L545)</f>
        <v>0</v>
      </c>
      <c r="I545" s="225">
        <f t="shared" si="999"/>
        <v>0</v>
      </c>
      <c r="J545" s="111">
        <f t="shared" si="999"/>
        <v>0</v>
      </c>
      <c r="K545" s="123"/>
      <c r="L545" s="123"/>
      <c r="M545" s="123"/>
      <c r="N545" s="123"/>
      <c r="O545" s="123"/>
      <c r="P545" s="123"/>
      <c r="Q545" s="123"/>
      <c r="R545" s="123"/>
      <c r="S545" s="221"/>
      <c r="T545" s="123"/>
      <c r="U545" s="123"/>
      <c r="V545" s="123"/>
      <c r="W545" s="123"/>
      <c r="X545" s="123"/>
      <c r="Y545" s="123"/>
      <c r="Z545" s="221"/>
      <c r="AA545" s="123"/>
      <c r="AB545" s="111">
        <f>AI545+AX545+BA545+BD545+BG545</f>
        <v>0</v>
      </c>
      <c r="AC545" s="247"/>
      <c r="AD545" s="247"/>
      <c r="AE545" s="247"/>
      <c r="AF545" s="247"/>
      <c r="AG545" s="247"/>
      <c r="AH545" s="247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221"/>
      <c r="BK545" s="221"/>
      <c r="BL545" s="221"/>
      <c r="BM545" s="123"/>
      <c r="BN545" s="123"/>
      <c r="BO545" s="123"/>
      <c r="BP545" s="123"/>
      <c r="BQ545" s="111">
        <f>SUM(BS545:BW545)</f>
        <v>0</v>
      </c>
      <c r="BR545" s="247"/>
      <c r="BS545" s="123"/>
      <c r="BT545" s="123"/>
      <c r="BU545" s="123"/>
      <c r="BV545" s="123"/>
      <c r="BW545" s="123"/>
      <c r="BX545" s="221"/>
      <c r="BY545" s="221"/>
      <c r="BZ545" s="111">
        <f>SUM(CA545:CD545)</f>
        <v>0</v>
      </c>
      <c r="CA545" s="123"/>
      <c r="CB545" s="123"/>
      <c r="CC545" s="123"/>
      <c r="CD545" s="123"/>
      <c r="CE545" s="221"/>
      <c r="CF545" s="229"/>
      <c r="CG545" s="578"/>
      <c r="CH545" s="578"/>
      <c r="CI545" s="117"/>
      <c r="CJ545" s="117"/>
      <c r="CK545" s="117"/>
    </row>
    <row r="546" spans="1:89" hidden="1" outlineLevel="1">
      <c r="A546" s="117"/>
      <c r="B546" s="117"/>
      <c r="C546" s="103"/>
      <c r="D546" s="24"/>
      <c r="E546" s="117"/>
      <c r="F546" s="117"/>
      <c r="G546" s="111">
        <f>J546+O546+P546+Q546+R546</f>
        <v>0</v>
      </c>
      <c r="H546" s="225">
        <f t="shared" si="999"/>
        <v>0</v>
      </c>
      <c r="I546" s="225">
        <f t="shared" si="999"/>
        <v>0</v>
      </c>
      <c r="J546" s="111">
        <f t="shared" si="999"/>
        <v>0</v>
      </c>
      <c r="K546" s="90"/>
      <c r="L546" s="90"/>
      <c r="M546" s="90"/>
      <c r="N546" s="90"/>
      <c r="O546" s="90"/>
      <c r="P546" s="90"/>
      <c r="Q546" s="90"/>
      <c r="R546" s="90"/>
      <c r="S546" s="224"/>
      <c r="T546" s="87"/>
      <c r="U546" s="87"/>
      <c r="V546" s="87"/>
      <c r="W546" s="87"/>
      <c r="X546" s="87"/>
      <c r="Y546" s="87"/>
      <c r="Z546" s="222"/>
      <c r="AA546" s="87"/>
      <c r="AB546" s="111">
        <f>AI546+AX546+BA546+BD546+BG546</f>
        <v>0</v>
      </c>
      <c r="AC546" s="247"/>
      <c r="AD546" s="247"/>
      <c r="AE546" s="247"/>
      <c r="AF546" s="247"/>
      <c r="AG546" s="247"/>
      <c r="AH546" s="24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222"/>
      <c r="BK546" s="222"/>
      <c r="BL546" s="222"/>
      <c r="BM546" s="87"/>
      <c r="BN546" s="87"/>
      <c r="BO546" s="87"/>
      <c r="BP546" s="87"/>
      <c r="BQ546" s="111">
        <f>SUM(BS546:BW546)</f>
        <v>0</v>
      </c>
      <c r="BR546" s="247"/>
      <c r="BS546" s="87"/>
      <c r="BT546" s="87"/>
      <c r="BU546" s="87"/>
      <c r="BV546" s="87"/>
      <c r="BW546" s="87"/>
      <c r="BX546" s="222"/>
      <c r="BY546" s="222"/>
      <c r="BZ546" s="111">
        <f>SUM(CA546:CD546)</f>
        <v>0</v>
      </c>
      <c r="CA546" s="87"/>
      <c r="CB546" s="87"/>
      <c r="CC546" s="87"/>
      <c r="CD546" s="87"/>
      <c r="CE546" s="222"/>
      <c r="CF546" s="226"/>
      <c r="CG546" s="568"/>
      <c r="CH546" s="568"/>
      <c r="CI546" s="117"/>
      <c r="CJ546" s="117"/>
      <c r="CK546" s="117"/>
    </row>
    <row r="547" spans="1:89" hidden="1" outlineLevel="1">
      <c r="A547" s="117"/>
      <c r="B547" s="117"/>
      <c r="C547" s="103" t="s">
        <v>104</v>
      </c>
      <c r="D547" s="24"/>
      <c r="E547" s="117"/>
      <c r="F547" s="117"/>
      <c r="G547" s="111">
        <f>J547+O547+P547+Q547+R547</f>
        <v>0</v>
      </c>
      <c r="H547" s="225">
        <f t="shared" si="999"/>
        <v>0</v>
      </c>
      <c r="I547" s="225">
        <f t="shared" si="999"/>
        <v>0</v>
      </c>
      <c r="J547" s="111">
        <f t="shared" si="999"/>
        <v>0</v>
      </c>
      <c r="K547" s="90"/>
      <c r="L547" s="90"/>
      <c r="M547" s="90"/>
      <c r="N547" s="90"/>
      <c r="O547" s="90"/>
      <c r="P547" s="90"/>
      <c r="Q547" s="90"/>
      <c r="R547" s="90"/>
      <c r="S547" s="224"/>
      <c r="T547" s="87"/>
      <c r="U547" s="87"/>
      <c r="V547" s="87"/>
      <c r="W547" s="87"/>
      <c r="X547" s="87"/>
      <c r="Y547" s="87"/>
      <c r="Z547" s="222"/>
      <c r="AA547" s="87"/>
      <c r="AB547" s="111">
        <f>AI547+AX547+BA547+BD547+BG547</f>
        <v>0</v>
      </c>
      <c r="AC547" s="247"/>
      <c r="AD547" s="247"/>
      <c r="AE547" s="247"/>
      <c r="AF547" s="247"/>
      <c r="AG547" s="247"/>
      <c r="AH547" s="24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222"/>
      <c r="BK547" s="222"/>
      <c r="BL547" s="222"/>
      <c r="BM547" s="87"/>
      <c r="BN547" s="87"/>
      <c r="BO547" s="87"/>
      <c r="BP547" s="87"/>
      <c r="BQ547" s="111">
        <f>SUM(BS547:BW547)</f>
        <v>0</v>
      </c>
      <c r="BR547" s="247"/>
      <c r="BS547" s="87"/>
      <c r="BT547" s="87"/>
      <c r="BU547" s="87"/>
      <c r="BV547" s="87"/>
      <c r="BW547" s="87"/>
      <c r="BX547" s="222"/>
      <c r="BY547" s="222"/>
      <c r="BZ547" s="111">
        <f>SUM(CA547:CD547)</f>
        <v>0</v>
      </c>
      <c r="CA547" s="87"/>
      <c r="CB547" s="87"/>
      <c r="CC547" s="87"/>
      <c r="CD547" s="87"/>
      <c r="CE547" s="222"/>
      <c r="CF547" s="226"/>
      <c r="CG547" s="568"/>
      <c r="CH547" s="568"/>
      <c r="CI547" s="117"/>
      <c r="CJ547" s="117"/>
      <c r="CK547" s="117"/>
    </row>
    <row r="548" spans="1:89" hidden="1" outlineLevel="1">
      <c r="A548" s="117"/>
      <c r="B548" s="117"/>
      <c r="C548" s="103"/>
      <c r="D548" s="37" t="s">
        <v>107</v>
      </c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24"/>
      <c r="AB548" s="112"/>
      <c r="AC548" s="246"/>
      <c r="AD548" s="246"/>
      <c r="AE548" s="246"/>
      <c r="AF548" s="246"/>
      <c r="AG548" s="246"/>
      <c r="AH548" s="246"/>
      <c r="AI548" s="112"/>
      <c r="AJ548" s="111">
        <f>SUM(AJ545:AJ547)</f>
        <v>0</v>
      </c>
      <c r="AK548" s="111">
        <f>SUM(AK545:AK547)</f>
        <v>0</v>
      </c>
      <c r="AL548" s="112"/>
      <c r="AM548" s="111">
        <f>SUM(AM545:AM547)</f>
        <v>0</v>
      </c>
      <c r="AN548" s="111">
        <f>SUM(AN545:AN547)</f>
        <v>0</v>
      </c>
      <c r="AO548" s="112"/>
      <c r="AP548" s="111">
        <f>SUM(AP545:AP547)</f>
        <v>0</v>
      </c>
      <c r="AQ548" s="111">
        <f>SUM(AQ545:AQ547)</f>
        <v>0</v>
      </c>
      <c r="AR548" s="112"/>
      <c r="AS548" s="111">
        <f>SUM(AS545:AS547)</f>
        <v>0</v>
      </c>
      <c r="AT548" s="111">
        <f>SUM(AT545:AT547)</f>
        <v>0</v>
      </c>
      <c r="AU548" s="112"/>
      <c r="AV548" s="111">
        <f>SUM(AV545:AV547)</f>
        <v>0</v>
      </c>
      <c r="AW548" s="111">
        <f>SUM(AW545:AW547)</f>
        <v>0</v>
      </c>
      <c r="AX548" s="112"/>
      <c r="AY548" s="111">
        <f>SUM(AY545:AY547)</f>
        <v>0</v>
      </c>
      <c r="AZ548" s="111">
        <f>SUM(AZ545:AZ547)</f>
        <v>0</v>
      </c>
      <c r="BA548" s="112"/>
      <c r="BB548" s="111">
        <f>SUM(BB545:BB547)</f>
        <v>0</v>
      </c>
      <c r="BC548" s="111">
        <f>SUM(BC545:BC547)</f>
        <v>0</v>
      </c>
      <c r="BD548" s="112"/>
      <c r="BE548" s="111">
        <f>SUM(BE545:BE547)</f>
        <v>0</v>
      </c>
      <c r="BF548" s="111">
        <f>SUM(BF545:BF547)</f>
        <v>0</v>
      </c>
      <c r="BG548" s="112"/>
      <c r="BH548" s="111">
        <f>SUM(BH545:BH547)</f>
        <v>0</v>
      </c>
      <c r="BI548" s="111">
        <f>SUM(BI545:BI547)</f>
        <v>0</v>
      </c>
      <c r="BJ548" s="112"/>
      <c r="BK548" s="225">
        <f>SUM(BK545:BK547)</f>
        <v>0</v>
      </c>
      <c r="BL548" s="225">
        <f>SUM(BL545:BL547)</f>
        <v>0</v>
      </c>
      <c r="BM548" s="112"/>
      <c r="BN548" s="112"/>
      <c r="BO548" s="112"/>
      <c r="BP548" s="112"/>
      <c r="BQ548" s="111">
        <f t="shared" ref="BQ548:CD548" si="1000">SUM(BQ545:BQ547)</f>
        <v>0</v>
      </c>
      <c r="BR548" s="247"/>
      <c r="BS548" s="111">
        <f t="shared" si="1000"/>
        <v>0</v>
      </c>
      <c r="BT548" s="111">
        <f t="shared" si="1000"/>
        <v>0</v>
      </c>
      <c r="BU548" s="111">
        <f t="shared" si="1000"/>
        <v>0</v>
      </c>
      <c r="BV548" s="111">
        <f t="shared" si="1000"/>
        <v>0</v>
      </c>
      <c r="BW548" s="111">
        <f t="shared" si="1000"/>
        <v>0</v>
      </c>
      <c r="BX548" s="225">
        <f>SUM(BX545:BX547)</f>
        <v>0</v>
      </c>
      <c r="BY548" s="225">
        <f>SUM(BY545:BY547)</f>
        <v>0</v>
      </c>
      <c r="BZ548" s="111">
        <f t="shared" si="1000"/>
        <v>0</v>
      </c>
      <c r="CA548" s="111">
        <f t="shared" si="1000"/>
        <v>0</v>
      </c>
      <c r="CB548" s="111">
        <f t="shared" si="1000"/>
        <v>0</v>
      </c>
      <c r="CC548" s="111">
        <f t="shared" si="1000"/>
        <v>0</v>
      </c>
      <c r="CD548" s="111">
        <f t="shared" si="1000"/>
        <v>0</v>
      </c>
      <c r="CE548" s="225">
        <f>SUM(CE545:CE547)</f>
        <v>0</v>
      </c>
      <c r="CF548" s="247"/>
      <c r="CG548" s="570"/>
      <c r="CH548" s="570"/>
      <c r="CI548" s="112"/>
      <c r="CJ548" s="112"/>
      <c r="CK548" s="112"/>
    </row>
    <row r="549" spans="1:89" hidden="1" outlineLevel="1">
      <c r="A549" s="117"/>
      <c r="B549" s="117"/>
      <c r="C549" s="102" t="s">
        <v>130</v>
      </c>
      <c r="D549" s="36" t="s">
        <v>62</v>
      </c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7"/>
      <c r="AB549" s="112"/>
      <c r="AC549" s="246"/>
      <c r="AD549" s="246"/>
      <c r="AE549" s="246"/>
      <c r="AF549" s="246"/>
      <c r="AG549" s="246"/>
      <c r="AH549" s="246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246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246"/>
      <c r="CG549" s="582"/>
      <c r="CH549" s="582"/>
      <c r="CI549" s="112"/>
      <c r="CJ549" s="112"/>
      <c r="CK549" s="112"/>
    </row>
    <row r="550" spans="1:89" hidden="1" outlineLevel="1">
      <c r="A550" s="117"/>
      <c r="B550" s="117"/>
      <c r="C550" s="103"/>
      <c r="D550" s="24"/>
      <c r="E550" s="117"/>
      <c r="F550" s="117"/>
      <c r="G550" s="111">
        <f>J550+O550+P550+Q550+R550</f>
        <v>0</v>
      </c>
      <c r="H550" s="225">
        <f t="shared" ref="H550:J552" si="1001">SUM(I550:L550)</f>
        <v>0</v>
      </c>
      <c r="I550" s="225">
        <f t="shared" si="1001"/>
        <v>0</v>
      </c>
      <c r="J550" s="111">
        <f t="shared" si="1001"/>
        <v>0</v>
      </c>
      <c r="K550" s="123"/>
      <c r="L550" s="123"/>
      <c r="M550" s="123"/>
      <c r="N550" s="123"/>
      <c r="O550" s="123"/>
      <c r="P550" s="123"/>
      <c r="Q550" s="123"/>
      <c r="R550" s="123"/>
      <c r="S550" s="221"/>
      <c r="T550" s="123"/>
      <c r="U550" s="123"/>
      <c r="V550" s="123"/>
      <c r="W550" s="123"/>
      <c r="X550" s="123"/>
      <c r="Y550" s="123"/>
      <c r="Z550" s="221"/>
      <c r="AA550" s="123"/>
      <c r="AB550" s="111">
        <f>AI550+AX550+BA550+BD550+BG550</f>
        <v>0</v>
      </c>
      <c r="AC550" s="247"/>
      <c r="AD550" s="247"/>
      <c r="AE550" s="247"/>
      <c r="AF550" s="247"/>
      <c r="AG550" s="247"/>
      <c r="AH550" s="247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221"/>
      <c r="BK550" s="221"/>
      <c r="BL550" s="221"/>
      <c r="BM550" s="123"/>
      <c r="BN550" s="123"/>
      <c r="BO550" s="123"/>
      <c r="BP550" s="123"/>
      <c r="BQ550" s="111">
        <f>SUM(BS550:BW550)</f>
        <v>0</v>
      </c>
      <c r="BR550" s="247"/>
      <c r="BS550" s="123"/>
      <c r="BT550" s="123"/>
      <c r="BU550" s="123"/>
      <c r="BV550" s="123"/>
      <c r="BW550" s="123"/>
      <c r="BX550" s="221"/>
      <c r="BY550" s="221"/>
      <c r="BZ550" s="111">
        <f>SUM(CA550:CD550)</f>
        <v>0</v>
      </c>
      <c r="CA550" s="123"/>
      <c r="CB550" s="123"/>
      <c r="CC550" s="123"/>
      <c r="CD550" s="123"/>
      <c r="CE550" s="221"/>
      <c r="CF550" s="229"/>
      <c r="CG550" s="578"/>
      <c r="CH550" s="578"/>
      <c r="CI550" s="117"/>
      <c r="CJ550" s="117"/>
      <c r="CK550" s="117"/>
    </row>
    <row r="551" spans="1:89" hidden="1" outlineLevel="1">
      <c r="A551" s="117"/>
      <c r="B551" s="117"/>
      <c r="C551" s="103"/>
      <c r="D551" s="24"/>
      <c r="E551" s="117"/>
      <c r="F551" s="117"/>
      <c r="G551" s="111">
        <f>J551+O551+P551+Q551+R551</f>
        <v>0</v>
      </c>
      <c r="H551" s="225">
        <f t="shared" si="1001"/>
        <v>0</v>
      </c>
      <c r="I551" s="225">
        <f t="shared" si="1001"/>
        <v>0</v>
      </c>
      <c r="J551" s="111">
        <f t="shared" si="1001"/>
        <v>0</v>
      </c>
      <c r="K551" s="90"/>
      <c r="L551" s="90"/>
      <c r="M551" s="90"/>
      <c r="N551" s="90"/>
      <c r="O551" s="90"/>
      <c r="P551" s="90"/>
      <c r="Q551" s="90"/>
      <c r="R551" s="90"/>
      <c r="S551" s="224"/>
      <c r="T551" s="87"/>
      <c r="U551" s="87"/>
      <c r="V551" s="87"/>
      <c r="W551" s="87"/>
      <c r="X551" s="87"/>
      <c r="Y551" s="87"/>
      <c r="Z551" s="222"/>
      <c r="AA551" s="87"/>
      <c r="AB551" s="111">
        <f>AI551+AX551+BA551+BD551+BG551</f>
        <v>0</v>
      </c>
      <c r="AC551" s="247"/>
      <c r="AD551" s="247"/>
      <c r="AE551" s="247"/>
      <c r="AF551" s="247"/>
      <c r="AG551" s="247"/>
      <c r="AH551" s="24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222"/>
      <c r="BK551" s="222"/>
      <c r="BL551" s="222"/>
      <c r="BM551" s="87"/>
      <c r="BN551" s="87"/>
      <c r="BO551" s="87"/>
      <c r="BP551" s="87"/>
      <c r="BQ551" s="111">
        <f>SUM(BS551:BW551)</f>
        <v>0</v>
      </c>
      <c r="BR551" s="247"/>
      <c r="BS551" s="87"/>
      <c r="BT551" s="87"/>
      <c r="BU551" s="87"/>
      <c r="BV551" s="87"/>
      <c r="BW551" s="87"/>
      <c r="BX551" s="222"/>
      <c r="BY551" s="222"/>
      <c r="BZ551" s="111">
        <f>SUM(CA551:CD551)</f>
        <v>0</v>
      </c>
      <c r="CA551" s="87"/>
      <c r="CB551" s="87"/>
      <c r="CC551" s="87"/>
      <c r="CD551" s="87"/>
      <c r="CE551" s="222"/>
      <c r="CF551" s="226"/>
      <c r="CG551" s="568"/>
      <c r="CH551" s="568"/>
      <c r="CI551" s="117"/>
      <c r="CJ551" s="117"/>
      <c r="CK551" s="117"/>
    </row>
    <row r="552" spans="1:89" hidden="1" outlineLevel="1">
      <c r="A552" s="117"/>
      <c r="B552" s="117"/>
      <c r="C552" s="103" t="s">
        <v>104</v>
      </c>
      <c r="D552" s="24"/>
      <c r="E552" s="117"/>
      <c r="F552" s="117"/>
      <c r="G552" s="111">
        <f>J552+O552+P552+Q552+R552</f>
        <v>0</v>
      </c>
      <c r="H552" s="225">
        <f t="shared" si="1001"/>
        <v>0</v>
      </c>
      <c r="I552" s="225">
        <f t="shared" si="1001"/>
        <v>0</v>
      </c>
      <c r="J552" s="111">
        <f t="shared" si="1001"/>
        <v>0</v>
      </c>
      <c r="K552" s="90"/>
      <c r="L552" s="90"/>
      <c r="M552" s="90"/>
      <c r="N552" s="90"/>
      <c r="O552" s="90"/>
      <c r="P552" s="90"/>
      <c r="Q552" s="90"/>
      <c r="R552" s="90"/>
      <c r="S552" s="224"/>
      <c r="T552" s="87"/>
      <c r="U552" s="87"/>
      <c r="V552" s="87"/>
      <c r="W552" s="87"/>
      <c r="X552" s="87"/>
      <c r="Y552" s="87"/>
      <c r="Z552" s="222"/>
      <c r="AA552" s="87"/>
      <c r="AB552" s="111">
        <f>AI552+AX552+BA552+BD552+BG552</f>
        <v>0</v>
      </c>
      <c r="AC552" s="247"/>
      <c r="AD552" s="247"/>
      <c r="AE552" s="247"/>
      <c r="AF552" s="247"/>
      <c r="AG552" s="247"/>
      <c r="AH552" s="24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222"/>
      <c r="BK552" s="222"/>
      <c r="BL552" s="222"/>
      <c r="BM552" s="87"/>
      <c r="BN552" s="87"/>
      <c r="BO552" s="87"/>
      <c r="BP552" s="87"/>
      <c r="BQ552" s="111">
        <f>SUM(BS552:BW552)</f>
        <v>0</v>
      </c>
      <c r="BR552" s="247"/>
      <c r="BS552" s="87"/>
      <c r="BT552" s="87"/>
      <c r="BU552" s="87"/>
      <c r="BV552" s="87"/>
      <c r="BW552" s="87"/>
      <c r="BX552" s="222"/>
      <c r="BY552" s="222"/>
      <c r="BZ552" s="111">
        <f>SUM(CA552:CD552)</f>
        <v>0</v>
      </c>
      <c r="CA552" s="87"/>
      <c r="CB552" s="87"/>
      <c r="CC552" s="87"/>
      <c r="CD552" s="87"/>
      <c r="CE552" s="222"/>
      <c r="CF552" s="226"/>
      <c r="CG552" s="568"/>
      <c r="CH552" s="568"/>
      <c r="CI552" s="117"/>
      <c r="CJ552" s="117"/>
      <c r="CK552" s="117"/>
    </row>
    <row r="553" spans="1:89" hidden="1" outlineLevel="1">
      <c r="A553" s="117"/>
      <c r="B553" s="117"/>
      <c r="C553" s="103"/>
      <c r="D553" s="37" t="s">
        <v>107</v>
      </c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24"/>
      <c r="AB553" s="111">
        <f>SUM(AB550:AB552)</f>
        <v>0</v>
      </c>
      <c r="AC553" s="247"/>
      <c r="AD553" s="247"/>
      <c r="AE553" s="247"/>
      <c r="AF553" s="247"/>
      <c r="AG553" s="247"/>
      <c r="AH553" s="247"/>
      <c r="AI553" s="111">
        <f>SUM(AI550:AI552)</f>
        <v>0</v>
      </c>
      <c r="AJ553" s="111">
        <f>SUM(AJ550:AJ552)</f>
        <v>0</v>
      </c>
      <c r="AK553" s="111">
        <f>SUM(AK550:AK552)</f>
        <v>0</v>
      </c>
      <c r="AL553" s="111">
        <f>SUM(AL550:AL552)</f>
        <v>0</v>
      </c>
      <c r="AM553" s="111">
        <f t="shared" ref="AM553:BI553" si="1002">SUM(AM550:AM552)</f>
        <v>0</v>
      </c>
      <c r="AN553" s="111">
        <f t="shared" si="1002"/>
        <v>0</v>
      </c>
      <c r="AO553" s="111">
        <f t="shared" si="1002"/>
        <v>0</v>
      </c>
      <c r="AP553" s="111">
        <f t="shared" si="1002"/>
        <v>0</v>
      </c>
      <c r="AQ553" s="111">
        <f t="shared" si="1002"/>
        <v>0</v>
      </c>
      <c r="AR553" s="111">
        <f t="shared" si="1002"/>
        <v>0</v>
      </c>
      <c r="AS553" s="111">
        <f t="shared" si="1002"/>
        <v>0</v>
      </c>
      <c r="AT553" s="111">
        <f t="shared" si="1002"/>
        <v>0</v>
      </c>
      <c r="AU553" s="111">
        <f t="shared" si="1002"/>
        <v>0</v>
      </c>
      <c r="AV553" s="111">
        <f t="shared" si="1002"/>
        <v>0</v>
      </c>
      <c r="AW553" s="111">
        <f t="shared" si="1002"/>
        <v>0</v>
      </c>
      <c r="AX553" s="111">
        <f t="shared" si="1002"/>
        <v>0</v>
      </c>
      <c r="AY553" s="111">
        <f t="shared" si="1002"/>
        <v>0</v>
      </c>
      <c r="AZ553" s="111">
        <f t="shared" si="1002"/>
        <v>0</v>
      </c>
      <c r="BA553" s="111">
        <f t="shared" si="1002"/>
        <v>0</v>
      </c>
      <c r="BB553" s="111">
        <f t="shared" si="1002"/>
        <v>0</v>
      </c>
      <c r="BC553" s="111">
        <f t="shared" si="1002"/>
        <v>0</v>
      </c>
      <c r="BD553" s="111">
        <f t="shared" si="1002"/>
        <v>0</v>
      </c>
      <c r="BE553" s="111">
        <f t="shared" si="1002"/>
        <v>0</v>
      </c>
      <c r="BF553" s="111">
        <f t="shared" si="1002"/>
        <v>0</v>
      </c>
      <c r="BG553" s="111">
        <f t="shared" si="1002"/>
        <v>0</v>
      </c>
      <c r="BH553" s="111">
        <f t="shared" si="1002"/>
        <v>0</v>
      </c>
      <c r="BI553" s="111">
        <f t="shared" si="1002"/>
        <v>0</v>
      </c>
      <c r="BJ553" s="225">
        <f>SUM(BJ550:BJ552)</f>
        <v>0</v>
      </c>
      <c r="BK553" s="225">
        <f>SUM(BK550:BK552)</f>
        <v>0</v>
      </c>
      <c r="BL553" s="225">
        <f>SUM(BL550:BL552)</f>
        <v>0</v>
      </c>
      <c r="BM553" s="112"/>
      <c r="BN553" s="112"/>
      <c r="BO553" s="112"/>
      <c r="BP553" s="112"/>
      <c r="BQ553" s="111">
        <f t="shared" ref="BQ553:CD553" si="1003">SUM(BQ550:BQ552)</f>
        <v>0</v>
      </c>
      <c r="BR553" s="247"/>
      <c r="BS553" s="111">
        <f t="shared" si="1003"/>
        <v>0</v>
      </c>
      <c r="BT553" s="111">
        <f t="shared" si="1003"/>
        <v>0</v>
      </c>
      <c r="BU553" s="111">
        <f t="shared" si="1003"/>
        <v>0</v>
      </c>
      <c r="BV553" s="111">
        <f t="shared" si="1003"/>
        <v>0</v>
      </c>
      <c r="BW553" s="111">
        <f t="shared" si="1003"/>
        <v>0</v>
      </c>
      <c r="BX553" s="225">
        <f>SUM(BX550:BX552)</f>
        <v>0</v>
      </c>
      <c r="BY553" s="225">
        <f>SUM(BY550:BY552)</f>
        <v>0</v>
      </c>
      <c r="BZ553" s="111">
        <f t="shared" si="1003"/>
        <v>0</v>
      </c>
      <c r="CA553" s="111">
        <f t="shared" si="1003"/>
        <v>0</v>
      </c>
      <c r="CB553" s="111">
        <f t="shared" si="1003"/>
        <v>0</v>
      </c>
      <c r="CC553" s="111">
        <f t="shared" si="1003"/>
        <v>0</v>
      </c>
      <c r="CD553" s="111">
        <f t="shared" si="1003"/>
        <v>0</v>
      </c>
      <c r="CE553" s="225">
        <f>SUM(CE550:CE552)</f>
        <v>0</v>
      </c>
      <c r="CF553" s="247"/>
      <c r="CG553" s="570"/>
      <c r="CH553" s="570"/>
      <c r="CI553" s="112"/>
      <c r="CJ553" s="112"/>
      <c r="CK553" s="112"/>
    </row>
    <row r="554" spans="1:89" hidden="1" outlineLevel="1">
      <c r="A554" s="117"/>
      <c r="B554" s="117"/>
      <c r="C554" s="102" t="s">
        <v>131</v>
      </c>
      <c r="D554" s="36" t="s">
        <v>63</v>
      </c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7"/>
      <c r="AB554" s="112"/>
      <c r="AC554" s="246"/>
      <c r="AD554" s="246"/>
      <c r="AE554" s="246"/>
      <c r="AF554" s="246"/>
      <c r="AG554" s="246"/>
      <c r="AH554" s="246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246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246"/>
      <c r="CG554" s="582"/>
      <c r="CH554" s="582"/>
      <c r="CI554" s="112"/>
      <c r="CJ554" s="112"/>
      <c r="CK554" s="112"/>
    </row>
    <row r="555" spans="1:89" hidden="1" outlineLevel="1">
      <c r="A555" s="117"/>
      <c r="B555" s="117"/>
      <c r="C555" s="103"/>
      <c r="D555" s="24"/>
      <c r="E555" s="117"/>
      <c r="F555" s="117"/>
      <c r="G555" s="111">
        <f>J555+O555+P555+Q555+R555</f>
        <v>0</v>
      </c>
      <c r="H555" s="225">
        <f t="shared" ref="H555:J557" si="1004">SUM(I555:L555)</f>
        <v>0</v>
      </c>
      <c r="I555" s="225">
        <f t="shared" si="1004"/>
        <v>0</v>
      </c>
      <c r="J555" s="111">
        <f t="shared" si="1004"/>
        <v>0</v>
      </c>
      <c r="K555" s="123"/>
      <c r="L555" s="123"/>
      <c r="M555" s="123"/>
      <c r="N555" s="123"/>
      <c r="O555" s="123"/>
      <c r="P555" s="123"/>
      <c r="Q555" s="123"/>
      <c r="R555" s="123"/>
      <c r="S555" s="221"/>
      <c r="T555" s="123"/>
      <c r="U555" s="123"/>
      <c r="V555" s="123"/>
      <c r="W555" s="123"/>
      <c r="X555" s="123"/>
      <c r="Y555" s="123"/>
      <c r="Z555" s="221"/>
      <c r="AA555" s="123"/>
      <c r="AB555" s="111">
        <f>AI555+AX555+BA555+BD555+BG555</f>
        <v>0</v>
      </c>
      <c r="AC555" s="247"/>
      <c r="AD555" s="247"/>
      <c r="AE555" s="247"/>
      <c r="AF555" s="247"/>
      <c r="AG555" s="247"/>
      <c r="AH555" s="247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221"/>
      <c r="BK555" s="221"/>
      <c r="BL555" s="221"/>
      <c r="BM555" s="123"/>
      <c r="BN555" s="123"/>
      <c r="BO555" s="123"/>
      <c r="BP555" s="123"/>
      <c r="BQ555" s="111">
        <f>SUM(BS555:BW555)</f>
        <v>0</v>
      </c>
      <c r="BR555" s="247"/>
      <c r="BS555" s="123"/>
      <c r="BT555" s="123"/>
      <c r="BU555" s="123"/>
      <c r="BV555" s="123"/>
      <c r="BW555" s="123"/>
      <c r="BX555" s="221"/>
      <c r="BY555" s="221"/>
      <c r="BZ555" s="111">
        <f>SUM(CA555:CD555)</f>
        <v>0</v>
      </c>
      <c r="CA555" s="123"/>
      <c r="CB555" s="123"/>
      <c r="CC555" s="123"/>
      <c r="CD555" s="123"/>
      <c r="CE555" s="221"/>
      <c r="CF555" s="229"/>
      <c r="CG555" s="578"/>
      <c r="CH555" s="578"/>
      <c r="CI555" s="117"/>
      <c r="CJ555" s="117"/>
      <c r="CK555" s="117"/>
    </row>
    <row r="556" spans="1:89" hidden="1" outlineLevel="1">
      <c r="A556" s="117"/>
      <c r="B556" s="117"/>
      <c r="C556" s="103"/>
      <c r="D556" s="24"/>
      <c r="E556" s="117"/>
      <c r="F556" s="117"/>
      <c r="G556" s="111">
        <f>J556+O556+P556+Q556+R556</f>
        <v>0</v>
      </c>
      <c r="H556" s="225">
        <f t="shared" si="1004"/>
        <v>0</v>
      </c>
      <c r="I556" s="225">
        <f t="shared" si="1004"/>
        <v>0</v>
      </c>
      <c r="J556" s="111">
        <f t="shared" si="1004"/>
        <v>0</v>
      </c>
      <c r="K556" s="90"/>
      <c r="L556" s="90"/>
      <c r="M556" s="90"/>
      <c r="N556" s="90"/>
      <c r="O556" s="90"/>
      <c r="P556" s="90"/>
      <c r="Q556" s="90"/>
      <c r="R556" s="90"/>
      <c r="S556" s="224"/>
      <c r="T556" s="87"/>
      <c r="U556" s="87"/>
      <c r="V556" s="87"/>
      <c r="W556" s="87"/>
      <c r="X556" s="87"/>
      <c r="Y556" s="87"/>
      <c r="Z556" s="222"/>
      <c r="AA556" s="87"/>
      <c r="AB556" s="111">
        <f>AI556+AX556+BA556+BD556+BG556</f>
        <v>0</v>
      </c>
      <c r="AC556" s="247"/>
      <c r="AD556" s="247"/>
      <c r="AE556" s="247"/>
      <c r="AF556" s="247"/>
      <c r="AG556" s="247"/>
      <c r="AH556" s="24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222"/>
      <c r="BK556" s="222"/>
      <c r="BL556" s="222"/>
      <c r="BM556" s="87"/>
      <c r="BN556" s="87"/>
      <c r="BO556" s="87"/>
      <c r="BP556" s="87"/>
      <c r="BQ556" s="111">
        <f>SUM(BS556:BW556)</f>
        <v>0</v>
      </c>
      <c r="BR556" s="247"/>
      <c r="BS556" s="87"/>
      <c r="BT556" s="87"/>
      <c r="BU556" s="87"/>
      <c r="BV556" s="87"/>
      <c r="BW556" s="87"/>
      <c r="BX556" s="222"/>
      <c r="BY556" s="222"/>
      <c r="BZ556" s="111">
        <f>SUM(CA556:CD556)</f>
        <v>0</v>
      </c>
      <c r="CA556" s="87"/>
      <c r="CB556" s="87"/>
      <c r="CC556" s="87"/>
      <c r="CD556" s="87"/>
      <c r="CE556" s="222"/>
      <c r="CF556" s="226"/>
      <c r="CG556" s="568"/>
      <c r="CH556" s="568"/>
      <c r="CI556" s="117"/>
      <c r="CJ556" s="117"/>
      <c r="CK556" s="117"/>
    </row>
    <row r="557" spans="1:89" hidden="1" outlineLevel="1">
      <c r="A557" s="117"/>
      <c r="B557" s="117"/>
      <c r="C557" s="103" t="s">
        <v>104</v>
      </c>
      <c r="D557" s="24"/>
      <c r="E557" s="117"/>
      <c r="F557" s="117"/>
      <c r="G557" s="111">
        <f>J557+O557+P557+Q557+R557</f>
        <v>0</v>
      </c>
      <c r="H557" s="225">
        <f t="shared" si="1004"/>
        <v>0</v>
      </c>
      <c r="I557" s="225">
        <f t="shared" si="1004"/>
        <v>0</v>
      </c>
      <c r="J557" s="111">
        <f t="shared" si="1004"/>
        <v>0</v>
      </c>
      <c r="K557" s="90"/>
      <c r="L557" s="90"/>
      <c r="M557" s="90"/>
      <c r="N557" s="90"/>
      <c r="O557" s="90"/>
      <c r="P557" s="90"/>
      <c r="Q557" s="90"/>
      <c r="R557" s="90"/>
      <c r="S557" s="224"/>
      <c r="T557" s="87"/>
      <c r="U557" s="87"/>
      <c r="V557" s="87"/>
      <c r="W557" s="87"/>
      <c r="X557" s="87"/>
      <c r="Y557" s="87"/>
      <c r="Z557" s="222"/>
      <c r="AA557" s="87"/>
      <c r="AB557" s="111">
        <f>AI557+AX557+BA557+BD557+BG557</f>
        <v>0</v>
      </c>
      <c r="AC557" s="247"/>
      <c r="AD557" s="247"/>
      <c r="AE557" s="247"/>
      <c r="AF557" s="247"/>
      <c r="AG557" s="247"/>
      <c r="AH557" s="24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222"/>
      <c r="BK557" s="222"/>
      <c r="BL557" s="222"/>
      <c r="BM557" s="87"/>
      <c r="BN557" s="87"/>
      <c r="BO557" s="87"/>
      <c r="BP557" s="87"/>
      <c r="BQ557" s="111">
        <f>SUM(BS557:BW557)</f>
        <v>0</v>
      </c>
      <c r="BR557" s="247"/>
      <c r="BS557" s="87"/>
      <c r="BT557" s="87"/>
      <c r="BU557" s="87"/>
      <c r="BV557" s="87"/>
      <c r="BW557" s="87"/>
      <c r="BX557" s="222"/>
      <c r="BY557" s="222"/>
      <c r="BZ557" s="111">
        <f>SUM(CA557:CD557)</f>
        <v>0</v>
      </c>
      <c r="CA557" s="87"/>
      <c r="CB557" s="87"/>
      <c r="CC557" s="87"/>
      <c r="CD557" s="87"/>
      <c r="CE557" s="222"/>
      <c r="CF557" s="226"/>
      <c r="CG557" s="568"/>
      <c r="CH557" s="568"/>
      <c r="CI557" s="117"/>
      <c r="CJ557" s="117"/>
      <c r="CK557" s="117"/>
    </row>
    <row r="558" spans="1:89" hidden="1" outlineLevel="1">
      <c r="A558" s="117"/>
      <c r="B558" s="117"/>
      <c r="C558" s="103"/>
      <c r="D558" s="37" t="s">
        <v>107</v>
      </c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24"/>
      <c r="AB558" s="111">
        <f>SUM(AB555:AB557)</f>
        <v>0</v>
      </c>
      <c r="AC558" s="247"/>
      <c r="AD558" s="247"/>
      <c r="AE558" s="247"/>
      <c r="AF558" s="247"/>
      <c r="AG558" s="247"/>
      <c r="AH558" s="247"/>
      <c r="AI558" s="111">
        <f>SUM(AI555:AI557)</f>
        <v>0</v>
      </c>
      <c r="AJ558" s="111">
        <f>SUM(AJ555:AJ557)</f>
        <v>0</v>
      </c>
      <c r="AK558" s="111">
        <f t="shared" ref="AK558:BI558" si="1005">SUM(AK555:AK557)</f>
        <v>0</v>
      </c>
      <c r="AL558" s="111">
        <f t="shared" si="1005"/>
        <v>0</v>
      </c>
      <c r="AM558" s="111">
        <f t="shared" si="1005"/>
        <v>0</v>
      </c>
      <c r="AN558" s="111">
        <f t="shared" si="1005"/>
        <v>0</v>
      </c>
      <c r="AO558" s="111">
        <f t="shared" si="1005"/>
        <v>0</v>
      </c>
      <c r="AP558" s="111">
        <f t="shared" si="1005"/>
        <v>0</v>
      </c>
      <c r="AQ558" s="111">
        <f t="shared" si="1005"/>
        <v>0</v>
      </c>
      <c r="AR558" s="111">
        <f t="shared" si="1005"/>
        <v>0</v>
      </c>
      <c r="AS558" s="111">
        <f t="shared" si="1005"/>
        <v>0</v>
      </c>
      <c r="AT558" s="111">
        <f t="shared" si="1005"/>
        <v>0</v>
      </c>
      <c r="AU558" s="111">
        <f t="shared" si="1005"/>
        <v>0</v>
      </c>
      <c r="AV558" s="111">
        <f t="shared" si="1005"/>
        <v>0</v>
      </c>
      <c r="AW558" s="111">
        <f t="shared" si="1005"/>
        <v>0</v>
      </c>
      <c r="AX558" s="111">
        <f t="shared" si="1005"/>
        <v>0</v>
      </c>
      <c r="AY558" s="111">
        <f t="shared" si="1005"/>
        <v>0</v>
      </c>
      <c r="AZ558" s="111">
        <f t="shared" si="1005"/>
        <v>0</v>
      </c>
      <c r="BA558" s="111">
        <f t="shared" si="1005"/>
        <v>0</v>
      </c>
      <c r="BB558" s="111">
        <f t="shared" si="1005"/>
        <v>0</v>
      </c>
      <c r="BC558" s="111">
        <f t="shared" si="1005"/>
        <v>0</v>
      </c>
      <c r="BD558" s="111">
        <f t="shared" si="1005"/>
        <v>0</v>
      </c>
      <c r="BE558" s="111">
        <f t="shared" si="1005"/>
        <v>0</v>
      </c>
      <c r="BF558" s="111">
        <f t="shared" si="1005"/>
        <v>0</v>
      </c>
      <c r="BG558" s="111">
        <f t="shared" si="1005"/>
        <v>0</v>
      </c>
      <c r="BH558" s="111">
        <f t="shared" si="1005"/>
        <v>0</v>
      </c>
      <c r="BI558" s="111">
        <f t="shared" si="1005"/>
        <v>0</v>
      </c>
      <c r="BJ558" s="225">
        <f>SUM(BJ555:BJ557)</f>
        <v>0</v>
      </c>
      <c r="BK558" s="225">
        <f>SUM(BK555:BK557)</f>
        <v>0</v>
      </c>
      <c r="BL558" s="225">
        <f>SUM(BL555:BL557)</f>
        <v>0</v>
      </c>
      <c r="BM558" s="112"/>
      <c r="BN558" s="112"/>
      <c r="BO558" s="112"/>
      <c r="BP558" s="112"/>
      <c r="BQ558" s="111">
        <f t="shared" ref="BQ558:CD558" si="1006">SUM(BQ555:BQ557)</f>
        <v>0</v>
      </c>
      <c r="BR558" s="247"/>
      <c r="BS558" s="111">
        <f t="shared" si="1006"/>
        <v>0</v>
      </c>
      <c r="BT558" s="111">
        <f t="shared" si="1006"/>
        <v>0</v>
      </c>
      <c r="BU558" s="111">
        <f t="shared" si="1006"/>
        <v>0</v>
      </c>
      <c r="BV558" s="111">
        <f t="shared" si="1006"/>
        <v>0</v>
      </c>
      <c r="BW558" s="111">
        <f t="shared" si="1006"/>
        <v>0</v>
      </c>
      <c r="BX558" s="225">
        <f>SUM(BX555:BX557)</f>
        <v>0</v>
      </c>
      <c r="BY558" s="225">
        <f>SUM(BY555:BY557)</f>
        <v>0</v>
      </c>
      <c r="BZ558" s="111">
        <f t="shared" si="1006"/>
        <v>0</v>
      </c>
      <c r="CA558" s="111">
        <f t="shared" si="1006"/>
        <v>0</v>
      </c>
      <c r="CB558" s="111">
        <f t="shared" si="1006"/>
        <v>0</v>
      </c>
      <c r="CC558" s="111">
        <f t="shared" si="1006"/>
        <v>0</v>
      </c>
      <c r="CD558" s="111">
        <f t="shared" si="1006"/>
        <v>0</v>
      </c>
      <c r="CE558" s="225">
        <f>SUM(CE555:CE557)</f>
        <v>0</v>
      </c>
      <c r="CF558" s="247"/>
      <c r="CG558" s="570"/>
      <c r="CH558" s="570"/>
      <c r="CI558" s="112"/>
      <c r="CJ558" s="112"/>
      <c r="CK558" s="112"/>
    </row>
    <row r="559" spans="1:89" outlineLevel="1">
      <c r="A559" s="117"/>
      <c r="B559" s="117"/>
      <c r="C559" s="95" t="s">
        <v>52</v>
      </c>
      <c r="D559" s="122" t="s">
        <v>105</v>
      </c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7"/>
      <c r="AB559" s="112"/>
      <c r="AC559" s="246"/>
      <c r="AD559" s="246"/>
      <c r="AE559" s="246"/>
      <c r="AF559" s="246"/>
      <c r="AG559" s="246"/>
      <c r="AH559" s="246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246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246"/>
      <c r="CG559" s="582"/>
      <c r="CH559" s="582"/>
      <c r="CI559" s="112"/>
      <c r="CJ559" s="112"/>
      <c r="CK559" s="112"/>
    </row>
    <row r="560" spans="1:89" outlineLevel="1">
      <c r="A560" s="117"/>
      <c r="B560" s="117"/>
      <c r="C560" s="102" t="s">
        <v>132</v>
      </c>
      <c r="D560" s="36" t="s">
        <v>106</v>
      </c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7"/>
      <c r="AB560" s="112"/>
      <c r="AC560" s="246"/>
      <c r="AD560" s="246"/>
      <c r="AE560" s="246"/>
      <c r="AF560" s="246"/>
      <c r="AG560" s="246"/>
      <c r="AH560" s="246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221"/>
      <c r="BS560" s="112"/>
      <c r="BT560" s="112"/>
      <c r="BU560" s="112"/>
      <c r="BV560" s="112"/>
      <c r="BW560" s="112"/>
      <c r="BX560" s="112"/>
      <c r="BY560" s="112"/>
      <c r="BZ560" s="112"/>
      <c r="CA560" s="221"/>
      <c r="CB560" s="112"/>
      <c r="CC560" s="112"/>
      <c r="CD560" s="112"/>
      <c r="CE560" s="112"/>
      <c r="CF560" s="246"/>
      <c r="CG560" s="582"/>
      <c r="CH560" s="582"/>
      <c r="CI560" s="112"/>
      <c r="CJ560" s="112"/>
      <c r="CK560" s="112"/>
    </row>
    <row r="561" spans="1:89" ht="60" outlineLevel="1">
      <c r="A561" s="117"/>
      <c r="B561" s="117"/>
      <c r="C561" s="103"/>
      <c r="D561" s="231" t="s">
        <v>337</v>
      </c>
      <c r="E561" s="117" t="s">
        <v>75</v>
      </c>
      <c r="F561" s="117" t="s">
        <v>14</v>
      </c>
      <c r="G561" s="599">
        <f t="shared" ref="G561:G562" si="1007">J561+O561+P561+Q561+I561</f>
        <v>40</v>
      </c>
      <c r="H561" s="225">
        <v>8</v>
      </c>
      <c r="I561" s="600"/>
      <c r="J561" s="111"/>
      <c r="K561" s="123">
        <v>0</v>
      </c>
      <c r="L561" s="123">
        <v>0</v>
      </c>
      <c r="M561" s="123"/>
      <c r="N561" s="123"/>
      <c r="O561" s="571">
        <f t="shared" ref="O561:O562" si="1008">SUM(K561:N561)</f>
        <v>0</v>
      </c>
      <c r="P561" s="221">
        <v>5</v>
      </c>
      <c r="Q561" s="123">
        <v>35</v>
      </c>
      <c r="R561" s="123">
        <v>35</v>
      </c>
      <c r="S561" s="221">
        <v>35</v>
      </c>
      <c r="T561" s="221">
        <f t="shared" ref="T561:T562" si="1009">SUM(U561:Z561)</f>
        <v>2</v>
      </c>
      <c r="U561" s="590">
        <f>V561/$V$210*$U$210</f>
        <v>0</v>
      </c>
      <c r="V561" s="123">
        <v>0</v>
      </c>
      <c r="W561" s="123">
        <v>2</v>
      </c>
      <c r="X561" s="123"/>
      <c r="Y561" s="123"/>
      <c r="Z561" s="221"/>
      <c r="AA561" s="578" t="s">
        <v>316</v>
      </c>
      <c r="AB561" s="575">
        <f t="shared" ref="AB561:AB562" si="1010">AI561+AX561+BA561+BD561+AF561</f>
        <v>4.3896709797570845E-3</v>
      </c>
      <c r="AC561" s="247">
        <f>$AC$210/$U$210*U561</f>
        <v>0</v>
      </c>
      <c r="AD561" s="247">
        <f t="shared" ref="AD561:AD562" si="1011">AC561*344.5</f>
        <v>0</v>
      </c>
      <c r="AE561" s="247">
        <f>$AE$210/$AC$210*AC561</f>
        <v>0</v>
      </c>
      <c r="AF561" s="247">
        <v>0</v>
      </c>
      <c r="AG561" s="247">
        <v>0</v>
      </c>
      <c r="AH561" s="247">
        <v>0</v>
      </c>
      <c r="AI561" s="160">
        <v>2.0903097975708503E-4</v>
      </c>
      <c r="AJ561" s="568">
        <v>7.2011172526315795E-2</v>
      </c>
      <c r="AK561" s="222">
        <v>1.413437355754764E-3</v>
      </c>
      <c r="AL561" s="353">
        <v>0</v>
      </c>
      <c r="AM561" s="223">
        <v>0</v>
      </c>
      <c r="AN561" s="353">
        <v>0</v>
      </c>
      <c r="AO561" s="353">
        <v>0</v>
      </c>
      <c r="AP561" s="223">
        <v>0</v>
      </c>
      <c r="AQ561" s="123">
        <v>0</v>
      </c>
      <c r="AR561" s="353">
        <v>0</v>
      </c>
      <c r="AS561" s="223">
        <v>0</v>
      </c>
      <c r="AT561" s="123">
        <v>0</v>
      </c>
      <c r="AU561" s="353">
        <v>0</v>
      </c>
      <c r="AV561" s="223">
        <v>0</v>
      </c>
      <c r="AW561" s="123">
        <v>0</v>
      </c>
      <c r="AX561" s="222">
        <v>0</v>
      </c>
      <c r="AY561" s="222">
        <v>0</v>
      </c>
      <c r="AZ561" s="222">
        <v>0</v>
      </c>
      <c r="BA561" s="353">
        <v>5.2258000000000003E-4</v>
      </c>
      <c r="BB561" s="223">
        <v>0.18002881000000001</v>
      </c>
      <c r="BC561" s="353">
        <v>3.3277894400000002E-3</v>
      </c>
      <c r="BD561" s="353">
        <v>3.6580599999999999E-3</v>
      </c>
      <c r="BE561" s="223">
        <v>1.2602016700000001</v>
      </c>
      <c r="BF561" s="353">
        <v>2.3294526079999999E-2</v>
      </c>
      <c r="BG561" s="353">
        <v>3.6580599999999999E-3</v>
      </c>
      <c r="BH561" s="223">
        <v>1.2602016700000001</v>
      </c>
      <c r="BI561" s="353">
        <v>2.3294526079999999E-2</v>
      </c>
      <c r="BJ561" s="353">
        <v>3.6580599999999999E-3</v>
      </c>
      <c r="BK561" s="223">
        <v>1.2602016700000001</v>
      </c>
      <c r="BL561" s="353">
        <v>2.3294526079999999E-2</v>
      </c>
      <c r="BM561" s="123"/>
      <c r="BN561" s="123"/>
      <c r="BO561" s="123"/>
      <c r="BP561" s="123"/>
      <c r="BQ561" s="599">
        <f>SUM(BS561:BW561)</f>
        <v>8.5041148458638444E-2</v>
      </c>
      <c r="BR561" s="222"/>
      <c r="BS561" s="123"/>
      <c r="BT561" s="256">
        <v>0</v>
      </c>
      <c r="BU561" s="239">
        <v>0</v>
      </c>
      <c r="BV561" s="239">
        <v>9.0898789473684207E-3</v>
      </c>
      <c r="BW561" s="239">
        <v>7.5951269511270028E-2</v>
      </c>
      <c r="BX561" s="239">
        <v>4.3697128915662652E-2</v>
      </c>
      <c r="BY561" s="239">
        <v>4.3697128915662652E-2</v>
      </c>
      <c r="BZ561" s="111">
        <f>SUM(CA561:CD561)</f>
        <v>2.958592956685499E-3</v>
      </c>
      <c r="CA561" s="222"/>
      <c r="CB561" s="222"/>
      <c r="CC561" s="222">
        <v>2.958592956685499E-3</v>
      </c>
      <c r="CD561" s="123"/>
      <c r="CE561" s="221"/>
      <c r="CF561" s="229"/>
      <c r="CG561" s="578"/>
      <c r="CH561" s="578"/>
      <c r="CI561" s="117"/>
      <c r="CJ561" s="117"/>
      <c r="CK561" s="117"/>
    </row>
    <row r="562" spans="1:89" ht="60" outlineLevel="1">
      <c r="A562" s="117"/>
      <c r="B562" s="117"/>
      <c r="C562" s="103"/>
      <c r="D562" s="292" t="s">
        <v>338</v>
      </c>
      <c r="E562" s="117" t="s">
        <v>75</v>
      </c>
      <c r="F562" s="117" t="s">
        <v>14</v>
      </c>
      <c r="G562" s="599">
        <f t="shared" si="1007"/>
        <v>596</v>
      </c>
      <c r="H562" s="225">
        <v>0</v>
      </c>
      <c r="I562" s="600">
        <v>488</v>
      </c>
      <c r="J562" s="111">
        <v>0</v>
      </c>
      <c r="K562" s="90">
        <v>0</v>
      </c>
      <c r="L562" s="90">
        <v>0</v>
      </c>
      <c r="M562" s="90">
        <v>2</v>
      </c>
      <c r="N562" s="90">
        <v>2</v>
      </c>
      <c r="O562" s="571">
        <f t="shared" si="1008"/>
        <v>4</v>
      </c>
      <c r="P562" s="90">
        <v>52</v>
      </c>
      <c r="Q562" s="90">
        <v>52</v>
      </c>
      <c r="R562" s="90">
        <v>48</v>
      </c>
      <c r="S562" s="224">
        <v>48</v>
      </c>
      <c r="T562" s="221">
        <f t="shared" si="1009"/>
        <v>47</v>
      </c>
      <c r="U562" s="590">
        <f>V562/$V$211*$U$211</f>
        <v>0</v>
      </c>
      <c r="V562" s="87">
        <v>0</v>
      </c>
      <c r="W562" s="87">
        <v>47</v>
      </c>
      <c r="X562" s="87"/>
      <c r="Y562" s="87"/>
      <c r="Z562" s="222"/>
      <c r="AA562" s="578" t="s">
        <v>316</v>
      </c>
      <c r="AB562" s="575">
        <f t="shared" si="1010"/>
        <v>2.0107336628496723E-2</v>
      </c>
      <c r="AC562" s="247">
        <f>$AC$211/$U$211*U562</f>
        <v>0</v>
      </c>
      <c r="AD562" s="247">
        <f t="shared" si="1011"/>
        <v>0</v>
      </c>
      <c r="AE562" s="247">
        <f>$AE$211/$AC$211*AC562</f>
        <v>0</v>
      </c>
      <c r="AF562" s="247">
        <v>0</v>
      </c>
      <c r="AG562" s="247">
        <v>0</v>
      </c>
      <c r="AH562" s="247">
        <v>0</v>
      </c>
      <c r="AI562" s="160">
        <v>4.912213072941176E-3</v>
      </c>
      <c r="AJ562" s="568">
        <v>1.6922574036282352</v>
      </c>
      <c r="AK562" s="222">
        <v>3.3387568391359819E-2</v>
      </c>
      <c r="AL562" s="353">
        <v>0</v>
      </c>
      <c r="AM562" s="223">
        <v>0</v>
      </c>
      <c r="AN562" s="353">
        <v>0</v>
      </c>
      <c r="AO562" s="353">
        <v>0</v>
      </c>
      <c r="AP562" s="223">
        <v>0</v>
      </c>
      <c r="AQ562" s="87">
        <v>0</v>
      </c>
      <c r="AR562" s="353">
        <v>2.09032E-4</v>
      </c>
      <c r="AS562" s="223">
        <v>7.2011523999999993E-2</v>
      </c>
      <c r="AT562" s="87">
        <v>1.3311157760000001E-3</v>
      </c>
      <c r="AU562" s="353">
        <v>2.09032E-4</v>
      </c>
      <c r="AV562" s="223">
        <v>7.2011523999999993E-2</v>
      </c>
      <c r="AW562" s="87">
        <v>1.3311157760000001E-3</v>
      </c>
      <c r="AX562" s="222">
        <v>4.18064E-4</v>
      </c>
      <c r="AY562" s="222">
        <v>0.14402304799999999</v>
      </c>
      <c r="AZ562" s="222">
        <v>2.6622315520000001E-3</v>
      </c>
      <c r="BA562" s="353">
        <v>7.3885297777777723E-3</v>
      </c>
      <c r="BB562" s="223">
        <v>2.5453485084444427</v>
      </c>
      <c r="BC562" s="353">
        <v>4.7050157624888858E-2</v>
      </c>
      <c r="BD562" s="353">
        <v>7.3885297777777723E-3</v>
      </c>
      <c r="BE562" s="223">
        <v>2.5453485084444427</v>
      </c>
      <c r="BF562" s="353">
        <v>4.7050157624888858E-2</v>
      </c>
      <c r="BG562" s="353">
        <v>5.0167679999999996E-3</v>
      </c>
      <c r="BH562" s="223">
        <v>1.7282765759999998</v>
      </c>
      <c r="BI562" s="353">
        <v>3.1946778624E-2</v>
      </c>
      <c r="BJ562" s="353">
        <v>5.0167679999999996E-3</v>
      </c>
      <c r="BK562" s="223">
        <v>1.7282765759999998</v>
      </c>
      <c r="BL562" s="353">
        <v>3.1946778624E-2</v>
      </c>
      <c r="BM562" s="87"/>
      <c r="BN562" s="87"/>
      <c r="BO562" s="87"/>
      <c r="BP562" s="87"/>
      <c r="BQ562" s="599">
        <f>SUM(BS562:BW562)</f>
        <v>0.31435911952941886</v>
      </c>
      <c r="BR562" s="222"/>
      <c r="BS562" s="87"/>
      <c r="BT562" s="256">
        <v>0</v>
      </c>
      <c r="BU562" s="239">
        <v>0.10362462</v>
      </c>
      <c r="BV562" s="239">
        <v>9.4534741052631585E-2</v>
      </c>
      <c r="BW562" s="239">
        <v>0.11619975847678729</v>
      </c>
      <c r="BX562" s="239">
        <v>0.30051296586854437</v>
      </c>
      <c r="BY562" s="239">
        <v>0.30051296586854437</v>
      </c>
      <c r="BZ562" s="111">
        <f>SUM(CA562:CD562)</f>
        <v>0.18750066704331453</v>
      </c>
      <c r="CA562" s="222"/>
      <c r="CB562" s="87"/>
      <c r="CC562" s="87">
        <v>0.18750066704331453</v>
      </c>
      <c r="CD562" s="87"/>
      <c r="CE562" s="222"/>
      <c r="CF562" s="226"/>
      <c r="CG562" s="568"/>
      <c r="CH562" s="568"/>
      <c r="CI562" s="117"/>
      <c r="CJ562" s="117"/>
      <c r="CK562" s="117"/>
    </row>
    <row r="563" spans="1:89" outlineLevel="1">
      <c r="A563" s="117"/>
      <c r="B563" s="117"/>
      <c r="C563" s="103"/>
      <c r="D563" s="92"/>
      <c r="E563" s="117"/>
      <c r="F563" s="117"/>
      <c r="G563" s="111">
        <f>J563+O563+P563+Q563+R563</f>
        <v>0</v>
      </c>
      <c r="H563" s="225">
        <f>SUM(I563:L563)</f>
        <v>0</v>
      </c>
      <c r="I563" s="225">
        <f>SUM(J563:M563)</f>
        <v>0</v>
      </c>
      <c r="J563" s="111">
        <f>SUM(K563:N563)</f>
        <v>0</v>
      </c>
      <c r="K563" s="90"/>
      <c r="L563" s="90"/>
      <c r="M563" s="90"/>
      <c r="N563" s="90"/>
      <c r="O563" s="90"/>
      <c r="P563" s="90"/>
      <c r="Q563" s="90"/>
      <c r="R563" s="90"/>
      <c r="S563" s="224"/>
      <c r="T563" s="87"/>
      <c r="U563" s="87"/>
      <c r="V563" s="87"/>
      <c r="W563" s="87"/>
      <c r="X563" s="87"/>
      <c r="Y563" s="87"/>
      <c r="Z563" s="222"/>
      <c r="AA563" s="87"/>
      <c r="AB563" s="111">
        <f>AI563+AX563+BA563+BD563+BG563</f>
        <v>0</v>
      </c>
      <c r="AC563" s="247"/>
      <c r="AD563" s="247"/>
      <c r="AE563" s="247"/>
      <c r="AF563" s="247"/>
      <c r="AG563" s="247"/>
      <c r="AH563" s="24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222"/>
      <c r="BK563" s="222"/>
      <c r="BL563" s="222"/>
      <c r="BM563" s="87"/>
      <c r="BN563" s="87"/>
      <c r="BO563" s="87"/>
      <c r="BP563" s="87"/>
      <c r="BQ563" s="599">
        <f t="shared" ref="BQ563" si="1012">SUM(BQ561:BQ562)</f>
        <v>0.39940026798805728</v>
      </c>
      <c r="BR563" s="222"/>
      <c r="BS563" s="87"/>
      <c r="BT563" s="87"/>
      <c r="BU563" s="87"/>
      <c r="BV563" s="87"/>
      <c r="BW563" s="87"/>
      <c r="BX563" s="222"/>
      <c r="BY563" s="222"/>
      <c r="BZ563" s="111">
        <f>SUM(CA563:CD563)</f>
        <v>0</v>
      </c>
      <c r="CA563" s="222"/>
      <c r="CB563" s="87"/>
      <c r="CC563" s="87"/>
      <c r="CD563" s="87"/>
      <c r="CE563" s="222"/>
      <c r="CF563" s="226"/>
      <c r="CG563" s="568"/>
      <c r="CH563" s="568"/>
      <c r="CI563" s="117"/>
      <c r="CJ563" s="117"/>
      <c r="CK563" s="117"/>
    </row>
    <row r="564" spans="1:89" ht="15.75" outlineLevel="1" thickBot="1">
      <c r="A564" s="117"/>
      <c r="B564" s="117"/>
      <c r="C564" s="103"/>
      <c r="D564" s="37" t="s">
        <v>107</v>
      </c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24"/>
      <c r="AB564" s="111">
        <f>SUM(AB561:AB563)</f>
        <v>2.449700760825381E-2</v>
      </c>
      <c r="AC564" s="247"/>
      <c r="AD564" s="247"/>
      <c r="AE564" s="247"/>
      <c r="AF564" s="247"/>
      <c r="AG564" s="247"/>
      <c r="AH564" s="247"/>
      <c r="AI564" s="111">
        <f>SUM(AI561:AI563)</f>
        <v>5.1212440526982612E-3</v>
      </c>
      <c r="AJ564" s="111">
        <f>SUM(AJ561:AJ563)</f>
        <v>1.7642685761545509</v>
      </c>
      <c r="AK564" s="111">
        <f t="shared" ref="AK564:BI564" si="1013">SUM(AK561:AK563)</f>
        <v>3.4801005747114581E-2</v>
      </c>
      <c r="AL564" s="111">
        <f t="shared" si="1013"/>
        <v>0</v>
      </c>
      <c r="AM564" s="111">
        <f t="shared" si="1013"/>
        <v>0</v>
      </c>
      <c r="AN564" s="111">
        <f t="shared" si="1013"/>
        <v>0</v>
      </c>
      <c r="AO564" s="111">
        <f t="shared" si="1013"/>
        <v>0</v>
      </c>
      <c r="AP564" s="111">
        <f t="shared" si="1013"/>
        <v>0</v>
      </c>
      <c r="AQ564" s="111">
        <f t="shared" si="1013"/>
        <v>0</v>
      </c>
      <c r="AR564" s="111">
        <f t="shared" si="1013"/>
        <v>2.09032E-4</v>
      </c>
      <c r="AS564" s="111">
        <f t="shared" si="1013"/>
        <v>7.2011523999999993E-2</v>
      </c>
      <c r="AT564" s="111">
        <f t="shared" si="1013"/>
        <v>1.3311157760000001E-3</v>
      </c>
      <c r="AU564" s="111">
        <f t="shared" si="1013"/>
        <v>2.09032E-4</v>
      </c>
      <c r="AV564" s="111">
        <f t="shared" si="1013"/>
        <v>7.2011523999999993E-2</v>
      </c>
      <c r="AW564" s="111">
        <f t="shared" si="1013"/>
        <v>1.3311157760000001E-3</v>
      </c>
      <c r="AX564" s="111">
        <f t="shared" si="1013"/>
        <v>4.18064E-4</v>
      </c>
      <c r="AY564" s="111">
        <f t="shared" si="1013"/>
        <v>0.14402304799999999</v>
      </c>
      <c r="AZ564" s="111">
        <f t="shared" si="1013"/>
        <v>2.6622315520000001E-3</v>
      </c>
      <c r="BA564" s="111">
        <f t="shared" si="1013"/>
        <v>7.9111097777777722E-3</v>
      </c>
      <c r="BB564" s="111">
        <f t="shared" si="1013"/>
        <v>2.7253773184444428</v>
      </c>
      <c r="BC564" s="111">
        <f t="shared" si="1013"/>
        <v>5.0377947064888857E-2</v>
      </c>
      <c r="BD564" s="111">
        <f t="shared" si="1013"/>
        <v>1.1046589777777772E-2</v>
      </c>
      <c r="BE564" s="111">
        <f t="shared" si="1013"/>
        <v>3.8055501784444425</v>
      </c>
      <c r="BF564" s="111">
        <f t="shared" si="1013"/>
        <v>7.0344683704888861E-2</v>
      </c>
      <c r="BG564" s="111">
        <f t="shared" si="1013"/>
        <v>8.674827999999999E-3</v>
      </c>
      <c r="BH564" s="111">
        <f t="shared" si="1013"/>
        <v>2.9884782459999997</v>
      </c>
      <c r="BI564" s="111">
        <f t="shared" si="1013"/>
        <v>5.5241304704000002E-2</v>
      </c>
      <c r="BJ564" s="225">
        <f>SUM(BJ561:BJ563)</f>
        <v>8.674827999999999E-3</v>
      </c>
      <c r="BK564" s="225">
        <f>SUM(BK561:BK563)</f>
        <v>2.9884782459999997</v>
      </c>
      <c r="BL564" s="225">
        <f>SUM(BL561:BL563)</f>
        <v>5.5241304704000002E-2</v>
      </c>
      <c r="BM564" s="112"/>
      <c r="BN564" s="112"/>
      <c r="BO564" s="112"/>
      <c r="BP564" s="112"/>
      <c r="BQ564" s="111">
        <f t="shared" ref="BQ564:CD564" si="1014">SUM(BQ561:BQ563)</f>
        <v>0.79880053597611456</v>
      </c>
      <c r="BR564" s="225"/>
      <c r="BS564" s="111">
        <f t="shared" si="1014"/>
        <v>0</v>
      </c>
      <c r="BT564" s="111">
        <f t="shared" si="1014"/>
        <v>0</v>
      </c>
      <c r="BU564" s="111">
        <f t="shared" si="1014"/>
        <v>0.10362462</v>
      </c>
      <c r="BV564" s="111">
        <f t="shared" si="1014"/>
        <v>0.10362462</v>
      </c>
      <c r="BW564" s="111">
        <f t="shared" si="1014"/>
        <v>0.19215102798805733</v>
      </c>
      <c r="BX564" s="225">
        <f>SUM(BX561:BX563)</f>
        <v>0.344210094784207</v>
      </c>
      <c r="BY564" s="225">
        <f>SUM(BY561:BY563)</f>
        <v>0.344210094784207</v>
      </c>
      <c r="BZ564" s="111">
        <f t="shared" si="1014"/>
        <v>0.19045926000000002</v>
      </c>
      <c r="CA564" s="225">
        <f t="shared" si="1014"/>
        <v>0</v>
      </c>
      <c r="CB564" s="111">
        <f t="shared" si="1014"/>
        <v>0</v>
      </c>
      <c r="CC564" s="111">
        <f t="shared" si="1014"/>
        <v>0.19045926000000002</v>
      </c>
      <c r="CD564" s="111">
        <f t="shared" si="1014"/>
        <v>0</v>
      </c>
      <c r="CE564" s="225">
        <f>SUM(CE561:CE563)</f>
        <v>0</v>
      </c>
      <c r="CF564" s="247"/>
      <c r="CG564" s="570"/>
      <c r="CH564" s="570"/>
      <c r="CI564" s="112"/>
      <c r="CJ564" s="112"/>
      <c r="CK564" s="112"/>
    </row>
    <row r="565" spans="1:89" ht="15.75" hidden="1" outlineLevel="1" thickBot="1">
      <c r="A565" s="117"/>
      <c r="B565" s="117"/>
      <c r="C565" s="102" t="s">
        <v>133</v>
      </c>
      <c r="D565" s="36" t="s">
        <v>273</v>
      </c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7"/>
      <c r="AB565" s="112"/>
      <c r="AC565" s="246"/>
      <c r="AD565" s="246"/>
      <c r="AE565" s="246"/>
      <c r="AF565" s="246"/>
      <c r="AG565" s="246"/>
      <c r="AH565" s="246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246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246"/>
      <c r="CG565" s="582"/>
      <c r="CH565" s="582"/>
      <c r="CI565" s="112"/>
      <c r="CJ565" s="112"/>
      <c r="CK565" s="112"/>
    </row>
    <row r="566" spans="1:89" ht="15.75" hidden="1" outlineLevel="1" thickBot="1">
      <c r="A566" s="117"/>
      <c r="B566" s="117"/>
      <c r="C566" s="103"/>
      <c r="D566" s="92"/>
      <c r="E566" s="117"/>
      <c r="F566" s="117"/>
      <c r="G566" s="111">
        <f>J566+O566+P566+Q566+R566</f>
        <v>0</v>
      </c>
      <c r="H566" s="225">
        <f t="shared" ref="H566:J568" si="1015">SUM(I566:L566)</f>
        <v>0</v>
      </c>
      <c r="I566" s="225">
        <f t="shared" si="1015"/>
        <v>0</v>
      </c>
      <c r="J566" s="111">
        <f t="shared" si="1015"/>
        <v>0</v>
      </c>
      <c r="K566" s="123"/>
      <c r="L566" s="123"/>
      <c r="M566" s="123"/>
      <c r="N566" s="123"/>
      <c r="O566" s="123"/>
      <c r="P566" s="123"/>
      <c r="Q566" s="123"/>
      <c r="R566" s="123"/>
      <c r="S566" s="221"/>
      <c r="T566" s="123"/>
      <c r="U566" s="123"/>
      <c r="V566" s="123"/>
      <c r="W566" s="123"/>
      <c r="X566" s="123"/>
      <c r="Y566" s="123"/>
      <c r="Z566" s="221"/>
      <c r="AA566" s="123"/>
      <c r="AB566" s="111">
        <f>AI566+AX566+BA566+BD566+BG566</f>
        <v>0</v>
      </c>
      <c r="AC566" s="247"/>
      <c r="AD566" s="247"/>
      <c r="AE566" s="247"/>
      <c r="AF566" s="247"/>
      <c r="AG566" s="247"/>
      <c r="AH566" s="247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221"/>
      <c r="BK566" s="221"/>
      <c r="BL566" s="221"/>
      <c r="BM566" s="123"/>
      <c r="BN566" s="123"/>
      <c r="BO566" s="123"/>
      <c r="BP566" s="123"/>
      <c r="BQ566" s="111">
        <f>SUM(BS566:BW566)</f>
        <v>0</v>
      </c>
      <c r="BR566" s="247"/>
      <c r="BS566" s="123"/>
      <c r="BT566" s="123"/>
      <c r="BU566" s="123"/>
      <c r="BV566" s="123"/>
      <c r="BW566" s="123"/>
      <c r="BX566" s="221"/>
      <c r="BY566" s="221"/>
      <c r="BZ566" s="111">
        <f>SUM(CA566:CD566)</f>
        <v>0</v>
      </c>
      <c r="CA566" s="123"/>
      <c r="CB566" s="123"/>
      <c r="CC566" s="123"/>
      <c r="CD566" s="123"/>
      <c r="CE566" s="221"/>
      <c r="CF566" s="229"/>
      <c r="CG566" s="578"/>
      <c r="CH566" s="578"/>
      <c r="CI566" s="117"/>
      <c r="CJ566" s="117"/>
      <c r="CK566" s="117"/>
    </row>
    <row r="567" spans="1:89" ht="15.75" hidden="1" outlineLevel="1" thickBot="1">
      <c r="A567" s="117"/>
      <c r="B567" s="117"/>
      <c r="C567" s="103"/>
      <c r="D567" s="92"/>
      <c r="E567" s="117"/>
      <c r="F567" s="117"/>
      <c r="G567" s="111">
        <f>J567+O567+P567+Q567+R567</f>
        <v>0</v>
      </c>
      <c r="H567" s="225">
        <f t="shared" si="1015"/>
        <v>0</v>
      </c>
      <c r="I567" s="225">
        <f t="shared" si="1015"/>
        <v>0</v>
      </c>
      <c r="J567" s="111">
        <f t="shared" si="1015"/>
        <v>0</v>
      </c>
      <c r="K567" s="90"/>
      <c r="L567" s="90"/>
      <c r="M567" s="90"/>
      <c r="N567" s="90"/>
      <c r="O567" s="90"/>
      <c r="P567" s="90"/>
      <c r="Q567" s="90"/>
      <c r="R567" s="90"/>
      <c r="S567" s="224"/>
      <c r="T567" s="87"/>
      <c r="U567" s="87"/>
      <c r="V567" s="87"/>
      <c r="W567" s="87"/>
      <c r="X567" s="87"/>
      <c r="Y567" s="87"/>
      <c r="Z567" s="222"/>
      <c r="AA567" s="87"/>
      <c r="AB567" s="111">
        <f>AI567+AX567+BA567+BD567+BG567</f>
        <v>0</v>
      </c>
      <c r="AC567" s="247"/>
      <c r="AD567" s="247"/>
      <c r="AE567" s="247"/>
      <c r="AF567" s="247"/>
      <c r="AG567" s="247"/>
      <c r="AH567" s="24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222"/>
      <c r="BK567" s="222"/>
      <c r="BL567" s="222"/>
      <c r="BM567" s="87"/>
      <c r="BN567" s="87"/>
      <c r="BO567" s="87"/>
      <c r="BP567" s="87"/>
      <c r="BQ567" s="111">
        <f>SUM(BS567:BW567)</f>
        <v>0</v>
      </c>
      <c r="BR567" s="247"/>
      <c r="BS567" s="87"/>
      <c r="BT567" s="87"/>
      <c r="BU567" s="87"/>
      <c r="BV567" s="87"/>
      <c r="BW567" s="87"/>
      <c r="BX567" s="222"/>
      <c r="BY567" s="222"/>
      <c r="BZ567" s="111">
        <f>SUM(CA567:CD567)</f>
        <v>0</v>
      </c>
      <c r="CA567" s="87"/>
      <c r="CB567" s="87"/>
      <c r="CC567" s="87"/>
      <c r="CD567" s="87"/>
      <c r="CE567" s="222"/>
      <c r="CF567" s="226"/>
      <c r="CG567" s="568"/>
      <c r="CH567" s="568"/>
      <c r="CI567" s="117"/>
      <c r="CJ567" s="117"/>
      <c r="CK567" s="117"/>
    </row>
    <row r="568" spans="1:89" ht="15.75" hidden="1" outlineLevel="1" thickBot="1">
      <c r="A568" s="117"/>
      <c r="B568" s="117"/>
      <c r="C568" s="103"/>
      <c r="D568" s="92"/>
      <c r="E568" s="117"/>
      <c r="F568" s="117"/>
      <c r="G568" s="111">
        <f>J568+O568+P568+Q568+R568</f>
        <v>0</v>
      </c>
      <c r="H568" s="225">
        <f t="shared" si="1015"/>
        <v>0</v>
      </c>
      <c r="I568" s="225">
        <f t="shared" si="1015"/>
        <v>0</v>
      </c>
      <c r="J568" s="111">
        <f t="shared" si="1015"/>
        <v>0</v>
      </c>
      <c r="K568" s="90"/>
      <c r="L568" s="90"/>
      <c r="M568" s="90"/>
      <c r="N568" s="90"/>
      <c r="O568" s="90"/>
      <c r="P568" s="90"/>
      <c r="Q568" s="90"/>
      <c r="R568" s="90"/>
      <c r="S568" s="224"/>
      <c r="T568" s="87"/>
      <c r="U568" s="87"/>
      <c r="V568" s="87"/>
      <c r="W568" s="87"/>
      <c r="X568" s="87"/>
      <c r="Y568" s="87"/>
      <c r="Z568" s="222"/>
      <c r="AA568" s="87"/>
      <c r="AB568" s="111">
        <f>AI568+AX568+BA568+BD568+BG568</f>
        <v>0</v>
      </c>
      <c r="AC568" s="247"/>
      <c r="AD568" s="247"/>
      <c r="AE568" s="247"/>
      <c r="AF568" s="247"/>
      <c r="AG568" s="247"/>
      <c r="AH568" s="24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222"/>
      <c r="BK568" s="222"/>
      <c r="BL568" s="222"/>
      <c r="BM568" s="87"/>
      <c r="BN568" s="87"/>
      <c r="BO568" s="87"/>
      <c r="BP568" s="87"/>
      <c r="BQ568" s="111">
        <f>SUM(BS568:BW568)</f>
        <v>0</v>
      </c>
      <c r="BR568" s="247"/>
      <c r="BS568" s="87"/>
      <c r="BT568" s="87"/>
      <c r="BU568" s="87"/>
      <c r="BV568" s="87"/>
      <c r="BW568" s="87"/>
      <c r="BX568" s="222"/>
      <c r="BY568" s="222"/>
      <c r="BZ568" s="111">
        <f>SUM(CA568:CD568)</f>
        <v>0</v>
      </c>
      <c r="CA568" s="87"/>
      <c r="CB568" s="87"/>
      <c r="CC568" s="87"/>
      <c r="CD568" s="87"/>
      <c r="CE568" s="222"/>
      <c r="CF568" s="226"/>
      <c r="CG568" s="568"/>
      <c r="CH568" s="568"/>
      <c r="CI568" s="117"/>
      <c r="CJ568" s="117"/>
      <c r="CK568" s="117"/>
    </row>
    <row r="569" spans="1:89" ht="15.75" hidden="1" outlineLevel="1" thickBot="1">
      <c r="A569" s="117"/>
      <c r="B569" s="117"/>
      <c r="C569" s="103"/>
      <c r="D569" s="37" t="s">
        <v>107</v>
      </c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24"/>
      <c r="AB569" s="111">
        <f>SUM(AB566:AB568)</f>
        <v>0</v>
      </c>
      <c r="AC569" s="247"/>
      <c r="AD569" s="247"/>
      <c r="AE569" s="247"/>
      <c r="AF569" s="247"/>
      <c r="AG569" s="247"/>
      <c r="AH569" s="247"/>
      <c r="AI569" s="111">
        <f>SUM(AI566:AI568)</f>
        <v>0</v>
      </c>
      <c r="AJ569" s="111">
        <f>SUM(AJ566:AJ568)</f>
        <v>0</v>
      </c>
      <c r="AK569" s="111">
        <f t="shared" ref="AK569:BI569" si="1016">SUM(AK566:AK568)</f>
        <v>0</v>
      </c>
      <c r="AL569" s="111">
        <f t="shared" si="1016"/>
        <v>0</v>
      </c>
      <c r="AM569" s="111">
        <f t="shared" si="1016"/>
        <v>0</v>
      </c>
      <c r="AN569" s="111">
        <f t="shared" si="1016"/>
        <v>0</v>
      </c>
      <c r="AO569" s="111">
        <f t="shared" si="1016"/>
        <v>0</v>
      </c>
      <c r="AP569" s="111">
        <f t="shared" si="1016"/>
        <v>0</v>
      </c>
      <c r="AQ569" s="111">
        <f t="shared" si="1016"/>
        <v>0</v>
      </c>
      <c r="AR569" s="111">
        <f t="shared" si="1016"/>
        <v>0</v>
      </c>
      <c r="AS569" s="111">
        <f t="shared" si="1016"/>
        <v>0</v>
      </c>
      <c r="AT569" s="111">
        <f t="shared" si="1016"/>
        <v>0</v>
      </c>
      <c r="AU569" s="111">
        <f t="shared" si="1016"/>
        <v>0</v>
      </c>
      <c r="AV569" s="111">
        <f t="shared" si="1016"/>
        <v>0</v>
      </c>
      <c r="AW569" s="111">
        <f t="shared" si="1016"/>
        <v>0</v>
      </c>
      <c r="AX569" s="111">
        <f t="shared" si="1016"/>
        <v>0</v>
      </c>
      <c r="AY569" s="111">
        <f t="shared" si="1016"/>
        <v>0</v>
      </c>
      <c r="AZ569" s="111">
        <f t="shared" si="1016"/>
        <v>0</v>
      </c>
      <c r="BA569" s="111">
        <f t="shared" si="1016"/>
        <v>0</v>
      </c>
      <c r="BB569" s="111">
        <f t="shared" si="1016"/>
        <v>0</v>
      </c>
      <c r="BC569" s="111">
        <f t="shared" si="1016"/>
        <v>0</v>
      </c>
      <c r="BD569" s="111">
        <f t="shared" si="1016"/>
        <v>0</v>
      </c>
      <c r="BE569" s="111">
        <f t="shared" si="1016"/>
        <v>0</v>
      </c>
      <c r="BF569" s="111">
        <f t="shared" si="1016"/>
        <v>0</v>
      </c>
      <c r="BG569" s="111">
        <f t="shared" si="1016"/>
        <v>0</v>
      </c>
      <c r="BH569" s="111">
        <f t="shared" si="1016"/>
        <v>0</v>
      </c>
      <c r="BI569" s="111">
        <f t="shared" si="1016"/>
        <v>0</v>
      </c>
      <c r="BJ569" s="225">
        <f>SUM(BJ566:BJ568)</f>
        <v>0</v>
      </c>
      <c r="BK569" s="225">
        <f>SUM(BK566:BK568)</f>
        <v>0</v>
      </c>
      <c r="BL569" s="225">
        <f>SUM(BL566:BL568)</f>
        <v>0</v>
      </c>
      <c r="BM569" s="112"/>
      <c r="BN569" s="112"/>
      <c r="BO569" s="112"/>
      <c r="BP569" s="112"/>
      <c r="BQ569" s="111">
        <f t="shared" ref="BQ569:CD569" si="1017">SUM(BQ566:BQ568)</f>
        <v>0</v>
      </c>
      <c r="BR569" s="247"/>
      <c r="BS569" s="111">
        <f t="shared" si="1017"/>
        <v>0</v>
      </c>
      <c r="BT569" s="111">
        <f t="shared" si="1017"/>
        <v>0</v>
      </c>
      <c r="BU569" s="111">
        <f t="shared" si="1017"/>
        <v>0</v>
      </c>
      <c r="BV569" s="111">
        <f t="shared" si="1017"/>
        <v>0</v>
      </c>
      <c r="BW569" s="111">
        <f t="shared" si="1017"/>
        <v>0</v>
      </c>
      <c r="BX569" s="225">
        <f>SUM(BX566:BX568)</f>
        <v>0</v>
      </c>
      <c r="BY569" s="225">
        <f>SUM(BY566:BY568)</f>
        <v>0</v>
      </c>
      <c r="BZ569" s="111">
        <f t="shared" si="1017"/>
        <v>0</v>
      </c>
      <c r="CA569" s="111">
        <f t="shared" si="1017"/>
        <v>0</v>
      </c>
      <c r="CB569" s="111">
        <f t="shared" si="1017"/>
        <v>0</v>
      </c>
      <c r="CC569" s="111">
        <f t="shared" si="1017"/>
        <v>0</v>
      </c>
      <c r="CD569" s="111">
        <f t="shared" si="1017"/>
        <v>0</v>
      </c>
      <c r="CE569" s="225">
        <f>SUM(CE566:CE568)</f>
        <v>0</v>
      </c>
      <c r="CF569" s="247"/>
      <c r="CG569" s="570"/>
      <c r="CH569" s="570"/>
      <c r="CI569" s="112"/>
      <c r="CJ569" s="112"/>
      <c r="CK569" s="112"/>
    </row>
    <row r="570" spans="1:89" ht="15.75" hidden="1" outlineLevel="1" thickBot="1">
      <c r="A570" s="117"/>
      <c r="B570" s="117"/>
      <c r="C570" s="102" t="s">
        <v>134</v>
      </c>
      <c r="D570" s="36" t="s">
        <v>274</v>
      </c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7"/>
      <c r="AB570" s="112"/>
      <c r="AC570" s="246"/>
      <c r="AD570" s="246"/>
      <c r="AE570" s="246"/>
      <c r="AF570" s="246"/>
      <c r="AG570" s="246"/>
      <c r="AH570" s="246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246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246"/>
      <c r="CG570" s="582"/>
      <c r="CH570" s="582"/>
      <c r="CI570" s="112"/>
      <c r="CJ570" s="112"/>
      <c r="CK570" s="112"/>
    </row>
    <row r="571" spans="1:89" ht="15.75" hidden="1" outlineLevel="1" thickBot="1">
      <c r="A571" s="117"/>
      <c r="B571" s="117"/>
      <c r="C571" s="103"/>
      <c r="D571" s="24"/>
      <c r="E571" s="117"/>
      <c r="F571" s="117"/>
      <c r="G571" s="111">
        <f>J571+O571+P571+Q571+R571</f>
        <v>0</v>
      </c>
      <c r="H571" s="225">
        <f t="shared" ref="H571:J573" si="1018">SUM(I571:L571)</f>
        <v>0</v>
      </c>
      <c r="I571" s="225">
        <f t="shared" si="1018"/>
        <v>0</v>
      </c>
      <c r="J571" s="111">
        <f t="shared" si="1018"/>
        <v>0</v>
      </c>
      <c r="K571" s="123"/>
      <c r="L571" s="123"/>
      <c r="M571" s="123"/>
      <c r="N571" s="123"/>
      <c r="O571" s="123"/>
      <c r="P571" s="123"/>
      <c r="Q571" s="123"/>
      <c r="R571" s="123"/>
      <c r="S571" s="221"/>
      <c r="T571" s="123"/>
      <c r="U571" s="123"/>
      <c r="V571" s="123"/>
      <c r="W571" s="123"/>
      <c r="X571" s="123"/>
      <c r="Y571" s="123"/>
      <c r="Z571" s="221"/>
      <c r="AA571" s="123"/>
      <c r="AB571" s="111">
        <f>AI571+AX571+BA571+BD571+BG571</f>
        <v>0</v>
      </c>
      <c r="AC571" s="247"/>
      <c r="AD571" s="247"/>
      <c r="AE571" s="247"/>
      <c r="AF571" s="247"/>
      <c r="AG571" s="247"/>
      <c r="AH571" s="247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221"/>
      <c r="BK571" s="221"/>
      <c r="BL571" s="221"/>
      <c r="BM571" s="123"/>
      <c r="BN571" s="123"/>
      <c r="BO571" s="123"/>
      <c r="BP571" s="123"/>
      <c r="BQ571" s="111">
        <f>SUM(BS571:BW571)</f>
        <v>0</v>
      </c>
      <c r="BR571" s="247"/>
      <c r="BS571" s="123"/>
      <c r="BT571" s="123"/>
      <c r="BU571" s="123"/>
      <c r="BV571" s="123"/>
      <c r="BW571" s="123"/>
      <c r="BX571" s="221"/>
      <c r="BY571" s="221"/>
      <c r="BZ571" s="111">
        <f>SUM(CA571:CD571)</f>
        <v>0</v>
      </c>
      <c r="CA571" s="123"/>
      <c r="CB571" s="123"/>
      <c r="CC571" s="123"/>
      <c r="CD571" s="123"/>
      <c r="CE571" s="221"/>
      <c r="CF571" s="229"/>
      <c r="CG571" s="578"/>
      <c r="CH571" s="578"/>
      <c r="CI571" s="117"/>
      <c r="CJ571" s="117"/>
      <c r="CK571" s="117"/>
    </row>
    <row r="572" spans="1:89" ht="15.75" hidden="1" outlineLevel="1" thickBot="1">
      <c r="A572" s="117"/>
      <c r="B572" s="117"/>
      <c r="C572" s="103"/>
      <c r="D572" s="24"/>
      <c r="E572" s="117"/>
      <c r="F572" s="117"/>
      <c r="G572" s="111">
        <f>J572+O572+P572+Q572+R572</f>
        <v>0</v>
      </c>
      <c r="H572" s="225">
        <f t="shared" si="1018"/>
        <v>0</v>
      </c>
      <c r="I572" s="225">
        <f t="shared" si="1018"/>
        <v>0</v>
      </c>
      <c r="J572" s="111">
        <f t="shared" si="1018"/>
        <v>0</v>
      </c>
      <c r="K572" s="90"/>
      <c r="L572" s="90"/>
      <c r="M572" s="90"/>
      <c r="N572" s="90"/>
      <c r="O572" s="90"/>
      <c r="P572" s="90"/>
      <c r="Q572" s="90"/>
      <c r="R572" s="90"/>
      <c r="S572" s="224"/>
      <c r="T572" s="87"/>
      <c r="U572" s="87"/>
      <c r="V572" s="87"/>
      <c r="W572" s="87"/>
      <c r="X572" s="87"/>
      <c r="Y572" s="87"/>
      <c r="Z572" s="222"/>
      <c r="AA572" s="87"/>
      <c r="AB572" s="111">
        <f>AI572+AX572+BA572+BD572+BG572</f>
        <v>0</v>
      </c>
      <c r="AC572" s="247"/>
      <c r="AD572" s="247"/>
      <c r="AE572" s="247"/>
      <c r="AF572" s="247"/>
      <c r="AG572" s="247"/>
      <c r="AH572" s="24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222"/>
      <c r="BK572" s="222"/>
      <c r="BL572" s="222"/>
      <c r="BM572" s="87"/>
      <c r="BN572" s="87"/>
      <c r="BO572" s="87"/>
      <c r="BP572" s="87"/>
      <c r="BQ572" s="111">
        <f>SUM(BS572:BW572)</f>
        <v>0</v>
      </c>
      <c r="BR572" s="247"/>
      <c r="BS572" s="87"/>
      <c r="BT572" s="87"/>
      <c r="BU572" s="87"/>
      <c r="BV572" s="87"/>
      <c r="BW572" s="87"/>
      <c r="BX572" s="222"/>
      <c r="BY572" s="222"/>
      <c r="BZ572" s="111">
        <f>SUM(CA572:CD572)</f>
        <v>0</v>
      </c>
      <c r="CA572" s="87"/>
      <c r="CB572" s="87"/>
      <c r="CC572" s="87"/>
      <c r="CD572" s="87"/>
      <c r="CE572" s="222"/>
      <c r="CF572" s="226"/>
      <c r="CG572" s="568"/>
      <c r="CH572" s="568"/>
      <c r="CI572" s="117"/>
      <c r="CJ572" s="117"/>
      <c r="CK572" s="117"/>
    </row>
    <row r="573" spans="1:89" ht="15.75" hidden="1" outlineLevel="1" thickBot="1">
      <c r="A573" s="117"/>
      <c r="B573" s="117"/>
      <c r="C573" s="103" t="s">
        <v>104</v>
      </c>
      <c r="D573" s="24"/>
      <c r="E573" s="117"/>
      <c r="F573" s="117"/>
      <c r="G573" s="111">
        <f>J573+O573+P573+Q573+R573</f>
        <v>0</v>
      </c>
      <c r="H573" s="225">
        <f t="shared" si="1018"/>
        <v>0</v>
      </c>
      <c r="I573" s="225">
        <f t="shared" si="1018"/>
        <v>0</v>
      </c>
      <c r="J573" s="111">
        <f t="shared" si="1018"/>
        <v>0</v>
      </c>
      <c r="K573" s="90"/>
      <c r="L573" s="90"/>
      <c r="M573" s="90"/>
      <c r="N573" s="90"/>
      <c r="O573" s="90"/>
      <c r="P573" s="90"/>
      <c r="Q573" s="90"/>
      <c r="R573" s="90"/>
      <c r="S573" s="224"/>
      <c r="T573" s="87"/>
      <c r="U573" s="87"/>
      <c r="V573" s="87"/>
      <c r="W573" s="87"/>
      <c r="X573" s="87"/>
      <c r="Y573" s="87"/>
      <c r="Z573" s="222"/>
      <c r="AA573" s="87"/>
      <c r="AB573" s="111">
        <f>AI573+AX573+BA573+BD573+BG573</f>
        <v>0</v>
      </c>
      <c r="AC573" s="247"/>
      <c r="AD573" s="247"/>
      <c r="AE573" s="247"/>
      <c r="AF573" s="247"/>
      <c r="AG573" s="247"/>
      <c r="AH573" s="24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222"/>
      <c r="BK573" s="222"/>
      <c r="BL573" s="222"/>
      <c r="BM573" s="87"/>
      <c r="BN573" s="87"/>
      <c r="BO573" s="87"/>
      <c r="BP573" s="87"/>
      <c r="BQ573" s="111">
        <f>SUM(BS573:BW573)</f>
        <v>0</v>
      </c>
      <c r="BR573" s="247"/>
      <c r="BS573" s="87"/>
      <c r="BT573" s="87"/>
      <c r="BU573" s="87"/>
      <c r="BV573" s="87"/>
      <c r="BW573" s="87"/>
      <c r="BX573" s="222"/>
      <c r="BY573" s="222"/>
      <c r="BZ573" s="111">
        <f>SUM(CA573:CD573)</f>
        <v>0</v>
      </c>
      <c r="CA573" s="87"/>
      <c r="CB573" s="87"/>
      <c r="CC573" s="87"/>
      <c r="CD573" s="87"/>
      <c r="CE573" s="222"/>
      <c r="CF573" s="226"/>
      <c r="CG573" s="568"/>
      <c r="CH573" s="568"/>
      <c r="CI573" s="117"/>
      <c r="CJ573" s="117"/>
      <c r="CK573" s="117"/>
    </row>
    <row r="574" spans="1:89" ht="15.75" hidden="1" outlineLevel="1" thickBot="1">
      <c r="A574" s="117"/>
      <c r="B574" s="117"/>
      <c r="C574" s="103"/>
      <c r="D574" s="37" t="s">
        <v>107</v>
      </c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24"/>
      <c r="AB574" s="111">
        <f>SUM(AB571:AB573)</f>
        <v>0</v>
      </c>
      <c r="AC574" s="247"/>
      <c r="AD574" s="247"/>
      <c r="AE574" s="247"/>
      <c r="AF574" s="247"/>
      <c r="AG574" s="247"/>
      <c r="AH574" s="247"/>
      <c r="AI574" s="111">
        <f>SUM(AI571:AI573)</f>
        <v>0</v>
      </c>
      <c r="AJ574" s="111">
        <f>SUM(AJ571:AJ573)</f>
        <v>0</v>
      </c>
      <c r="AK574" s="111">
        <f t="shared" ref="AK574:BI574" si="1019">SUM(AK571:AK573)</f>
        <v>0</v>
      </c>
      <c r="AL574" s="111">
        <f t="shared" si="1019"/>
        <v>0</v>
      </c>
      <c r="AM574" s="111">
        <f t="shared" si="1019"/>
        <v>0</v>
      </c>
      <c r="AN574" s="111">
        <f t="shared" si="1019"/>
        <v>0</v>
      </c>
      <c r="AO574" s="111">
        <f t="shared" si="1019"/>
        <v>0</v>
      </c>
      <c r="AP574" s="111">
        <f t="shared" si="1019"/>
        <v>0</v>
      </c>
      <c r="AQ574" s="111">
        <f t="shared" si="1019"/>
        <v>0</v>
      </c>
      <c r="AR574" s="111">
        <f t="shared" si="1019"/>
        <v>0</v>
      </c>
      <c r="AS574" s="111">
        <f t="shared" si="1019"/>
        <v>0</v>
      </c>
      <c r="AT574" s="111">
        <f t="shared" si="1019"/>
        <v>0</v>
      </c>
      <c r="AU574" s="111">
        <f t="shared" si="1019"/>
        <v>0</v>
      </c>
      <c r="AV574" s="111">
        <f t="shared" si="1019"/>
        <v>0</v>
      </c>
      <c r="AW574" s="111">
        <f t="shared" si="1019"/>
        <v>0</v>
      </c>
      <c r="AX574" s="111">
        <f t="shared" si="1019"/>
        <v>0</v>
      </c>
      <c r="AY574" s="111">
        <f t="shared" si="1019"/>
        <v>0</v>
      </c>
      <c r="AZ574" s="111">
        <f t="shared" si="1019"/>
        <v>0</v>
      </c>
      <c r="BA574" s="111">
        <f t="shared" si="1019"/>
        <v>0</v>
      </c>
      <c r="BB574" s="111">
        <f t="shared" si="1019"/>
        <v>0</v>
      </c>
      <c r="BC574" s="111">
        <f t="shared" si="1019"/>
        <v>0</v>
      </c>
      <c r="BD574" s="111">
        <f t="shared" si="1019"/>
        <v>0</v>
      </c>
      <c r="BE574" s="111">
        <f t="shared" si="1019"/>
        <v>0</v>
      </c>
      <c r="BF574" s="111">
        <f t="shared" si="1019"/>
        <v>0</v>
      </c>
      <c r="BG574" s="111">
        <f t="shared" si="1019"/>
        <v>0</v>
      </c>
      <c r="BH574" s="111">
        <f t="shared" si="1019"/>
        <v>0</v>
      </c>
      <c r="BI574" s="111">
        <f t="shared" si="1019"/>
        <v>0</v>
      </c>
      <c r="BJ574" s="225">
        <f>SUM(BJ571:BJ573)</f>
        <v>0</v>
      </c>
      <c r="BK574" s="225">
        <f>SUM(BK571:BK573)</f>
        <v>0</v>
      </c>
      <c r="BL574" s="225">
        <f>SUM(BL571:BL573)</f>
        <v>0</v>
      </c>
      <c r="BM574" s="112"/>
      <c r="BN574" s="112"/>
      <c r="BO574" s="112"/>
      <c r="BP574" s="112"/>
      <c r="BQ574" s="111">
        <f t="shared" ref="BQ574:CD574" si="1020">SUM(BQ571:BQ573)</f>
        <v>0</v>
      </c>
      <c r="BR574" s="247"/>
      <c r="BS574" s="111">
        <f t="shared" si="1020"/>
        <v>0</v>
      </c>
      <c r="BT574" s="111">
        <f t="shared" si="1020"/>
        <v>0</v>
      </c>
      <c r="BU574" s="111">
        <f t="shared" si="1020"/>
        <v>0</v>
      </c>
      <c r="BV574" s="111">
        <f t="shared" si="1020"/>
        <v>0</v>
      </c>
      <c r="BW574" s="111">
        <f t="shared" si="1020"/>
        <v>0</v>
      </c>
      <c r="BX574" s="225">
        <f>SUM(BX571:BX573)</f>
        <v>0</v>
      </c>
      <c r="BY574" s="225">
        <f>SUM(BY571:BY573)</f>
        <v>0</v>
      </c>
      <c r="BZ574" s="111">
        <f t="shared" si="1020"/>
        <v>0</v>
      </c>
      <c r="CA574" s="111">
        <f t="shared" si="1020"/>
        <v>0</v>
      </c>
      <c r="CB574" s="111">
        <f t="shared" si="1020"/>
        <v>0</v>
      </c>
      <c r="CC574" s="111">
        <f t="shared" si="1020"/>
        <v>0</v>
      </c>
      <c r="CD574" s="111">
        <f t="shared" si="1020"/>
        <v>0</v>
      </c>
      <c r="CE574" s="225">
        <f>SUM(CE571:CE573)</f>
        <v>0</v>
      </c>
      <c r="CF574" s="247"/>
      <c r="CG574" s="570"/>
      <c r="CH574" s="570"/>
      <c r="CI574" s="112"/>
      <c r="CJ574" s="112"/>
      <c r="CK574" s="112"/>
    </row>
    <row r="575" spans="1:89" ht="15.75" hidden="1" outlineLevel="1" thickBot="1">
      <c r="A575" s="117"/>
      <c r="B575" s="117"/>
      <c r="C575" s="102" t="s">
        <v>135</v>
      </c>
      <c r="D575" s="36" t="s">
        <v>213</v>
      </c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7"/>
      <c r="AB575" s="112"/>
      <c r="AC575" s="246"/>
      <c r="AD575" s="246"/>
      <c r="AE575" s="246"/>
      <c r="AF575" s="246"/>
      <c r="AG575" s="246"/>
      <c r="AH575" s="246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246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246"/>
      <c r="CG575" s="582"/>
      <c r="CH575" s="582"/>
      <c r="CI575" s="112"/>
      <c r="CJ575" s="112"/>
      <c r="CK575" s="112"/>
    </row>
    <row r="576" spans="1:89" ht="15.75" hidden="1" outlineLevel="1" thickBot="1">
      <c r="A576" s="117"/>
      <c r="B576" s="117"/>
      <c r="C576" s="103"/>
      <c r="D576" s="24"/>
      <c r="E576" s="117"/>
      <c r="F576" s="117"/>
      <c r="G576" s="111">
        <f>J576+O576+P576+Q576+R576</f>
        <v>0</v>
      </c>
      <c r="H576" s="225">
        <f t="shared" ref="H576:J578" si="1021">SUM(I576:L576)</f>
        <v>0</v>
      </c>
      <c r="I576" s="225">
        <f t="shared" si="1021"/>
        <v>0</v>
      </c>
      <c r="J576" s="111">
        <f t="shared" si="1021"/>
        <v>0</v>
      </c>
      <c r="K576" s="123"/>
      <c r="L576" s="123"/>
      <c r="M576" s="123"/>
      <c r="N576" s="123"/>
      <c r="O576" s="123"/>
      <c r="P576" s="123"/>
      <c r="Q576" s="123"/>
      <c r="R576" s="123"/>
      <c r="S576" s="221"/>
      <c r="T576" s="123"/>
      <c r="U576" s="123"/>
      <c r="V576" s="123"/>
      <c r="W576" s="123"/>
      <c r="X576" s="123"/>
      <c r="Y576" s="123"/>
      <c r="Z576" s="221"/>
      <c r="AA576" s="123"/>
      <c r="AB576" s="111">
        <f>AI576+AX576+BA576+BD576+BG576</f>
        <v>0</v>
      </c>
      <c r="AC576" s="247"/>
      <c r="AD576" s="247"/>
      <c r="AE576" s="247"/>
      <c r="AF576" s="247"/>
      <c r="AG576" s="247"/>
      <c r="AH576" s="247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221"/>
      <c r="BK576" s="221"/>
      <c r="BL576" s="221"/>
      <c r="BM576" s="123"/>
      <c r="BN576" s="123"/>
      <c r="BO576" s="123"/>
      <c r="BP576" s="123"/>
      <c r="BQ576" s="111">
        <f>SUM(BS576:BW576)</f>
        <v>0</v>
      </c>
      <c r="BR576" s="247"/>
      <c r="BS576" s="123"/>
      <c r="BT576" s="123"/>
      <c r="BU576" s="123"/>
      <c r="BV576" s="123"/>
      <c r="BW576" s="123"/>
      <c r="BX576" s="221"/>
      <c r="BY576" s="221"/>
      <c r="BZ576" s="111">
        <f>SUM(CA576:CD576)</f>
        <v>0</v>
      </c>
      <c r="CA576" s="123"/>
      <c r="CB576" s="123"/>
      <c r="CC576" s="123"/>
      <c r="CD576" s="123"/>
      <c r="CE576" s="221"/>
      <c r="CF576" s="229"/>
      <c r="CG576" s="578"/>
      <c r="CH576" s="578"/>
      <c r="CI576" s="117"/>
      <c r="CJ576" s="117"/>
      <c r="CK576" s="117"/>
    </row>
    <row r="577" spans="1:89" ht="15.75" hidden="1" outlineLevel="1" thickBot="1">
      <c r="A577" s="117"/>
      <c r="B577" s="117"/>
      <c r="C577" s="103"/>
      <c r="D577" s="24"/>
      <c r="E577" s="117"/>
      <c r="F577" s="117"/>
      <c r="G577" s="111">
        <f>J577+O577+P577+Q577+R577</f>
        <v>0</v>
      </c>
      <c r="H577" s="225">
        <f t="shared" si="1021"/>
        <v>0</v>
      </c>
      <c r="I577" s="225">
        <f t="shared" si="1021"/>
        <v>0</v>
      </c>
      <c r="J577" s="111">
        <f t="shared" si="1021"/>
        <v>0</v>
      </c>
      <c r="K577" s="90"/>
      <c r="L577" s="90"/>
      <c r="M577" s="90"/>
      <c r="N577" s="90"/>
      <c r="O577" s="90"/>
      <c r="P577" s="90"/>
      <c r="Q577" s="90"/>
      <c r="R577" s="90"/>
      <c r="S577" s="224"/>
      <c r="T577" s="87"/>
      <c r="U577" s="87"/>
      <c r="V577" s="87"/>
      <c r="W577" s="87"/>
      <c r="X577" s="87"/>
      <c r="Y577" s="87"/>
      <c r="Z577" s="222"/>
      <c r="AA577" s="87"/>
      <c r="AB577" s="111">
        <f>AI577+AX577+BA577+BD577+BG577</f>
        <v>0</v>
      </c>
      <c r="AC577" s="247"/>
      <c r="AD577" s="247"/>
      <c r="AE577" s="247"/>
      <c r="AF577" s="247"/>
      <c r="AG577" s="247"/>
      <c r="AH577" s="24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222"/>
      <c r="BK577" s="222"/>
      <c r="BL577" s="222"/>
      <c r="BM577" s="87"/>
      <c r="BN577" s="87"/>
      <c r="BO577" s="87"/>
      <c r="BP577" s="87"/>
      <c r="BQ577" s="111">
        <f>SUM(BS577:BW577)</f>
        <v>0</v>
      </c>
      <c r="BR577" s="247"/>
      <c r="BS577" s="87"/>
      <c r="BT577" s="87"/>
      <c r="BU577" s="87"/>
      <c r="BV577" s="87"/>
      <c r="BW577" s="87"/>
      <c r="BX577" s="222"/>
      <c r="BY577" s="222"/>
      <c r="BZ577" s="111">
        <f>SUM(CA577:CD577)</f>
        <v>0</v>
      </c>
      <c r="CA577" s="87"/>
      <c r="CB577" s="87"/>
      <c r="CC577" s="87"/>
      <c r="CD577" s="87"/>
      <c r="CE577" s="222"/>
      <c r="CF577" s="226"/>
      <c r="CG577" s="568"/>
      <c r="CH577" s="568"/>
      <c r="CI577" s="117"/>
      <c r="CJ577" s="117"/>
      <c r="CK577" s="117"/>
    </row>
    <row r="578" spans="1:89" ht="15.75" hidden="1" outlineLevel="1" thickBot="1">
      <c r="A578" s="117"/>
      <c r="B578" s="117"/>
      <c r="C578" s="103" t="s">
        <v>104</v>
      </c>
      <c r="D578" s="24"/>
      <c r="E578" s="117"/>
      <c r="F578" s="117"/>
      <c r="G578" s="111">
        <f>J578+O578+P578+Q578+R578</f>
        <v>0</v>
      </c>
      <c r="H578" s="225">
        <f t="shared" si="1021"/>
        <v>0</v>
      </c>
      <c r="I578" s="225">
        <f t="shared" si="1021"/>
        <v>0</v>
      </c>
      <c r="J578" s="111">
        <f t="shared" si="1021"/>
        <v>0</v>
      </c>
      <c r="K578" s="90"/>
      <c r="L578" s="90"/>
      <c r="M578" s="90"/>
      <c r="N578" s="90"/>
      <c r="O578" s="90"/>
      <c r="P578" s="90"/>
      <c r="Q578" s="90"/>
      <c r="R578" s="90"/>
      <c r="S578" s="224"/>
      <c r="T578" s="87"/>
      <c r="U578" s="87"/>
      <c r="V578" s="87"/>
      <c r="W578" s="87"/>
      <c r="X578" s="87"/>
      <c r="Y578" s="87"/>
      <c r="Z578" s="222"/>
      <c r="AA578" s="87"/>
      <c r="AB578" s="111">
        <f>AI578+AX578+BA578+BD578+BG578</f>
        <v>0</v>
      </c>
      <c r="AC578" s="247"/>
      <c r="AD578" s="247"/>
      <c r="AE578" s="247"/>
      <c r="AF578" s="247"/>
      <c r="AG578" s="247"/>
      <c r="AH578" s="24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222"/>
      <c r="BK578" s="222"/>
      <c r="BL578" s="222"/>
      <c r="BM578" s="87"/>
      <c r="BN578" s="87"/>
      <c r="BO578" s="87"/>
      <c r="BP578" s="87"/>
      <c r="BQ578" s="111">
        <f>SUM(BS578:BW578)</f>
        <v>0</v>
      </c>
      <c r="BR578" s="247"/>
      <c r="BS578" s="87"/>
      <c r="BT578" s="87"/>
      <c r="BU578" s="87"/>
      <c r="BV578" s="87"/>
      <c r="BW578" s="87"/>
      <c r="BX578" s="222"/>
      <c r="BY578" s="222"/>
      <c r="BZ578" s="111">
        <f>SUM(CA578:CD578)</f>
        <v>0</v>
      </c>
      <c r="CA578" s="87"/>
      <c r="CB578" s="87"/>
      <c r="CC578" s="87"/>
      <c r="CD578" s="87"/>
      <c r="CE578" s="222"/>
      <c r="CF578" s="226"/>
      <c r="CG578" s="568"/>
      <c r="CH578" s="568"/>
      <c r="CI578" s="117"/>
      <c r="CJ578" s="117"/>
      <c r="CK578" s="117"/>
    </row>
    <row r="579" spans="1:89" ht="15.75" hidden="1" outlineLevel="1" thickBot="1">
      <c r="A579" s="117"/>
      <c r="B579" s="117"/>
      <c r="C579" s="103"/>
      <c r="D579" s="37" t="s">
        <v>107</v>
      </c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24"/>
      <c r="AB579" s="112"/>
      <c r="AC579" s="246"/>
      <c r="AD579" s="246"/>
      <c r="AE579" s="246"/>
      <c r="AF579" s="246"/>
      <c r="AG579" s="246"/>
      <c r="AH579" s="246"/>
      <c r="AI579" s="112"/>
      <c r="AJ579" s="111">
        <f>SUM(AJ576:AJ578)</f>
        <v>0</v>
      </c>
      <c r="AK579" s="111">
        <f>SUM(AK576:AK578)</f>
        <v>0</v>
      </c>
      <c r="AL579" s="112"/>
      <c r="AM579" s="111">
        <f>SUM(AM576:AM578)</f>
        <v>0</v>
      </c>
      <c r="AN579" s="111">
        <f>SUM(AN576:AN578)</f>
        <v>0</v>
      </c>
      <c r="AO579" s="112"/>
      <c r="AP579" s="111">
        <f>SUM(AP576:AP578)</f>
        <v>0</v>
      </c>
      <c r="AQ579" s="111">
        <f>SUM(AQ576:AQ578)</f>
        <v>0</v>
      </c>
      <c r="AR579" s="112"/>
      <c r="AS579" s="111">
        <f>SUM(AS576:AS578)</f>
        <v>0</v>
      </c>
      <c r="AT579" s="111">
        <f>SUM(AT576:AT578)</f>
        <v>0</v>
      </c>
      <c r="AU579" s="112"/>
      <c r="AV579" s="111">
        <f>SUM(AV576:AV578)</f>
        <v>0</v>
      </c>
      <c r="AW579" s="111">
        <f>SUM(AW576:AW578)</f>
        <v>0</v>
      </c>
      <c r="AX579" s="112"/>
      <c r="AY579" s="111">
        <f>SUM(AY576:AY578)</f>
        <v>0</v>
      </c>
      <c r="AZ579" s="111">
        <f>SUM(AZ576:AZ578)</f>
        <v>0</v>
      </c>
      <c r="BA579" s="112"/>
      <c r="BB579" s="111">
        <f>SUM(BB576:BB578)</f>
        <v>0</v>
      </c>
      <c r="BC579" s="111">
        <f>SUM(BC576:BC578)</f>
        <v>0</v>
      </c>
      <c r="BD579" s="112"/>
      <c r="BE579" s="111">
        <f>SUM(BE576:BE578)</f>
        <v>0</v>
      </c>
      <c r="BF579" s="111">
        <f>SUM(BF576:BF578)</f>
        <v>0</v>
      </c>
      <c r="BG579" s="112"/>
      <c r="BH579" s="111">
        <f>SUM(BH576:BH578)</f>
        <v>0</v>
      </c>
      <c r="BI579" s="111">
        <f>SUM(BI576:BI578)</f>
        <v>0</v>
      </c>
      <c r="BJ579" s="112"/>
      <c r="BK579" s="225">
        <f>SUM(BK576:BK578)</f>
        <v>0</v>
      </c>
      <c r="BL579" s="225">
        <f>SUM(BL576:BL578)</f>
        <v>0</v>
      </c>
      <c r="BM579" s="112"/>
      <c r="BN579" s="112"/>
      <c r="BO579" s="112"/>
      <c r="BP579" s="112"/>
      <c r="BQ579" s="111">
        <f t="shared" ref="BQ579:CD579" si="1022">SUM(BQ576:BQ578)</f>
        <v>0</v>
      </c>
      <c r="BR579" s="247"/>
      <c r="BS579" s="111">
        <f t="shared" si="1022"/>
        <v>0</v>
      </c>
      <c r="BT579" s="111">
        <f t="shared" si="1022"/>
        <v>0</v>
      </c>
      <c r="BU579" s="111">
        <f t="shared" si="1022"/>
        <v>0</v>
      </c>
      <c r="BV579" s="111">
        <f t="shared" si="1022"/>
        <v>0</v>
      </c>
      <c r="BW579" s="111">
        <f t="shared" si="1022"/>
        <v>0</v>
      </c>
      <c r="BX579" s="225">
        <f>SUM(BX576:BX578)</f>
        <v>0</v>
      </c>
      <c r="BY579" s="225">
        <f>SUM(BY576:BY578)</f>
        <v>0</v>
      </c>
      <c r="BZ579" s="111">
        <f t="shared" si="1022"/>
        <v>0</v>
      </c>
      <c r="CA579" s="111">
        <f t="shared" si="1022"/>
        <v>0</v>
      </c>
      <c r="CB579" s="111">
        <f t="shared" si="1022"/>
        <v>0</v>
      </c>
      <c r="CC579" s="111">
        <f t="shared" si="1022"/>
        <v>0</v>
      </c>
      <c r="CD579" s="111">
        <f t="shared" si="1022"/>
        <v>0</v>
      </c>
      <c r="CE579" s="225">
        <f>SUM(CE576:CE578)</f>
        <v>0</v>
      </c>
      <c r="CF579" s="247"/>
      <c r="CG579" s="570"/>
      <c r="CH579" s="570"/>
      <c r="CI579" s="112"/>
      <c r="CJ579" s="112"/>
      <c r="CK579" s="112"/>
    </row>
    <row r="580" spans="1:89" ht="15.75" hidden="1" outlineLevel="1" thickBot="1">
      <c r="A580" s="117"/>
      <c r="B580" s="117"/>
      <c r="C580" s="102" t="s">
        <v>136</v>
      </c>
      <c r="D580" s="36" t="s">
        <v>62</v>
      </c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7"/>
      <c r="AB580" s="112"/>
      <c r="AC580" s="246"/>
      <c r="AD580" s="246"/>
      <c r="AE580" s="246"/>
      <c r="AF580" s="246"/>
      <c r="AG580" s="246"/>
      <c r="AH580" s="246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246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246"/>
      <c r="CG580" s="582"/>
      <c r="CH580" s="582"/>
      <c r="CI580" s="112"/>
      <c r="CJ580" s="112"/>
      <c r="CK580" s="112"/>
    </row>
    <row r="581" spans="1:89" ht="15.75" hidden="1" outlineLevel="1" thickBot="1">
      <c r="A581" s="117"/>
      <c r="B581" s="117"/>
      <c r="C581" s="103"/>
      <c r="D581" s="24"/>
      <c r="E581" s="117"/>
      <c r="F581" s="117"/>
      <c r="G581" s="111">
        <f>J581+O581+P581+Q581+R581</f>
        <v>0</v>
      </c>
      <c r="H581" s="225">
        <f t="shared" ref="H581:J583" si="1023">SUM(I581:L581)</f>
        <v>0</v>
      </c>
      <c r="I581" s="225">
        <f t="shared" si="1023"/>
        <v>0</v>
      </c>
      <c r="J581" s="111">
        <f t="shared" si="1023"/>
        <v>0</v>
      </c>
      <c r="K581" s="123"/>
      <c r="L581" s="123"/>
      <c r="M581" s="123"/>
      <c r="N581" s="123"/>
      <c r="O581" s="123"/>
      <c r="P581" s="123"/>
      <c r="Q581" s="123"/>
      <c r="R581" s="123"/>
      <c r="S581" s="221"/>
      <c r="T581" s="123"/>
      <c r="U581" s="123"/>
      <c r="V581" s="123"/>
      <c r="W581" s="123"/>
      <c r="X581" s="123"/>
      <c r="Y581" s="123"/>
      <c r="Z581" s="221"/>
      <c r="AA581" s="123"/>
      <c r="AB581" s="111">
        <f>AI581+AX581+BA581+BD581+BG581</f>
        <v>0</v>
      </c>
      <c r="AC581" s="247"/>
      <c r="AD581" s="247"/>
      <c r="AE581" s="247"/>
      <c r="AF581" s="247"/>
      <c r="AG581" s="247"/>
      <c r="AH581" s="247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221"/>
      <c r="BK581" s="221"/>
      <c r="BL581" s="221"/>
      <c r="BM581" s="123"/>
      <c r="BN581" s="123"/>
      <c r="BO581" s="123"/>
      <c r="BP581" s="123"/>
      <c r="BQ581" s="111">
        <f>SUM(BS581:BW581)</f>
        <v>0</v>
      </c>
      <c r="BR581" s="247"/>
      <c r="BS581" s="123"/>
      <c r="BT581" s="123"/>
      <c r="BU581" s="123"/>
      <c r="BV581" s="123"/>
      <c r="BW581" s="123"/>
      <c r="BX581" s="221"/>
      <c r="BY581" s="221"/>
      <c r="BZ581" s="111">
        <f>SUM(CA581:CD581)</f>
        <v>0</v>
      </c>
      <c r="CA581" s="123"/>
      <c r="CB581" s="123"/>
      <c r="CC581" s="123"/>
      <c r="CD581" s="123"/>
      <c r="CE581" s="221"/>
      <c r="CF581" s="229"/>
      <c r="CG581" s="578"/>
      <c r="CH581" s="578"/>
      <c r="CI581" s="117"/>
      <c r="CJ581" s="117"/>
      <c r="CK581" s="117"/>
    </row>
    <row r="582" spans="1:89" ht="15.75" hidden="1" outlineLevel="1" thickBot="1">
      <c r="A582" s="117"/>
      <c r="B582" s="117"/>
      <c r="C582" s="103"/>
      <c r="D582" s="24"/>
      <c r="E582" s="117"/>
      <c r="F582" s="117"/>
      <c r="G582" s="111">
        <f>J582+O582+P582+Q582+R582</f>
        <v>0</v>
      </c>
      <c r="H582" s="225">
        <f t="shared" si="1023"/>
        <v>0</v>
      </c>
      <c r="I582" s="225">
        <f t="shared" si="1023"/>
        <v>0</v>
      </c>
      <c r="J582" s="111">
        <f t="shared" si="1023"/>
        <v>0</v>
      </c>
      <c r="K582" s="90"/>
      <c r="L582" s="90"/>
      <c r="M582" s="90"/>
      <c r="N582" s="90"/>
      <c r="O582" s="90"/>
      <c r="P582" s="90"/>
      <c r="Q582" s="90"/>
      <c r="R582" s="90"/>
      <c r="S582" s="224"/>
      <c r="T582" s="87"/>
      <c r="U582" s="87"/>
      <c r="V582" s="87"/>
      <c r="W582" s="87"/>
      <c r="X582" s="87"/>
      <c r="Y582" s="87"/>
      <c r="Z582" s="222"/>
      <c r="AA582" s="87"/>
      <c r="AB582" s="111">
        <f>AI582+AX582+BA582+BD582+BG582</f>
        <v>0</v>
      </c>
      <c r="AC582" s="247"/>
      <c r="AD582" s="247"/>
      <c r="AE582" s="247"/>
      <c r="AF582" s="247"/>
      <c r="AG582" s="247"/>
      <c r="AH582" s="24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222"/>
      <c r="BK582" s="222"/>
      <c r="BL582" s="222"/>
      <c r="BM582" s="87"/>
      <c r="BN582" s="87"/>
      <c r="BO582" s="87"/>
      <c r="BP582" s="87"/>
      <c r="BQ582" s="111">
        <f>SUM(BS582:BW582)</f>
        <v>0</v>
      </c>
      <c r="BR582" s="247"/>
      <c r="BS582" s="87"/>
      <c r="BT582" s="87"/>
      <c r="BU582" s="87"/>
      <c r="BV582" s="87"/>
      <c r="BW582" s="87"/>
      <c r="BX582" s="222"/>
      <c r="BY582" s="222"/>
      <c r="BZ582" s="111">
        <f>SUM(CA582:CD582)</f>
        <v>0</v>
      </c>
      <c r="CA582" s="87"/>
      <c r="CB582" s="87"/>
      <c r="CC582" s="87"/>
      <c r="CD582" s="87"/>
      <c r="CE582" s="222"/>
      <c r="CF582" s="226"/>
      <c r="CG582" s="568"/>
      <c r="CH582" s="568"/>
      <c r="CI582" s="117"/>
      <c r="CJ582" s="117"/>
      <c r="CK582" s="117"/>
    </row>
    <row r="583" spans="1:89" ht="15.75" hidden="1" outlineLevel="1" thickBot="1">
      <c r="A583" s="117"/>
      <c r="B583" s="117"/>
      <c r="C583" s="103" t="s">
        <v>104</v>
      </c>
      <c r="D583" s="24"/>
      <c r="E583" s="117"/>
      <c r="F583" s="117"/>
      <c r="G583" s="111">
        <f>J583+O583+P583+Q583+R583</f>
        <v>0</v>
      </c>
      <c r="H583" s="225">
        <f t="shared" si="1023"/>
        <v>0</v>
      </c>
      <c r="I583" s="225">
        <f t="shared" si="1023"/>
        <v>0</v>
      </c>
      <c r="J583" s="111">
        <f t="shared" si="1023"/>
        <v>0</v>
      </c>
      <c r="K583" s="90"/>
      <c r="L583" s="90"/>
      <c r="M583" s="90"/>
      <c r="N583" s="90"/>
      <c r="O583" s="90"/>
      <c r="P583" s="90"/>
      <c r="Q583" s="90"/>
      <c r="R583" s="90"/>
      <c r="S583" s="224"/>
      <c r="T583" s="87"/>
      <c r="U583" s="87"/>
      <c r="V583" s="87"/>
      <c r="W583" s="87"/>
      <c r="X583" s="87"/>
      <c r="Y583" s="87"/>
      <c r="Z583" s="222"/>
      <c r="AA583" s="87"/>
      <c r="AB583" s="111">
        <f>AI583+AX583+BA583+BD583+BG583</f>
        <v>0</v>
      </c>
      <c r="AC583" s="247"/>
      <c r="AD583" s="247"/>
      <c r="AE583" s="247"/>
      <c r="AF583" s="247"/>
      <c r="AG583" s="247"/>
      <c r="AH583" s="24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222"/>
      <c r="BK583" s="222"/>
      <c r="BL583" s="222"/>
      <c r="BM583" s="87"/>
      <c r="BN583" s="87"/>
      <c r="BO583" s="87"/>
      <c r="BP583" s="87"/>
      <c r="BQ583" s="111">
        <f>SUM(BS583:BW583)</f>
        <v>0</v>
      </c>
      <c r="BR583" s="247"/>
      <c r="BS583" s="87"/>
      <c r="BT583" s="87"/>
      <c r="BU583" s="87"/>
      <c r="BV583" s="87"/>
      <c r="BW583" s="87"/>
      <c r="BX583" s="222"/>
      <c r="BY583" s="222"/>
      <c r="BZ583" s="111">
        <f>SUM(CA583:CD583)</f>
        <v>0</v>
      </c>
      <c r="CA583" s="87"/>
      <c r="CB583" s="87"/>
      <c r="CC583" s="87"/>
      <c r="CD583" s="87"/>
      <c r="CE583" s="222"/>
      <c r="CF583" s="226"/>
      <c r="CG583" s="568"/>
      <c r="CH583" s="568"/>
      <c r="CI583" s="117"/>
      <c r="CJ583" s="117"/>
      <c r="CK583" s="117"/>
    </row>
    <row r="584" spans="1:89" ht="15.75" hidden="1" outlineLevel="1" thickBot="1">
      <c r="A584" s="117"/>
      <c r="B584" s="117"/>
      <c r="C584" s="103"/>
      <c r="D584" s="37" t="s">
        <v>107</v>
      </c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24"/>
      <c r="AB584" s="111">
        <f>SUM(AB581:AB583)</f>
        <v>0</v>
      </c>
      <c r="AC584" s="247"/>
      <c r="AD584" s="247"/>
      <c r="AE584" s="247"/>
      <c r="AF584" s="247"/>
      <c r="AG584" s="247"/>
      <c r="AH584" s="247"/>
      <c r="AI584" s="111">
        <f>SUM(AI581:AI583)</f>
        <v>0</v>
      </c>
      <c r="AJ584" s="111">
        <f>SUM(AJ581:AJ583)</f>
        <v>0</v>
      </c>
      <c r="AK584" s="111">
        <f t="shared" ref="AK584:BI584" si="1024">SUM(AK581:AK583)</f>
        <v>0</v>
      </c>
      <c r="AL584" s="111">
        <f t="shared" si="1024"/>
        <v>0</v>
      </c>
      <c r="AM584" s="111">
        <f t="shared" si="1024"/>
        <v>0</v>
      </c>
      <c r="AN584" s="111">
        <f t="shared" si="1024"/>
        <v>0</v>
      </c>
      <c r="AO584" s="111">
        <f t="shared" si="1024"/>
        <v>0</v>
      </c>
      <c r="AP584" s="111">
        <f t="shared" si="1024"/>
        <v>0</v>
      </c>
      <c r="AQ584" s="111">
        <f t="shared" si="1024"/>
        <v>0</v>
      </c>
      <c r="AR584" s="111">
        <f t="shared" si="1024"/>
        <v>0</v>
      </c>
      <c r="AS584" s="111">
        <f t="shared" si="1024"/>
        <v>0</v>
      </c>
      <c r="AT584" s="111">
        <f t="shared" si="1024"/>
        <v>0</v>
      </c>
      <c r="AU584" s="111">
        <f t="shared" si="1024"/>
        <v>0</v>
      </c>
      <c r="AV584" s="111">
        <f t="shared" si="1024"/>
        <v>0</v>
      </c>
      <c r="AW584" s="111">
        <f t="shared" si="1024"/>
        <v>0</v>
      </c>
      <c r="AX584" s="111">
        <f t="shared" si="1024"/>
        <v>0</v>
      </c>
      <c r="AY584" s="111">
        <f t="shared" si="1024"/>
        <v>0</v>
      </c>
      <c r="AZ584" s="111">
        <f t="shared" si="1024"/>
        <v>0</v>
      </c>
      <c r="BA584" s="111">
        <f t="shared" si="1024"/>
        <v>0</v>
      </c>
      <c r="BB584" s="111">
        <f t="shared" si="1024"/>
        <v>0</v>
      </c>
      <c r="BC584" s="111">
        <f t="shared" si="1024"/>
        <v>0</v>
      </c>
      <c r="BD584" s="111">
        <f t="shared" si="1024"/>
        <v>0</v>
      </c>
      <c r="BE584" s="111">
        <f t="shared" si="1024"/>
        <v>0</v>
      </c>
      <c r="BF584" s="111">
        <f t="shared" si="1024"/>
        <v>0</v>
      </c>
      <c r="BG584" s="111">
        <f t="shared" si="1024"/>
        <v>0</v>
      </c>
      <c r="BH584" s="111">
        <f t="shared" si="1024"/>
        <v>0</v>
      </c>
      <c r="BI584" s="111">
        <f t="shared" si="1024"/>
        <v>0</v>
      </c>
      <c r="BJ584" s="225">
        <f>SUM(BJ581:BJ583)</f>
        <v>0</v>
      </c>
      <c r="BK584" s="225">
        <f>SUM(BK581:BK583)</f>
        <v>0</v>
      </c>
      <c r="BL584" s="225">
        <f>SUM(BL581:BL583)</f>
        <v>0</v>
      </c>
      <c r="BM584" s="112"/>
      <c r="BN584" s="112"/>
      <c r="BO584" s="112"/>
      <c r="BP584" s="112"/>
      <c r="BQ584" s="111">
        <f t="shared" ref="BQ584:CD584" si="1025">SUM(BQ581:BQ583)</f>
        <v>0</v>
      </c>
      <c r="BR584" s="247"/>
      <c r="BS584" s="111">
        <f t="shared" si="1025"/>
        <v>0</v>
      </c>
      <c r="BT584" s="111">
        <f t="shared" si="1025"/>
        <v>0</v>
      </c>
      <c r="BU584" s="111">
        <f t="shared" si="1025"/>
        <v>0</v>
      </c>
      <c r="BV584" s="111">
        <f t="shared" si="1025"/>
        <v>0</v>
      </c>
      <c r="BW584" s="111">
        <f t="shared" si="1025"/>
        <v>0</v>
      </c>
      <c r="BX584" s="225">
        <f>SUM(BX581:BX583)</f>
        <v>0</v>
      </c>
      <c r="BY584" s="225">
        <f>SUM(BY581:BY583)</f>
        <v>0</v>
      </c>
      <c r="BZ584" s="111">
        <f t="shared" si="1025"/>
        <v>0</v>
      </c>
      <c r="CA584" s="111">
        <f t="shared" si="1025"/>
        <v>0</v>
      </c>
      <c r="CB584" s="111">
        <f t="shared" si="1025"/>
        <v>0</v>
      </c>
      <c r="CC584" s="111">
        <f t="shared" si="1025"/>
        <v>0</v>
      </c>
      <c r="CD584" s="111">
        <f t="shared" si="1025"/>
        <v>0</v>
      </c>
      <c r="CE584" s="225">
        <f>SUM(CE581:CE583)</f>
        <v>0</v>
      </c>
      <c r="CF584" s="247"/>
      <c r="CG584" s="570"/>
      <c r="CH584" s="570"/>
      <c r="CI584" s="112"/>
      <c r="CJ584" s="112"/>
      <c r="CK584" s="112"/>
    </row>
    <row r="585" spans="1:89" ht="15.75" hidden="1" outlineLevel="1" thickBot="1">
      <c r="A585" s="117"/>
      <c r="B585" s="117"/>
      <c r="C585" s="102" t="s">
        <v>137</v>
      </c>
      <c r="D585" s="36" t="s">
        <v>63</v>
      </c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7"/>
      <c r="AB585" s="112"/>
      <c r="AC585" s="246"/>
      <c r="AD585" s="246"/>
      <c r="AE585" s="246"/>
      <c r="AF585" s="246"/>
      <c r="AG585" s="246"/>
      <c r="AH585" s="246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246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246"/>
      <c r="CG585" s="582"/>
      <c r="CH585" s="582"/>
      <c r="CI585" s="112"/>
      <c r="CJ585" s="112"/>
      <c r="CK585" s="112"/>
    </row>
    <row r="586" spans="1:89" ht="15.75" hidden="1" outlineLevel="1" thickBot="1">
      <c r="A586" s="117"/>
      <c r="B586" s="117"/>
      <c r="C586" s="103"/>
      <c r="D586" s="24"/>
      <c r="E586" s="117"/>
      <c r="F586" s="117"/>
      <c r="G586" s="111">
        <f>J586+O586+P586+Q586+R586</f>
        <v>0</v>
      </c>
      <c r="H586" s="225">
        <f t="shared" ref="H586:J588" si="1026">SUM(I586:L586)</f>
        <v>0</v>
      </c>
      <c r="I586" s="225">
        <f t="shared" si="1026"/>
        <v>0</v>
      </c>
      <c r="J586" s="111">
        <f t="shared" si="1026"/>
        <v>0</v>
      </c>
      <c r="K586" s="123"/>
      <c r="L586" s="123"/>
      <c r="M586" s="123"/>
      <c r="N586" s="123"/>
      <c r="O586" s="123"/>
      <c r="P586" s="123"/>
      <c r="Q586" s="123"/>
      <c r="R586" s="123"/>
      <c r="S586" s="221"/>
      <c r="T586" s="123"/>
      <c r="U586" s="123"/>
      <c r="V586" s="123"/>
      <c r="W586" s="123"/>
      <c r="X586" s="123"/>
      <c r="Y586" s="123"/>
      <c r="Z586" s="221"/>
      <c r="AA586" s="123"/>
      <c r="AB586" s="111">
        <f>AI586+AX586+BA586+BD586+BG586</f>
        <v>0</v>
      </c>
      <c r="AC586" s="247"/>
      <c r="AD586" s="247"/>
      <c r="AE586" s="247"/>
      <c r="AF586" s="247"/>
      <c r="AG586" s="247"/>
      <c r="AH586" s="247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221"/>
      <c r="BK586" s="221"/>
      <c r="BL586" s="221"/>
      <c r="BM586" s="123"/>
      <c r="BN586" s="123"/>
      <c r="BO586" s="123"/>
      <c r="BP586" s="123"/>
      <c r="BQ586" s="111">
        <f>SUM(BS586:BW586)</f>
        <v>0</v>
      </c>
      <c r="BR586" s="247"/>
      <c r="BS586" s="123"/>
      <c r="BT586" s="123"/>
      <c r="BU586" s="123"/>
      <c r="BV586" s="123"/>
      <c r="BW586" s="123"/>
      <c r="BX586" s="221"/>
      <c r="BY586" s="221"/>
      <c r="BZ586" s="111">
        <f>SUM(CA586:CD586)</f>
        <v>0</v>
      </c>
      <c r="CA586" s="123"/>
      <c r="CB586" s="123"/>
      <c r="CC586" s="123"/>
      <c r="CD586" s="123"/>
      <c r="CE586" s="221"/>
      <c r="CF586" s="229"/>
      <c r="CG586" s="578"/>
      <c r="CH586" s="578"/>
      <c r="CI586" s="117"/>
      <c r="CJ586" s="117"/>
      <c r="CK586" s="117"/>
    </row>
    <row r="587" spans="1:89" ht="15.75" hidden="1" outlineLevel="1" thickBot="1">
      <c r="A587" s="117"/>
      <c r="B587" s="117"/>
      <c r="C587" s="103"/>
      <c r="D587" s="24"/>
      <c r="E587" s="117"/>
      <c r="F587" s="117"/>
      <c r="G587" s="111">
        <f>J587+O587+P587+Q587+R587</f>
        <v>0</v>
      </c>
      <c r="H587" s="225">
        <f t="shared" si="1026"/>
        <v>0</v>
      </c>
      <c r="I587" s="225">
        <f t="shared" si="1026"/>
        <v>0</v>
      </c>
      <c r="J587" s="111">
        <f t="shared" si="1026"/>
        <v>0</v>
      </c>
      <c r="K587" s="90"/>
      <c r="L587" s="90"/>
      <c r="M587" s="90"/>
      <c r="N587" s="90"/>
      <c r="O587" s="90"/>
      <c r="P587" s="90"/>
      <c r="Q587" s="90"/>
      <c r="R587" s="90"/>
      <c r="S587" s="224"/>
      <c r="T587" s="87"/>
      <c r="U587" s="87"/>
      <c r="V587" s="87"/>
      <c r="W587" s="87"/>
      <c r="X587" s="87"/>
      <c r="Y587" s="87"/>
      <c r="Z587" s="222"/>
      <c r="AA587" s="87"/>
      <c r="AB587" s="111">
        <f>AI587+AX587+BA587+BD587+BG587</f>
        <v>0</v>
      </c>
      <c r="AC587" s="247"/>
      <c r="AD587" s="247"/>
      <c r="AE587" s="247"/>
      <c r="AF587" s="247"/>
      <c r="AG587" s="247"/>
      <c r="AH587" s="24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222"/>
      <c r="BK587" s="222"/>
      <c r="BL587" s="222"/>
      <c r="BM587" s="87"/>
      <c r="BN587" s="87"/>
      <c r="BO587" s="87"/>
      <c r="BP587" s="87"/>
      <c r="BQ587" s="111">
        <f>SUM(BS587:BW587)</f>
        <v>0</v>
      </c>
      <c r="BR587" s="247"/>
      <c r="BS587" s="87"/>
      <c r="BT587" s="87"/>
      <c r="BU587" s="87"/>
      <c r="BV587" s="87"/>
      <c r="BW587" s="87"/>
      <c r="BX587" s="222"/>
      <c r="BY587" s="222"/>
      <c r="BZ587" s="111">
        <f>SUM(CA587:CD587)</f>
        <v>0</v>
      </c>
      <c r="CA587" s="87"/>
      <c r="CB587" s="87"/>
      <c r="CC587" s="87"/>
      <c r="CD587" s="87"/>
      <c r="CE587" s="222"/>
      <c r="CF587" s="226"/>
      <c r="CG587" s="568"/>
      <c r="CH587" s="568"/>
      <c r="CI587" s="117"/>
      <c r="CJ587" s="117"/>
      <c r="CK587" s="117"/>
    </row>
    <row r="588" spans="1:89" ht="15.75" hidden="1" outlineLevel="1" thickBot="1">
      <c r="A588" s="117"/>
      <c r="B588" s="117"/>
      <c r="C588" s="103" t="s">
        <v>104</v>
      </c>
      <c r="D588" s="24"/>
      <c r="E588" s="117"/>
      <c r="F588" s="117"/>
      <c r="G588" s="111">
        <f>J588+O588+P588+Q588+R588</f>
        <v>0</v>
      </c>
      <c r="H588" s="225">
        <f t="shared" si="1026"/>
        <v>0</v>
      </c>
      <c r="I588" s="225">
        <f t="shared" si="1026"/>
        <v>0</v>
      </c>
      <c r="J588" s="111">
        <f t="shared" si="1026"/>
        <v>0</v>
      </c>
      <c r="K588" s="90"/>
      <c r="L588" s="90"/>
      <c r="M588" s="90"/>
      <c r="N588" s="90"/>
      <c r="O588" s="90"/>
      <c r="P588" s="90"/>
      <c r="Q588" s="90"/>
      <c r="R588" s="90"/>
      <c r="S588" s="224"/>
      <c r="T588" s="87"/>
      <c r="U588" s="87"/>
      <c r="V588" s="87"/>
      <c r="W588" s="87"/>
      <c r="X588" s="87"/>
      <c r="Y588" s="87"/>
      <c r="Z588" s="222"/>
      <c r="AA588" s="87"/>
      <c r="AB588" s="111">
        <f>AI588+AX588+BA588+BD588+BG588</f>
        <v>0</v>
      </c>
      <c r="AC588" s="247"/>
      <c r="AD588" s="247"/>
      <c r="AE588" s="247"/>
      <c r="AF588" s="247"/>
      <c r="AG588" s="247"/>
      <c r="AH588" s="24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222"/>
      <c r="BK588" s="222"/>
      <c r="BL588" s="222"/>
      <c r="BM588" s="87"/>
      <c r="BN588" s="87"/>
      <c r="BO588" s="87"/>
      <c r="BP588" s="87"/>
      <c r="BQ588" s="111">
        <f>SUM(BS588:BW588)</f>
        <v>0</v>
      </c>
      <c r="BR588" s="247"/>
      <c r="BS588" s="87"/>
      <c r="BT588" s="87"/>
      <c r="BU588" s="87"/>
      <c r="BV588" s="87"/>
      <c r="BW588" s="87"/>
      <c r="BX588" s="222"/>
      <c r="BY588" s="222"/>
      <c r="BZ588" s="111">
        <f>SUM(CA588:CD588)</f>
        <v>0</v>
      </c>
      <c r="CA588" s="87"/>
      <c r="CB588" s="87"/>
      <c r="CC588" s="87"/>
      <c r="CD588" s="87"/>
      <c r="CE588" s="222"/>
      <c r="CF588" s="226"/>
      <c r="CG588" s="568"/>
      <c r="CH588" s="568"/>
      <c r="CI588" s="117"/>
      <c r="CJ588" s="117"/>
      <c r="CK588" s="117"/>
    </row>
    <row r="589" spans="1:89" ht="15.75" hidden="1" outlineLevel="1" thickBot="1">
      <c r="A589" s="128"/>
      <c r="B589" s="128"/>
      <c r="C589" s="104"/>
      <c r="D589" s="74" t="s">
        <v>107</v>
      </c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24"/>
      <c r="AB589" s="111">
        <f>SUM(AB586:AB588)</f>
        <v>0</v>
      </c>
      <c r="AC589" s="247"/>
      <c r="AD589" s="247"/>
      <c r="AE589" s="247"/>
      <c r="AF589" s="247"/>
      <c r="AG589" s="247"/>
      <c r="AH589" s="247"/>
      <c r="AI589" s="111">
        <f>SUM(AI586:AI588)</f>
        <v>0</v>
      </c>
      <c r="AJ589" s="111">
        <f>SUM(AJ586:AJ588)</f>
        <v>0</v>
      </c>
      <c r="AK589" s="111">
        <f t="shared" ref="AK589:AQ589" si="1027">SUM(AK586:AK588)</f>
        <v>0</v>
      </c>
      <c r="AL589" s="111">
        <f t="shared" si="1027"/>
        <v>0</v>
      </c>
      <c r="AM589" s="111">
        <f t="shared" si="1027"/>
        <v>0</v>
      </c>
      <c r="AN589" s="111">
        <f t="shared" si="1027"/>
        <v>0</v>
      </c>
      <c r="AO589" s="111">
        <f t="shared" si="1027"/>
        <v>0</v>
      </c>
      <c r="AP589" s="111">
        <f t="shared" si="1027"/>
        <v>0</v>
      </c>
      <c r="AQ589" s="111">
        <f t="shared" si="1027"/>
        <v>0</v>
      </c>
      <c r="AR589" s="111">
        <f>SUM(AR586:AR588)</f>
        <v>0</v>
      </c>
      <c r="AS589" s="111">
        <f t="shared" ref="AS589:BI589" si="1028">SUM(AS586:AS588)</f>
        <v>0</v>
      </c>
      <c r="AT589" s="111">
        <f t="shared" si="1028"/>
        <v>0</v>
      </c>
      <c r="AU589" s="111">
        <f t="shared" si="1028"/>
        <v>0</v>
      </c>
      <c r="AV589" s="111">
        <f t="shared" si="1028"/>
        <v>0</v>
      </c>
      <c r="AW589" s="111">
        <f t="shared" si="1028"/>
        <v>0</v>
      </c>
      <c r="AX589" s="111">
        <f t="shared" si="1028"/>
        <v>0</v>
      </c>
      <c r="AY589" s="111">
        <f t="shared" si="1028"/>
        <v>0</v>
      </c>
      <c r="AZ589" s="111">
        <f t="shared" si="1028"/>
        <v>0</v>
      </c>
      <c r="BA589" s="111">
        <f t="shared" si="1028"/>
        <v>0</v>
      </c>
      <c r="BB589" s="111">
        <f t="shared" si="1028"/>
        <v>0</v>
      </c>
      <c r="BC589" s="111">
        <f t="shared" si="1028"/>
        <v>0</v>
      </c>
      <c r="BD589" s="111">
        <f t="shared" si="1028"/>
        <v>0</v>
      </c>
      <c r="BE589" s="111">
        <f t="shared" si="1028"/>
        <v>0</v>
      </c>
      <c r="BF589" s="111">
        <f t="shared" si="1028"/>
        <v>0</v>
      </c>
      <c r="BG589" s="111">
        <f t="shared" si="1028"/>
        <v>0</v>
      </c>
      <c r="BH589" s="111">
        <f t="shared" si="1028"/>
        <v>0</v>
      </c>
      <c r="BI589" s="111">
        <f t="shared" si="1028"/>
        <v>0</v>
      </c>
      <c r="BJ589" s="225">
        <f>SUM(BJ586:BJ588)</f>
        <v>0</v>
      </c>
      <c r="BK589" s="225">
        <f>SUM(BK586:BK588)</f>
        <v>0</v>
      </c>
      <c r="BL589" s="225">
        <f>SUM(BL586:BL588)</f>
        <v>0</v>
      </c>
      <c r="BM589" s="112"/>
      <c r="BN589" s="112"/>
      <c r="BO589" s="112"/>
      <c r="BP589" s="112"/>
      <c r="BQ589" s="111">
        <f t="shared" ref="BQ589:CD589" si="1029">SUM(BQ586:BQ588)</f>
        <v>0</v>
      </c>
      <c r="BR589" s="247"/>
      <c r="BS589" s="111">
        <f t="shared" si="1029"/>
        <v>0</v>
      </c>
      <c r="BT589" s="111">
        <f t="shared" si="1029"/>
        <v>0</v>
      </c>
      <c r="BU589" s="111">
        <f t="shared" si="1029"/>
        <v>0</v>
      </c>
      <c r="BV589" s="111">
        <f t="shared" si="1029"/>
        <v>0</v>
      </c>
      <c r="BW589" s="111">
        <f t="shared" si="1029"/>
        <v>0</v>
      </c>
      <c r="BX589" s="225">
        <f>SUM(BX586:BX588)</f>
        <v>0</v>
      </c>
      <c r="BY589" s="225">
        <f>SUM(BY586:BY588)</f>
        <v>0</v>
      </c>
      <c r="BZ589" s="111">
        <f t="shared" si="1029"/>
        <v>0</v>
      </c>
      <c r="CA589" s="111">
        <f t="shared" si="1029"/>
        <v>0</v>
      </c>
      <c r="CB589" s="111">
        <f t="shared" si="1029"/>
        <v>0</v>
      </c>
      <c r="CC589" s="111">
        <f t="shared" si="1029"/>
        <v>0</v>
      </c>
      <c r="CD589" s="111">
        <f t="shared" si="1029"/>
        <v>0</v>
      </c>
      <c r="CE589" s="225">
        <f>SUM(CE586:CE588)</f>
        <v>0</v>
      </c>
      <c r="CF589" s="247"/>
      <c r="CG589" s="570"/>
      <c r="CH589" s="570"/>
      <c r="CI589" s="112"/>
      <c r="CJ589" s="112"/>
      <c r="CK589" s="112"/>
    </row>
    <row r="590" spans="1:89" ht="48" hidden="1" outlineLevel="1" thickBot="1">
      <c r="A590" s="119"/>
      <c r="B590" s="119"/>
      <c r="C590" s="101">
        <v>3</v>
      </c>
      <c r="D590" s="25" t="s">
        <v>292</v>
      </c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  <c r="AA590" s="173"/>
      <c r="AB590" s="173"/>
      <c r="AC590" s="252"/>
      <c r="AD590" s="252"/>
      <c r="AE590" s="252"/>
      <c r="AF590" s="252"/>
      <c r="AG590" s="252"/>
      <c r="AH590" s="252"/>
      <c r="AI590" s="173"/>
      <c r="AJ590" s="164">
        <f>AJ595+AJ599+AJ603+AJ608+AJ612+AJ616</f>
        <v>0</v>
      </c>
      <c r="AK590" s="164">
        <f>AK595+AK599+AK603+AK608+AK612+AK616</f>
        <v>0</v>
      </c>
      <c r="AL590" s="173"/>
      <c r="AM590" s="164">
        <f>AM595+AM599+AM603+AM608+AM612+AM616</f>
        <v>0</v>
      </c>
      <c r="AN590" s="164">
        <f>AN595+AN599+AN603+AN608+AN612+AN616</f>
        <v>0</v>
      </c>
      <c r="AO590" s="173"/>
      <c r="AP590" s="164">
        <f>AP595+AP599+AP603+AP608+AP612+AP616</f>
        <v>0</v>
      </c>
      <c r="AQ590" s="164">
        <f>AQ595+AQ599+AQ603+AQ608+AQ612+AQ616</f>
        <v>0</v>
      </c>
      <c r="AR590" s="173"/>
      <c r="AS590" s="164">
        <f>AS595+AS599+AS603+AS608+AS612+AS616</f>
        <v>0</v>
      </c>
      <c r="AT590" s="164">
        <f>AT595+AT599+AT603+AT608+AT612+AT616</f>
        <v>0</v>
      </c>
      <c r="AU590" s="173"/>
      <c r="AV590" s="164">
        <f>AV595+AV599+AV603+AV608+AV612+AV616</f>
        <v>0</v>
      </c>
      <c r="AW590" s="164">
        <f>AW595+AW599+AW603+AW608+AW612+AW616</f>
        <v>0</v>
      </c>
      <c r="AX590" s="173"/>
      <c r="AY590" s="164">
        <f>AY595+AY599+AY603+AY608+AY612+AY616</f>
        <v>0</v>
      </c>
      <c r="AZ590" s="164">
        <f>AZ595+AZ599+AZ603+AZ608+AZ612+AZ616</f>
        <v>0</v>
      </c>
      <c r="BA590" s="173"/>
      <c r="BB590" s="164">
        <f>BB595+BB599+BB603+BB608+BB612+BB616</f>
        <v>0</v>
      </c>
      <c r="BC590" s="164">
        <f>BC595+BC599+BC603+BC608+BC612+BC616</f>
        <v>0</v>
      </c>
      <c r="BD590" s="173"/>
      <c r="BE590" s="164">
        <f>BE595+BE599+BE603+BE608+BE612+BE616</f>
        <v>0</v>
      </c>
      <c r="BF590" s="164">
        <f>BF595+BF599+BF603+BF608+BF612+BF616</f>
        <v>0</v>
      </c>
      <c r="BG590" s="173"/>
      <c r="BH590" s="164">
        <f>BH595+BH599+BH603+BH608+BH612+BH616</f>
        <v>0</v>
      </c>
      <c r="BI590" s="164">
        <f>BI595+BI599+BI603+BI608+BI612+BI616</f>
        <v>0</v>
      </c>
      <c r="BJ590" s="173"/>
      <c r="BK590" s="164">
        <f>BK595+BK599+BK603+BK608+BK612+BK616</f>
        <v>0</v>
      </c>
      <c r="BL590" s="164">
        <f>BL595+BL599+BL603+BL608+BL612+BL616</f>
        <v>0</v>
      </c>
      <c r="BM590" s="173"/>
      <c r="BN590" s="173"/>
      <c r="BO590" s="173"/>
      <c r="BP590" s="173"/>
      <c r="BQ590" s="164">
        <f>BQ595+BQ599+BQ603+BQ608+BQ612+BQ616</f>
        <v>0</v>
      </c>
      <c r="BR590" s="248"/>
      <c r="BS590" s="164">
        <f>BS595+BS599+BS603+BS608+BS612+BS616</f>
        <v>0</v>
      </c>
      <c r="BT590" s="164">
        <f t="shared" ref="BT590:CD590" si="1030">BT595+BT599+BT603+BT608+BT612+BT616</f>
        <v>0</v>
      </c>
      <c r="BU590" s="164">
        <f t="shared" si="1030"/>
        <v>0</v>
      </c>
      <c r="BV590" s="164">
        <f t="shared" si="1030"/>
        <v>0</v>
      </c>
      <c r="BW590" s="164">
        <f t="shared" si="1030"/>
        <v>0</v>
      </c>
      <c r="BX590" s="164">
        <f>BX595+BX599+BX603+BX608+BX612+BX616</f>
        <v>0</v>
      </c>
      <c r="BY590" s="164">
        <f>BY595+BY599+BY603+BY608+BY612+BY616</f>
        <v>0</v>
      </c>
      <c r="BZ590" s="164">
        <f t="shared" si="1030"/>
        <v>0</v>
      </c>
      <c r="CA590" s="164">
        <f t="shared" si="1030"/>
        <v>0</v>
      </c>
      <c r="CB590" s="164">
        <f t="shared" si="1030"/>
        <v>0</v>
      </c>
      <c r="CC590" s="164">
        <f t="shared" si="1030"/>
        <v>0</v>
      </c>
      <c r="CD590" s="164">
        <f t="shared" si="1030"/>
        <v>0</v>
      </c>
      <c r="CE590" s="164">
        <f>CE595+CE599+CE603+CE608+CE612+CE616</f>
        <v>0</v>
      </c>
      <c r="CF590" s="248"/>
      <c r="CG590" s="592"/>
      <c r="CH590" s="592"/>
      <c r="CI590" s="173"/>
      <c r="CJ590" s="173"/>
      <c r="CK590" s="173"/>
    </row>
    <row r="591" spans="1:89" ht="15.75" hidden="1" outlineLevel="1" thickBot="1">
      <c r="A591" s="127"/>
      <c r="B591" s="83"/>
      <c r="C591" s="105" t="s">
        <v>65</v>
      </c>
      <c r="D591" s="84" t="s">
        <v>101</v>
      </c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27"/>
      <c r="AB591" s="112"/>
      <c r="AC591" s="246"/>
      <c r="AD591" s="246"/>
      <c r="AE591" s="246"/>
      <c r="AF591" s="246"/>
      <c r="AG591" s="246"/>
      <c r="AH591" s="246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246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246"/>
      <c r="CG591" s="582"/>
      <c r="CH591" s="582"/>
      <c r="CI591" s="112"/>
      <c r="CJ591" s="112"/>
      <c r="CK591" s="112"/>
    </row>
    <row r="592" spans="1:89" ht="15.75" hidden="1" outlineLevel="1" thickBot="1">
      <c r="A592" s="117"/>
      <c r="B592" s="121"/>
      <c r="C592" s="103" t="s">
        <v>275</v>
      </c>
      <c r="D592" s="131" t="s">
        <v>276</v>
      </c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7"/>
      <c r="AB592" s="112"/>
      <c r="AC592" s="246"/>
      <c r="AD592" s="246"/>
      <c r="AE592" s="246"/>
      <c r="AF592" s="246"/>
      <c r="AG592" s="246"/>
      <c r="AH592" s="246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246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246"/>
      <c r="CG592" s="582"/>
      <c r="CH592" s="582"/>
      <c r="CI592" s="112"/>
      <c r="CJ592" s="112"/>
      <c r="CK592" s="112"/>
    </row>
    <row r="593" spans="1:89" ht="15.75" hidden="1" outlineLevel="1" thickBot="1">
      <c r="A593" s="117"/>
      <c r="B593" s="121"/>
      <c r="C593" s="103"/>
      <c r="D593" s="131"/>
      <c r="E593" s="117"/>
      <c r="F593" s="117"/>
      <c r="G593" s="111">
        <f>J593+O593+P593+Q593+R593</f>
        <v>0</v>
      </c>
      <c r="H593" s="225">
        <f t="shared" ref="H593:J594" si="1031">SUM(I593:L593)</f>
        <v>0</v>
      </c>
      <c r="I593" s="225">
        <f t="shared" si="1031"/>
        <v>0</v>
      </c>
      <c r="J593" s="111">
        <f t="shared" si="1031"/>
        <v>0</v>
      </c>
      <c r="K593" s="90"/>
      <c r="L593" s="90"/>
      <c r="M593" s="90"/>
      <c r="N593" s="90"/>
      <c r="O593" s="90"/>
      <c r="P593" s="90"/>
      <c r="Q593" s="90"/>
      <c r="R593" s="90"/>
      <c r="S593" s="224"/>
      <c r="T593" s="87"/>
      <c r="U593" s="87"/>
      <c r="V593" s="87"/>
      <c r="W593" s="87"/>
      <c r="X593" s="87"/>
      <c r="Y593" s="87"/>
      <c r="Z593" s="222"/>
      <c r="AA593" s="87"/>
      <c r="AB593" s="111">
        <f>AI593+AX593+BA593+BD593+BG593</f>
        <v>0</v>
      </c>
      <c r="AC593" s="247"/>
      <c r="AD593" s="247"/>
      <c r="AE593" s="247"/>
      <c r="AF593" s="247"/>
      <c r="AG593" s="247"/>
      <c r="AH593" s="24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222"/>
      <c r="BK593" s="222"/>
      <c r="BL593" s="222"/>
      <c r="BM593" s="87"/>
      <c r="BN593" s="87"/>
      <c r="BO593" s="87"/>
      <c r="BP593" s="87"/>
      <c r="BQ593" s="111">
        <f>SUM(BS593:BW593)</f>
        <v>0</v>
      </c>
      <c r="BR593" s="247"/>
      <c r="BS593" s="87"/>
      <c r="BT593" s="87"/>
      <c r="BU593" s="87"/>
      <c r="BV593" s="87"/>
      <c r="BW593" s="87"/>
      <c r="BX593" s="222"/>
      <c r="BY593" s="222"/>
      <c r="BZ593" s="111">
        <f>SUM(CA593:CD593)</f>
        <v>0</v>
      </c>
      <c r="CA593" s="87"/>
      <c r="CB593" s="87"/>
      <c r="CC593" s="87"/>
      <c r="CD593" s="87"/>
      <c r="CE593" s="222"/>
      <c r="CF593" s="226"/>
      <c r="CG593" s="568"/>
      <c r="CH593" s="568"/>
      <c r="CI593" s="117"/>
      <c r="CJ593" s="117"/>
      <c r="CK593" s="117"/>
    </row>
    <row r="594" spans="1:89" ht="15.75" hidden="1" outlineLevel="1" thickBot="1">
      <c r="A594" s="117"/>
      <c r="B594" s="121"/>
      <c r="C594" s="103"/>
      <c r="D594" s="121"/>
      <c r="E594" s="117"/>
      <c r="F594" s="117"/>
      <c r="G594" s="111">
        <f>J594+O594+P594+Q594+R594</f>
        <v>0</v>
      </c>
      <c r="H594" s="225">
        <f t="shared" si="1031"/>
        <v>0</v>
      </c>
      <c r="I594" s="225">
        <f t="shared" si="1031"/>
        <v>0</v>
      </c>
      <c r="J594" s="111">
        <f t="shared" si="1031"/>
        <v>0</v>
      </c>
      <c r="K594" s="90"/>
      <c r="L594" s="90"/>
      <c r="M594" s="90"/>
      <c r="N594" s="90"/>
      <c r="O594" s="90"/>
      <c r="P594" s="90"/>
      <c r="Q594" s="90"/>
      <c r="R594" s="90"/>
      <c r="S594" s="224"/>
      <c r="T594" s="87"/>
      <c r="U594" s="87"/>
      <c r="V594" s="87"/>
      <c r="W594" s="87"/>
      <c r="X594" s="87"/>
      <c r="Y594" s="87"/>
      <c r="Z594" s="222"/>
      <c r="AA594" s="87"/>
      <c r="AB594" s="111">
        <f>AI594+AX594+BA594+BD594+BG594</f>
        <v>0</v>
      </c>
      <c r="AC594" s="247"/>
      <c r="AD594" s="247"/>
      <c r="AE594" s="247"/>
      <c r="AF594" s="247"/>
      <c r="AG594" s="247"/>
      <c r="AH594" s="24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222"/>
      <c r="BK594" s="222"/>
      <c r="BL594" s="222"/>
      <c r="BM594" s="87"/>
      <c r="BN594" s="87"/>
      <c r="BO594" s="87"/>
      <c r="BP594" s="87"/>
      <c r="BQ594" s="111">
        <f>SUM(BS594:BW594)</f>
        <v>0</v>
      </c>
      <c r="BR594" s="247"/>
      <c r="BS594" s="87"/>
      <c r="BT594" s="87"/>
      <c r="BU594" s="87"/>
      <c r="BV594" s="87"/>
      <c r="BW594" s="87"/>
      <c r="BX594" s="222"/>
      <c r="BY594" s="222"/>
      <c r="BZ594" s="111">
        <f>SUM(CA594:CD594)</f>
        <v>0</v>
      </c>
      <c r="CA594" s="87"/>
      <c r="CB594" s="87"/>
      <c r="CC594" s="87"/>
      <c r="CD594" s="87"/>
      <c r="CE594" s="222"/>
      <c r="CF594" s="226"/>
      <c r="CG594" s="568"/>
      <c r="CH594" s="568"/>
      <c r="CI594" s="117"/>
      <c r="CJ594" s="117"/>
      <c r="CK594" s="117"/>
    </row>
    <row r="595" spans="1:89" ht="15.75" hidden="1" outlineLevel="1" thickBot="1">
      <c r="A595" s="117"/>
      <c r="B595" s="121"/>
      <c r="C595" s="103" t="s">
        <v>104</v>
      </c>
      <c r="D595" s="85" t="s">
        <v>13</v>
      </c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24"/>
      <c r="AB595" s="111">
        <f>SUM(AB593:AB594)</f>
        <v>0</v>
      </c>
      <c r="AC595" s="247"/>
      <c r="AD595" s="247"/>
      <c r="AE595" s="247"/>
      <c r="AF595" s="247"/>
      <c r="AG595" s="247"/>
      <c r="AH595" s="247"/>
      <c r="AI595" s="111">
        <f>SUM(AI593:AI594)</f>
        <v>0</v>
      </c>
      <c r="AJ595" s="111">
        <f>SUM(AJ593:AJ594)</f>
        <v>0</v>
      </c>
      <c r="AK595" s="111">
        <f t="shared" ref="AK595:BI595" si="1032">SUM(AK593:AK594)</f>
        <v>0</v>
      </c>
      <c r="AL595" s="111">
        <f t="shared" si="1032"/>
        <v>0</v>
      </c>
      <c r="AM595" s="111">
        <f t="shared" si="1032"/>
        <v>0</v>
      </c>
      <c r="AN595" s="111">
        <f t="shared" si="1032"/>
        <v>0</v>
      </c>
      <c r="AO595" s="111">
        <f t="shared" si="1032"/>
        <v>0</v>
      </c>
      <c r="AP595" s="111">
        <f t="shared" si="1032"/>
        <v>0</v>
      </c>
      <c r="AQ595" s="111">
        <f t="shared" si="1032"/>
        <v>0</v>
      </c>
      <c r="AR595" s="111">
        <f t="shared" si="1032"/>
        <v>0</v>
      </c>
      <c r="AS595" s="111">
        <f t="shared" si="1032"/>
        <v>0</v>
      </c>
      <c r="AT595" s="111">
        <f t="shared" si="1032"/>
        <v>0</v>
      </c>
      <c r="AU595" s="111">
        <f t="shared" si="1032"/>
        <v>0</v>
      </c>
      <c r="AV595" s="111">
        <f t="shared" si="1032"/>
        <v>0</v>
      </c>
      <c r="AW595" s="111">
        <f t="shared" si="1032"/>
        <v>0</v>
      </c>
      <c r="AX595" s="111">
        <f t="shared" si="1032"/>
        <v>0</v>
      </c>
      <c r="AY595" s="111">
        <f t="shared" si="1032"/>
        <v>0</v>
      </c>
      <c r="AZ595" s="111">
        <f t="shared" si="1032"/>
        <v>0</v>
      </c>
      <c r="BA595" s="111">
        <f t="shared" si="1032"/>
        <v>0</v>
      </c>
      <c r="BB595" s="111">
        <f t="shared" si="1032"/>
        <v>0</v>
      </c>
      <c r="BC595" s="111">
        <f t="shared" si="1032"/>
        <v>0</v>
      </c>
      <c r="BD595" s="111">
        <f t="shared" si="1032"/>
        <v>0</v>
      </c>
      <c r="BE595" s="111">
        <f t="shared" si="1032"/>
        <v>0</v>
      </c>
      <c r="BF595" s="111">
        <f t="shared" si="1032"/>
        <v>0</v>
      </c>
      <c r="BG595" s="111">
        <f t="shared" si="1032"/>
        <v>0</v>
      </c>
      <c r="BH595" s="111">
        <f t="shared" si="1032"/>
        <v>0</v>
      </c>
      <c r="BI595" s="111">
        <f t="shared" si="1032"/>
        <v>0</v>
      </c>
      <c r="BJ595" s="225">
        <f>SUM(BJ593:BJ594)</f>
        <v>0</v>
      </c>
      <c r="BK595" s="225">
        <f>SUM(BK593:BK594)</f>
        <v>0</v>
      </c>
      <c r="BL595" s="225">
        <f>SUM(BL593:BL594)</f>
        <v>0</v>
      </c>
      <c r="BM595" s="112"/>
      <c r="BN595" s="112"/>
      <c r="BO595" s="112"/>
      <c r="BP595" s="112"/>
      <c r="BQ595" s="111">
        <f>SUM(BQ593:BQ594)</f>
        <v>0</v>
      </c>
      <c r="BR595" s="247"/>
      <c r="BS595" s="111">
        <f t="shared" ref="BS595:CD595" si="1033">SUM(BS593:BS594)</f>
        <v>0</v>
      </c>
      <c r="BT595" s="111">
        <f t="shared" si="1033"/>
        <v>0</v>
      </c>
      <c r="BU595" s="111">
        <f t="shared" si="1033"/>
        <v>0</v>
      </c>
      <c r="BV595" s="111">
        <f t="shared" si="1033"/>
        <v>0</v>
      </c>
      <c r="BW595" s="111">
        <f t="shared" si="1033"/>
        <v>0</v>
      </c>
      <c r="BX595" s="225">
        <f>SUM(BX593:BX594)</f>
        <v>0</v>
      </c>
      <c r="BY595" s="225">
        <f>SUM(BY593:BY594)</f>
        <v>0</v>
      </c>
      <c r="BZ595" s="111">
        <f t="shared" si="1033"/>
        <v>0</v>
      </c>
      <c r="CA595" s="111">
        <f t="shared" si="1033"/>
        <v>0</v>
      </c>
      <c r="CB595" s="111">
        <f t="shared" si="1033"/>
        <v>0</v>
      </c>
      <c r="CC595" s="111">
        <f t="shared" si="1033"/>
        <v>0</v>
      </c>
      <c r="CD595" s="111">
        <f t="shared" si="1033"/>
        <v>0</v>
      </c>
      <c r="CE595" s="225">
        <f>SUM(CE593:CE594)</f>
        <v>0</v>
      </c>
      <c r="CF595" s="247"/>
      <c r="CG595" s="570"/>
      <c r="CH595" s="570"/>
      <c r="CI595" s="112"/>
      <c r="CJ595" s="112"/>
      <c r="CK595" s="112"/>
    </row>
    <row r="596" spans="1:89" ht="15.75" hidden="1" outlineLevel="1" thickBot="1">
      <c r="A596" s="117"/>
      <c r="B596" s="121"/>
      <c r="C596" s="103" t="s">
        <v>277</v>
      </c>
      <c r="D596" s="131" t="s">
        <v>279</v>
      </c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7"/>
      <c r="AB596" s="112"/>
      <c r="AC596" s="246"/>
      <c r="AD596" s="246"/>
      <c r="AE596" s="246"/>
      <c r="AF596" s="246"/>
      <c r="AG596" s="246"/>
      <c r="AH596" s="246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246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246"/>
      <c r="CG596" s="582"/>
      <c r="CH596" s="582"/>
      <c r="CI596" s="112"/>
      <c r="CJ596" s="112"/>
      <c r="CK596" s="112"/>
    </row>
    <row r="597" spans="1:89" ht="15.75" hidden="1" outlineLevel="1" thickBot="1">
      <c r="A597" s="117"/>
      <c r="B597" s="121"/>
      <c r="C597" s="103"/>
      <c r="D597" s="131"/>
      <c r="E597" s="117"/>
      <c r="F597" s="117"/>
      <c r="G597" s="111">
        <f>J597+O597+P597+Q597+R597</f>
        <v>0</v>
      </c>
      <c r="H597" s="225">
        <f t="shared" ref="H597:J598" si="1034">SUM(I597:L597)</f>
        <v>0</v>
      </c>
      <c r="I597" s="225">
        <f t="shared" si="1034"/>
        <v>0</v>
      </c>
      <c r="J597" s="111">
        <f t="shared" si="1034"/>
        <v>0</v>
      </c>
      <c r="K597" s="90"/>
      <c r="L597" s="90"/>
      <c r="M597" s="90"/>
      <c r="N597" s="90"/>
      <c r="O597" s="90"/>
      <c r="P597" s="90"/>
      <c r="Q597" s="90"/>
      <c r="R597" s="90"/>
      <c r="S597" s="224"/>
      <c r="T597" s="87"/>
      <c r="U597" s="87"/>
      <c r="V597" s="87"/>
      <c r="W597" s="87"/>
      <c r="X597" s="87"/>
      <c r="Y597" s="87"/>
      <c r="Z597" s="222"/>
      <c r="AA597" s="87"/>
      <c r="AB597" s="111">
        <f>AI597+AX597+BA597+BD597+BG597</f>
        <v>0</v>
      </c>
      <c r="AC597" s="247"/>
      <c r="AD597" s="247"/>
      <c r="AE597" s="247"/>
      <c r="AF597" s="247"/>
      <c r="AG597" s="247"/>
      <c r="AH597" s="24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222"/>
      <c r="BK597" s="222"/>
      <c r="BL597" s="222"/>
      <c r="BM597" s="87"/>
      <c r="BN597" s="87"/>
      <c r="BO597" s="87"/>
      <c r="BP597" s="87"/>
      <c r="BQ597" s="111">
        <f>SUM(BS597:BW597)</f>
        <v>0</v>
      </c>
      <c r="BR597" s="247"/>
      <c r="BS597" s="87"/>
      <c r="BT597" s="87"/>
      <c r="BU597" s="87"/>
      <c r="BV597" s="87"/>
      <c r="BW597" s="87"/>
      <c r="BX597" s="222"/>
      <c r="BY597" s="222"/>
      <c r="BZ597" s="111">
        <f>SUM(CA597:CD597)</f>
        <v>0</v>
      </c>
      <c r="CA597" s="87"/>
      <c r="CB597" s="87"/>
      <c r="CC597" s="87"/>
      <c r="CD597" s="87"/>
      <c r="CE597" s="222"/>
      <c r="CF597" s="226"/>
      <c r="CG597" s="568"/>
      <c r="CH597" s="568"/>
      <c r="CI597" s="117"/>
      <c r="CJ597" s="117"/>
      <c r="CK597" s="117"/>
    </row>
    <row r="598" spans="1:89" ht="15.75" hidden="1" outlineLevel="1" thickBot="1">
      <c r="A598" s="117"/>
      <c r="B598" s="121"/>
      <c r="C598" s="103"/>
      <c r="D598" s="121"/>
      <c r="E598" s="117"/>
      <c r="F598" s="117"/>
      <c r="G598" s="111">
        <f>J598+O598+P598+Q598+R598</f>
        <v>0</v>
      </c>
      <c r="H598" s="225">
        <f t="shared" si="1034"/>
        <v>0</v>
      </c>
      <c r="I598" s="225">
        <f t="shared" si="1034"/>
        <v>0</v>
      </c>
      <c r="J598" s="111">
        <f t="shared" si="1034"/>
        <v>0</v>
      </c>
      <c r="K598" s="90"/>
      <c r="L598" s="90"/>
      <c r="M598" s="90"/>
      <c r="N598" s="90"/>
      <c r="O598" s="90"/>
      <c r="P598" s="90"/>
      <c r="Q598" s="90"/>
      <c r="R598" s="90"/>
      <c r="S598" s="224"/>
      <c r="T598" s="87"/>
      <c r="U598" s="87"/>
      <c r="V598" s="87"/>
      <c r="W598" s="87"/>
      <c r="X598" s="87"/>
      <c r="Y598" s="87"/>
      <c r="Z598" s="222"/>
      <c r="AA598" s="87"/>
      <c r="AB598" s="111">
        <f>AI598+AX598+BA598+BD598+BG598</f>
        <v>0</v>
      </c>
      <c r="AC598" s="247"/>
      <c r="AD598" s="247"/>
      <c r="AE598" s="247"/>
      <c r="AF598" s="247"/>
      <c r="AG598" s="247"/>
      <c r="AH598" s="24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222"/>
      <c r="BK598" s="222"/>
      <c r="BL598" s="222"/>
      <c r="BM598" s="87"/>
      <c r="BN598" s="87"/>
      <c r="BO598" s="87"/>
      <c r="BP598" s="87"/>
      <c r="BQ598" s="111">
        <f>SUM(BS598:BW598)</f>
        <v>0</v>
      </c>
      <c r="BR598" s="247"/>
      <c r="BS598" s="87"/>
      <c r="BT598" s="87"/>
      <c r="BU598" s="87"/>
      <c r="BV598" s="87"/>
      <c r="BW598" s="87"/>
      <c r="BX598" s="222"/>
      <c r="BY598" s="222"/>
      <c r="BZ598" s="111">
        <f>SUM(CA598:CD598)</f>
        <v>0</v>
      </c>
      <c r="CA598" s="87"/>
      <c r="CB598" s="87"/>
      <c r="CC598" s="87"/>
      <c r="CD598" s="87"/>
      <c r="CE598" s="222"/>
      <c r="CF598" s="226"/>
      <c r="CG598" s="568"/>
      <c r="CH598" s="568"/>
      <c r="CI598" s="117"/>
      <c r="CJ598" s="117"/>
      <c r="CK598" s="117"/>
    </row>
    <row r="599" spans="1:89" ht="15.75" hidden="1" outlineLevel="1" thickBot="1">
      <c r="A599" s="117"/>
      <c r="B599" s="121"/>
      <c r="C599" s="103" t="s">
        <v>104</v>
      </c>
      <c r="D599" s="85" t="s">
        <v>13</v>
      </c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24"/>
      <c r="AB599" s="111">
        <f>SUM(AB597:AB598)</f>
        <v>0</v>
      </c>
      <c r="AC599" s="247"/>
      <c r="AD599" s="247"/>
      <c r="AE599" s="247"/>
      <c r="AF599" s="247"/>
      <c r="AG599" s="247"/>
      <c r="AH599" s="247"/>
      <c r="AI599" s="111">
        <f>SUM(AI597:AI598)</f>
        <v>0</v>
      </c>
      <c r="AJ599" s="111">
        <f>SUM(AJ597:AJ598)</f>
        <v>0</v>
      </c>
      <c r="AK599" s="111">
        <f t="shared" ref="AK599:BI599" si="1035">SUM(AK597:AK598)</f>
        <v>0</v>
      </c>
      <c r="AL599" s="111">
        <f t="shared" si="1035"/>
        <v>0</v>
      </c>
      <c r="AM599" s="111">
        <f t="shared" si="1035"/>
        <v>0</v>
      </c>
      <c r="AN599" s="111">
        <f t="shared" si="1035"/>
        <v>0</v>
      </c>
      <c r="AO599" s="111">
        <f t="shared" si="1035"/>
        <v>0</v>
      </c>
      <c r="AP599" s="111">
        <f t="shared" si="1035"/>
        <v>0</v>
      </c>
      <c r="AQ599" s="111">
        <f t="shared" si="1035"/>
        <v>0</v>
      </c>
      <c r="AR599" s="111">
        <f t="shared" si="1035"/>
        <v>0</v>
      </c>
      <c r="AS599" s="111">
        <f t="shared" si="1035"/>
        <v>0</v>
      </c>
      <c r="AT599" s="111">
        <f t="shared" si="1035"/>
        <v>0</v>
      </c>
      <c r="AU599" s="111">
        <f t="shared" si="1035"/>
        <v>0</v>
      </c>
      <c r="AV599" s="111">
        <f t="shared" si="1035"/>
        <v>0</v>
      </c>
      <c r="AW599" s="111">
        <f t="shared" si="1035"/>
        <v>0</v>
      </c>
      <c r="AX599" s="111">
        <f t="shared" si="1035"/>
        <v>0</v>
      </c>
      <c r="AY599" s="111">
        <f t="shared" si="1035"/>
        <v>0</v>
      </c>
      <c r="AZ599" s="111">
        <f t="shared" si="1035"/>
        <v>0</v>
      </c>
      <c r="BA599" s="111">
        <f t="shared" si="1035"/>
        <v>0</v>
      </c>
      <c r="BB599" s="111">
        <f t="shared" si="1035"/>
        <v>0</v>
      </c>
      <c r="BC599" s="111">
        <f t="shared" si="1035"/>
        <v>0</v>
      </c>
      <c r="BD599" s="111">
        <f t="shared" si="1035"/>
        <v>0</v>
      </c>
      <c r="BE599" s="111">
        <f t="shared" si="1035"/>
        <v>0</v>
      </c>
      <c r="BF599" s="111">
        <f t="shared" si="1035"/>
        <v>0</v>
      </c>
      <c r="BG599" s="111">
        <f t="shared" si="1035"/>
        <v>0</v>
      </c>
      <c r="BH599" s="111">
        <f t="shared" si="1035"/>
        <v>0</v>
      </c>
      <c r="BI599" s="111">
        <f t="shared" si="1035"/>
        <v>0</v>
      </c>
      <c r="BJ599" s="225">
        <f>SUM(BJ597:BJ598)</f>
        <v>0</v>
      </c>
      <c r="BK599" s="225">
        <f>SUM(BK597:BK598)</f>
        <v>0</v>
      </c>
      <c r="BL599" s="225">
        <f>SUM(BL597:BL598)</f>
        <v>0</v>
      </c>
      <c r="BM599" s="112"/>
      <c r="BN599" s="112"/>
      <c r="BO599" s="112"/>
      <c r="BP599" s="112"/>
      <c r="BQ599" s="111">
        <f>SUM(BQ597:BQ598)</f>
        <v>0</v>
      </c>
      <c r="BR599" s="247"/>
      <c r="BS599" s="111">
        <f t="shared" ref="BS599:CD599" si="1036">SUM(BS597:BS598)</f>
        <v>0</v>
      </c>
      <c r="BT599" s="111">
        <f t="shared" si="1036"/>
        <v>0</v>
      </c>
      <c r="BU599" s="111">
        <f t="shared" si="1036"/>
        <v>0</v>
      </c>
      <c r="BV599" s="111">
        <f t="shared" si="1036"/>
        <v>0</v>
      </c>
      <c r="BW599" s="111">
        <f t="shared" si="1036"/>
        <v>0</v>
      </c>
      <c r="BX599" s="225">
        <f>SUM(BX597:BX598)</f>
        <v>0</v>
      </c>
      <c r="BY599" s="225">
        <f>SUM(BY597:BY598)</f>
        <v>0</v>
      </c>
      <c r="BZ599" s="111">
        <f t="shared" si="1036"/>
        <v>0</v>
      </c>
      <c r="CA599" s="111">
        <f t="shared" si="1036"/>
        <v>0</v>
      </c>
      <c r="CB599" s="111">
        <f t="shared" si="1036"/>
        <v>0</v>
      </c>
      <c r="CC599" s="111">
        <f t="shared" si="1036"/>
        <v>0</v>
      </c>
      <c r="CD599" s="111">
        <f t="shared" si="1036"/>
        <v>0</v>
      </c>
      <c r="CE599" s="225">
        <f>SUM(CE597:CE598)</f>
        <v>0</v>
      </c>
      <c r="CF599" s="247"/>
      <c r="CG599" s="570"/>
      <c r="CH599" s="570"/>
      <c r="CI599" s="112"/>
      <c r="CJ599" s="112"/>
      <c r="CK599" s="112"/>
    </row>
    <row r="600" spans="1:89" ht="15.75" hidden="1" outlineLevel="1" thickBot="1">
      <c r="A600" s="117"/>
      <c r="B600" s="121"/>
      <c r="C600" s="103" t="s">
        <v>278</v>
      </c>
      <c r="D600" s="131" t="s">
        <v>280</v>
      </c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7"/>
      <c r="AB600" s="112"/>
      <c r="AC600" s="246"/>
      <c r="AD600" s="246"/>
      <c r="AE600" s="246"/>
      <c r="AF600" s="246"/>
      <c r="AG600" s="246"/>
      <c r="AH600" s="246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246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246"/>
      <c r="CG600" s="582"/>
      <c r="CH600" s="582"/>
      <c r="CI600" s="112"/>
      <c r="CJ600" s="112"/>
      <c r="CK600" s="112"/>
    </row>
    <row r="601" spans="1:89" ht="15.75" hidden="1" outlineLevel="1" thickBot="1">
      <c r="A601" s="117"/>
      <c r="B601" s="121"/>
      <c r="C601" s="103"/>
      <c r="D601" s="131"/>
      <c r="E601" s="117"/>
      <c r="F601" s="117"/>
      <c r="G601" s="111">
        <f>J601+O601+P601+Q601+R601</f>
        <v>0</v>
      </c>
      <c r="H601" s="225">
        <f t="shared" ref="H601:J602" si="1037">SUM(I601:L601)</f>
        <v>0</v>
      </c>
      <c r="I601" s="225">
        <f t="shared" si="1037"/>
        <v>0</v>
      </c>
      <c r="J601" s="111">
        <f t="shared" si="1037"/>
        <v>0</v>
      </c>
      <c r="K601" s="90"/>
      <c r="L601" s="90"/>
      <c r="M601" s="90"/>
      <c r="N601" s="90"/>
      <c r="O601" s="90"/>
      <c r="P601" s="90"/>
      <c r="Q601" s="90"/>
      <c r="R601" s="90"/>
      <c r="S601" s="224"/>
      <c r="T601" s="87"/>
      <c r="U601" s="87"/>
      <c r="V601" s="87"/>
      <c r="W601" s="87"/>
      <c r="X601" s="87"/>
      <c r="Y601" s="87"/>
      <c r="Z601" s="222"/>
      <c r="AA601" s="87"/>
      <c r="AB601" s="111">
        <f>AI601+AX601+BA601+BD601+BG601</f>
        <v>0</v>
      </c>
      <c r="AC601" s="247"/>
      <c r="AD601" s="247"/>
      <c r="AE601" s="247"/>
      <c r="AF601" s="247"/>
      <c r="AG601" s="247"/>
      <c r="AH601" s="24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222"/>
      <c r="BK601" s="222"/>
      <c r="BL601" s="222"/>
      <c r="BM601" s="87"/>
      <c r="BN601" s="87"/>
      <c r="BO601" s="87"/>
      <c r="BP601" s="87"/>
      <c r="BQ601" s="111">
        <f>SUM(BS601:BW601)</f>
        <v>0</v>
      </c>
      <c r="BR601" s="247"/>
      <c r="BS601" s="87"/>
      <c r="BT601" s="87"/>
      <c r="BU601" s="87"/>
      <c r="BV601" s="87"/>
      <c r="BW601" s="87"/>
      <c r="BX601" s="222"/>
      <c r="BY601" s="222"/>
      <c r="BZ601" s="111">
        <f>SUM(CA601:CD601)</f>
        <v>0</v>
      </c>
      <c r="CA601" s="87"/>
      <c r="CB601" s="87"/>
      <c r="CC601" s="87"/>
      <c r="CD601" s="87"/>
      <c r="CE601" s="222"/>
      <c r="CF601" s="226"/>
      <c r="CG601" s="568"/>
      <c r="CH601" s="568"/>
      <c r="CI601" s="117"/>
      <c r="CJ601" s="117"/>
      <c r="CK601" s="117"/>
    </row>
    <row r="602" spans="1:89" ht="15.75" hidden="1" outlineLevel="1" thickBot="1">
      <c r="A602" s="117"/>
      <c r="B602" s="121"/>
      <c r="C602" s="103"/>
      <c r="D602" s="121"/>
      <c r="E602" s="117"/>
      <c r="F602" s="117"/>
      <c r="G602" s="111">
        <f>J602+O602+P602+Q602+R602</f>
        <v>0</v>
      </c>
      <c r="H602" s="225">
        <f t="shared" si="1037"/>
        <v>0</v>
      </c>
      <c r="I602" s="225">
        <f t="shared" si="1037"/>
        <v>0</v>
      </c>
      <c r="J602" s="111">
        <f t="shared" si="1037"/>
        <v>0</v>
      </c>
      <c r="K602" s="90"/>
      <c r="L602" s="90"/>
      <c r="M602" s="90"/>
      <c r="N602" s="90"/>
      <c r="O602" s="90"/>
      <c r="P602" s="90"/>
      <c r="Q602" s="90"/>
      <c r="R602" s="90"/>
      <c r="S602" s="224"/>
      <c r="T602" s="87"/>
      <c r="U602" s="87"/>
      <c r="V602" s="87"/>
      <c r="W602" s="87"/>
      <c r="X602" s="87"/>
      <c r="Y602" s="87"/>
      <c r="Z602" s="222"/>
      <c r="AA602" s="87"/>
      <c r="AB602" s="111">
        <f>AI602+AX602+BA602+BD602+BG602</f>
        <v>0</v>
      </c>
      <c r="AC602" s="247"/>
      <c r="AD602" s="247"/>
      <c r="AE602" s="247"/>
      <c r="AF602" s="247"/>
      <c r="AG602" s="247"/>
      <c r="AH602" s="24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222"/>
      <c r="BK602" s="222"/>
      <c r="BL602" s="222"/>
      <c r="BM602" s="87"/>
      <c r="BN602" s="87"/>
      <c r="BO602" s="87"/>
      <c r="BP602" s="87"/>
      <c r="BQ602" s="111">
        <f>SUM(BS602:BW602)</f>
        <v>0</v>
      </c>
      <c r="BR602" s="247"/>
      <c r="BS602" s="87"/>
      <c r="BT602" s="87"/>
      <c r="BU602" s="87"/>
      <c r="BV602" s="87"/>
      <c r="BW602" s="87"/>
      <c r="BX602" s="222"/>
      <c r="BY602" s="222"/>
      <c r="BZ602" s="111">
        <f>SUM(CA602:CD602)</f>
        <v>0</v>
      </c>
      <c r="CA602" s="87"/>
      <c r="CB602" s="87"/>
      <c r="CC602" s="87"/>
      <c r="CD602" s="87"/>
      <c r="CE602" s="222"/>
      <c r="CF602" s="226"/>
      <c r="CG602" s="568"/>
      <c r="CH602" s="568"/>
      <c r="CI602" s="117"/>
      <c r="CJ602" s="117"/>
      <c r="CK602" s="117"/>
    </row>
    <row r="603" spans="1:89" ht="15.75" hidden="1" outlineLevel="1" thickBot="1">
      <c r="A603" s="117"/>
      <c r="B603" s="121"/>
      <c r="C603" s="103" t="s">
        <v>104</v>
      </c>
      <c r="D603" s="85" t="s">
        <v>13</v>
      </c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24"/>
      <c r="AB603" s="112"/>
      <c r="AC603" s="246"/>
      <c r="AD603" s="246"/>
      <c r="AE603" s="246"/>
      <c r="AF603" s="246"/>
      <c r="AG603" s="246"/>
      <c r="AH603" s="246"/>
      <c r="AI603" s="112"/>
      <c r="AJ603" s="111">
        <f>SUM(AJ601:AJ602)</f>
        <v>0</v>
      </c>
      <c r="AK603" s="111">
        <f>SUM(AK601:AK602)</f>
        <v>0</v>
      </c>
      <c r="AL603" s="112"/>
      <c r="AM603" s="111">
        <f>SUM(AM601:AM602)</f>
        <v>0</v>
      </c>
      <c r="AN603" s="111">
        <f>SUM(AN601:AN602)</f>
        <v>0</v>
      </c>
      <c r="AO603" s="112"/>
      <c r="AP603" s="111">
        <f>SUM(AP601:AP602)</f>
        <v>0</v>
      </c>
      <c r="AQ603" s="111">
        <f>SUM(AQ601:AQ602)</f>
        <v>0</v>
      </c>
      <c r="AR603" s="112"/>
      <c r="AS603" s="111">
        <f>SUM(AS601:AS602)</f>
        <v>0</v>
      </c>
      <c r="AT603" s="111">
        <f>SUM(AT601:AT602)</f>
        <v>0</v>
      </c>
      <c r="AU603" s="112"/>
      <c r="AV603" s="111">
        <f>SUM(AV601:AV602)</f>
        <v>0</v>
      </c>
      <c r="AW603" s="111">
        <f>SUM(AW601:AW602)</f>
        <v>0</v>
      </c>
      <c r="AX603" s="112"/>
      <c r="AY603" s="111">
        <f>SUM(AY601:AY602)</f>
        <v>0</v>
      </c>
      <c r="AZ603" s="111">
        <f>SUM(AZ601:AZ602)</f>
        <v>0</v>
      </c>
      <c r="BA603" s="112"/>
      <c r="BB603" s="111">
        <f>SUM(BB601:BB602)</f>
        <v>0</v>
      </c>
      <c r="BC603" s="111">
        <f>SUM(BC601:BC602)</f>
        <v>0</v>
      </c>
      <c r="BD603" s="112"/>
      <c r="BE603" s="111">
        <f>SUM(BE601:BE602)</f>
        <v>0</v>
      </c>
      <c r="BF603" s="111">
        <f>SUM(BF601:BF602)</f>
        <v>0</v>
      </c>
      <c r="BG603" s="112"/>
      <c r="BH603" s="111">
        <f>SUM(BH601:BH602)</f>
        <v>0</v>
      </c>
      <c r="BI603" s="111">
        <f>SUM(BI601:BI602)</f>
        <v>0</v>
      </c>
      <c r="BJ603" s="112"/>
      <c r="BK603" s="225">
        <f>SUM(BK601:BK602)</f>
        <v>0</v>
      </c>
      <c r="BL603" s="225">
        <f>SUM(BL601:BL602)</f>
        <v>0</v>
      </c>
      <c r="BM603" s="112"/>
      <c r="BN603" s="112"/>
      <c r="BO603" s="112"/>
      <c r="BP603" s="112"/>
      <c r="BQ603" s="111">
        <f>SUM(BQ601:BQ602)</f>
        <v>0</v>
      </c>
      <c r="BR603" s="247"/>
      <c r="BS603" s="111">
        <f t="shared" ref="BS603:CD603" si="1038">SUM(BS601:BS602)</f>
        <v>0</v>
      </c>
      <c r="BT603" s="111">
        <f t="shared" si="1038"/>
        <v>0</v>
      </c>
      <c r="BU603" s="111">
        <f t="shared" si="1038"/>
        <v>0</v>
      </c>
      <c r="BV603" s="111">
        <f t="shared" si="1038"/>
        <v>0</v>
      </c>
      <c r="BW603" s="111">
        <f t="shared" si="1038"/>
        <v>0</v>
      </c>
      <c r="BX603" s="225">
        <f>SUM(BX601:BX602)</f>
        <v>0</v>
      </c>
      <c r="BY603" s="225">
        <f>SUM(BY601:BY602)</f>
        <v>0</v>
      </c>
      <c r="BZ603" s="111">
        <f t="shared" si="1038"/>
        <v>0</v>
      </c>
      <c r="CA603" s="111">
        <f t="shared" si="1038"/>
        <v>0</v>
      </c>
      <c r="CB603" s="111">
        <f t="shared" si="1038"/>
        <v>0</v>
      </c>
      <c r="CC603" s="111">
        <f t="shared" si="1038"/>
        <v>0</v>
      </c>
      <c r="CD603" s="111">
        <f t="shared" si="1038"/>
        <v>0</v>
      </c>
      <c r="CE603" s="225">
        <f>SUM(CE601:CE602)</f>
        <v>0</v>
      </c>
      <c r="CF603" s="247"/>
      <c r="CG603" s="570"/>
      <c r="CH603" s="570"/>
      <c r="CI603" s="112"/>
      <c r="CJ603" s="112"/>
      <c r="CK603" s="112"/>
    </row>
    <row r="604" spans="1:89" ht="15.75" hidden="1" outlineLevel="1" thickBot="1">
      <c r="A604" s="117"/>
      <c r="B604" s="121"/>
      <c r="C604" s="106" t="s">
        <v>87</v>
      </c>
      <c r="D604" s="86" t="s">
        <v>105</v>
      </c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7"/>
      <c r="AB604" s="112"/>
      <c r="AC604" s="246"/>
      <c r="AD604" s="246"/>
      <c r="AE604" s="246"/>
      <c r="AF604" s="246"/>
      <c r="AG604" s="246"/>
      <c r="AH604" s="246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246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246"/>
      <c r="CG604" s="582"/>
      <c r="CH604" s="582"/>
      <c r="CI604" s="112"/>
      <c r="CJ604" s="112"/>
      <c r="CK604" s="112"/>
    </row>
    <row r="605" spans="1:89" ht="15.75" hidden="1" outlineLevel="1" thickBot="1">
      <c r="A605" s="117"/>
      <c r="B605" s="121"/>
      <c r="C605" s="103" t="s">
        <v>281</v>
      </c>
      <c r="D605" s="131" t="s">
        <v>276</v>
      </c>
      <c r="E605" s="117"/>
      <c r="F605" s="117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7"/>
      <c r="AB605" s="112"/>
      <c r="AC605" s="246"/>
      <c r="AD605" s="246"/>
      <c r="AE605" s="246"/>
      <c r="AF605" s="246"/>
      <c r="AG605" s="246"/>
      <c r="AH605" s="246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246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246"/>
      <c r="CG605" s="582"/>
      <c r="CH605" s="582"/>
      <c r="CI605" s="112"/>
      <c r="CJ605" s="112"/>
      <c r="CK605" s="112"/>
    </row>
    <row r="606" spans="1:89" ht="15.75" hidden="1" outlineLevel="1" thickBot="1">
      <c r="A606" s="117"/>
      <c r="B606" s="121"/>
      <c r="C606" s="103"/>
      <c r="D606" s="131"/>
      <c r="E606" s="117"/>
      <c r="F606" s="117"/>
      <c r="G606" s="111">
        <f>J606+O606+P606+Q606+R606</f>
        <v>0</v>
      </c>
      <c r="H606" s="225">
        <f t="shared" ref="H606:J607" si="1039">SUM(I606:L606)</f>
        <v>0</v>
      </c>
      <c r="I606" s="225">
        <f t="shared" si="1039"/>
        <v>0</v>
      </c>
      <c r="J606" s="111">
        <f t="shared" si="1039"/>
        <v>0</v>
      </c>
      <c r="K606" s="90"/>
      <c r="L606" s="90"/>
      <c r="M606" s="90"/>
      <c r="N606" s="90"/>
      <c r="O606" s="90"/>
      <c r="P606" s="90"/>
      <c r="Q606" s="90"/>
      <c r="R606" s="90"/>
      <c r="S606" s="224"/>
      <c r="T606" s="87"/>
      <c r="U606" s="87"/>
      <c r="V606" s="87"/>
      <c r="W606" s="87"/>
      <c r="X606" s="87"/>
      <c r="Y606" s="87"/>
      <c r="Z606" s="222"/>
      <c r="AA606" s="87"/>
      <c r="AB606" s="111">
        <f>AI606+AX606+BA606+BD606+BG606</f>
        <v>0</v>
      </c>
      <c r="AC606" s="247"/>
      <c r="AD606" s="247"/>
      <c r="AE606" s="247"/>
      <c r="AF606" s="247"/>
      <c r="AG606" s="247"/>
      <c r="AH606" s="24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222"/>
      <c r="BK606" s="222"/>
      <c r="BL606" s="222"/>
      <c r="BM606" s="87"/>
      <c r="BN606" s="87"/>
      <c r="BO606" s="87"/>
      <c r="BP606" s="87"/>
      <c r="BQ606" s="111">
        <f>SUM(BS606:BW606)</f>
        <v>0</v>
      </c>
      <c r="BR606" s="247"/>
      <c r="BS606" s="87"/>
      <c r="BT606" s="87"/>
      <c r="BU606" s="87"/>
      <c r="BV606" s="87"/>
      <c r="BW606" s="87"/>
      <c r="BX606" s="222"/>
      <c r="BY606" s="222"/>
      <c r="BZ606" s="111">
        <f>SUM(CA606:CD606)</f>
        <v>0</v>
      </c>
      <c r="CA606" s="87"/>
      <c r="CB606" s="87"/>
      <c r="CC606" s="87"/>
      <c r="CD606" s="87"/>
      <c r="CE606" s="222"/>
      <c r="CF606" s="226"/>
      <c r="CG606" s="568"/>
      <c r="CH606" s="568"/>
      <c r="CI606" s="117"/>
      <c r="CJ606" s="117"/>
      <c r="CK606" s="117"/>
    </row>
    <row r="607" spans="1:89" ht="15.75" hidden="1" outlineLevel="1" thickBot="1">
      <c r="A607" s="117"/>
      <c r="B607" s="121"/>
      <c r="C607" s="103"/>
      <c r="D607" s="121"/>
      <c r="E607" s="117"/>
      <c r="F607" s="117"/>
      <c r="G607" s="111">
        <f>J607+O607+P607+Q607+R607</f>
        <v>0</v>
      </c>
      <c r="H607" s="225">
        <f t="shared" si="1039"/>
        <v>0</v>
      </c>
      <c r="I607" s="225">
        <f t="shared" si="1039"/>
        <v>0</v>
      </c>
      <c r="J607" s="111">
        <f t="shared" si="1039"/>
        <v>0</v>
      </c>
      <c r="K607" s="90"/>
      <c r="L607" s="90"/>
      <c r="M607" s="90"/>
      <c r="N607" s="90"/>
      <c r="O607" s="90"/>
      <c r="P607" s="90"/>
      <c r="Q607" s="90"/>
      <c r="R607" s="90"/>
      <c r="S607" s="224"/>
      <c r="T607" s="87"/>
      <c r="U607" s="87"/>
      <c r="V607" s="87"/>
      <c r="W607" s="87"/>
      <c r="X607" s="87"/>
      <c r="Y607" s="87"/>
      <c r="Z607" s="222"/>
      <c r="AA607" s="87"/>
      <c r="AB607" s="111">
        <f>AI607+AX607+BA607+BD607+BG607</f>
        <v>0</v>
      </c>
      <c r="AC607" s="247"/>
      <c r="AD607" s="247"/>
      <c r="AE607" s="247"/>
      <c r="AF607" s="247"/>
      <c r="AG607" s="247"/>
      <c r="AH607" s="24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222"/>
      <c r="BK607" s="222"/>
      <c r="BL607" s="222"/>
      <c r="BM607" s="87"/>
      <c r="BN607" s="87"/>
      <c r="BO607" s="87"/>
      <c r="BP607" s="87"/>
      <c r="BQ607" s="111">
        <f>SUM(BS607:BW607)</f>
        <v>0</v>
      </c>
      <c r="BR607" s="247"/>
      <c r="BS607" s="87"/>
      <c r="BT607" s="87"/>
      <c r="BU607" s="87"/>
      <c r="BV607" s="87"/>
      <c r="BW607" s="87"/>
      <c r="BX607" s="222"/>
      <c r="BY607" s="222"/>
      <c r="BZ607" s="111">
        <f>SUM(CA607:CD607)</f>
        <v>0</v>
      </c>
      <c r="CA607" s="87"/>
      <c r="CB607" s="87"/>
      <c r="CC607" s="87"/>
      <c r="CD607" s="87"/>
      <c r="CE607" s="222"/>
      <c r="CF607" s="226"/>
      <c r="CG607" s="568"/>
      <c r="CH607" s="568"/>
      <c r="CI607" s="117"/>
      <c r="CJ607" s="117"/>
      <c r="CK607" s="117"/>
    </row>
    <row r="608" spans="1:89" ht="15.75" hidden="1" outlineLevel="1" thickBot="1">
      <c r="A608" s="117"/>
      <c r="B608" s="121"/>
      <c r="C608" s="103" t="s">
        <v>104</v>
      </c>
      <c r="D608" s="85" t="s">
        <v>13</v>
      </c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24"/>
      <c r="AB608" s="111">
        <f>SUM(AB606:AB607)</f>
        <v>0</v>
      </c>
      <c r="AC608" s="247"/>
      <c r="AD608" s="247"/>
      <c r="AE608" s="247"/>
      <c r="AF608" s="247"/>
      <c r="AG608" s="247"/>
      <c r="AH608" s="247"/>
      <c r="AI608" s="111">
        <f>SUM(AI606:AI607)</f>
        <v>0</v>
      </c>
      <c r="AJ608" s="111">
        <f>SUM(AJ606:AJ607)</f>
        <v>0</v>
      </c>
      <c r="AK608" s="111">
        <f t="shared" ref="AK608:BI608" si="1040">SUM(AK606:AK607)</f>
        <v>0</v>
      </c>
      <c r="AL608" s="111">
        <f t="shared" si="1040"/>
        <v>0</v>
      </c>
      <c r="AM608" s="111">
        <f t="shared" si="1040"/>
        <v>0</v>
      </c>
      <c r="AN608" s="111">
        <f t="shared" si="1040"/>
        <v>0</v>
      </c>
      <c r="AO608" s="111">
        <f t="shared" si="1040"/>
        <v>0</v>
      </c>
      <c r="AP608" s="111">
        <f t="shared" si="1040"/>
        <v>0</v>
      </c>
      <c r="AQ608" s="111">
        <f t="shared" si="1040"/>
        <v>0</v>
      </c>
      <c r="AR608" s="111">
        <f t="shared" si="1040"/>
        <v>0</v>
      </c>
      <c r="AS608" s="111">
        <f t="shared" si="1040"/>
        <v>0</v>
      </c>
      <c r="AT608" s="111">
        <f t="shared" si="1040"/>
        <v>0</v>
      </c>
      <c r="AU608" s="111">
        <f t="shared" si="1040"/>
        <v>0</v>
      </c>
      <c r="AV608" s="111">
        <f t="shared" si="1040"/>
        <v>0</v>
      </c>
      <c r="AW608" s="111">
        <f t="shared" si="1040"/>
        <v>0</v>
      </c>
      <c r="AX608" s="111">
        <f t="shared" si="1040"/>
        <v>0</v>
      </c>
      <c r="AY608" s="111">
        <f t="shared" si="1040"/>
        <v>0</v>
      </c>
      <c r="AZ608" s="111">
        <f t="shared" si="1040"/>
        <v>0</v>
      </c>
      <c r="BA608" s="111">
        <f t="shared" si="1040"/>
        <v>0</v>
      </c>
      <c r="BB608" s="111">
        <f t="shared" si="1040"/>
        <v>0</v>
      </c>
      <c r="BC608" s="111">
        <f t="shared" si="1040"/>
        <v>0</v>
      </c>
      <c r="BD608" s="111">
        <f t="shared" si="1040"/>
        <v>0</v>
      </c>
      <c r="BE608" s="111">
        <f t="shared" si="1040"/>
        <v>0</v>
      </c>
      <c r="BF608" s="111">
        <f t="shared" si="1040"/>
        <v>0</v>
      </c>
      <c r="BG608" s="111">
        <f t="shared" si="1040"/>
        <v>0</v>
      </c>
      <c r="BH608" s="111">
        <f t="shared" si="1040"/>
        <v>0</v>
      </c>
      <c r="BI608" s="111">
        <f t="shared" si="1040"/>
        <v>0</v>
      </c>
      <c r="BJ608" s="225">
        <f>SUM(BJ606:BJ607)</f>
        <v>0</v>
      </c>
      <c r="BK608" s="225">
        <f>SUM(BK606:BK607)</f>
        <v>0</v>
      </c>
      <c r="BL608" s="225">
        <f>SUM(BL606:BL607)</f>
        <v>0</v>
      </c>
      <c r="BM608" s="112"/>
      <c r="BN608" s="112"/>
      <c r="BO608" s="112"/>
      <c r="BP608" s="112"/>
      <c r="BQ608" s="111">
        <f>SUM(BQ606:BQ607)</f>
        <v>0</v>
      </c>
      <c r="BR608" s="247"/>
      <c r="BS608" s="111">
        <f t="shared" ref="BS608:CD608" si="1041">SUM(BS606:BS607)</f>
        <v>0</v>
      </c>
      <c r="BT608" s="111">
        <f t="shared" si="1041"/>
        <v>0</v>
      </c>
      <c r="BU608" s="111">
        <f t="shared" si="1041"/>
        <v>0</v>
      </c>
      <c r="BV608" s="111">
        <f t="shared" si="1041"/>
        <v>0</v>
      </c>
      <c r="BW608" s="111">
        <f t="shared" si="1041"/>
        <v>0</v>
      </c>
      <c r="BX608" s="225">
        <f>SUM(BX606:BX607)</f>
        <v>0</v>
      </c>
      <c r="BY608" s="225">
        <f>SUM(BY606:BY607)</f>
        <v>0</v>
      </c>
      <c r="BZ608" s="111">
        <f t="shared" si="1041"/>
        <v>0</v>
      </c>
      <c r="CA608" s="111">
        <f t="shared" si="1041"/>
        <v>0</v>
      </c>
      <c r="CB608" s="111">
        <f t="shared" si="1041"/>
        <v>0</v>
      </c>
      <c r="CC608" s="111">
        <f t="shared" si="1041"/>
        <v>0</v>
      </c>
      <c r="CD608" s="111">
        <f t="shared" si="1041"/>
        <v>0</v>
      </c>
      <c r="CE608" s="225">
        <f>SUM(CE606:CE607)</f>
        <v>0</v>
      </c>
      <c r="CF608" s="247"/>
      <c r="CG608" s="570"/>
      <c r="CH608" s="570"/>
      <c r="CI608" s="112"/>
      <c r="CJ608" s="112"/>
      <c r="CK608" s="112"/>
    </row>
    <row r="609" spans="1:89" ht="15.75" hidden="1" outlineLevel="1" thickBot="1">
      <c r="A609" s="117"/>
      <c r="B609" s="121"/>
      <c r="C609" s="103" t="s">
        <v>282</v>
      </c>
      <c r="D609" s="131" t="s">
        <v>279</v>
      </c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7"/>
      <c r="AB609" s="112"/>
      <c r="AC609" s="246"/>
      <c r="AD609" s="246"/>
      <c r="AE609" s="246"/>
      <c r="AF609" s="246"/>
      <c r="AG609" s="246"/>
      <c r="AH609" s="246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246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246"/>
      <c r="CG609" s="582"/>
      <c r="CH609" s="582"/>
      <c r="CI609" s="112"/>
      <c r="CJ609" s="112"/>
      <c r="CK609" s="112"/>
    </row>
    <row r="610" spans="1:89" ht="15.75" hidden="1" outlineLevel="1" thickBot="1">
      <c r="A610" s="117"/>
      <c r="B610" s="121"/>
      <c r="C610" s="103"/>
      <c r="D610" s="131"/>
      <c r="E610" s="117"/>
      <c r="F610" s="117"/>
      <c r="G610" s="111">
        <f>J610+O610+P610+Q610+R610</f>
        <v>0</v>
      </c>
      <c r="H610" s="225">
        <f t="shared" ref="H610:J611" si="1042">SUM(I610:L610)</f>
        <v>0</v>
      </c>
      <c r="I610" s="225">
        <f t="shared" si="1042"/>
        <v>0</v>
      </c>
      <c r="J610" s="111">
        <f t="shared" si="1042"/>
        <v>0</v>
      </c>
      <c r="K610" s="90"/>
      <c r="L610" s="90"/>
      <c r="M610" s="90"/>
      <c r="N610" s="90"/>
      <c r="O610" s="90"/>
      <c r="P610" s="90"/>
      <c r="Q610" s="90"/>
      <c r="R610" s="90"/>
      <c r="S610" s="224"/>
      <c r="T610" s="87"/>
      <c r="U610" s="87"/>
      <c r="V610" s="87"/>
      <c r="W610" s="87"/>
      <c r="X610" s="87"/>
      <c r="Y610" s="87"/>
      <c r="Z610" s="222"/>
      <c r="AA610" s="87"/>
      <c r="AB610" s="111">
        <f>AI610+AX610+BA610+BD610+BG610</f>
        <v>0</v>
      </c>
      <c r="AC610" s="247"/>
      <c r="AD610" s="247"/>
      <c r="AE610" s="247"/>
      <c r="AF610" s="247"/>
      <c r="AG610" s="247"/>
      <c r="AH610" s="24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222"/>
      <c r="BK610" s="222"/>
      <c r="BL610" s="222"/>
      <c r="BM610" s="87"/>
      <c r="BN610" s="87"/>
      <c r="BO610" s="87"/>
      <c r="BP610" s="87"/>
      <c r="BQ610" s="111">
        <f>SUM(BS610:BW610)</f>
        <v>0</v>
      </c>
      <c r="BR610" s="247"/>
      <c r="BS610" s="87"/>
      <c r="BT610" s="87"/>
      <c r="BU610" s="87"/>
      <c r="BV610" s="87"/>
      <c r="BW610" s="87"/>
      <c r="BX610" s="222"/>
      <c r="BY610" s="222"/>
      <c r="BZ610" s="111">
        <f>SUM(CA610:CD610)</f>
        <v>0</v>
      </c>
      <c r="CA610" s="87"/>
      <c r="CB610" s="87"/>
      <c r="CC610" s="87"/>
      <c r="CD610" s="87"/>
      <c r="CE610" s="222"/>
      <c r="CF610" s="226"/>
      <c r="CG610" s="568"/>
      <c r="CH610" s="568"/>
      <c r="CI610" s="117"/>
      <c r="CJ610" s="117"/>
      <c r="CK610" s="117"/>
    </row>
    <row r="611" spans="1:89" ht="15.75" hidden="1" outlineLevel="1" thickBot="1">
      <c r="A611" s="117"/>
      <c r="B611" s="121"/>
      <c r="C611" s="103"/>
      <c r="D611" s="121"/>
      <c r="E611" s="117"/>
      <c r="F611" s="117"/>
      <c r="G611" s="111">
        <f>J611+O611+P611+Q611+R611</f>
        <v>0</v>
      </c>
      <c r="H611" s="225">
        <f t="shared" si="1042"/>
        <v>0</v>
      </c>
      <c r="I611" s="225">
        <f t="shared" si="1042"/>
        <v>0</v>
      </c>
      <c r="J611" s="111">
        <f t="shared" si="1042"/>
        <v>0</v>
      </c>
      <c r="K611" s="90"/>
      <c r="L611" s="90"/>
      <c r="M611" s="90"/>
      <c r="N611" s="90"/>
      <c r="O611" s="90"/>
      <c r="P611" s="90"/>
      <c r="Q611" s="90"/>
      <c r="R611" s="90"/>
      <c r="S611" s="224"/>
      <c r="T611" s="87"/>
      <c r="U611" s="87"/>
      <c r="V611" s="87"/>
      <c r="W611" s="87"/>
      <c r="X611" s="87"/>
      <c r="Y611" s="87"/>
      <c r="Z611" s="222"/>
      <c r="AA611" s="87"/>
      <c r="AB611" s="111">
        <f>AI611+AX611+BA611+BD611+BG611</f>
        <v>0</v>
      </c>
      <c r="AC611" s="247"/>
      <c r="AD611" s="247"/>
      <c r="AE611" s="247"/>
      <c r="AF611" s="247"/>
      <c r="AG611" s="247"/>
      <c r="AH611" s="24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222"/>
      <c r="BK611" s="222"/>
      <c r="BL611" s="222"/>
      <c r="BM611" s="87"/>
      <c r="BN611" s="87"/>
      <c r="BO611" s="87"/>
      <c r="BP611" s="87"/>
      <c r="BQ611" s="111">
        <f>SUM(BS611:BW611)</f>
        <v>0</v>
      </c>
      <c r="BR611" s="247"/>
      <c r="BS611" s="87"/>
      <c r="BT611" s="87"/>
      <c r="BU611" s="87"/>
      <c r="BV611" s="87"/>
      <c r="BW611" s="87"/>
      <c r="BX611" s="222"/>
      <c r="BY611" s="222"/>
      <c r="BZ611" s="111">
        <f>SUM(CA611:CD611)</f>
        <v>0</v>
      </c>
      <c r="CA611" s="87"/>
      <c r="CB611" s="87"/>
      <c r="CC611" s="87"/>
      <c r="CD611" s="87"/>
      <c r="CE611" s="222"/>
      <c r="CF611" s="226"/>
      <c r="CG611" s="568"/>
      <c r="CH611" s="568"/>
      <c r="CI611" s="117"/>
      <c r="CJ611" s="117"/>
      <c r="CK611" s="117"/>
    </row>
    <row r="612" spans="1:89" ht="15.75" hidden="1" outlineLevel="1" thickBot="1">
      <c r="A612" s="117"/>
      <c r="B612" s="121"/>
      <c r="C612" s="103" t="s">
        <v>104</v>
      </c>
      <c r="D612" s="85" t="s">
        <v>13</v>
      </c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24"/>
      <c r="AB612" s="111">
        <f>SUM(AB610:AB611)</f>
        <v>0</v>
      </c>
      <c r="AC612" s="247"/>
      <c r="AD612" s="247"/>
      <c r="AE612" s="247"/>
      <c r="AF612" s="247"/>
      <c r="AG612" s="247"/>
      <c r="AH612" s="247"/>
      <c r="AI612" s="111">
        <f>SUM(AI610:AI611)</f>
        <v>0</v>
      </c>
      <c r="AJ612" s="111">
        <f>SUM(AJ610:AJ611)</f>
        <v>0</v>
      </c>
      <c r="AK612" s="111">
        <f t="shared" ref="AK612:BG612" si="1043">SUM(AK610:AK611)</f>
        <v>0</v>
      </c>
      <c r="AL612" s="111">
        <f t="shared" si="1043"/>
        <v>0</v>
      </c>
      <c r="AM612" s="111">
        <f t="shared" si="1043"/>
        <v>0</v>
      </c>
      <c r="AN612" s="111">
        <f t="shared" si="1043"/>
        <v>0</v>
      </c>
      <c r="AO612" s="111">
        <f t="shared" si="1043"/>
        <v>0</v>
      </c>
      <c r="AP612" s="111">
        <f t="shared" si="1043"/>
        <v>0</v>
      </c>
      <c r="AQ612" s="111">
        <f t="shared" si="1043"/>
        <v>0</v>
      </c>
      <c r="AR612" s="111">
        <f t="shared" si="1043"/>
        <v>0</v>
      </c>
      <c r="AS612" s="111">
        <f t="shared" si="1043"/>
        <v>0</v>
      </c>
      <c r="AT612" s="111">
        <f t="shared" si="1043"/>
        <v>0</v>
      </c>
      <c r="AU612" s="111">
        <f t="shared" si="1043"/>
        <v>0</v>
      </c>
      <c r="AV612" s="111">
        <f t="shared" si="1043"/>
        <v>0</v>
      </c>
      <c r="AW612" s="111">
        <f t="shared" si="1043"/>
        <v>0</v>
      </c>
      <c r="AX612" s="111">
        <f t="shared" si="1043"/>
        <v>0</v>
      </c>
      <c r="AY612" s="111">
        <f t="shared" si="1043"/>
        <v>0</v>
      </c>
      <c r="AZ612" s="111">
        <f t="shared" si="1043"/>
        <v>0</v>
      </c>
      <c r="BA612" s="111">
        <f t="shared" si="1043"/>
        <v>0</v>
      </c>
      <c r="BB612" s="111">
        <f t="shared" si="1043"/>
        <v>0</v>
      </c>
      <c r="BC612" s="111">
        <f t="shared" si="1043"/>
        <v>0</v>
      </c>
      <c r="BD612" s="111">
        <f t="shared" si="1043"/>
        <v>0</v>
      </c>
      <c r="BE612" s="111">
        <f t="shared" si="1043"/>
        <v>0</v>
      </c>
      <c r="BF612" s="111">
        <f t="shared" si="1043"/>
        <v>0</v>
      </c>
      <c r="BG612" s="111">
        <f t="shared" si="1043"/>
        <v>0</v>
      </c>
      <c r="BH612" s="111">
        <v>0</v>
      </c>
      <c r="BI612" s="111">
        <f>SUM(BI610:BI611)</f>
        <v>0</v>
      </c>
      <c r="BJ612" s="225">
        <f>SUM(BJ610:BJ611)</f>
        <v>0</v>
      </c>
      <c r="BK612" s="225">
        <v>0</v>
      </c>
      <c r="BL612" s="225">
        <f>SUM(BL610:BL611)</f>
        <v>0</v>
      </c>
      <c r="BM612" s="112"/>
      <c r="BN612" s="112"/>
      <c r="BO612" s="112"/>
      <c r="BP612" s="112"/>
      <c r="BQ612" s="111">
        <f>SUM(BQ610:BQ611)</f>
        <v>0</v>
      </c>
      <c r="BR612" s="247"/>
      <c r="BS612" s="111">
        <f t="shared" ref="BS612:CD612" si="1044">SUM(BS610:BS611)</f>
        <v>0</v>
      </c>
      <c r="BT612" s="111">
        <f t="shared" si="1044"/>
        <v>0</v>
      </c>
      <c r="BU612" s="111">
        <f t="shared" si="1044"/>
        <v>0</v>
      </c>
      <c r="BV612" s="111">
        <f t="shared" si="1044"/>
        <v>0</v>
      </c>
      <c r="BW612" s="111">
        <f t="shared" si="1044"/>
        <v>0</v>
      </c>
      <c r="BX612" s="225">
        <f>SUM(BX610:BX611)</f>
        <v>0</v>
      </c>
      <c r="BY612" s="225">
        <f>SUM(BY610:BY611)</f>
        <v>0</v>
      </c>
      <c r="BZ612" s="111">
        <f t="shared" si="1044"/>
        <v>0</v>
      </c>
      <c r="CA612" s="111">
        <f t="shared" si="1044"/>
        <v>0</v>
      </c>
      <c r="CB612" s="111">
        <f t="shared" si="1044"/>
        <v>0</v>
      </c>
      <c r="CC612" s="111">
        <f t="shared" si="1044"/>
        <v>0</v>
      </c>
      <c r="CD612" s="111">
        <f t="shared" si="1044"/>
        <v>0</v>
      </c>
      <c r="CE612" s="225">
        <f>SUM(CE610:CE611)</f>
        <v>0</v>
      </c>
      <c r="CF612" s="247"/>
      <c r="CG612" s="570"/>
      <c r="CH612" s="570"/>
      <c r="CI612" s="112"/>
      <c r="CJ612" s="112"/>
      <c r="CK612" s="112"/>
    </row>
    <row r="613" spans="1:89" ht="15.75" hidden="1" outlineLevel="1" thickBot="1">
      <c r="A613" s="117"/>
      <c r="B613" s="121"/>
      <c r="C613" s="103" t="s">
        <v>283</v>
      </c>
      <c r="D613" s="131" t="s">
        <v>280</v>
      </c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7"/>
      <c r="AB613" s="112"/>
      <c r="AC613" s="246"/>
      <c r="AD613" s="246"/>
      <c r="AE613" s="246"/>
      <c r="AF613" s="246"/>
      <c r="AG613" s="246"/>
      <c r="AH613" s="246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246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246"/>
      <c r="CG613" s="582"/>
      <c r="CH613" s="582"/>
      <c r="CI613" s="112"/>
      <c r="CJ613" s="112"/>
      <c r="CK613" s="112"/>
    </row>
    <row r="614" spans="1:89" ht="15.75" hidden="1" outlineLevel="1" thickBot="1">
      <c r="A614" s="117"/>
      <c r="B614" s="121"/>
      <c r="C614" s="103"/>
      <c r="D614" s="131"/>
      <c r="E614" s="117"/>
      <c r="F614" s="117"/>
      <c r="G614" s="111">
        <f>J614+O614+P614+Q614+R614</f>
        <v>0</v>
      </c>
      <c r="H614" s="225">
        <f t="shared" ref="H614:J615" si="1045">SUM(I614:L614)</f>
        <v>0</v>
      </c>
      <c r="I614" s="225">
        <f t="shared" si="1045"/>
        <v>0</v>
      </c>
      <c r="J614" s="111">
        <f t="shared" si="1045"/>
        <v>0</v>
      </c>
      <c r="K614" s="90"/>
      <c r="L614" s="90"/>
      <c r="M614" s="90"/>
      <c r="N614" s="90"/>
      <c r="O614" s="90"/>
      <c r="P614" s="90"/>
      <c r="Q614" s="90"/>
      <c r="R614" s="90"/>
      <c r="S614" s="224"/>
      <c r="T614" s="87"/>
      <c r="U614" s="87"/>
      <c r="V614" s="87"/>
      <c r="W614" s="87"/>
      <c r="X614" s="87"/>
      <c r="Y614" s="87"/>
      <c r="Z614" s="222"/>
      <c r="AA614" s="87"/>
      <c r="AB614" s="111">
        <f>AI614+AX614+BA614+BD614+BG614</f>
        <v>0</v>
      </c>
      <c r="AC614" s="247"/>
      <c r="AD614" s="247"/>
      <c r="AE614" s="247"/>
      <c r="AF614" s="247"/>
      <c r="AG614" s="247"/>
      <c r="AH614" s="24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222"/>
      <c r="BK614" s="222"/>
      <c r="BL614" s="222"/>
      <c r="BM614" s="87"/>
      <c r="BN614" s="87"/>
      <c r="BO614" s="87"/>
      <c r="BP614" s="87"/>
      <c r="BQ614" s="111">
        <f>SUM(BS614:BW614)</f>
        <v>0</v>
      </c>
      <c r="BR614" s="247"/>
      <c r="BS614" s="87"/>
      <c r="BT614" s="87"/>
      <c r="BU614" s="87"/>
      <c r="BV614" s="87"/>
      <c r="BW614" s="87"/>
      <c r="BX614" s="222"/>
      <c r="BY614" s="222"/>
      <c r="BZ614" s="111">
        <f>SUM(CA614:CD614)</f>
        <v>0</v>
      </c>
      <c r="CA614" s="87"/>
      <c r="CB614" s="87"/>
      <c r="CC614" s="87"/>
      <c r="CD614" s="87"/>
      <c r="CE614" s="222"/>
      <c r="CF614" s="226"/>
      <c r="CG614" s="568"/>
      <c r="CH614" s="568"/>
      <c r="CI614" s="117"/>
      <c r="CJ614" s="117"/>
      <c r="CK614" s="117"/>
    </row>
    <row r="615" spans="1:89" ht="15.75" hidden="1" outlineLevel="1" thickBot="1">
      <c r="A615" s="117"/>
      <c r="B615" s="121"/>
      <c r="C615" s="103"/>
      <c r="D615" s="121"/>
      <c r="E615" s="117"/>
      <c r="F615" s="117"/>
      <c r="G615" s="111">
        <f>J615+O615+P615+Q615+R615</f>
        <v>0</v>
      </c>
      <c r="H615" s="225">
        <f t="shared" si="1045"/>
        <v>0</v>
      </c>
      <c r="I615" s="225">
        <f t="shared" si="1045"/>
        <v>0</v>
      </c>
      <c r="J615" s="111">
        <f t="shared" si="1045"/>
        <v>0</v>
      </c>
      <c r="K615" s="90"/>
      <c r="L615" s="90"/>
      <c r="M615" s="90"/>
      <c r="N615" s="90"/>
      <c r="O615" s="90"/>
      <c r="P615" s="90"/>
      <c r="Q615" s="90"/>
      <c r="R615" s="90"/>
      <c r="S615" s="224"/>
      <c r="T615" s="87"/>
      <c r="U615" s="87"/>
      <c r="V615" s="87"/>
      <c r="W615" s="87"/>
      <c r="X615" s="87"/>
      <c r="Y615" s="87"/>
      <c r="Z615" s="222"/>
      <c r="AA615" s="87"/>
      <c r="AB615" s="111">
        <f>AI615+AX615+BA615+BD615+BG615</f>
        <v>0</v>
      </c>
      <c r="AC615" s="247"/>
      <c r="AD615" s="247"/>
      <c r="AE615" s="247"/>
      <c r="AF615" s="247"/>
      <c r="AG615" s="247"/>
      <c r="AH615" s="24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222"/>
      <c r="BK615" s="222"/>
      <c r="BL615" s="222"/>
      <c r="BM615" s="87"/>
      <c r="BN615" s="87"/>
      <c r="BO615" s="87"/>
      <c r="BP615" s="87"/>
      <c r="BQ615" s="111">
        <f>SUM(BS615:BW615)</f>
        <v>0</v>
      </c>
      <c r="BR615" s="247"/>
      <c r="BS615" s="87"/>
      <c r="BT615" s="87"/>
      <c r="BU615" s="87"/>
      <c r="BV615" s="87"/>
      <c r="BW615" s="87"/>
      <c r="BX615" s="222"/>
      <c r="BY615" s="222"/>
      <c r="BZ615" s="111">
        <f>SUM(CA615:CD615)</f>
        <v>0</v>
      </c>
      <c r="CA615" s="87"/>
      <c r="CB615" s="87"/>
      <c r="CC615" s="87"/>
      <c r="CD615" s="87"/>
      <c r="CE615" s="222"/>
      <c r="CF615" s="226"/>
      <c r="CG615" s="568"/>
      <c r="CH615" s="568"/>
      <c r="CI615" s="117"/>
      <c r="CJ615" s="117"/>
      <c r="CK615" s="117"/>
    </row>
    <row r="616" spans="1:89" ht="15.75" hidden="1" outlineLevel="1" thickBot="1">
      <c r="A616" s="128"/>
      <c r="B616" s="177"/>
      <c r="C616" s="104" t="s">
        <v>104</v>
      </c>
      <c r="D616" s="178" t="s">
        <v>13</v>
      </c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80"/>
      <c r="AB616" s="179"/>
      <c r="AC616" s="179"/>
      <c r="AD616" s="179"/>
      <c r="AE616" s="179"/>
      <c r="AF616" s="179"/>
      <c r="AG616" s="179"/>
      <c r="AH616" s="179"/>
      <c r="AI616" s="179"/>
      <c r="AJ616" s="181">
        <f>SUM(AJ614:AJ615)</f>
        <v>0</v>
      </c>
      <c r="AK616" s="181">
        <f>SUM(AK614:AK615)</f>
        <v>0</v>
      </c>
      <c r="AL616" s="179"/>
      <c r="AM616" s="181">
        <f>SUM(AM614:AM615)</f>
        <v>0</v>
      </c>
      <c r="AN616" s="181">
        <f>SUM(AN614:AN615)</f>
        <v>0</v>
      </c>
      <c r="AO616" s="179"/>
      <c r="AP616" s="181">
        <f>SUM(AP614:AP615)</f>
        <v>0</v>
      </c>
      <c r="AQ616" s="181">
        <f>SUM(AQ614:AQ615)</f>
        <v>0</v>
      </c>
      <c r="AR616" s="179"/>
      <c r="AS616" s="181">
        <f>SUM(AS614:AS615)</f>
        <v>0</v>
      </c>
      <c r="AT616" s="181">
        <f>SUM(AT614:AT615)</f>
        <v>0</v>
      </c>
      <c r="AU616" s="179"/>
      <c r="AV616" s="181">
        <f>SUM(AV614:AV615)</f>
        <v>0</v>
      </c>
      <c r="AW616" s="181">
        <f>SUM(AW614:AW615)</f>
        <v>0</v>
      </c>
      <c r="AX616" s="179"/>
      <c r="AY616" s="181">
        <f>SUM(AY614:AY615)</f>
        <v>0</v>
      </c>
      <c r="AZ616" s="181">
        <f>SUM(AZ614:AZ615)</f>
        <v>0</v>
      </c>
      <c r="BA616" s="179"/>
      <c r="BB616" s="181">
        <f>SUM(BB614:BB615)</f>
        <v>0</v>
      </c>
      <c r="BC616" s="181">
        <f>SUM(BC614:BC615)</f>
        <v>0</v>
      </c>
      <c r="BD616" s="179"/>
      <c r="BE616" s="181">
        <f>SUM(BE614:BE615)</f>
        <v>0</v>
      </c>
      <c r="BF616" s="181">
        <f>SUM(BF614:BF615)</f>
        <v>0</v>
      </c>
      <c r="BG616" s="179"/>
      <c r="BH616" s="181">
        <f>SUM(BH614:BH615)</f>
        <v>0</v>
      </c>
      <c r="BI616" s="181">
        <f>SUM(BI614:BI615)</f>
        <v>0</v>
      </c>
      <c r="BJ616" s="179"/>
      <c r="BK616" s="181">
        <f>SUM(BK614:BK615)</f>
        <v>0</v>
      </c>
      <c r="BL616" s="181">
        <f>SUM(BL614:BL615)</f>
        <v>0</v>
      </c>
      <c r="BM616" s="179"/>
      <c r="BN616" s="179"/>
      <c r="BO616" s="179"/>
      <c r="BP616" s="179"/>
      <c r="BQ616" s="181">
        <f t="shared" ref="BQ616:CD616" si="1046">SUM(BQ614:BQ615)</f>
        <v>0</v>
      </c>
      <c r="BR616" s="181"/>
      <c r="BS616" s="181">
        <f t="shared" si="1046"/>
        <v>0</v>
      </c>
      <c r="BT616" s="181">
        <f t="shared" si="1046"/>
        <v>0</v>
      </c>
      <c r="BU616" s="181">
        <f t="shared" si="1046"/>
        <v>0</v>
      </c>
      <c r="BV616" s="181">
        <f t="shared" si="1046"/>
        <v>0</v>
      </c>
      <c r="BW616" s="181">
        <f t="shared" si="1046"/>
        <v>0</v>
      </c>
      <c r="BX616" s="181">
        <f>SUM(BX614:BX615)</f>
        <v>0</v>
      </c>
      <c r="BY616" s="181">
        <f>SUM(BY614:BY615)</f>
        <v>0</v>
      </c>
      <c r="BZ616" s="181">
        <f t="shared" si="1046"/>
        <v>0</v>
      </c>
      <c r="CA616" s="181">
        <f t="shared" si="1046"/>
        <v>0</v>
      </c>
      <c r="CB616" s="181">
        <f t="shared" si="1046"/>
        <v>0</v>
      </c>
      <c r="CC616" s="181">
        <f t="shared" si="1046"/>
        <v>0</v>
      </c>
      <c r="CD616" s="181">
        <f t="shared" si="1046"/>
        <v>0</v>
      </c>
      <c r="CE616" s="181">
        <f>SUM(CE614:CE615)</f>
        <v>0</v>
      </c>
      <c r="CF616" s="181"/>
      <c r="CG616" s="593"/>
      <c r="CH616" s="593"/>
      <c r="CI616" s="112"/>
      <c r="CJ616" s="112"/>
      <c r="CK616" s="112"/>
    </row>
    <row r="617" spans="1:89" ht="21.75" outlineLevel="1" thickBot="1">
      <c r="A617" s="182"/>
      <c r="B617" s="183"/>
      <c r="C617" s="184"/>
      <c r="D617" s="185" t="s">
        <v>13</v>
      </c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7">
        <f>AJ510+AJ515+AJ521+AJ526+AJ533+AJ538+AJ543+AJ548+AJ553+AJ558+AJ564+AJ569+AJ574+AJ579+AJ584+AJ589+AJ595+AJ599+AJ603+AJ608+AJ612+AJ616</f>
        <v>3503.1576817004261</v>
      </c>
      <c r="AK617" s="187">
        <f>AK510+AK515+AK521+AK526+AK533+AK538+AK543+AK548+AK553+AK558+AK564+AK569+AK574+AK579+AK584+AK589+AK595+AK599+AK603+AK608+AK612+AK616</f>
        <v>34.918543134475144</v>
      </c>
      <c r="AL617" s="186"/>
      <c r="AM617" s="187">
        <f>AM510+AM515+AM521+AM526+AM533+AM538+AM543+AM548+AM553+AM558+AM564+AM569+AM574+AM579+AM584+AM589+AM595+AM599+AM603+AM608+AM612+AM616</f>
        <v>352.58024749999998</v>
      </c>
      <c r="AN617" s="187">
        <f>AN510+AN515+AN521+AN526+AN533+AN538+AN543+AN548+AN553+AN558+AN564+AN569+AN574+AN579+AN584+AN589+AN595+AN599+AN603+AN608+AN612+AN616</f>
        <v>4.0878522810410214</v>
      </c>
      <c r="AO617" s="186"/>
      <c r="AP617" s="187">
        <f>AP510+AP515+AP521+AP526+AP533+AP538+AP543+AP548+AP553+AP558+AP564+AP569+AP574+AP579+AP584+AP589+AP595+AP599+AP603+AP608+AP612+AP616</f>
        <v>585.87426949999997</v>
      </c>
      <c r="AQ617" s="187">
        <f>AQ510+AQ515+AQ521+AQ526+AQ533+AQ538+AQ543+AQ548+AQ553+AQ558+AQ564+AQ569+AQ574+AQ579+AQ584+AQ589+AQ595+AQ599+AQ603+AQ608+AQ612+AQ616</f>
        <v>6.314217824516243</v>
      </c>
      <c r="AR617" s="186"/>
      <c r="AS617" s="187">
        <f>AS510+AS515+AS521+AS526+AS533+AS538+AS543+AS548+AS553+AS558+AS564+AS569+AS574+AS579+AS584+AS589+AS595+AS599+AS603+AS608+AS612+AS616</f>
        <v>477.59455442399997</v>
      </c>
      <c r="AT617" s="187">
        <f>AT510+AT515+AT521+AT526+AT533+AT538+AT543+AT548+AT553+AT558+AT564+AT569+AT574+AT579+AT584+AT589+AT595+AT599+AT603+AT608+AT612+AT616</f>
        <v>5.4329767213532127</v>
      </c>
      <c r="AU617" s="186"/>
      <c r="AV617" s="187">
        <f>AV510+AV515+AV521+AV526+AV533+AV538+AV543+AV548+AV553+AV558+AV564+AV569+AV574+AV579+AV584+AV589+AV595+AV599+AV603+AV608+AV612+AV616</f>
        <v>538.80765702400004</v>
      </c>
      <c r="AW617" s="187">
        <f>AW510+AW515+AW521+AW526+AW533+AW538+AW543+AW548+AW553+AW558+AW564+AW569+AW574+AW579+AW584+AW589+AW595+AW599+AW603+AW608+AW612+AW616</f>
        <v>5.8303912182053361</v>
      </c>
      <c r="AX617" s="186"/>
      <c r="AY617" s="187">
        <f>AY510+AY515+AY521+AY526+AY533+AY538+AY543+AY548+AY553+AY558+AY564+AY569+AY574+AY579+AY584+AY589+AY595+AY599+AY603+AY608+AY612+AY616</f>
        <v>1954.8567284480002</v>
      </c>
      <c r="AZ617" s="187">
        <f>AZ510+AZ515+AZ521+AZ526+AZ533+AZ538+AZ543+AZ548+AZ553+AZ558+AZ564+AZ569+AZ574+AZ579+AZ584+AZ589+AZ595+AZ599+AZ603+AZ608+AZ612+AZ616</f>
        <v>21.665438045115813</v>
      </c>
      <c r="BA617" s="186"/>
      <c r="BB617" s="187">
        <f>BB510+BB515+BB521+BB526+BB533+BB538+BB543+BB548+BB553+BB558+BB564+BB569+BB574+BB579+BB584+BB589+BB595+BB599+BB603+BB608+BB612+BB616</f>
        <v>1847.3210003184447</v>
      </c>
      <c r="BC617" s="187">
        <f>BC510+BC515+BC521+BC526+BC533+BC538+BC543+BC548+BC553+BC558+BC564+BC569+BC574+BC579+BC584+BC589+BC595+BC599+BC603+BC608+BC612+BC616</f>
        <v>21.644425417577931</v>
      </c>
      <c r="BD617" s="186"/>
      <c r="BE617" s="187">
        <f>BE510+BE515+BE521+BE526+BE533+BE538+BE543+BE548+BE553+BE558+BE564+BE569+BE574+BE579+BE584+BE589+BE595+BE599+BE603+BE608+BE612+BE616</f>
        <v>1750.8181031784445</v>
      </c>
      <c r="BF617" s="187">
        <f>BF510+BF515+BF521+BF526+BF533+BF538+BF543+BF548+BF553+BF558+BF564+BF569+BF574+BF579+BF584+BF589+BF595+BF599+BF603+BF608+BF612+BF616</f>
        <v>21.486203495690887</v>
      </c>
      <c r="BG617" s="186"/>
      <c r="BH617" s="187">
        <f>BH510+BH515+BH521+BH526+BH533+BH538+BH543+BH548+BH553+BH558+BH564+BH569+BH574+BH579+BH584+BH589+BH595+BH599+BH603+BH608+BH612+BH616</f>
        <v>1658.0226317460001</v>
      </c>
      <c r="BI617" s="187">
        <f>BI510+BI515+BI521+BI526+BI533+BI538+BI543+BI548+BI553+BI558+BI564+BI569+BI574+BI579+BI584+BI589+BI595+BI599+BI603+BI608+BI612+BI616</f>
        <v>21.30220547346077</v>
      </c>
      <c r="BJ617" s="186"/>
      <c r="BK617" s="187">
        <f>BK510+BK515+BK521+BK526+BK533+BK538+BK543+BK548+BK553+BK558+BK564+BK569+BK574+BK579+BK584+BK589+BK595+BK599+BK603+BK608+BK612+BK616</f>
        <v>1571.2975127459999</v>
      </c>
      <c r="BL617" s="187">
        <f>BL510+BL515+BL521+BL526+BL533+BL538+BL543+BL548+BL553+BL558+BL564+BL569+BL574+BL579+BL584+BL589+BL595+BL599+BL603+BL608+BL612+BL616</f>
        <v>21.147904971565076</v>
      </c>
      <c r="BM617" s="186"/>
      <c r="BN617" s="186"/>
      <c r="BO617" s="186"/>
      <c r="BP617" s="186"/>
      <c r="BQ617" s="187">
        <f t="shared" ref="BQ617:BW617" si="1047">BQ510+BQ515+BQ521+BQ526+BQ533+BQ538+BQ543+BQ548+BQ553+BQ558+BQ564+BQ569+BQ574+BQ579+BQ584+BQ589+BQ595+BQ599+BQ603+BQ608+BQ612+BQ616</f>
        <v>342.60084908055609</v>
      </c>
      <c r="BR617" s="187">
        <f t="shared" si="1047"/>
        <v>0</v>
      </c>
      <c r="BS617" s="187">
        <f t="shared" si="1047"/>
        <v>0</v>
      </c>
      <c r="BT617" s="187">
        <f t="shared" si="1047"/>
        <v>67.614334613500247</v>
      </c>
      <c r="BU617" s="187">
        <f t="shared" si="1047"/>
        <v>83.501433586321312</v>
      </c>
      <c r="BV617" s="187">
        <f t="shared" si="1047"/>
        <v>96.091482235720321</v>
      </c>
      <c r="BW617" s="187">
        <f t="shared" si="1047"/>
        <v>94.99419837702618</v>
      </c>
      <c r="BX617" s="187">
        <f>BX510+BX515+BX521+BX526+BX533+BX538+BX543+BX548+BX553+BX558+BX564+BX569+BX574+BX579+BX584+BX589+BX595+BX599+BX603+BX608+BX612+BX616</f>
        <v>102.33614713813557</v>
      </c>
      <c r="BY617" s="187">
        <f>BY510+BY515+BY521+BY526+BY533+BY538+BY543+BY548+BY553+BY558+BY564+BY569+BY574+BY579+BY584+BY589+BY595+BY599+BY603+BY608+BY612+BY616</f>
        <v>106.13959287130393</v>
      </c>
      <c r="BZ617" s="187">
        <f t="shared" ref="BZ617:CH617" si="1048">BZ510+BZ515+BZ521+BZ526+BZ533+BZ538+BZ543+BZ548+BZ553+BZ558+BZ564+BZ569+BZ574+BZ579+BZ584+BZ589+BZ595+BZ599+BZ603+BZ608+BZ612+BZ616</f>
        <v>58.664785035999998</v>
      </c>
      <c r="CA617" s="187">
        <f t="shared" si="1048"/>
        <v>0</v>
      </c>
      <c r="CB617" s="187">
        <f t="shared" si="1048"/>
        <v>0</v>
      </c>
      <c r="CC617" s="187">
        <f t="shared" si="1048"/>
        <v>62.126208745999996</v>
      </c>
      <c r="CD617" s="187">
        <f t="shared" si="1048"/>
        <v>0</v>
      </c>
      <c r="CE617" s="187">
        <f t="shared" si="1048"/>
        <v>0</v>
      </c>
      <c r="CF617" s="187">
        <f t="shared" si="1048"/>
        <v>0</v>
      </c>
      <c r="CG617" s="187">
        <f t="shared" si="1048"/>
        <v>0</v>
      </c>
      <c r="CH617" s="187">
        <f t="shared" si="1048"/>
        <v>0</v>
      </c>
      <c r="CI617" s="186"/>
      <c r="CJ617" s="186"/>
      <c r="CK617" s="188"/>
    </row>
    <row r="618" spans="1:89" ht="30" customHeight="1">
      <c r="A618" s="157" t="s">
        <v>323</v>
      </c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  <c r="BA618" s="158"/>
      <c r="BB618" s="158"/>
      <c r="BC618" s="158"/>
      <c r="BD618" s="158"/>
      <c r="BE618" s="158"/>
      <c r="BF618" s="158"/>
      <c r="BG618" s="158"/>
      <c r="BH618" s="158"/>
      <c r="BI618" s="158"/>
      <c r="BJ618" s="158"/>
      <c r="BK618" s="158"/>
      <c r="BL618" s="158"/>
      <c r="BM618" s="158"/>
      <c r="BN618" s="158"/>
      <c r="BO618" s="158"/>
      <c r="BP618" s="158"/>
      <c r="BQ618" s="158"/>
      <c r="BR618" s="158"/>
      <c r="BS618" s="158"/>
      <c r="BT618" s="158"/>
      <c r="BU618" s="158"/>
      <c r="BV618" s="158"/>
      <c r="BW618" s="158"/>
      <c r="BX618" s="158"/>
      <c r="BY618" s="158"/>
      <c r="BZ618" s="158"/>
      <c r="CA618" s="158"/>
      <c r="CB618" s="158"/>
      <c r="CC618" s="158"/>
      <c r="CD618" s="158"/>
      <c r="CE618" s="158"/>
      <c r="CF618" s="158"/>
      <c r="CG618" s="158"/>
      <c r="CH618" s="158"/>
      <c r="CI618" s="158"/>
      <c r="CJ618" s="158"/>
      <c r="CK618" s="158"/>
    </row>
    <row r="619" spans="1:89" ht="31.5" outlineLevel="1">
      <c r="A619" s="75"/>
      <c r="B619" s="75"/>
      <c r="C619" s="94">
        <v>1</v>
      </c>
      <c r="D619" s="129" t="s">
        <v>289</v>
      </c>
      <c r="E619" s="189"/>
      <c r="F619" s="189"/>
      <c r="G619" s="189"/>
      <c r="H619" s="189"/>
      <c r="I619" s="189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63">
        <f t="shared" ref="AB619:BI619" si="1049">AB629+AB634+AB640+AB645</f>
        <v>120.5699860111833</v>
      </c>
      <c r="AC619" s="163"/>
      <c r="AD619" s="163"/>
      <c r="AE619" s="163"/>
      <c r="AF619" s="163"/>
      <c r="AG619" s="163"/>
      <c r="AH619" s="163"/>
      <c r="AI619" s="163">
        <f t="shared" si="1049"/>
        <v>45.399917925000004</v>
      </c>
      <c r="AJ619" s="163">
        <f t="shared" si="1049"/>
        <v>15640.2717251625</v>
      </c>
      <c r="AK619" s="163">
        <f t="shared" si="1049"/>
        <v>155.36469590201818</v>
      </c>
      <c r="AL619" s="163">
        <f t="shared" si="1049"/>
        <v>3.9740950000000006</v>
      </c>
      <c r="AM619" s="163">
        <f t="shared" si="1049"/>
        <v>1369.0757275000003</v>
      </c>
      <c r="AN619" s="163">
        <f t="shared" si="1049"/>
        <v>15.315202529692383</v>
      </c>
      <c r="AO619" s="163">
        <f t="shared" si="1049"/>
        <v>4.9107149999999997</v>
      </c>
      <c r="AP619" s="163">
        <f t="shared" si="1049"/>
        <v>1691.7413174999997</v>
      </c>
      <c r="AQ619" s="163">
        <f t="shared" si="1049"/>
        <v>17.630579264509223</v>
      </c>
      <c r="AR619" s="163">
        <f t="shared" si="1049"/>
        <v>4.0662729999999998</v>
      </c>
      <c r="AS619" s="163">
        <f t="shared" si="1049"/>
        <v>1400.8310485</v>
      </c>
      <c r="AT619" s="163">
        <f t="shared" si="1049"/>
        <v>15.298519900132396</v>
      </c>
      <c r="AU619" s="163">
        <f t="shared" si="1049"/>
        <v>5.0329799999999993</v>
      </c>
      <c r="AV619" s="163">
        <f t="shared" si="1049"/>
        <v>1733.8616099999999</v>
      </c>
      <c r="AW619" s="163">
        <f t="shared" si="1049"/>
        <v>18.644530332016988</v>
      </c>
      <c r="AX619" s="163">
        <f t="shared" si="1049"/>
        <v>17.984062999999999</v>
      </c>
      <c r="AY619" s="163">
        <f t="shared" si="1049"/>
        <v>6195.5097034999999</v>
      </c>
      <c r="AZ619" s="163">
        <f t="shared" si="1049"/>
        <v>66.888832026350997</v>
      </c>
      <c r="BA619" s="163">
        <f t="shared" si="1049"/>
        <v>14.607002000000001</v>
      </c>
      <c r="BB619" s="163">
        <f t="shared" si="1049"/>
        <v>5032.1121889999995</v>
      </c>
      <c r="BC619" s="163">
        <f t="shared" si="1049"/>
        <v>58.243937572411326</v>
      </c>
      <c r="BD619" s="163">
        <f t="shared" si="1049"/>
        <v>12.241084000000001</v>
      </c>
      <c r="BE619" s="163">
        <f t="shared" si="1049"/>
        <v>4217.0534379999999</v>
      </c>
      <c r="BF619" s="163">
        <f t="shared" si="1049"/>
        <v>51.838002996602768</v>
      </c>
      <c r="BG619" s="163">
        <f t="shared" si="1049"/>
        <v>10.139823</v>
      </c>
      <c r="BH619" s="163">
        <f t="shared" si="1049"/>
        <v>3493.1690235000005</v>
      </c>
      <c r="BI619" s="163">
        <f t="shared" si="1049"/>
        <v>45.687980572073286</v>
      </c>
      <c r="BJ619" s="163">
        <f>BJ629+BJ634+BJ640+BJ645</f>
        <v>9.5217290000000006</v>
      </c>
      <c r="BK619" s="163">
        <f>BK629+BK634+BK640+BK645</f>
        <v>3280.2356405</v>
      </c>
      <c r="BL619" s="163">
        <f>BL629+BL634+BL640+BL645</f>
        <v>44.747848174683341</v>
      </c>
      <c r="BM619" s="189"/>
      <c r="BN619" s="189"/>
      <c r="BO619" s="189"/>
      <c r="BP619" s="189"/>
      <c r="BQ619" s="163">
        <f>BQ629+BQ634+BQ640+BQ645</f>
        <v>673.02718453706984</v>
      </c>
      <c r="BR619" s="163"/>
      <c r="BS619" s="163">
        <f>BS629+BS634+BS640+BS645</f>
        <v>0</v>
      </c>
      <c r="BT619" s="163">
        <f t="shared" ref="BT619:BW619" si="1050">BT629+BT634+BT640+BT645</f>
        <v>192.07583426450219</v>
      </c>
      <c r="BU619" s="163">
        <f t="shared" si="1050"/>
        <v>158.97652682418726</v>
      </c>
      <c r="BV619" s="163">
        <f t="shared" si="1050"/>
        <v>163.96263400785267</v>
      </c>
      <c r="BW619" s="163">
        <f t="shared" si="1050"/>
        <v>158.01218944052775</v>
      </c>
      <c r="BX619" s="163">
        <f>BX629+BX634+BX640+BX645</f>
        <v>153.57809596990944</v>
      </c>
      <c r="BY619" s="163">
        <f>BY629+BY634+BY640+BY645</f>
        <v>167.82626747653592</v>
      </c>
      <c r="BZ619" s="163">
        <f t="shared" ref="BZ619:CH619" si="1051">BZ629+BZ634+BZ640+BZ645</f>
        <v>96.523336954000001</v>
      </c>
      <c r="CA619" s="163">
        <f t="shared" si="1051"/>
        <v>0</v>
      </c>
      <c r="CB619" s="163">
        <f t="shared" si="1051"/>
        <v>0</v>
      </c>
      <c r="CC619" s="163">
        <f t="shared" si="1051"/>
        <v>148.003445734</v>
      </c>
      <c r="CD619" s="163">
        <f t="shared" si="1051"/>
        <v>0</v>
      </c>
      <c r="CE619" s="163">
        <f t="shared" si="1051"/>
        <v>0</v>
      </c>
      <c r="CF619" s="163">
        <f t="shared" si="1051"/>
        <v>0</v>
      </c>
      <c r="CG619" s="163">
        <f t="shared" si="1051"/>
        <v>0</v>
      </c>
      <c r="CH619" s="163">
        <f t="shared" si="1051"/>
        <v>0</v>
      </c>
      <c r="CI619" s="189"/>
      <c r="CJ619" s="189"/>
      <c r="CK619" s="189"/>
    </row>
    <row r="620" spans="1:89" outlineLevel="1">
      <c r="A620" s="117"/>
      <c r="B620" s="117"/>
      <c r="C620" s="95" t="s">
        <v>44</v>
      </c>
      <c r="D620" s="122" t="s">
        <v>101</v>
      </c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221"/>
      <c r="AB620" s="112"/>
      <c r="AC620" s="246"/>
      <c r="AD620" s="246"/>
      <c r="AE620" s="246"/>
      <c r="AF620" s="246"/>
      <c r="AG620" s="246"/>
      <c r="AH620" s="246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246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246"/>
      <c r="CG620" s="582"/>
      <c r="CH620" s="582"/>
      <c r="CI620" s="112"/>
      <c r="CJ620" s="112"/>
      <c r="CK620" s="112"/>
    </row>
    <row r="621" spans="1:89" s="220" customFormat="1" outlineLevel="1">
      <c r="A621" s="577"/>
      <c r="B621" s="577"/>
      <c r="C621" s="466" t="s">
        <v>203</v>
      </c>
      <c r="D621" s="464" t="s">
        <v>418</v>
      </c>
      <c r="E621" s="222"/>
      <c r="F621" s="222" t="s">
        <v>14</v>
      </c>
      <c r="G621" s="599">
        <f t="shared" ref="G621:G628" si="1052">J621+O621+P621+Q621+I621</f>
        <v>999</v>
      </c>
      <c r="H621" s="224">
        <f t="shared" ref="H621:I621" si="1053">H622+H623+H624</f>
        <v>297</v>
      </c>
      <c r="I621" s="224">
        <f t="shared" si="1053"/>
        <v>325</v>
      </c>
      <c r="J621" s="224">
        <f t="shared" ref="J621:S621" si="1054">J622+J623+J624</f>
        <v>176</v>
      </c>
      <c r="K621" s="224">
        <f t="shared" si="1054"/>
        <v>0</v>
      </c>
      <c r="L621" s="224">
        <f t="shared" si="1054"/>
        <v>52</v>
      </c>
      <c r="M621" s="224">
        <f t="shared" si="1054"/>
        <v>83</v>
      </c>
      <c r="N621" s="224">
        <f t="shared" si="1054"/>
        <v>27</v>
      </c>
      <c r="O621" s="224">
        <f>O622+O623+O624</f>
        <v>162</v>
      </c>
      <c r="P621" s="224">
        <f t="shared" si="1054"/>
        <v>168</v>
      </c>
      <c r="Q621" s="224">
        <f t="shared" si="1054"/>
        <v>168</v>
      </c>
      <c r="R621" s="224">
        <f t="shared" si="1054"/>
        <v>168</v>
      </c>
      <c r="S621" s="224">
        <f t="shared" si="1054"/>
        <v>168</v>
      </c>
      <c r="T621" s="221">
        <f t="shared" ref="T621:T628" si="1055">SUM(U621:Z621)</f>
        <v>932</v>
      </c>
      <c r="U621" s="221">
        <f t="shared" ref="U621:Z621" si="1056">U622+U623+U624</f>
        <v>325</v>
      </c>
      <c r="V621" s="221">
        <f t="shared" si="1056"/>
        <v>164</v>
      </c>
      <c r="W621" s="221">
        <f t="shared" si="1056"/>
        <v>443</v>
      </c>
      <c r="X621" s="221">
        <f t="shared" si="1056"/>
        <v>0</v>
      </c>
      <c r="Y621" s="221">
        <f t="shared" si="1056"/>
        <v>0</v>
      </c>
      <c r="Z621" s="221">
        <f t="shared" si="1056"/>
        <v>0</v>
      </c>
      <c r="AA621" s="221" t="s">
        <v>316</v>
      </c>
      <c r="AB621" s="575">
        <f t="shared" ref="AB621:AB628" si="1057">AI621+AX621+BA621+BD621+AF621</f>
        <v>1.6696988219999997</v>
      </c>
      <c r="AC621" s="222">
        <f t="shared" ref="AC621:AE621" si="1058">AC622+AC623+AC624</f>
        <v>1.4865987906273619</v>
      </c>
      <c r="AD621" s="222">
        <f t="shared" si="1058"/>
        <v>512.13328337112625</v>
      </c>
      <c r="AE621" s="222">
        <f t="shared" si="1058"/>
        <v>3.9134548775510205</v>
      </c>
      <c r="AF621" s="223">
        <v>0.17447768</v>
      </c>
      <c r="AG621" s="223">
        <v>60.107560759999998</v>
      </c>
      <c r="AH621" s="223">
        <v>0.53553306710800008</v>
      </c>
      <c r="AI621" s="223">
        <v>1.267045142</v>
      </c>
      <c r="AJ621" s="223">
        <v>436.497051419</v>
      </c>
      <c r="AK621" s="223">
        <v>3.5376748891036001</v>
      </c>
      <c r="AL621" s="223">
        <v>0</v>
      </c>
      <c r="AM621" s="223">
        <v>0</v>
      </c>
      <c r="AN621" s="223">
        <v>0</v>
      </c>
      <c r="AO621" s="223">
        <v>1.1050000000000001E-2</v>
      </c>
      <c r="AP621" s="223">
        <v>3.8067250000000001</v>
      </c>
      <c r="AQ621" s="223">
        <v>3.3906387840786395E-2</v>
      </c>
      <c r="AR621" s="223">
        <v>2.8688000000000002E-2</v>
      </c>
      <c r="AS621" s="223">
        <v>9.8830160000000014</v>
      </c>
      <c r="AT621" s="223">
        <v>9.3385558449370368E-2</v>
      </c>
      <c r="AU621" s="223">
        <v>3.4425999999999998E-2</v>
      </c>
      <c r="AV621" s="223">
        <v>11.859757</v>
      </c>
      <c r="AW621" s="223">
        <v>0.11335770358945901</v>
      </c>
      <c r="AX621" s="223">
        <v>7.4164000000000008E-2</v>
      </c>
      <c r="AY621" s="223">
        <v>25.549498</v>
      </c>
      <c r="AZ621" s="223">
        <v>0.24064964987961579</v>
      </c>
      <c r="BA621" s="223">
        <v>7.7006000000000005E-2</v>
      </c>
      <c r="BB621" s="223">
        <v>26.528567000000002</v>
      </c>
      <c r="BC621" s="223">
        <v>0.26298088041992373</v>
      </c>
      <c r="BD621" s="223">
        <v>7.7006000000000005E-2</v>
      </c>
      <c r="BE621" s="223">
        <v>26.528567000000002</v>
      </c>
      <c r="BF621" s="223">
        <v>0.27635990285999323</v>
      </c>
      <c r="BG621" s="223">
        <v>7.7006000000000005E-2</v>
      </c>
      <c r="BH621" s="223">
        <v>26.528567000000002</v>
      </c>
      <c r="BI621" s="223">
        <v>0.29042273857988654</v>
      </c>
      <c r="BJ621" s="223">
        <v>7.7006000000000005E-2</v>
      </c>
      <c r="BK621" s="223">
        <v>26.528567000000002</v>
      </c>
      <c r="BL621" s="223">
        <v>0.30520558040002754</v>
      </c>
      <c r="BM621" s="221"/>
      <c r="BN621" s="221"/>
      <c r="BO621" s="221"/>
      <c r="BP621" s="221"/>
      <c r="BQ621" s="575">
        <f>SUM(BU621:BY621)</f>
        <v>0</v>
      </c>
      <c r="BR621" s="363"/>
      <c r="BS621" s="223">
        <v>0</v>
      </c>
      <c r="BT621" s="223">
        <v>0</v>
      </c>
      <c r="BU621" s="223">
        <v>0</v>
      </c>
      <c r="BV621" s="223">
        <v>0</v>
      </c>
      <c r="BW621" s="223">
        <v>0</v>
      </c>
      <c r="BX621" s="223">
        <v>0</v>
      </c>
      <c r="BY621" s="223">
        <v>0</v>
      </c>
      <c r="BZ621" s="112"/>
      <c r="CA621" s="239"/>
      <c r="CB621" s="112"/>
      <c r="CC621" s="112"/>
      <c r="CD621" s="112"/>
      <c r="CE621" s="112"/>
      <c r="CF621" s="246"/>
      <c r="CG621" s="582"/>
      <c r="CH621" s="582"/>
      <c r="CI621" s="112"/>
      <c r="CJ621" s="112"/>
      <c r="CK621" s="112"/>
    </row>
    <row r="622" spans="1:89" s="220" customFormat="1" ht="45" outlineLevel="1">
      <c r="A622" s="577"/>
      <c r="B622" s="577"/>
      <c r="C622" s="569" t="s">
        <v>419</v>
      </c>
      <c r="D622" s="219" t="s">
        <v>422</v>
      </c>
      <c r="E622" s="222" t="s">
        <v>74</v>
      </c>
      <c r="F622" s="222" t="s">
        <v>14</v>
      </c>
      <c r="G622" s="599">
        <f t="shared" si="1052"/>
        <v>0</v>
      </c>
      <c r="H622" s="570"/>
      <c r="I622" s="571"/>
      <c r="J622" s="570"/>
      <c r="K622" s="578">
        <v>0</v>
      </c>
      <c r="L622" s="578">
        <v>0</v>
      </c>
      <c r="M622" s="578">
        <v>0</v>
      </c>
      <c r="N622" s="578">
        <v>0</v>
      </c>
      <c r="O622" s="571">
        <f t="shared" ref="O622:O627" si="1059">SUM(K622:N622)</f>
        <v>0</v>
      </c>
      <c r="P622" s="578">
        <v>0</v>
      </c>
      <c r="Q622" s="578">
        <v>0</v>
      </c>
      <c r="R622" s="578">
        <v>0</v>
      </c>
      <c r="S622" s="578">
        <v>0</v>
      </c>
      <c r="T622" s="221">
        <f t="shared" si="1055"/>
        <v>0</v>
      </c>
      <c r="U622" s="221"/>
      <c r="V622" s="221"/>
      <c r="W622" s="221"/>
      <c r="X622" s="221"/>
      <c r="Y622" s="221"/>
      <c r="Z622" s="221"/>
      <c r="AA622" s="578" t="s">
        <v>316</v>
      </c>
      <c r="AB622" s="575">
        <f t="shared" si="1057"/>
        <v>0</v>
      </c>
      <c r="AC622" s="222"/>
      <c r="AD622" s="568">
        <f t="shared" ref="AD622:AD625" si="1060">AC622*344.5</f>
        <v>0</v>
      </c>
      <c r="AE622" s="578"/>
      <c r="AF622" s="223"/>
      <c r="AG622" s="660">
        <v>0</v>
      </c>
      <c r="AH622" s="662"/>
      <c r="AI622" s="223"/>
      <c r="AJ622" s="660">
        <v>0</v>
      </c>
      <c r="AK622" s="662"/>
      <c r="AL622" s="662"/>
      <c r="AM622" s="223">
        <v>0</v>
      </c>
      <c r="AN622" s="662"/>
      <c r="AO622" s="662"/>
      <c r="AP622" s="223">
        <v>0</v>
      </c>
      <c r="AQ622" s="662"/>
      <c r="AR622" s="662"/>
      <c r="AS622" s="223">
        <v>0</v>
      </c>
      <c r="AT622" s="662"/>
      <c r="AU622" s="662"/>
      <c r="AV622" s="223">
        <v>0</v>
      </c>
      <c r="AW622" s="662"/>
      <c r="AX622" s="223">
        <v>0</v>
      </c>
      <c r="AY622" s="223">
        <v>0</v>
      </c>
      <c r="AZ622" s="223">
        <v>0</v>
      </c>
      <c r="BA622" s="662"/>
      <c r="BB622" s="223">
        <v>0</v>
      </c>
      <c r="BC622" s="662"/>
      <c r="BD622" s="662"/>
      <c r="BE622" s="223">
        <v>0</v>
      </c>
      <c r="BF622" s="662"/>
      <c r="BG622" s="662"/>
      <c r="BH622" s="223">
        <v>0</v>
      </c>
      <c r="BI622" s="662"/>
      <c r="BJ622" s="662"/>
      <c r="BK622" s="223">
        <v>0</v>
      </c>
      <c r="BL622" s="662"/>
      <c r="BM622" s="578"/>
      <c r="BN622" s="578"/>
      <c r="BO622" s="578"/>
      <c r="BP622" s="578"/>
      <c r="BQ622" s="599">
        <f>SUM(BS622:BW622)</f>
        <v>0</v>
      </c>
      <c r="BR622" s="223"/>
      <c r="BS622" s="662"/>
      <c r="BT622" s="662"/>
      <c r="BU622" s="660">
        <v>0</v>
      </c>
      <c r="BV622" s="660">
        <v>0</v>
      </c>
      <c r="BW622" s="660">
        <v>0</v>
      </c>
      <c r="BX622" s="660">
        <v>0</v>
      </c>
      <c r="BY622" s="660">
        <v>0</v>
      </c>
      <c r="BZ622" s="222"/>
      <c r="CA622" s="223"/>
      <c r="CB622" s="222"/>
      <c r="CC622" s="222"/>
      <c r="CD622" s="222"/>
      <c r="CE622" s="222"/>
      <c r="CF622" s="222"/>
      <c r="CG622" s="222"/>
      <c r="CH622" s="222"/>
      <c r="CI622" s="221"/>
      <c r="CJ622" s="221"/>
      <c r="CK622" s="214"/>
    </row>
    <row r="623" spans="1:89" s="220" customFormat="1" ht="30" outlineLevel="1">
      <c r="A623" s="577"/>
      <c r="B623" s="624"/>
      <c r="C623" s="569" t="s">
        <v>420</v>
      </c>
      <c r="D623" s="219" t="s">
        <v>423</v>
      </c>
      <c r="E623" s="222" t="s">
        <v>345</v>
      </c>
      <c r="F623" s="222" t="s">
        <v>14</v>
      </c>
      <c r="G623" s="599">
        <f t="shared" si="1052"/>
        <v>285</v>
      </c>
      <c r="H623" s="570">
        <f>I623</f>
        <v>285</v>
      </c>
      <c r="I623" s="571">
        <v>285</v>
      </c>
      <c r="J623" s="570"/>
      <c r="K623" s="578">
        <v>0</v>
      </c>
      <c r="L623" s="578">
        <v>0</v>
      </c>
      <c r="M623" s="578">
        <v>0</v>
      </c>
      <c r="N623" s="578">
        <v>0</v>
      </c>
      <c r="O623" s="571">
        <f t="shared" si="1059"/>
        <v>0</v>
      </c>
      <c r="P623" s="578">
        <v>0</v>
      </c>
      <c r="Q623" s="578">
        <v>0</v>
      </c>
      <c r="R623" s="578">
        <v>0</v>
      </c>
      <c r="S623" s="578">
        <v>0</v>
      </c>
      <c r="T623" s="221">
        <f t="shared" si="1055"/>
        <v>411</v>
      </c>
      <c r="U623" s="221">
        <f>200+85</f>
        <v>285</v>
      </c>
      <c r="V623" s="221"/>
      <c r="W623" s="221">
        <f>(4+78+93+105)-(4+78+93+105)+126</f>
        <v>126</v>
      </c>
      <c r="X623" s="221"/>
      <c r="Y623" s="221"/>
      <c r="Z623" s="221"/>
      <c r="AA623" s="578" t="s">
        <v>316</v>
      </c>
      <c r="AB623" s="575">
        <f t="shared" si="1057"/>
        <v>1.0326728220000001</v>
      </c>
      <c r="AC623" s="295">
        <f>1.327-AC980-AC1218</f>
        <v>1.326598790627362</v>
      </c>
      <c r="AD623" s="581">
        <f>AC623*344.5</f>
        <v>457.01328337112619</v>
      </c>
      <c r="AE623" s="580">
        <f>3.483375-AE980-AE1218</f>
        <v>3.4821400775510205</v>
      </c>
      <c r="AF623" s="223">
        <v>3.5077680000000007E-2</v>
      </c>
      <c r="AG623" s="660">
        <v>12.084260760000003</v>
      </c>
      <c r="AH623" s="665">
        <v>0.10766567710800003</v>
      </c>
      <c r="AI623" s="223">
        <v>0.99759514199999999</v>
      </c>
      <c r="AJ623" s="660">
        <v>343.67152641899997</v>
      </c>
      <c r="AK623" s="670">
        <v>2.7751060469566702</v>
      </c>
      <c r="AL623" s="662"/>
      <c r="AM623" s="660">
        <v>0</v>
      </c>
      <c r="AN623" s="662"/>
      <c r="AO623" s="662"/>
      <c r="AP623" s="660">
        <v>0</v>
      </c>
      <c r="AQ623" s="662"/>
      <c r="AR623" s="662"/>
      <c r="AS623" s="660">
        <v>0</v>
      </c>
      <c r="AT623" s="662"/>
      <c r="AU623" s="662"/>
      <c r="AV623" s="660">
        <v>0</v>
      </c>
      <c r="AW623" s="662"/>
      <c r="AX623" s="223">
        <v>0</v>
      </c>
      <c r="AY623" s="223">
        <v>0</v>
      </c>
      <c r="AZ623" s="223">
        <v>0</v>
      </c>
      <c r="BA623" s="662"/>
      <c r="BB623" s="660">
        <v>0</v>
      </c>
      <c r="BC623" s="662"/>
      <c r="BD623" s="662"/>
      <c r="BE623" s="660">
        <v>0</v>
      </c>
      <c r="BF623" s="662"/>
      <c r="BG623" s="662"/>
      <c r="BH623" s="660">
        <v>0</v>
      </c>
      <c r="BI623" s="662"/>
      <c r="BJ623" s="662"/>
      <c r="BK623" s="660">
        <v>0</v>
      </c>
      <c r="BL623" s="662"/>
      <c r="BM623" s="578"/>
      <c r="BN623" s="578"/>
      <c r="BO623" s="578"/>
      <c r="BP623" s="578"/>
      <c r="BQ623" s="599">
        <f t="shared" ref="BQ623:BQ627" si="1061">SUM(BS623:BW623)</f>
        <v>0</v>
      </c>
      <c r="BR623" s="223"/>
      <c r="BS623" s="662"/>
      <c r="BT623" s="662"/>
      <c r="BU623" s="660">
        <v>0</v>
      </c>
      <c r="BV623" s="660">
        <v>0</v>
      </c>
      <c r="BW623" s="660">
        <v>0</v>
      </c>
      <c r="BX623" s="660">
        <v>0</v>
      </c>
      <c r="BY623" s="660">
        <v>0</v>
      </c>
      <c r="BZ623" s="570"/>
      <c r="CA623" s="223"/>
      <c r="CB623" s="578"/>
      <c r="CC623" s="578"/>
      <c r="CD623" s="578"/>
      <c r="CE623" s="578"/>
      <c r="CF623" s="578"/>
      <c r="CG623" s="578"/>
      <c r="CH623" s="578"/>
      <c r="CI623" s="578"/>
      <c r="CJ623" s="578"/>
      <c r="CK623" s="577"/>
    </row>
    <row r="624" spans="1:89" s="220" customFormat="1" ht="30" outlineLevel="1">
      <c r="A624" s="577"/>
      <c r="B624" s="624"/>
      <c r="C624" s="574" t="s">
        <v>421</v>
      </c>
      <c r="D624" s="313" t="s">
        <v>424</v>
      </c>
      <c r="E624" s="222" t="s">
        <v>75</v>
      </c>
      <c r="F624" s="222" t="s">
        <v>14</v>
      </c>
      <c r="G624" s="599">
        <f t="shared" si="1052"/>
        <v>714</v>
      </c>
      <c r="H624" s="570">
        <v>12</v>
      </c>
      <c r="I624" s="571">
        <v>40</v>
      </c>
      <c r="J624" s="570">
        <v>176</v>
      </c>
      <c r="K624" s="578">
        <v>0</v>
      </c>
      <c r="L624" s="578">
        <v>52</v>
      </c>
      <c r="M624" s="578">
        <v>83</v>
      </c>
      <c r="N624" s="578">
        <v>27</v>
      </c>
      <c r="O624" s="571">
        <f t="shared" si="1059"/>
        <v>162</v>
      </c>
      <c r="P624" s="578">
        <v>168</v>
      </c>
      <c r="Q624" s="578">
        <v>168</v>
      </c>
      <c r="R624" s="578">
        <v>168</v>
      </c>
      <c r="S624" s="578">
        <v>168</v>
      </c>
      <c r="T624" s="221">
        <f t="shared" si="1055"/>
        <v>521</v>
      </c>
      <c r="U624" s="221">
        <v>40</v>
      </c>
      <c r="V624" s="221">
        <v>164</v>
      </c>
      <c r="W624" s="221">
        <v>317</v>
      </c>
      <c r="X624" s="221"/>
      <c r="Y624" s="221"/>
      <c r="Z624" s="221"/>
      <c r="AA624" s="578" t="s">
        <v>316</v>
      </c>
      <c r="AB624" s="575">
        <f t="shared" si="1057"/>
        <v>0.63702600000000009</v>
      </c>
      <c r="AC624" s="212">
        <v>0.16</v>
      </c>
      <c r="AD624" s="568">
        <f t="shared" si="1060"/>
        <v>55.120000000000005</v>
      </c>
      <c r="AE624" s="584">
        <v>0.4313148</v>
      </c>
      <c r="AF624" s="396">
        <v>0.1394</v>
      </c>
      <c r="AG624" s="660">
        <v>48.023299999999999</v>
      </c>
      <c r="AH624" s="665">
        <v>0.42786739000000001</v>
      </c>
      <c r="AI624" s="396">
        <v>0.26945000000000002</v>
      </c>
      <c r="AJ624" s="660">
        <v>92.825525000000013</v>
      </c>
      <c r="AK624" s="664">
        <v>0.76256884214692988</v>
      </c>
      <c r="AL624" s="668">
        <v>0</v>
      </c>
      <c r="AM624" s="669">
        <v>0</v>
      </c>
      <c r="AN624" s="668">
        <v>0</v>
      </c>
      <c r="AO624" s="668">
        <v>1.1050000000000001E-2</v>
      </c>
      <c r="AP624" s="669">
        <v>3.8067250000000001</v>
      </c>
      <c r="AQ624" s="668">
        <v>3.3906387840786395E-2</v>
      </c>
      <c r="AR624" s="668">
        <v>2.8688000000000002E-2</v>
      </c>
      <c r="AS624" s="669">
        <v>9.8830160000000014</v>
      </c>
      <c r="AT624" s="668">
        <v>9.3385558449370368E-2</v>
      </c>
      <c r="AU624" s="668">
        <v>3.4425999999999998E-2</v>
      </c>
      <c r="AV624" s="669">
        <v>11.859757</v>
      </c>
      <c r="AW624" s="668">
        <v>0.11335770358945901</v>
      </c>
      <c r="AX624" s="350">
        <v>7.4164000000000008E-2</v>
      </c>
      <c r="AY624" s="350">
        <v>25.549498</v>
      </c>
      <c r="AZ624" s="350">
        <v>0.24064964987961579</v>
      </c>
      <c r="BA624" s="665">
        <v>7.7006000000000005E-2</v>
      </c>
      <c r="BB624" s="669">
        <v>26.528567000000002</v>
      </c>
      <c r="BC624" s="665">
        <v>0.26298088041992373</v>
      </c>
      <c r="BD624" s="665">
        <v>7.7006000000000005E-2</v>
      </c>
      <c r="BE624" s="669">
        <v>26.528567000000002</v>
      </c>
      <c r="BF624" s="665">
        <v>0.27635990285999323</v>
      </c>
      <c r="BG624" s="665">
        <v>7.7006000000000005E-2</v>
      </c>
      <c r="BH624" s="669">
        <v>26.528567000000002</v>
      </c>
      <c r="BI624" s="665">
        <v>0.29042273857988654</v>
      </c>
      <c r="BJ624" s="665">
        <v>7.7006000000000005E-2</v>
      </c>
      <c r="BK624" s="669">
        <v>26.528567000000002</v>
      </c>
      <c r="BL624" s="665">
        <v>0.30520558040002754</v>
      </c>
      <c r="BM624" s="578"/>
      <c r="BN624" s="578"/>
      <c r="BO624" s="578"/>
      <c r="BP624" s="578"/>
      <c r="BQ624" s="599">
        <f t="shared" si="1061"/>
        <v>0</v>
      </c>
      <c r="BR624" s="223"/>
      <c r="BS624" s="662"/>
      <c r="BT624" s="662"/>
      <c r="BU624" s="660">
        <v>0</v>
      </c>
      <c r="BV624" s="660">
        <v>0</v>
      </c>
      <c r="BW624" s="660">
        <v>0</v>
      </c>
      <c r="BX624" s="660">
        <v>0</v>
      </c>
      <c r="BY624" s="660">
        <v>0</v>
      </c>
      <c r="BZ624" s="570"/>
      <c r="CA624" s="223"/>
      <c r="CB624" s="578"/>
      <c r="CC624" s="578"/>
      <c r="CD624" s="578"/>
      <c r="CE624" s="578"/>
      <c r="CF624" s="578"/>
      <c r="CG624" s="578"/>
      <c r="CH624" s="578"/>
      <c r="CI624" s="578"/>
      <c r="CJ624" s="578"/>
      <c r="CK624" s="577"/>
    </row>
    <row r="625" spans="1:89" s="220" customFormat="1" ht="30" outlineLevel="1">
      <c r="A625" s="577"/>
      <c r="B625" s="624"/>
      <c r="C625" s="466" t="s">
        <v>205</v>
      </c>
      <c r="D625" s="467" t="s">
        <v>425</v>
      </c>
      <c r="E625" s="222" t="s">
        <v>75</v>
      </c>
      <c r="F625" s="222" t="s">
        <v>14</v>
      </c>
      <c r="G625" s="599">
        <f t="shared" si="1052"/>
        <v>4195</v>
      </c>
      <c r="H625" s="570">
        <f>ROUND(U625/$U$46*$H$46,0)</f>
        <v>17469</v>
      </c>
      <c r="I625" s="571">
        <f>V625</f>
        <v>845</v>
      </c>
      <c r="J625" s="570">
        <v>1140</v>
      </c>
      <c r="K625" s="578">
        <v>140</v>
      </c>
      <c r="L625" s="578">
        <v>222</v>
      </c>
      <c r="M625" s="578">
        <v>185</v>
      </c>
      <c r="N625" s="578">
        <v>228</v>
      </c>
      <c r="O625" s="571">
        <f t="shared" si="1059"/>
        <v>775</v>
      </c>
      <c r="P625" s="578">
        <v>736</v>
      </c>
      <c r="Q625" s="578">
        <v>699</v>
      </c>
      <c r="R625" s="578">
        <v>664</v>
      </c>
      <c r="S625" s="578">
        <v>631</v>
      </c>
      <c r="T625" s="221">
        <f t="shared" si="1055"/>
        <v>17644</v>
      </c>
      <c r="U625" s="221">
        <f>15936+171</f>
        <v>16107</v>
      </c>
      <c r="V625" s="221">
        <f>835+10</f>
        <v>845</v>
      </c>
      <c r="W625" s="221">
        <v>692</v>
      </c>
      <c r="X625" s="221"/>
      <c r="Y625" s="221"/>
      <c r="Z625" s="221"/>
      <c r="AA625" s="578" t="s">
        <v>316</v>
      </c>
      <c r="AB625" s="575">
        <f t="shared" si="1057"/>
        <v>40.463934340000002</v>
      </c>
      <c r="AC625" s="222">
        <f>AF625/$AF$46*$AC$46-3</f>
        <v>0.51186614453771062</v>
      </c>
      <c r="AD625" s="568">
        <f t="shared" si="1060"/>
        <v>176.3378867932413</v>
      </c>
      <c r="AE625" s="584">
        <f>AC625*3.77+0.6</f>
        <v>2.529735364907169</v>
      </c>
      <c r="AF625" s="223">
        <v>5.3667596</v>
      </c>
      <c r="AG625" s="660">
        <v>1848.8486822</v>
      </c>
      <c r="AH625" s="664">
        <v>17.72842598800835</v>
      </c>
      <c r="AI625" s="223">
        <v>5.4527847399999994</v>
      </c>
      <c r="AJ625" s="660">
        <v>1878.4843429299997</v>
      </c>
      <c r="AK625" s="664">
        <v>20.298398959181998</v>
      </c>
      <c r="AL625" s="668">
        <v>2.8065000000000002</v>
      </c>
      <c r="AM625" s="669">
        <v>966.83925000000011</v>
      </c>
      <c r="AN625" s="668">
        <v>9.1603050437041009</v>
      </c>
      <c r="AO625" s="668">
        <v>3.2473649999999998</v>
      </c>
      <c r="AP625" s="669">
        <v>1118.7172424999999</v>
      </c>
      <c r="AQ625" s="668">
        <v>9.96438164258781</v>
      </c>
      <c r="AR625" s="668">
        <v>2.8663080000000001</v>
      </c>
      <c r="AS625" s="669">
        <v>987.44310600000006</v>
      </c>
      <c r="AT625" s="668">
        <v>9.3304438534543319</v>
      </c>
      <c r="AU625" s="668">
        <v>3.5624699999999998</v>
      </c>
      <c r="AV625" s="669">
        <v>1227.2709149999998</v>
      </c>
      <c r="AW625" s="668">
        <v>11.730477496843665</v>
      </c>
      <c r="AX625" s="350">
        <v>12.482642999999999</v>
      </c>
      <c r="AY625" s="350">
        <v>4300.2705134999997</v>
      </c>
      <c r="AZ625" s="350">
        <v>40.185608036589912</v>
      </c>
      <c r="BA625" s="665">
        <v>9.5683030000000002</v>
      </c>
      <c r="BB625" s="669">
        <v>3296.2803835</v>
      </c>
      <c r="BC625" s="665">
        <v>32.676424526200528</v>
      </c>
      <c r="BD625" s="665">
        <v>7.5934439999999999</v>
      </c>
      <c r="BE625" s="669">
        <v>2615.9414579999998</v>
      </c>
      <c r="BF625" s="665">
        <v>27.251427761639327</v>
      </c>
      <c r="BG625" s="665">
        <v>5.8487720000000003</v>
      </c>
      <c r="BH625" s="669">
        <v>2014.9019540000002</v>
      </c>
      <c r="BI625" s="665">
        <v>22.058234183951384</v>
      </c>
      <c r="BJ625" s="665">
        <v>5.5563330000000004</v>
      </c>
      <c r="BK625" s="669">
        <v>1914.1567185000001</v>
      </c>
      <c r="BL625" s="665">
        <v>22.021970212201985</v>
      </c>
      <c r="BM625" s="578"/>
      <c r="BN625" s="578"/>
      <c r="BO625" s="578"/>
      <c r="BP625" s="578"/>
      <c r="BQ625" s="599">
        <f t="shared" si="1061"/>
        <v>21.898064869460747</v>
      </c>
      <c r="BR625" s="223"/>
      <c r="BS625" s="662"/>
      <c r="BT625" s="223">
        <v>4.9846198925169087</v>
      </c>
      <c r="BU625" s="665">
        <v>5.929340976943835</v>
      </c>
      <c r="BV625" s="665">
        <v>5.6328740000000002</v>
      </c>
      <c r="BW625" s="665">
        <v>5.3512300000000002</v>
      </c>
      <c r="BX625" s="665">
        <v>5.0836690000000004</v>
      </c>
      <c r="BY625" s="665">
        <v>4.8294860000000002</v>
      </c>
      <c r="BZ625" s="570"/>
      <c r="CA625" s="223"/>
      <c r="CB625" s="579"/>
      <c r="CC625" s="222">
        <v>1.11983319</v>
      </c>
      <c r="CD625" s="579"/>
      <c r="CE625" s="579"/>
      <c r="CF625" s="579"/>
      <c r="CG625" s="579"/>
      <c r="CH625" s="579"/>
      <c r="CI625" s="578"/>
      <c r="CJ625" s="578"/>
      <c r="CK625" s="577"/>
    </row>
    <row r="626" spans="1:89" s="220" customFormat="1" ht="30" outlineLevel="1">
      <c r="A626" s="577"/>
      <c r="B626" s="624"/>
      <c r="C626" s="468" t="s">
        <v>207</v>
      </c>
      <c r="D626" s="467" t="s">
        <v>371</v>
      </c>
      <c r="E626" s="222" t="s">
        <v>75</v>
      </c>
      <c r="F626" s="222" t="s">
        <v>14</v>
      </c>
      <c r="G626" s="599">
        <f t="shared" si="1052"/>
        <v>474</v>
      </c>
      <c r="H626" s="570"/>
      <c r="I626" s="571"/>
      <c r="J626" s="570"/>
      <c r="K626" s="578">
        <v>39</v>
      </c>
      <c r="L626" s="578">
        <v>38</v>
      </c>
      <c r="M626" s="578">
        <v>38</v>
      </c>
      <c r="N626" s="578">
        <v>38</v>
      </c>
      <c r="O626" s="571">
        <f t="shared" si="1059"/>
        <v>153</v>
      </c>
      <c r="P626" s="578">
        <v>158</v>
      </c>
      <c r="Q626" s="578">
        <v>163</v>
      </c>
      <c r="R626" s="578">
        <v>168</v>
      </c>
      <c r="S626" s="578">
        <v>173</v>
      </c>
      <c r="T626" s="221">
        <f t="shared" si="1055"/>
        <v>2793</v>
      </c>
      <c r="U626" s="221"/>
      <c r="V626" s="607">
        <v>1582</v>
      </c>
      <c r="W626" s="221">
        <v>1211</v>
      </c>
      <c r="X626" s="221"/>
      <c r="Y626" s="221"/>
      <c r="Z626" s="221"/>
      <c r="AA626" s="578" t="s">
        <v>316</v>
      </c>
      <c r="AB626" s="575">
        <f t="shared" si="1057"/>
        <v>65.135680620289662</v>
      </c>
      <c r="AC626" s="222">
        <f>AF626/$AF$47*$AC$47+5-2</f>
        <v>29.944108003317414</v>
      </c>
      <c r="AD626" s="568">
        <f t="shared" ref="AD626:AD627" si="1062">AC626*344.5</f>
        <v>10315.745207142849</v>
      </c>
      <c r="AE626" s="584">
        <f>AC626*3.77</f>
        <v>112.88928717250666</v>
      </c>
      <c r="AF626" s="223">
        <v>23.839957190289653</v>
      </c>
      <c r="AG626" s="660">
        <v>8212.8652520547857</v>
      </c>
      <c r="AH626" s="664">
        <v>64.623957623730888</v>
      </c>
      <c r="AI626" s="223">
        <v>32.971237430000002</v>
      </c>
      <c r="AJ626" s="660">
        <v>11358.591294635</v>
      </c>
      <c r="AK626" s="664">
        <v>115.49796879839955</v>
      </c>
      <c r="AL626" s="668">
        <v>0.80267500000000003</v>
      </c>
      <c r="AM626" s="669">
        <v>276.52153750000002</v>
      </c>
      <c r="AN626" s="668">
        <v>4.9638130332719106</v>
      </c>
      <c r="AO626" s="668">
        <v>0.88043700000000003</v>
      </c>
      <c r="AP626" s="669">
        <v>303.31054649999999</v>
      </c>
      <c r="AQ626" s="668">
        <v>5.2638671401482373</v>
      </c>
      <c r="AR626" s="668">
        <v>0.68678399999999995</v>
      </c>
      <c r="AS626" s="669">
        <v>236.59708799999999</v>
      </c>
      <c r="AT626" s="668">
        <v>4.2975624427110279</v>
      </c>
      <c r="AU626" s="668">
        <v>0.70598700000000003</v>
      </c>
      <c r="AV626" s="669">
        <v>243.21252150000001</v>
      </c>
      <c r="AW626" s="668">
        <v>4.396636591017046</v>
      </c>
      <c r="AX626" s="350">
        <v>3.0758829999999997</v>
      </c>
      <c r="AY626" s="350">
        <v>1059.6416935</v>
      </c>
      <c r="AZ626" s="350">
        <v>18.921879207148223</v>
      </c>
      <c r="BA626" s="665">
        <v>2.7647379999999999</v>
      </c>
      <c r="BB626" s="669">
        <v>952.45224099999996</v>
      </c>
      <c r="BC626" s="665">
        <v>17.801777053943049</v>
      </c>
      <c r="BD626" s="665">
        <v>2.4838650000000002</v>
      </c>
      <c r="BE626" s="669">
        <v>855.69149250000009</v>
      </c>
      <c r="BF626" s="665">
        <v>16.821197877213628</v>
      </c>
      <c r="BG626" s="665">
        <v>2.2317670000000001</v>
      </c>
      <c r="BH626" s="669">
        <v>768.84373149999999</v>
      </c>
      <c r="BI626" s="665">
        <v>15.863300932004936</v>
      </c>
      <c r="BJ626" s="665">
        <v>2.0054539999999998</v>
      </c>
      <c r="BK626" s="669">
        <v>690.87890299999992</v>
      </c>
      <c r="BL626" s="665">
        <v>14.957843839680653</v>
      </c>
      <c r="BM626" s="578"/>
      <c r="BN626" s="578"/>
      <c r="BO626" s="578"/>
      <c r="BP626" s="578"/>
      <c r="BQ626" s="599">
        <f t="shared" si="1061"/>
        <v>223.27212157752132</v>
      </c>
      <c r="BR626" s="223"/>
      <c r="BS626" s="662"/>
      <c r="BT626" s="665">
        <v>91.452752274674197</v>
      </c>
      <c r="BU626" s="665">
        <v>44.868385641417376</v>
      </c>
      <c r="BV626" s="665">
        <v>46.305944288587881</v>
      </c>
      <c r="BW626" s="665">
        <v>40.645039372841872</v>
      </c>
      <c r="BX626" s="665">
        <v>38.627457760369396</v>
      </c>
      <c r="BY626" s="665">
        <v>36.76214575749362</v>
      </c>
      <c r="BZ626" s="570"/>
      <c r="CA626" s="223"/>
      <c r="CB626" s="579"/>
      <c r="CC626" s="579">
        <v>50.360275590000001</v>
      </c>
      <c r="CD626" s="579"/>
      <c r="CE626" s="579"/>
      <c r="CF626" s="579"/>
      <c r="CG626" s="579"/>
      <c r="CH626" s="579"/>
      <c r="CI626" s="578"/>
      <c r="CJ626" s="578"/>
      <c r="CK626" s="577"/>
    </row>
    <row r="627" spans="1:89" ht="30" outlineLevel="1">
      <c r="A627" s="117"/>
      <c r="B627" s="624"/>
      <c r="C627" s="466" t="s">
        <v>209</v>
      </c>
      <c r="D627" s="469" t="s">
        <v>366</v>
      </c>
      <c r="E627" s="226" t="s">
        <v>75</v>
      </c>
      <c r="F627" s="226" t="s">
        <v>14</v>
      </c>
      <c r="G627" s="599">
        <f t="shared" si="1052"/>
        <v>15320</v>
      </c>
      <c r="H627" s="225">
        <v>5212</v>
      </c>
      <c r="I627" s="571">
        <v>2606</v>
      </c>
      <c r="J627" s="225">
        <v>2493</v>
      </c>
      <c r="K627" s="224">
        <v>823</v>
      </c>
      <c r="L627" s="224">
        <v>828</v>
      </c>
      <c r="M627" s="224">
        <v>828</v>
      </c>
      <c r="N627" s="224">
        <v>828</v>
      </c>
      <c r="O627" s="571">
        <f t="shared" si="1059"/>
        <v>3307</v>
      </c>
      <c r="P627" s="224">
        <v>3406</v>
      </c>
      <c r="Q627" s="224">
        <v>3508</v>
      </c>
      <c r="R627" s="224">
        <v>3613</v>
      </c>
      <c r="S627" s="224">
        <v>3721</v>
      </c>
      <c r="T627" s="221">
        <f t="shared" si="1055"/>
        <v>11161</v>
      </c>
      <c r="U627" s="123">
        <v>5769</v>
      </c>
      <c r="V627" s="123">
        <v>2606</v>
      </c>
      <c r="W627" s="123">
        <v>2786</v>
      </c>
      <c r="X627" s="123"/>
      <c r="Y627" s="123"/>
      <c r="Z627" s="221"/>
      <c r="AA627" s="222" t="s">
        <v>316</v>
      </c>
      <c r="AB627" s="575">
        <f t="shared" si="1057"/>
        <v>13.300672228893646</v>
      </c>
      <c r="AC627" s="222">
        <f>32.7457003819146-AC626-AC625-AC624-AC623-AC622</f>
        <v>0.80312744343211584</v>
      </c>
      <c r="AD627" s="568">
        <f t="shared" si="1062"/>
        <v>276.67740426236389</v>
      </c>
      <c r="AE627" s="584">
        <f>123.500082424574-AE626-AE625-AE624-AE623-AE622</f>
        <v>4.1676050096091597</v>
      </c>
      <c r="AF627" s="223">
        <v>0.95672461589364399</v>
      </c>
      <c r="AG627" s="660">
        <v>329.59163017536036</v>
      </c>
      <c r="AH627" s="664">
        <v>3.1477503561679496</v>
      </c>
      <c r="AI627" s="223">
        <v>5.7088506130000001</v>
      </c>
      <c r="AJ627" s="660">
        <v>1966.6990361785001</v>
      </c>
      <c r="AK627" s="664">
        <v>16.030653255333014</v>
      </c>
      <c r="AL627" s="223">
        <v>0.36492000000000002</v>
      </c>
      <c r="AM627" s="660">
        <v>125.71494000000001</v>
      </c>
      <c r="AN627" s="223">
        <v>1.1910844527163729</v>
      </c>
      <c r="AO627" s="223">
        <v>0.77186299999999997</v>
      </c>
      <c r="AP627" s="660">
        <v>265.90680349999997</v>
      </c>
      <c r="AQ627" s="223">
        <v>2.3684240939323895</v>
      </c>
      <c r="AR627" s="223">
        <v>0.48449300000000001</v>
      </c>
      <c r="AS627" s="660">
        <v>166.9078385</v>
      </c>
      <c r="AT627" s="223">
        <v>1.5771280455176657</v>
      </c>
      <c r="AU627" s="223">
        <v>0.730097</v>
      </c>
      <c r="AV627" s="660">
        <v>251.5184165</v>
      </c>
      <c r="AW627" s="223">
        <v>2.4040585405668176</v>
      </c>
      <c r="AX627" s="223">
        <v>2.3513729999999997</v>
      </c>
      <c r="AY627" s="223">
        <v>810.04799849999995</v>
      </c>
      <c r="AZ627" s="223">
        <v>7.5406951327332461</v>
      </c>
      <c r="BA627" s="223">
        <v>2.196955</v>
      </c>
      <c r="BB627" s="660">
        <v>756.85099749999995</v>
      </c>
      <c r="BC627" s="223">
        <v>7.502755111847824</v>
      </c>
      <c r="BD627" s="223">
        <v>2.0867689999999999</v>
      </c>
      <c r="BE627" s="660">
        <v>718.89192049999997</v>
      </c>
      <c r="BF627" s="223">
        <v>7.4890174548898152</v>
      </c>
      <c r="BG627" s="223">
        <v>1.982278</v>
      </c>
      <c r="BH627" s="660">
        <v>682.89477099999999</v>
      </c>
      <c r="BI627" s="223">
        <v>7.476022717537079</v>
      </c>
      <c r="BJ627" s="223">
        <v>1.8829360000000002</v>
      </c>
      <c r="BK627" s="660">
        <v>648.67145200000004</v>
      </c>
      <c r="BL627" s="223">
        <v>7.4628285424006728</v>
      </c>
      <c r="BM627" s="222"/>
      <c r="BN627" s="222"/>
      <c r="BO627" s="222"/>
      <c r="BP627" s="222"/>
      <c r="BQ627" s="599">
        <f t="shared" si="1061"/>
        <v>427.85699809008781</v>
      </c>
      <c r="BR627" s="223"/>
      <c r="BS627" s="223"/>
      <c r="BT627" s="223">
        <v>95.638462097311091</v>
      </c>
      <c r="BU627" s="223">
        <v>108.17880020582606</v>
      </c>
      <c r="BV627" s="223">
        <v>112.0238157192648</v>
      </c>
      <c r="BW627" s="223">
        <v>112.01592006768587</v>
      </c>
      <c r="BX627" s="223">
        <v>109.86696920954006</v>
      </c>
      <c r="BY627" s="223">
        <v>126.23463571904229</v>
      </c>
      <c r="BZ627" s="570">
        <f>SUM(CA627:CD627)</f>
        <v>96.523336954000001</v>
      </c>
      <c r="CA627" s="223"/>
      <c r="CB627" s="222"/>
      <c r="CC627" s="222">
        <v>96.523336954000001</v>
      </c>
      <c r="CD627" s="222"/>
      <c r="CE627" s="222"/>
      <c r="CF627" s="222"/>
      <c r="CG627" s="222"/>
      <c r="CH627" s="222"/>
      <c r="CI627" s="578"/>
      <c r="CJ627" s="601"/>
      <c r="CK627" s="577"/>
    </row>
    <row r="628" spans="1:89" outlineLevel="1">
      <c r="A628" s="87"/>
      <c r="B628" s="87"/>
      <c r="C628" s="96" t="s">
        <v>104</v>
      </c>
      <c r="D628" s="87"/>
      <c r="E628" s="87"/>
      <c r="F628" s="87"/>
      <c r="G628" s="111">
        <f t="shared" si="1052"/>
        <v>0</v>
      </c>
      <c r="H628" s="225"/>
      <c r="I628" s="224"/>
      <c r="J628" s="111"/>
      <c r="K628" s="90"/>
      <c r="L628" s="90"/>
      <c r="M628" s="90"/>
      <c r="N628" s="90"/>
      <c r="O628" s="90"/>
      <c r="P628" s="90"/>
      <c r="Q628" s="90"/>
      <c r="R628" s="90"/>
      <c r="S628" s="224"/>
      <c r="T628" s="221">
        <f t="shared" si="1055"/>
        <v>0</v>
      </c>
      <c r="U628" s="87"/>
      <c r="V628" s="87"/>
      <c r="W628" s="87"/>
      <c r="X628" s="87"/>
      <c r="Y628" s="87"/>
      <c r="Z628" s="222"/>
      <c r="AA628" s="87"/>
      <c r="AB628" s="575">
        <f t="shared" si="1057"/>
        <v>0</v>
      </c>
      <c r="AC628" s="247"/>
      <c r="AD628" s="247"/>
      <c r="AE628" s="247"/>
      <c r="AF628" s="247"/>
      <c r="AG628" s="247"/>
      <c r="AH628" s="24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222"/>
      <c r="BK628" s="222"/>
      <c r="BL628" s="222"/>
      <c r="BM628" s="87"/>
      <c r="BN628" s="87"/>
      <c r="BO628" s="87"/>
      <c r="BP628" s="87"/>
      <c r="BQ628" s="575"/>
      <c r="BR628" s="223"/>
      <c r="BS628" s="87"/>
      <c r="BT628" s="87"/>
      <c r="BU628" s="87"/>
      <c r="BV628" s="87"/>
      <c r="BW628" s="87"/>
      <c r="BX628" s="222"/>
      <c r="BY628" s="222"/>
      <c r="BZ628" s="225">
        <f>SUM(CA628:CD628)</f>
        <v>0</v>
      </c>
      <c r="CA628" s="223"/>
      <c r="CB628" s="222"/>
      <c r="CC628" s="222"/>
      <c r="CD628" s="222"/>
      <c r="CE628" s="222"/>
      <c r="CF628" s="226"/>
      <c r="CG628" s="568"/>
      <c r="CH628" s="568"/>
      <c r="CI628" s="89"/>
      <c r="CJ628" s="89"/>
      <c r="CK628" s="222"/>
    </row>
    <row r="629" spans="1:89" outlineLevel="1">
      <c r="A629" s="117"/>
      <c r="B629" s="117"/>
      <c r="C629" s="97"/>
      <c r="D629" s="124" t="s">
        <v>13</v>
      </c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24"/>
      <c r="AB629" s="575">
        <f>SUM(AB622:AB628)</f>
        <v>120.5699860111833</v>
      </c>
      <c r="AC629" s="247">
        <f t="shared" ref="AC629:AE629" si="1063">SUM(AC622:AC628)</f>
        <v>32.745700381914602</v>
      </c>
      <c r="AD629" s="247">
        <f t="shared" si="1063"/>
        <v>11280.893781569581</v>
      </c>
      <c r="AE629" s="247">
        <f t="shared" si="1063"/>
        <v>123.500082424574</v>
      </c>
      <c r="AF629" s="247">
        <f t="shared" ref="AF629" si="1064">SUM(AF622:AF628)</f>
        <v>30.337919086183298</v>
      </c>
      <c r="AG629" s="247">
        <f t="shared" ref="AG629" si="1065">SUM(AG622:AG628)</f>
        <v>10451.413125190145</v>
      </c>
      <c r="AH629" s="247">
        <f t="shared" ref="AH629" si="1066">SUM(AH622:AH628)</f>
        <v>86.03566703501518</v>
      </c>
      <c r="AI629" s="111">
        <f>SUM(AI622:AI628)</f>
        <v>45.399917925000004</v>
      </c>
      <c r="AJ629" s="111">
        <f t="shared" ref="AJ629" si="1067">SUM(AJ622:AJ628)</f>
        <v>15640.2717251625</v>
      </c>
      <c r="AK629" s="111">
        <f t="shared" ref="AK629" si="1068">SUM(AK622:AK628)</f>
        <v>155.36469590201818</v>
      </c>
      <c r="AL629" s="111">
        <f t="shared" ref="AL629" si="1069">SUM(AL622:AL628)</f>
        <v>3.9740950000000006</v>
      </c>
      <c r="AM629" s="111">
        <f t="shared" ref="AM629" si="1070">SUM(AM622:AM628)</f>
        <v>1369.0757275000003</v>
      </c>
      <c r="AN629" s="111">
        <f t="shared" ref="AN629" si="1071">SUM(AN622:AN628)</f>
        <v>15.315202529692383</v>
      </c>
      <c r="AO629" s="111">
        <f t="shared" ref="AO629" si="1072">SUM(AO622:AO628)</f>
        <v>4.9107149999999997</v>
      </c>
      <c r="AP629" s="111">
        <f t="shared" ref="AP629" si="1073">SUM(AP622:AP628)</f>
        <v>1691.7413174999997</v>
      </c>
      <c r="AQ629" s="111">
        <f t="shared" ref="AQ629" si="1074">SUM(AQ622:AQ628)</f>
        <v>17.630579264509223</v>
      </c>
      <c r="AR629" s="111">
        <f t="shared" ref="AR629" si="1075">SUM(AR622:AR628)</f>
        <v>4.0662729999999998</v>
      </c>
      <c r="AS629" s="111">
        <f t="shared" ref="AS629" si="1076">SUM(AS622:AS628)</f>
        <v>1400.8310485</v>
      </c>
      <c r="AT629" s="111">
        <f t="shared" ref="AT629" si="1077">SUM(AT622:AT628)</f>
        <v>15.298519900132396</v>
      </c>
      <c r="AU629" s="111">
        <f t="shared" ref="AU629" si="1078">SUM(AU622:AU628)</f>
        <v>5.0329799999999993</v>
      </c>
      <c r="AV629" s="111">
        <f t="shared" ref="AV629" si="1079">SUM(AV622:AV628)</f>
        <v>1733.8616099999999</v>
      </c>
      <c r="AW629" s="111">
        <f t="shared" ref="AW629" si="1080">SUM(AW622:AW628)</f>
        <v>18.644530332016988</v>
      </c>
      <c r="AX629" s="111">
        <f t="shared" ref="AX629" si="1081">SUM(AX622:AX628)</f>
        <v>17.984062999999999</v>
      </c>
      <c r="AY629" s="111">
        <f t="shared" ref="AY629" si="1082">SUM(AY622:AY628)</f>
        <v>6195.5097034999999</v>
      </c>
      <c r="AZ629" s="111">
        <f t="shared" ref="AZ629" si="1083">SUM(AZ622:AZ628)</f>
        <v>66.888832026350997</v>
      </c>
      <c r="BA629" s="111">
        <f t="shared" ref="BA629" si="1084">SUM(BA622:BA628)</f>
        <v>14.607002000000001</v>
      </c>
      <c r="BB629" s="111">
        <f t="shared" ref="BB629" si="1085">SUM(BB622:BB628)</f>
        <v>5032.1121889999995</v>
      </c>
      <c r="BC629" s="111">
        <f t="shared" ref="BC629" si="1086">SUM(BC622:BC628)</f>
        <v>58.243937572411326</v>
      </c>
      <c r="BD629" s="111">
        <f t="shared" ref="BD629" si="1087">SUM(BD622:BD628)</f>
        <v>12.241084000000001</v>
      </c>
      <c r="BE629" s="111">
        <f t="shared" ref="BE629" si="1088">SUM(BE622:BE628)</f>
        <v>4217.0534379999999</v>
      </c>
      <c r="BF629" s="111">
        <f t="shared" ref="BF629" si="1089">SUM(BF622:BF628)</f>
        <v>51.838002996602768</v>
      </c>
      <c r="BG629" s="111">
        <f t="shared" ref="BG629" si="1090">SUM(BG622:BG628)</f>
        <v>10.139823</v>
      </c>
      <c r="BH629" s="111">
        <f t="shared" ref="BH629" si="1091">SUM(BH622:BH628)</f>
        <v>3493.1690235000005</v>
      </c>
      <c r="BI629" s="111">
        <f t="shared" ref="BI629" si="1092">SUM(BI622:BI628)</f>
        <v>45.687980572073286</v>
      </c>
      <c r="BJ629" s="225">
        <f t="shared" ref="BJ629" si="1093">SUM(BJ622:BJ628)</f>
        <v>9.5217290000000006</v>
      </c>
      <c r="BK629" s="225">
        <f t="shared" ref="BK629" si="1094">SUM(BK622:BK628)</f>
        <v>3280.2356405</v>
      </c>
      <c r="BL629" s="225">
        <f t="shared" ref="BL629" si="1095">SUM(BL622:BL628)</f>
        <v>44.747848174683341</v>
      </c>
      <c r="BM629" s="112">
        <f t="shared" ref="BM629" si="1096">SUM(BM622:BM628)</f>
        <v>0</v>
      </c>
      <c r="BN629" s="112">
        <f t="shared" ref="BN629" si="1097">SUM(BN622:BN628)</f>
        <v>0</v>
      </c>
      <c r="BO629" s="112">
        <f t="shared" ref="BO629" si="1098">SUM(BO622:BO628)</f>
        <v>0</v>
      </c>
      <c r="BP629" s="112">
        <f t="shared" ref="BP629" si="1099">SUM(BP622:BP628)</f>
        <v>0</v>
      </c>
      <c r="BQ629" s="599">
        <f t="shared" ref="BQ629" si="1100">SUM(BQ622:BQ628)</f>
        <v>673.02718453706984</v>
      </c>
      <c r="BR629" s="247">
        <f t="shared" ref="BR629" si="1101">SUM(BR622:BR628)</f>
        <v>0</v>
      </c>
      <c r="BS629" s="111">
        <f t="shared" ref="BS629" si="1102">SUM(BS622:BS628)</f>
        <v>0</v>
      </c>
      <c r="BT629" s="111">
        <f>SUM(BT622:BT628)</f>
        <v>192.07583426450219</v>
      </c>
      <c r="BU629" s="111">
        <f t="shared" ref="BU629" si="1103">SUM(BU622:BU628)</f>
        <v>158.97652682418726</v>
      </c>
      <c r="BV629" s="111">
        <f t="shared" ref="BV629" si="1104">SUM(BV622:BV628)</f>
        <v>163.96263400785267</v>
      </c>
      <c r="BW629" s="111">
        <f t="shared" ref="BW629" si="1105">SUM(BW622:BW628)</f>
        <v>158.01218944052775</v>
      </c>
      <c r="BX629" s="225">
        <f t="shared" ref="BX629" si="1106">SUM(BX622:BX628)</f>
        <v>153.57809596990944</v>
      </c>
      <c r="BY629" s="225">
        <f t="shared" ref="BY629" si="1107">SUM(BY622:BY628)</f>
        <v>167.82626747653592</v>
      </c>
      <c r="BZ629" s="225">
        <f t="shared" ref="BZ629" si="1108">SUM(BZ622:BZ628)</f>
        <v>96.523336954000001</v>
      </c>
      <c r="CA629" s="247">
        <f t="shared" ref="CA629" si="1109">SUM(CA622:CA628)</f>
        <v>0</v>
      </c>
      <c r="CB629" s="222">
        <f t="shared" ref="CB629" si="1110">SUM(CB622:CB628)</f>
        <v>0</v>
      </c>
      <c r="CC629" s="222">
        <f t="shared" ref="CC629" si="1111">SUM(CC622:CC628)</f>
        <v>148.003445734</v>
      </c>
      <c r="CD629" s="222">
        <f t="shared" ref="CD629" si="1112">SUM(CD622:CD628)</f>
        <v>0</v>
      </c>
      <c r="CE629" s="222">
        <f t="shared" ref="CE629" si="1113">SUM(CE622:CE628)</f>
        <v>0</v>
      </c>
      <c r="CF629" s="226">
        <f t="shared" ref="CF629" si="1114">SUM(CF622:CF628)</f>
        <v>0</v>
      </c>
      <c r="CG629" s="568">
        <f t="shared" ref="CG629" si="1115">SUM(CG622:CG628)</f>
        <v>0</v>
      </c>
      <c r="CH629" s="568">
        <f t="shared" ref="CH629" si="1116">SUM(CH622:CH628)</f>
        <v>0</v>
      </c>
      <c r="CI629" s="89"/>
      <c r="CJ629" s="89"/>
      <c r="CK629" s="222"/>
    </row>
    <row r="630" spans="1:89" outlineLevel="1">
      <c r="A630" s="117"/>
      <c r="B630" s="117"/>
      <c r="C630" s="95" t="s">
        <v>45</v>
      </c>
      <c r="D630" s="122" t="s">
        <v>105</v>
      </c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23"/>
      <c r="AB630" s="112"/>
      <c r="AC630" s="246"/>
      <c r="AD630" s="246"/>
      <c r="AE630" s="246"/>
      <c r="AF630" s="246"/>
      <c r="AG630" s="246"/>
      <c r="AH630" s="246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246"/>
      <c r="BS630" s="112"/>
      <c r="BT630" s="112"/>
      <c r="BU630" s="112"/>
      <c r="BV630" s="112"/>
      <c r="BW630" s="112"/>
      <c r="BX630" s="112"/>
      <c r="BY630" s="112"/>
      <c r="BZ630" s="225"/>
      <c r="CA630" s="225"/>
      <c r="CB630" s="225"/>
      <c r="CC630" s="225"/>
      <c r="CD630" s="225"/>
      <c r="CE630" s="225"/>
      <c r="CF630" s="225"/>
      <c r="CG630" s="225"/>
      <c r="CH630" s="225"/>
      <c r="CI630" s="225"/>
      <c r="CJ630" s="225"/>
      <c r="CK630" s="225"/>
    </row>
    <row r="631" spans="1:89" hidden="1" outlineLevel="1">
      <c r="A631" s="117"/>
      <c r="B631" s="117"/>
      <c r="C631" s="95"/>
      <c r="D631" s="122"/>
      <c r="E631" s="123"/>
      <c r="F631" s="123"/>
      <c r="G631" s="111">
        <f>J631+O631+P631+Q631+R631</f>
        <v>0</v>
      </c>
      <c r="H631" s="225">
        <f t="shared" ref="H631:J633" si="1117">SUM(I631:L631)</f>
        <v>0</v>
      </c>
      <c r="I631" s="225">
        <f t="shared" si="1117"/>
        <v>0</v>
      </c>
      <c r="J631" s="111">
        <f t="shared" si="1117"/>
        <v>0</v>
      </c>
      <c r="K631" s="123"/>
      <c r="L631" s="123"/>
      <c r="M631" s="123"/>
      <c r="N631" s="123"/>
      <c r="O631" s="123"/>
      <c r="P631" s="123"/>
      <c r="Q631" s="123"/>
      <c r="R631" s="123"/>
      <c r="S631" s="221"/>
      <c r="T631" s="123"/>
      <c r="U631" s="123"/>
      <c r="V631" s="123"/>
      <c r="W631" s="123"/>
      <c r="X631" s="123"/>
      <c r="Y631" s="123"/>
      <c r="Z631" s="221"/>
      <c r="AA631" s="123"/>
      <c r="AB631" s="111">
        <f>AI631+AX631+BA631+BD631+BG631</f>
        <v>0</v>
      </c>
      <c r="AC631" s="247"/>
      <c r="AD631" s="247"/>
      <c r="AE631" s="247"/>
      <c r="AF631" s="247"/>
      <c r="AG631" s="247"/>
      <c r="AH631" s="247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221"/>
      <c r="BK631" s="221"/>
      <c r="BL631" s="221"/>
      <c r="BM631" s="124"/>
      <c r="BN631" s="124"/>
      <c r="BO631" s="124"/>
      <c r="BP631" s="124"/>
      <c r="BQ631" s="111">
        <f>SUM(BS631:BW631)</f>
        <v>0</v>
      </c>
      <c r="BR631" s="247"/>
      <c r="BS631" s="123"/>
      <c r="BT631" s="123"/>
      <c r="BU631" s="123"/>
      <c r="BV631" s="123"/>
      <c r="BW631" s="123"/>
      <c r="BX631" s="221"/>
      <c r="BY631" s="221"/>
      <c r="BZ631" s="111">
        <f>SUM(CA631:CD631)</f>
        <v>0</v>
      </c>
      <c r="CA631" s="123"/>
      <c r="CB631" s="123"/>
      <c r="CC631" s="123"/>
      <c r="CD631" s="123"/>
      <c r="CE631" s="221"/>
      <c r="CF631" s="229"/>
      <c r="CG631" s="578"/>
      <c r="CH631" s="578"/>
      <c r="CI631" s="123"/>
      <c r="CJ631" s="123"/>
      <c r="CK631" s="117"/>
    </row>
    <row r="632" spans="1:89" hidden="1" outlineLevel="1">
      <c r="A632" s="117"/>
      <c r="B632" s="117"/>
      <c r="C632" s="95"/>
      <c r="D632" s="122"/>
      <c r="E632" s="123"/>
      <c r="F632" s="123"/>
      <c r="G632" s="111">
        <f>J632+O632+P632+Q632+R632</f>
        <v>0</v>
      </c>
      <c r="H632" s="225">
        <f t="shared" si="1117"/>
        <v>0</v>
      </c>
      <c r="I632" s="225">
        <f t="shared" si="1117"/>
        <v>0</v>
      </c>
      <c r="J632" s="111">
        <f t="shared" si="1117"/>
        <v>0</v>
      </c>
      <c r="K632" s="90"/>
      <c r="L632" s="90"/>
      <c r="M632" s="90"/>
      <c r="N632" s="90"/>
      <c r="O632" s="90"/>
      <c r="P632" s="90"/>
      <c r="Q632" s="90"/>
      <c r="R632" s="90"/>
      <c r="S632" s="224"/>
      <c r="T632" s="87"/>
      <c r="U632" s="87"/>
      <c r="V632" s="87"/>
      <c r="W632" s="87"/>
      <c r="X632" s="87"/>
      <c r="Y632" s="87"/>
      <c r="Z632" s="222"/>
      <c r="AA632" s="123"/>
      <c r="AB632" s="111">
        <f>AI632+AX632+BA632+BD632+BG632</f>
        <v>0</v>
      </c>
      <c r="AC632" s="247"/>
      <c r="AD632" s="247"/>
      <c r="AE632" s="247"/>
      <c r="AF632" s="247"/>
      <c r="AG632" s="247"/>
      <c r="AH632" s="247"/>
      <c r="AI632" s="87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221"/>
      <c r="BK632" s="221"/>
      <c r="BL632" s="221"/>
      <c r="BM632" s="124"/>
      <c r="BN632" s="124"/>
      <c r="BO632" s="124"/>
      <c r="BP632" s="124"/>
      <c r="BQ632" s="111">
        <f>SUM(BS632:BW632)</f>
        <v>0</v>
      </c>
      <c r="BR632" s="247"/>
      <c r="BS632" s="123"/>
      <c r="BT632" s="123"/>
      <c r="BU632" s="123"/>
      <c r="BV632" s="123"/>
      <c r="BW632" s="123"/>
      <c r="BX632" s="221"/>
      <c r="BY632" s="221"/>
      <c r="BZ632" s="111">
        <f>SUM(CA632:CD632)</f>
        <v>0</v>
      </c>
      <c r="CA632" s="123"/>
      <c r="CB632" s="123"/>
      <c r="CC632" s="123"/>
      <c r="CD632" s="123"/>
      <c r="CE632" s="221"/>
      <c r="CF632" s="229"/>
      <c r="CG632" s="578"/>
      <c r="CH632" s="578"/>
      <c r="CI632" s="123"/>
      <c r="CJ632" s="123"/>
      <c r="CK632" s="117"/>
    </row>
    <row r="633" spans="1:89" hidden="1" outlineLevel="1">
      <c r="A633" s="117"/>
      <c r="B633" s="117"/>
      <c r="C633" s="95" t="s">
        <v>104</v>
      </c>
      <c r="D633" s="122"/>
      <c r="E633" s="123"/>
      <c r="F633" s="123"/>
      <c r="G633" s="111">
        <f>J633+O633+P633+Q633+R633</f>
        <v>0</v>
      </c>
      <c r="H633" s="225">
        <f t="shared" si="1117"/>
        <v>0</v>
      </c>
      <c r="I633" s="225">
        <f t="shared" si="1117"/>
        <v>0</v>
      </c>
      <c r="J633" s="111">
        <f t="shared" si="1117"/>
        <v>0</v>
      </c>
      <c r="K633" s="90"/>
      <c r="L633" s="90"/>
      <c r="M633" s="90"/>
      <c r="N633" s="90"/>
      <c r="O633" s="90"/>
      <c r="P633" s="90"/>
      <c r="Q633" s="90"/>
      <c r="R633" s="90"/>
      <c r="S633" s="224"/>
      <c r="T633" s="87"/>
      <c r="U633" s="87"/>
      <c r="V633" s="87"/>
      <c r="W633" s="87"/>
      <c r="X633" s="87"/>
      <c r="Y633" s="87"/>
      <c r="Z633" s="222"/>
      <c r="AA633" s="123"/>
      <c r="AB633" s="111">
        <f>AI633+AX633+BA633+BD633+BG633</f>
        <v>0</v>
      </c>
      <c r="AC633" s="247"/>
      <c r="AD633" s="247"/>
      <c r="AE633" s="247"/>
      <c r="AF633" s="247"/>
      <c r="AG633" s="247"/>
      <c r="AH633" s="247"/>
      <c r="AI633" s="87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221"/>
      <c r="BK633" s="221"/>
      <c r="BL633" s="221"/>
      <c r="BM633" s="124"/>
      <c r="BN633" s="124"/>
      <c r="BO633" s="124"/>
      <c r="BP633" s="124"/>
      <c r="BQ633" s="111">
        <f>SUM(BS633:BW633)</f>
        <v>0</v>
      </c>
      <c r="BR633" s="247"/>
      <c r="BS633" s="123"/>
      <c r="BT633" s="123"/>
      <c r="BU633" s="123"/>
      <c r="BV633" s="123"/>
      <c r="BW633" s="123"/>
      <c r="BX633" s="221"/>
      <c r="BY633" s="221"/>
      <c r="BZ633" s="111">
        <f>SUM(CA633:CD633)</f>
        <v>0</v>
      </c>
      <c r="CA633" s="123"/>
      <c r="CB633" s="123"/>
      <c r="CC633" s="123"/>
      <c r="CD633" s="123"/>
      <c r="CE633" s="221"/>
      <c r="CF633" s="229"/>
      <c r="CG633" s="578"/>
      <c r="CH633" s="578"/>
      <c r="CI633" s="123"/>
      <c r="CJ633" s="123"/>
      <c r="CK633" s="117"/>
    </row>
    <row r="634" spans="1:89" hidden="1" outlineLevel="1">
      <c r="A634" s="117"/>
      <c r="B634" s="117"/>
      <c r="C634" s="97"/>
      <c r="D634" s="124" t="s">
        <v>13</v>
      </c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24"/>
      <c r="AB634" s="111">
        <f>SUM(AB631:AB633)</f>
        <v>0</v>
      </c>
      <c r="AC634" s="247"/>
      <c r="AD634" s="247"/>
      <c r="AE634" s="247"/>
      <c r="AF634" s="247"/>
      <c r="AG634" s="247"/>
      <c r="AH634" s="247"/>
      <c r="AI634" s="111">
        <f>SUM(AI631:AI633)</f>
        <v>0</v>
      </c>
      <c r="AJ634" s="111">
        <f>SUM(AJ631:AJ633)</f>
        <v>0</v>
      </c>
      <c r="AK634" s="111">
        <f t="shared" ref="AK634:BI634" si="1118">SUM(AK631:AK633)</f>
        <v>0</v>
      </c>
      <c r="AL634" s="111">
        <f t="shared" si="1118"/>
        <v>0</v>
      </c>
      <c r="AM634" s="111">
        <f t="shared" si="1118"/>
        <v>0</v>
      </c>
      <c r="AN634" s="111">
        <f t="shared" si="1118"/>
        <v>0</v>
      </c>
      <c r="AO634" s="111">
        <f t="shared" si="1118"/>
        <v>0</v>
      </c>
      <c r="AP634" s="111">
        <f t="shared" si="1118"/>
        <v>0</v>
      </c>
      <c r="AQ634" s="111">
        <f t="shared" si="1118"/>
        <v>0</v>
      </c>
      <c r="AR634" s="111">
        <f t="shared" si="1118"/>
        <v>0</v>
      </c>
      <c r="AS634" s="111">
        <f t="shared" si="1118"/>
        <v>0</v>
      </c>
      <c r="AT634" s="111">
        <f t="shared" si="1118"/>
        <v>0</v>
      </c>
      <c r="AU634" s="111">
        <f t="shared" si="1118"/>
        <v>0</v>
      </c>
      <c r="AV634" s="111">
        <f t="shared" si="1118"/>
        <v>0</v>
      </c>
      <c r="AW634" s="111">
        <f t="shared" si="1118"/>
        <v>0</v>
      </c>
      <c r="AX634" s="111">
        <f t="shared" si="1118"/>
        <v>0</v>
      </c>
      <c r="AY634" s="111">
        <f t="shared" si="1118"/>
        <v>0</v>
      </c>
      <c r="AZ634" s="111">
        <f t="shared" si="1118"/>
        <v>0</v>
      </c>
      <c r="BA634" s="111">
        <f t="shared" si="1118"/>
        <v>0</v>
      </c>
      <c r="BB634" s="111">
        <f t="shared" si="1118"/>
        <v>0</v>
      </c>
      <c r="BC634" s="111">
        <f t="shared" si="1118"/>
        <v>0</v>
      </c>
      <c r="BD634" s="111">
        <f t="shared" si="1118"/>
        <v>0</v>
      </c>
      <c r="BE634" s="111">
        <f t="shared" si="1118"/>
        <v>0</v>
      </c>
      <c r="BF634" s="111">
        <f t="shared" si="1118"/>
        <v>0</v>
      </c>
      <c r="BG634" s="111">
        <f t="shared" si="1118"/>
        <v>0</v>
      </c>
      <c r="BH634" s="111">
        <f t="shared" si="1118"/>
        <v>0</v>
      </c>
      <c r="BI634" s="111">
        <f t="shared" si="1118"/>
        <v>0</v>
      </c>
      <c r="BJ634" s="225">
        <f>SUM(BJ631:BJ633)</f>
        <v>0</v>
      </c>
      <c r="BK634" s="225">
        <f>SUM(BK631:BK633)</f>
        <v>0</v>
      </c>
      <c r="BL634" s="225">
        <f>SUM(BL631:BL633)</f>
        <v>0</v>
      </c>
      <c r="BM634" s="112"/>
      <c r="BN634" s="112"/>
      <c r="BO634" s="112"/>
      <c r="BP634" s="112"/>
      <c r="BQ634" s="111">
        <f t="shared" ref="BQ634:CD634" si="1119">SUM(BQ631:BQ633)</f>
        <v>0</v>
      </c>
      <c r="BR634" s="247"/>
      <c r="BS634" s="111">
        <f t="shared" si="1119"/>
        <v>0</v>
      </c>
      <c r="BT634" s="111">
        <f t="shared" si="1119"/>
        <v>0</v>
      </c>
      <c r="BU634" s="111">
        <f t="shared" si="1119"/>
        <v>0</v>
      </c>
      <c r="BV634" s="111">
        <f t="shared" si="1119"/>
        <v>0</v>
      </c>
      <c r="BW634" s="111">
        <f t="shared" si="1119"/>
        <v>0</v>
      </c>
      <c r="BX634" s="225">
        <f>SUM(BX631:BX633)</f>
        <v>0</v>
      </c>
      <c r="BY634" s="225">
        <f>SUM(BY631:BY633)</f>
        <v>0</v>
      </c>
      <c r="BZ634" s="111">
        <f t="shared" si="1119"/>
        <v>0</v>
      </c>
      <c r="CA634" s="111">
        <f t="shared" si="1119"/>
        <v>0</v>
      </c>
      <c r="CB634" s="111">
        <f t="shared" si="1119"/>
        <v>0</v>
      </c>
      <c r="CC634" s="111">
        <f t="shared" si="1119"/>
        <v>0</v>
      </c>
      <c r="CD634" s="111">
        <f t="shared" si="1119"/>
        <v>0</v>
      </c>
      <c r="CE634" s="225">
        <f>SUM(CE631:CE633)</f>
        <v>0</v>
      </c>
      <c r="CF634" s="247"/>
      <c r="CG634" s="570"/>
      <c r="CH634" s="570"/>
      <c r="CI634" s="112"/>
      <c r="CJ634" s="112"/>
      <c r="CK634" s="112"/>
    </row>
    <row r="635" spans="1:89" ht="45" hidden="1" outlineLevel="1">
      <c r="A635" s="117"/>
      <c r="B635" s="117"/>
      <c r="C635" s="98" t="s">
        <v>46</v>
      </c>
      <c r="D635" s="38" t="s">
        <v>290</v>
      </c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23"/>
      <c r="AB635" s="112"/>
      <c r="AC635" s="246"/>
      <c r="AD635" s="246"/>
      <c r="AE635" s="246"/>
      <c r="AF635" s="246"/>
      <c r="AG635" s="246"/>
      <c r="AH635" s="246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246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246"/>
      <c r="CG635" s="582"/>
      <c r="CH635" s="582"/>
      <c r="CI635" s="112"/>
      <c r="CJ635" s="112"/>
      <c r="CK635" s="112"/>
    </row>
    <row r="636" spans="1:89" hidden="1" outlineLevel="1">
      <c r="A636" s="117"/>
      <c r="B636" s="117"/>
      <c r="C636" s="95" t="s">
        <v>124</v>
      </c>
      <c r="D636" s="122" t="s">
        <v>101</v>
      </c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24"/>
      <c r="AB636" s="112"/>
      <c r="AC636" s="246"/>
      <c r="AD636" s="246"/>
      <c r="AE636" s="246"/>
      <c r="AF636" s="246"/>
      <c r="AG636" s="246"/>
      <c r="AH636" s="246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246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246"/>
      <c r="CG636" s="582"/>
      <c r="CH636" s="582"/>
      <c r="CI636" s="112"/>
      <c r="CJ636" s="112"/>
      <c r="CK636" s="112"/>
    </row>
    <row r="637" spans="1:89" hidden="1" outlineLevel="1">
      <c r="A637" s="117"/>
      <c r="B637" s="117"/>
      <c r="C637" s="99"/>
      <c r="D637" s="117"/>
      <c r="E637" s="124"/>
      <c r="F637" s="124"/>
      <c r="G637" s="111">
        <f>J637+O637+P637+Q637+R637</f>
        <v>0</v>
      </c>
      <c r="H637" s="225">
        <f t="shared" ref="H637:J639" si="1120">SUM(I637:L637)</f>
        <v>0</v>
      </c>
      <c r="I637" s="225">
        <f t="shared" si="1120"/>
        <v>0</v>
      </c>
      <c r="J637" s="111">
        <f t="shared" si="1120"/>
        <v>0</v>
      </c>
      <c r="K637" s="123"/>
      <c r="L637" s="123"/>
      <c r="M637" s="123"/>
      <c r="N637" s="123"/>
      <c r="O637" s="123"/>
      <c r="P637" s="123"/>
      <c r="Q637" s="123"/>
      <c r="R637" s="123"/>
      <c r="S637" s="221"/>
      <c r="T637" s="123"/>
      <c r="U637" s="123"/>
      <c r="V637" s="123"/>
      <c r="W637" s="123"/>
      <c r="X637" s="123"/>
      <c r="Y637" s="123"/>
      <c r="Z637" s="221"/>
      <c r="AA637" s="124"/>
      <c r="AB637" s="111">
        <f>AI637+AX637+BA637+BD637+BG637</f>
        <v>0</v>
      </c>
      <c r="AC637" s="247"/>
      <c r="AD637" s="247"/>
      <c r="AE637" s="247"/>
      <c r="AF637" s="247"/>
      <c r="AG637" s="247"/>
      <c r="AH637" s="247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221"/>
      <c r="BK637" s="221"/>
      <c r="BL637" s="221"/>
      <c r="BM637" s="124"/>
      <c r="BN637" s="124"/>
      <c r="BO637" s="124"/>
      <c r="BP637" s="124"/>
      <c r="BQ637" s="111">
        <f>SUM(BS637:BW637)</f>
        <v>0</v>
      </c>
      <c r="BR637" s="247"/>
      <c r="BS637" s="123"/>
      <c r="BT637" s="123"/>
      <c r="BU637" s="123"/>
      <c r="BV637" s="123"/>
      <c r="BW637" s="123"/>
      <c r="BX637" s="221"/>
      <c r="BY637" s="221"/>
      <c r="BZ637" s="111">
        <f>SUM(CA637:CD637)</f>
        <v>0</v>
      </c>
      <c r="CA637" s="123"/>
      <c r="CB637" s="123"/>
      <c r="CC637" s="123"/>
      <c r="CD637" s="123"/>
      <c r="CE637" s="221"/>
      <c r="CF637" s="229"/>
      <c r="CG637" s="578"/>
      <c r="CH637" s="578"/>
      <c r="CI637" s="124"/>
      <c r="CJ637" s="124"/>
      <c r="CK637" s="117"/>
    </row>
    <row r="638" spans="1:89" hidden="1" outlineLevel="1">
      <c r="A638" s="117"/>
      <c r="B638" s="117"/>
      <c r="C638" s="99"/>
      <c r="D638" s="117"/>
      <c r="E638" s="124"/>
      <c r="F638" s="124"/>
      <c r="G638" s="111">
        <f>J638+O638+P638+Q638+R638</f>
        <v>0</v>
      </c>
      <c r="H638" s="225">
        <f t="shared" si="1120"/>
        <v>0</v>
      </c>
      <c r="I638" s="225">
        <f t="shared" si="1120"/>
        <v>0</v>
      </c>
      <c r="J638" s="111">
        <f t="shared" si="1120"/>
        <v>0</v>
      </c>
      <c r="K638" s="90"/>
      <c r="L638" s="90"/>
      <c r="M638" s="90"/>
      <c r="N638" s="90"/>
      <c r="O638" s="90"/>
      <c r="P638" s="90"/>
      <c r="Q638" s="90"/>
      <c r="R638" s="90"/>
      <c r="S638" s="224"/>
      <c r="T638" s="87"/>
      <c r="U638" s="87"/>
      <c r="V638" s="87"/>
      <c r="W638" s="87"/>
      <c r="X638" s="87"/>
      <c r="Y638" s="87"/>
      <c r="Z638" s="222"/>
      <c r="AA638" s="124"/>
      <c r="AB638" s="111">
        <f>AI638+AX638+BA638+BD638+BG638</f>
        <v>0</v>
      </c>
      <c r="AC638" s="247"/>
      <c r="AD638" s="247"/>
      <c r="AE638" s="247"/>
      <c r="AF638" s="247"/>
      <c r="AG638" s="247"/>
      <c r="AH638" s="247"/>
      <c r="AI638" s="87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221"/>
      <c r="BK638" s="221"/>
      <c r="BL638" s="221"/>
      <c r="BM638" s="124"/>
      <c r="BN638" s="124"/>
      <c r="BO638" s="124"/>
      <c r="BP638" s="124"/>
      <c r="BQ638" s="111">
        <f>SUM(BS638:BW638)</f>
        <v>0</v>
      </c>
      <c r="BR638" s="247"/>
      <c r="BS638" s="87"/>
      <c r="BT638" s="87"/>
      <c r="BU638" s="87"/>
      <c r="BV638" s="87"/>
      <c r="BW638" s="87"/>
      <c r="BX638" s="222"/>
      <c r="BY638" s="222"/>
      <c r="BZ638" s="111">
        <f>SUM(CA638:CD638)</f>
        <v>0</v>
      </c>
      <c r="CA638" s="87"/>
      <c r="CB638" s="87"/>
      <c r="CC638" s="87"/>
      <c r="CD638" s="87"/>
      <c r="CE638" s="222"/>
      <c r="CF638" s="226"/>
      <c r="CG638" s="568"/>
      <c r="CH638" s="568"/>
      <c r="CI638" s="124"/>
      <c r="CJ638" s="124"/>
      <c r="CK638" s="117"/>
    </row>
    <row r="639" spans="1:89" hidden="1" outlineLevel="1">
      <c r="A639" s="117"/>
      <c r="B639" s="117"/>
      <c r="C639" s="99" t="s">
        <v>104</v>
      </c>
      <c r="D639" s="117"/>
      <c r="E639" s="124"/>
      <c r="F639" s="124"/>
      <c r="G639" s="111">
        <f>J639+O639+P639+Q639+R639</f>
        <v>0</v>
      </c>
      <c r="H639" s="225">
        <f t="shared" si="1120"/>
        <v>0</v>
      </c>
      <c r="I639" s="225">
        <f t="shared" si="1120"/>
        <v>0</v>
      </c>
      <c r="J639" s="111">
        <f t="shared" si="1120"/>
        <v>0</v>
      </c>
      <c r="K639" s="90"/>
      <c r="L639" s="90"/>
      <c r="M639" s="90"/>
      <c r="N639" s="90"/>
      <c r="O639" s="90"/>
      <c r="P639" s="90"/>
      <c r="Q639" s="90"/>
      <c r="R639" s="90"/>
      <c r="S639" s="224"/>
      <c r="T639" s="87"/>
      <c r="U639" s="87"/>
      <c r="V639" s="87"/>
      <c r="W639" s="87"/>
      <c r="X639" s="87"/>
      <c r="Y639" s="87"/>
      <c r="Z639" s="222"/>
      <c r="AA639" s="124"/>
      <c r="AB639" s="111">
        <f>AI639+AX639+BA639+BD639+BG639</f>
        <v>0</v>
      </c>
      <c r="AC639" s="247"/>
      <c r="AD639" s="247"/>
      <c r="AE639" s="247"/>
      <c r="AF639" s="247"/>
      <c r="AG639" s="247"/>
      <c r="AH639" s="247"/>
      <c r="AI639" s="87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221"/>
      <c r="BK639" s="221"/>
      <c r="BL639" s="221"/>
      <c r="BM639" s="124"/>
      <c r="BN639" s="124"/>
      <c r="BO639" s="124"/>
      <c r="BP639" s="124"/>
      <c r="BQ639" s="111">
        <f>SUM(BS639:BW639)</f>
        <v>0</v>
      </c>
      <c r="BR639" s="247"/>
      <c r="BS639" s="87"/>
      <c r="BT639" s="87"/>
      <c r="BU639" s="87"/>
      <c r="BV639" s="87"/>
      <c r="BW639" s="87"/>
      <c r="BX639" s="222"/>
      <c r="BY639" s="222"/>
      <c r="BZ639" s="111">
        <f>SUM(CA639:CD639)</f>
        <v>0</v>
      </c>
      <c r="CA639" s="87"/>
      <c r="CB639" s="87"/>
      <c r="CC639" s="87"/>
      <c r="CD639" s="87"/>
      <c r="CE639" s="222"/>
      <c r="CF639" s="226"/>
      <c r="CG639" s="568"/>
      <c r="CH639" s="568"/>
      <c r="CI639" s="124"/>
      <c r="CJ639" s="124"/>
      <c r="CK639" s="117"/>
    </row>
    <row r="640" spans="1:89" hidden="1" outlineLevel="1">
      <c r="A640" s="117"/>
      <c r="B640" s="117"/>
      <c r="C640" s="97"/>
      <c r="D640" s="124" t="s">
        <v>13</v>
      </c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24"/>
      <c r="AB640" s="111">
        <f>SUM(AB637:AB639)</f>
        <v>0</v>
      </c>
      <c r="AC640" s="247"/>
      <c r="AD640" s="247"/>
      <c r="AE640" s="247"/>
      <c r="AF640" s="247"/>
      <c r="AG640" s="247"/>
      <c r="AH640" s="247"/>
      <c r="AI640" s="111">
        <f>SUM(AI637:AI639)</f>
        <v>0</v>
      </c>
      <c r="AJ640" s="111">
        <f>SUM(AJ637:AJ639)</f>
        <v>0</v>
      </c>
      <c r="AK640" s="111">
        <f t="shared" ref="AK640:BI640" si="1121">SUM(AK637:AK639)</f>
        <v>0</v>
      </c>
      <c r="AL640" s="111">
        <f t="shared" si="1121"/>
        <v>0</v>
      </c>
      <c r="AM640" s="111">
        <f t="shared" si="1121"/>
        <v>0</v>
      </c>
      <c r="AN640" s="111">
        <f t="shared" si="1121"/>
        <v>0</v>
      </c>
      <c r="AO640" s="111">
        <f t="shared" si="1121"/>
        <v>0</v>
      </c>
      <c r="AP640" s="111">
        <f t="shared" si="1121"/>
        <v>0</v>
      </c>
      <c r="AQ640" s="111">
        <f t="shared" si="1121"/>
        <v>0</v>
      </c>
      <c r="AR640" s="111">
        <f t="shared" si="1121"/>
        <v>0</v>
      </c>
      <c r="AS640" s="111">
        <f t="shared" si="1121"/>
        <v>0</v>
      </c>
      <c r="AT640" s="111">
        <f t="shared" si="1121"/>
        <v>0</v>
      </c>
      <c r="AU640" s="111">
        <f t="shared" si="1121"/>
        <v>0</v>
      </c>
      <c r="AV640" s="111">
        <f t="shared" si="1121"/>
        <v>0</v>
      </c>
      <c r="AW640" s="111">
        <f t="shared" si="1121"/>
        <v>0</v>
      </c>
      <c r="AX640" s="111">
        <f t="shared" si="1121"/>
        <v>0</v>
      </c>
      <c r="AY640" s="111">
        <f t="shared" si="1121"/>
        <v>0</v>
      </c>
      <c r="AZ640" s="111">
        <f t="shared" si="1121"/>
        <v>0</v>
      </c>
      <c r="BA640" s="111">
        <f t="shared" si="1121"/>
        <v>0</v>
      </c>
      <c r="BB640" s="111">
        <f t="shared" si="1121"/>
        <v>0</v>
      </c>
      <c r="BC640" s="111">
        <f t="shared" si="1121"/>
        <v>0</v>
      </c>
      <c r="BD640" s="111">
        <f t="shared" si="1121"/>
        <v>0</v>
      </c>
      <c r="BE640" s="111">
        <f t="shared" si="1121"/>
        <v>0</v>
      </c>
      <c r="BF640" s="111">
        <f t="shared" si="1121"/>
        <v>0</v>
      </c>
      <c r="BG640" s="111">
        <f t="shared" si="1121"/>
        <v>0</v>
      </c>
      <c r="BH640" s="111">
        <f t="shared" si="1121"/>
        <v>0</v>
      </c>
      <c r="BI640" s="111">
        <f t="shared" si="1121"/>
        <v>0</v>
      </c>
      <c r="BJ640" s="225">
        <f>SUM(BJ637:BJ639)</f>
        <v>0</v>
      </c>
      <c r="BK640" s="225">
        <f>SUM(BK637:BK639)</f>
        <v>0</v>
      </c>
      <c r="BL640" s="225">
        <f>SUM(BL637:BL639)</f>
        <v>0</v>
      </c>
      <c r="BM640" s="112"/>
      <c r="BN640" s="112"/>
      <c r="BO640" s="112"/>
      <c r="BP640" s="112"/>
      <c r="BQ640" s="111">
        <f t="shared" ref="BQ640:CD640" si="1122">SUM(BQ637:BQ639)</f>
        <v>0</v>
      </c>
      <c r="BR640" s="247"/>
      <c r="BS640" s="111">
        <f t="shared" si="1122"/>
        <v>0</v>
      </c>
      <c r="BT640" s="111">
        <f t="shared" si="1122"/>
        <v>0</v>
      </c>
      <c r="BU640" s="111">
        <f t="shared" si="1122"/>
        <v>0</v>
      </c>
      <c r="BV640" s="111">
        <f t="shared" si="1122"/>
        <v>0</v>
      </c>
      <c r="BW640" s="111">
        <f t="shared" si="1122"/>
        <v>0</v>
      </c>
      <c r="BX640" s="225">
        <f>SUM(BX637:BX639)</f>
        <v>0</v>
      </c>
      <c r="BY640" s="225">
        <f>SUM(BY637:BY639)</f>
        <v>0</v>
      </c>
      <c r="BZ640" s="111">
        <f t="shared" si="1122"/>
        <v>0</v>
      </c>
      <c r="CA640" s="111">
        <f t="shared" si="1122"/>
        <v>0</v>
      </c>
      <c r="CB640" s="111">
        <f t="shared" si="1122"/>
        <v>0</v>
      </c>
      <c r="CC640" s="111">
        <f t="shared" si="1122"/>
        <v>0</v>
      </c>
      <c r="CD640" s="111">
        <f t="shared" si="1122"/>
        <v>0</v>
      </c>
      <c r="CE640" s="225">
        <f>SUM(CE637:CE639)</f>
        <v>0</v>
      </c>
      <c r="CF640" s="247"/>
      <c r="CG640" s="570"/>
      <c r="CH640" s="570"/>
      <c r="CI640" s="112"/>
      <c r="CJ640" s="112"/>
      <c r="CK640" s="112"/>
    </row>
    <row r="641" spans="1:89" hidden="1" outlineLevel="1">
      <c r="A641" s="117"/>
      <c r="B641" s="117"/>
      <c r="C641" s="95" t="s">
        <v>125</v>
      </c>
      <c r="D641" s="122" t="s">
        <v>105</v>
      </c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24"/>
      <c r="AB641" s="112"/>
      <c r="AC641" s="246"/>
      <c r="AD641" s="246"/>
      <c r="AE641" s="246"/>
      <c r="AF641" s="246"/>
      <c r="AG641" s="246"/>
      <c r="AH641" s="246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246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246"/>
      <c r="CG641" s="582"/>
      <c r="CH641" s="582"/>
      <c r="CI641" s="112"/>
      <c r="CJ641" s="112"/>
      <c r="CK641" s="112"/>
    </row>
    <row r="642" spans="1:89" hidden="1" outlineLevel="1">
      <c r="A642" s="117"/>
      <c r="B642" s="117"/>
      <c r="C642" s="100"/>
      <c r="D642" s="117"/>
      <c r="E642" s="124"/>
      <c r="F642" s="124"/>
      <c r="G642" s="111">
        <f>J642+O642+P642+Q642+R642</f>
        <v>0</v>
      </c>
      <c r="H642" s="225">
        <f t="shared" ref="H642:J644" si="1123">SUM(I642:L642)</f>
        <v>0</v>
      </c>
      <c r="I642" s="225">
        <f t="shared" si="1123"/>
        <v>0</v>
      </c>
      <c r="J642" s="111">
        <f t="shared" si="1123"/>
        <v>0</v>
      </c>
      <c r="K642" s="123"/>
      <c r="L642" s="123"/>
      <c r="M642" s="123"/>
      <c r="N642" s="123"/>
      <c r="O642" s="123"/>
      <c r="P642" s="123"/>
      <c r="Q642" s="123"/>
      <c r="R642" s="123"/>
      <c r="S642" s="221"/>
      <c r="T642" s="123"/>
      <c r="U642" s="123"/>
      <c r="V642" s="123"/>
      <c r="W642" s="123"/>
      <c r="X642" s="123"/>
      <c r="Y642" s="123"/>
      <c r="Z642" s="221"/>
      <c r="AA642" s="124"/>
      <c r="AB642" s="111">
        <f>AI642+AX642+BA642+BD642+BG642</f>
        <v>0</v>
      </c>
      <c r="AC642" s="247"/>
      <c r="AD642" s="247"/>
      <c r="AE642" s="247"/>
      <c r="AF642" s="247"/>
      <c r="AG642" s="247"/>
      <c r="AH642" s="247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221"/>
      <c r="BK642" s="221"/>
      <c r="BL642" s="221"/>
      <c r="BM642" s="124"/>
      <c r="BN642" s="124"/>
      <c r="BO642" s="124"/>
      <c r="BP642" s="124"/>
      <c r="BQ642" s="111">
        <f>SUM(BS642:BW642)</f>
        <v>0</v>
      </c>
      <c r="BR642" s="247"/>
      <c r="BS642" s="123"/>
      <c r="BT642" s="123"/>
      <c r="BU642" s="123"/>
      <c r="BV642" s="123"/>
      <c r="BW642" s="123"/>
      <c r="BX642" s="221"/>
      <c r="BY642" s="221"/>
      <c r="BZ642" s="111">
        <f>SUM(CA642:CD642)</f>
        <v>0</v>
      </c>
      <c r="CA642" s="123"/>
      <c r="CB642" s="123"/>
      <c r="CC642" s="123"/>
      <c r="CD642" s="123"/>
      <c r="CE642" s="221"/>
      <c r="CF642" s="229"/>
      <c r="CG642" s="578"/>
      <c r="CH642" s="578"/>
      <c r="CI642" s="124"/>
      <c r="CJ642" s="124"/>
      <c r="CK642" s="117"/>
    </row>
    <row r="643" spans="1:89" hidden="1" outlineLevel="1">
      <c r="A643" s="117"/>
      <c r="B643" s="117"/>
      <c r="C643" s="100"/>
      <c r="D643" s="117"/>
      <c r="E643" s="124"/>
      <c r="F643" s="124"/>
      <c r="G643" s="111">
        <f>J643+O643+P643+Q643+R643</f>
        <v>0</v>
      </c>
      <c r="H643" s="225">
        <f t="shared" si="1123"/>
        <v>0</v>
      </c>
      <c r="I643" s="225">
        <f t="shared" si="1123"/>
        <v>0</v>
      </c>
      <c r="J643" s="111">
        <f t="shared" si="1123"/>
        <v>0</v>
      </c>
      <c r="K643" s="90"/>
      <c r="L643" s="90"/>
      <c r="M643" s="90"/>
      <c r="N643" s="90"/>
      <c r="O643" s="90"/>
      <c r="P643" s="90"/>
      <c r="Q643" s="90"/>
      <c r="R643" s="90"/>
      <c r="S643" s="224"/>
      <c r="T643" s="87"/>
      <c r="U643" s="87"/>
      <c r="V643" s="87"/>
      <c r="W643" s="87"/>
      <c r="X643" s="87"/>
      <c r="Y643" s="87"/>
      <c r="Z643" s="222"/>
      <c r="AA643" s="124"/>
      <c r="AB643" s="111">
        <f>AI643+AX643+BA643+BD643+BG643</f>
        <v>0</v>
      </c>
      <c r="AC643" s="247"/>
      <c r="AD643" s="247"/>
      <c r="AE643" s="247"/>
      <c r="AF643" s="247"/>
      <c r="AG643" s="247"/>
      <c r="AH643" s="247"/>
      <c r="AI643" s="87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221"/>
      <c r="BK643" s="221"/>
      <c r="BL643" s="221"/>
      <c r="BM643" s="124"/>
      <c r="BN643" s="124"/>
      <c r="BO643" s="124"/>
      <c r="BP643" s="124"/>
      <c r="BQ643" s="111">
        <f>SUM(BS643:BW643)</f>
        <v>0</v>
      </c>
      <c r="BR643" s="247"/>
      <c r="BS643" s="123"/>
      <c r="BT643" s="123"/>
      <c r="BU643" s="123"/>
      <c r="BV643" s="123"/>
      <c r="BW643" s="123"/>
      <c r="BX643" s="221"/>
      <c r="BY643" s="221"/>
      <c r="BZ643" s="111">
        <f>SUM(CA643:CD643)</f>
        <v>0</v>
      </c>
      <c r="CA643" s="123"/>
      <c r="CB643" s="123"/>
      <c r="CC643" s="123"/>
      <c r="CD643" s="123"/>
      <c r="CE643" s="221"/>
      <c r="CF643" s="229"/>
      <c r="CG643" s="578"/>
      <c r="CH643" s="578"/>
      <c r="CI643" s="124"/>
      <c r="CJ643" s="124"/>
      <c r="CK643" s="117"/>
    </row>
    <row r="644" spans="1:89" hidden="1" outlineLevel="1">
      <c r="A644" s="117"/>
      <c r="B644" s="117"/>
      <c r="C644" s="100" t="s">
        <v>104</v>
      </c>
      <c r="D644" s="117"/>
      <c r="E644" s="124"/>
      <c r="F644" s="124"/>
      <c r="G644" s="111">
        <f>J644+O644+P644+Q644+R644</f>
        <v>0</v>
      </c>
      <c r="H644" s="225">
        <f t="shared" si="1123"/>
        <v>0</v>
      </c>
      <c r="I644" s="225">
        <f t="shared" si="1123"/>
        <v>0</v>
      </c>
      <c r="J644" s="111">
        <f t="shared" si="1123"/>
        <v>0</v>
      </c>
      <c r="K644" s="90"/>
      <c r="L644" s="90"/>
      <c r="M644" s="90"/>
      <c r="N644" s="90"/>
      <c r="O644" s="90"/>
      <c r="P644" s="90"/>
      <c r="Q644" s="90"/>
      <c r="R644" s="90"/>
      <c r="S644" s="224"/>
      <c r="T644" s="87"/>
      <c r="U644" s="87"/>
      <c r="V644" s="87"/>
      <c r="W644" s="87"/>
      <c r="X644" s="87"/>
      <c r="Y644" s="87"/>
      <c r="Z644" s="222"/>
      <c r="AA644" s="124"/>
      <c r="AB644" s="111">
        <f>AI644+AX644+BA644+BD644+BG644</f>
        <v>0</v>
      </c>
      <c r="AC644" s="247"/>
      <c r="AD644" s="247"/>
      <c r="AE644" s="247"/>
      <c r="AF644" s="247"/>
      <c r="AG644" s="247"/>
      <c r="AH644" s="247"/>
      <c r="AI644" s="87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221"/>
      <c r="BK644" s="221"/>
      <c r="BL644" s="221"/>
      <c r="BM644" s="124"/>
      <c r="BN644" s="124"/>
      <c r="BO644" s="124"/>
      <c r="BP644" s="124"/>
      <c r="BQ644" s="111">
        <f>SUM(BS644:BW644)</f>
        <v>0</v>
      </c>
      <c r="BR644" s="247"/>
      <c r="BS644" s="123"/>
      <c r="BT644" s="123"/>
      <c r="BU644" s="123"/>
      <c r="BV644" s="123"/>
      <c r="BW644" s="123"/>
      <c r="BX644" s="221"/>
      <c r="BY644" s="221"/>
      <c r="BZ644" s="111">
        <f>SUM(CA644:CD644)</f>
        <v>0</v>
      </c>
      <c r="CA644" s="123"/>
      <c r="CB644" s="123"/>
      <c r="CC644" s="123"/>
      <c r="CD644" s="123"/>
      <c r="CE644" s="221"/>
      <c r="CF644" s="229"/>
      <c r="CG644" s="578"/>
      <c r="CH644" s="578"/>
      <c r="CI644" s="124"/>
      <c r="CJ644" s="124"/>
      <c r="CK644" s="117"/>
    </row>
    <row r="645" spans="1:89" hidden="1" outlineLevel="1">
      <c r="A645" s="117"/>
      <c r="B645" s="117"/>
      <c r="C645" s="97"/>
      <c r="D645" s="124" t="s">
        <v>13</v>
      </c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24"/>
      <c r="AB645" s="111">
        <f>SUM(AB642:AB644)</f>
        <v>0</v>
      </c>
      <c r="AC645" s="247"/>
      <c r="AD645" s="247"/>
      <c r="AE645" s="247"/>
      <c r="AF645" s="247"/>
      <c r="AG645" s="247"/>
      <c r="AH645" s="247"/>
      <c r="AI645" s="111">
        <f>SUM(AI642:AI644)</f>
        <v>0</v>
      </c>
      <c r="AJ645" s="111">
        <f>SUM(AJ642:AJ644)</f>
        <v>0</v>
      </c>
      <c r="AK645" s="111">
        <f t="shared" ref="AK645:BI645" si="1124">SUM(AK642:AK644)</f>
        <v>0</v>
      </c>
      <c r="AL645" s="111">
        <f t="shared" si="1124"/>
        <v>0</v>
      </c>
      <c r="AM645" s="111">
        <f t="shared" si="1124"/>
        <v>0</v>
      </c>
      <c r="AN645" s="111">
        <f t="shared" si="1124"/>
        <v>0</v>
      </c>
      <c r="AO645" s="111">
        <f t="shared" si="1124"/>
        <v>0</v>
      </c>
      <c r="AP645" s="111">
        <f t="shared" si="1124"/>
        <v>0</v>
      </c>
      <c r="AQ645" s="111">
        <f t="shared" si="1124"/>
        <v>0</v>
      </c>
      <c r="AR645" s="111">
        <f t="shared" si="1124"/>
        <v>0</v>
      </c>
      <c r="AS645" s="111">
        <f t="shared" si="1124"/>
        <v>0</v>
      </c>
      <c r="AT645" s="111">
        <f t="shared" si="1124"/>
        <v>0</v>
      </c>
      <c r="AU645" s="111">
        <f t="shared" si="1124"/>
        <v>0</v>
      </c>
      <c r="AV645" s="111">
        <f t="shared" si="1124"/>
        <v>0</v>
      </c>
      <c r="AW645" s="111">
        <f t="shared" si="1124"/>
        <v>0</v>
      </c>
      <c r="AX645" s="111">
        <f t="shared" si="1124"/>
        <v>0</v>
      </c>
      <c r="AY645" s="111">
        <f t="shared" si="1124"/>
        <v>0</v>
      </c>
      <c r="AZ645" s="111">
        <f t="shared" si="1124"/>
        <v>0</v>
      </c>
      <c r="BA645" s="111">
        <f t="shared" si="1124"/>
        <v>0</v>
      </c>
      <c r="BB645" s="111">
        <f t="shared" si="1124"/>
        <v>0</v>
      </c>
      <c r="BC645" s="111">
        <f t="shared" si="1124"/>
        <v>0</v>
      </c>
      <c r="BD645" s="111">
        <f t="shared" si="1124"/>
        <v>0</v>
      </c>
      <c r="BE645" s="111">
        <f t="shared" si="1124"/>
        <v>0</v>
      </c>
      <c r="BF645" s="111">
        <f t="shared" si="1124"/>
        <v>0</v>
      </c>
      <c r="BG645" s="111">
        <f t="shared" si="1124"/>
        <v>0</v>
      </c>
      <c r="BH645" s="111">
        <f t="shared" si="1124"/>
        <v>0</v>
      </c>
      <c r="BI645" s="111">
        <f t="shared" si="1124"/>
        <v>0</v>
      </c>
      <c r="BJ645" s="225">
        <f>SUM(BJ642:BJ644)</f>
        <v>0</v>
      </c>
      <c r="BK645" s="225">
        <f>SUM(BK642:BK644)</f>
        <v>0</v>
      </c>
      <c r="BL645" s="225">
        <f>SUM(BL642:BL644)</f>
        <v>0</v>
      </c>
      <c r="BM645" s="112"/>
      <c r="BN645" s="112"/>
      <c r="BO645" s="112"/>
      <c r="BP645" s="112"/>
      <c r="BQ645" s="111">
        <f t="shared" ref="BQ645:CD645" si="1125">SUM(BQ642:BQ644)</f>
        <v>0</v>
      </c>
      <c r="BR645" s="247"/>
      <c r="BS645" s="111">
        <f t="shared" si="1125"/>
        <v>0</v>
      </c>
      <c r="BT645" s="111">
        <f t="shared" si="1125"/>
        <v>0</v>
      </c>
      <c r="BU645" s="111">
        <f t="shared" si="1125"/>
        <v>0</v>
      </c>
      <c r="BV645" s="111">
        <f t="shared" si="1125"/>
        <v>0</v>
      </c>
      <c r="BW645" s="111">
        <f t="shared" si="1125"/>
        <v>0</v>
      </c>
      <c r="BX645" s="225">
        <f>SUM(BX642:BX644)</f>
        <v>0</v>
      </c>
      <c r="BY645" s="225">
        <f>SUM(BY642:BY644)</f>
        <v>0</v>
      </c>
      <c r="BZ645" s="111">
        <f t="shared" si="1125"/>
        <v>0</v>
      </c>
      <c r="CA645" s="111">
        <f t="shared" si="1125"/>
        <v>0</v>
      </c>
      <c r="CB645" s="111">
        <f t="shared" si="1125"/>
        <v>0</v>
      </c>
      <c r="CC645" s="111">
        <f t="shared" si="1125"/>
        <v>0</v>
      </c>
      <c r="CD645" s="111">
        <f t="shared" si="1125"/>
        <v>0</v>
      </c>
      <c r="CE645" s="225">
        <f>SUM(CE642:CE644)</f>
        <v>0</v>
      </c>
      <c r="CF645" s="247"/>
      <c r="CG645" s="570"/>
      <c r="CH645" s="570"/>
      <c r="CI645" s="112"/>
      <c r="CJ645" s="112"/>
      <c r="CK645" s="112"/>
    </row>
    <row r="646" spans="1:89" ht="78.75" outlineLevel="1">
      <c r="A646" s="119"/>
      <c r="B646" s="119"/>
      <c r="C646" s="101">
        <v>2</v>
      </c>
      <c r="D646" s="25" t="s">
        <v>291</v>
      </c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252"/>
      <c r="AD646" s="252"/>
      <c r="AE646" s="252"/>
      <c r="AF646" s="252"/>
      <c r="AG646" s="252"/>
      <c r="AH646" s="252"/>
      <c r="AI646" s="173"/>
      <c r="AJ646" s="164">
        <f>AJ652+AJ657+AJ662+AJ667+AJ672+AJ677+AJ683+AJ688+AJ693+AJ698+AJ703+AJ708</f>
        <v>147.55148082810246</v>
      </c>
      <c r="AK646" s="164">
        <f>AK652+AK657+AK662+AK667+AK672+AK677+AK683+AK688+AK693+AK698+AK703+AK708</f>
        <v>2.9753618517062463</v>
      </c>
      <c r="AL646" s="173"/>
      <c r="AM646" s="164">
        <f>AM652+AM657+AM662+AM667+AM672+AM677+AM683+AM688+AM693+AM698+AM703+AM708</f>
        <v>10.441670980000001</v>
      </c>
      <c r="AN646" s="164">
        <f>AN652+AN657+AN662+AN667+AN672+AN677+AN683+AN688+AN693+AN698+AN703+AN708</f>
        <v>0.18173660144000003</v>
      </c>
      <c r="AO646" s="173"/>
      <c r="AP646" s="164">
        <f>AP652+AP657+AP662+AP667+AP672+AP677+AP683+AP688+AP693+AP698+AP703+AP708</f>
        <v>46.159386884</v>
      </c>
      <c r="AQ646" s="164">
        <f>AQ652+AQ657+AQ662+AQ667+AQ672+AQ677+AQ683+AQ688+AQ693+AQ698+AQ703+AQ708</f>
        <v>0.80340111395200009</v>
      </c>
      <c r="AR646" s="173"/>
      <c r="AS646" s="164">
        <f>AS652+AS657+AS662+AS667+AS672+AS677+AS683+AS688+AS693+AS698+AS703+AS708</f>
        <v>63.226118072000006</v>
      </c>
      <c r="AT646" s="164">
        <f>AT652+AT657+AT662+AT667+AT672+AT677+AT683+AT688+AT693+AT698+AT703+AT708</f>
        <v>1.1004464556160003</v>
      </c>
      <c r="AU646" s="173"/>
      <c r="AV646" s="164">
        <f>AV652+AV657+AV662+AV667+AV672+AV677+AV683+AV688+AV693+AV698+AV703+AV708</f>
        <v>18.867019287999998</v>
      </c>
      <c r="AW646" s="164">
        <f>AW652+AW657+AW662+AW667+AW672+AW677+AW683+AW688+AW693+AW698+AW703+AW708</f>
        <v>0.32837923846400002</v>
      </c>
      <c r="AX646" s="173"/>
      <c r="AY646" s="164">
        <f>AY652+AY657+AY662+AY667+AY672+AY677+AY683+AY688+AY693+AY698+AY703+AY708</f>
        <v>138.69419522400003</v>
      </c>
      <c r="AZ646" s="164">
        <f>AZ652+AZ657+AZ662+AZ667+AZ672+AZ677+AZ683+AZ688+AZ693+AZ698+AZ703+AZ708</f>
        <v>2.4139634094720006</v>
      </c>
      <c r="BA646" s="173"/>
      <c r="BB646" s="164">
        <f>BB652+BB657+BB662+BB667+BB672+BB677+BB683+BB688+BB693+BB698+BB703+BB708</f>
        <v>140.710517896</v>
      </c>
      <c r="BC646" s="164">
        <f>BC652+BC657+BC662+BC667+BC672+BC677+BC683+BC688+BC693+BC698+BC703+BC708</f>
        <v>2.4490573738880004</v>
      </c>
      <c r="BD646" s="173"/>
      <c r="BE646" s="164">
        <f>BE652+BE657+BE662+BE667+BE672+BE677+BE683+BE688+BE693+BE698+BE703+BE708</f>
        <v>140.710517896</v>
      </c>
      <c r="BF646" s="164">
        <f>BF652+BF657+BF662+BF667+BF672+BF677+BF683+BF688+BF693+BF698+BF703+BF708</f>
        <v>2.4490573738880004</v>
      </c>
      <c r="BG646" s="173"/>
      <c r="BH646" s="164">
        <f>BH652+BH657+BH662+BH667+BH672+BH677+BH683+BH688+BH693+BH698+BH703+BH708</f>
        <v>104.70475589599999</v>
      </c>
      <c r="BI646" s="164">
        <f>BI652+BI657+BI662+BI667+BI672+BI677+BI683+BI688+BI693+BI698+BI703+BI708</f>
        <v>1.8223794378880003</v>
      </c>
      <c r="BJ646" s="173"/>
      <c r="BK646" s="164">
        <f>BK652+BK657+BK662+BK667+BK672+BK677+BK683+BK688+BK693+BK698+BK703+BK708</f>
        <v>104.70475589599999</v>
      </c>
      <c r="BL646" s="164">
        <f>BL652+BL657+BL662+BL667+BL672+BL677+BL683+BL688+BL693+BL698+BL703+BL708</f>
        <v>1.8223794378880003</v>
      </c>
      <c r="BM646" s="173"/>
      <c r="BN646" s="173"/>
      <c r="BO646" s="173"/>
      <c r="BP646" s="173"/>
      <c r="BQ646" s="164">
        <f>BQ652+BQ657+BQ662+BQ667+BQ672+BQ677+BQ683+BQ688+BQ693+BQ698+BQ703+BQ708</f>
        <v>16.423448512687774</v>
      </c>
      <c r="BR646" s="248"/>
      <c r="BS646" s="164">
        <f>BS652+BS657+BS662+BS667+BS672+BS677+BS683+BS688+BS693+BS698+BS703+BS708</f>
        <v>0</v>
      </c>
      <c r="BT646" s="164">
        <f t="shared" ref="BT646:CH646" si="1126">BT652+BT657+BT662+BT667+BT672+BT677+BT683+BT688+BT693+BT698+BT703+BT708</f>
        <v>0.62847956519873227</v>
      </c>
      <c r="BU646" s="164">
        <f t="shared" si="1126"/>
        <v>2.1818618500432412</v>
      </c>
      <c r="BV646" s="164">
        <f t="shared" si="1126"/>
        <v>3.1109536911019116</v>
      </c>
      <c r="BW646" s="164">
        <f t="shared" si="1126"/>
        <v>2.2904291499999996</v>
      </c>
      <c r="BX646" s="164">
        <f t="shared" si="1126"/>
        <v>2.4904291500000002</v>
      </c>
      <c r="BY646" s="164">
        <f t="shared" si="1126"/>
        <v>2.4904291500000002</v>
      </c>
      <c r="BZ646" s="164">
        <f t="shared" si="1126"/>
        <v>1.02439956</v>
      </c>
      <c r="CA646" s="164">
        <f t="shared" si="1126"/>
        <v>0</v>
      </c>
      <c r="CB646" s="164">
        <f t="shared" si="1126"/>
        <v>0</v>
      </c>
      <c r="CC646" s="164">
        <f t="shared" si="1126"/>
        <v>1.02439956</v>
      </c>
      <c r="CD646" s="164">
        <f t="shared" si="1126"/>
        <v>0</v>
      </c>
      <c r="CE646" s="164">
        <f t="shared" si="1126"/>
        <v>0</v>
      </c>
      <c r="CF646" s="164">
        <f t="shared" si="1126"/>
        <v>0</v>
      </c>
      <c r="CG646" s="164">
        <f t="shared" si="1126"/>
        <v>0</v>
      </c>
      <c r="CH646" s="164">
        <f t="shared" si="1126"/>
        <v>0</v>
      </c>
      <c r="CI646" s="173"/>
      <c r="CJ646" s="173"/>
      <c r="CK646" s="173"/>
    </row>
    <row r="647" spans="1:89" outlineLevel="1">
      <c r="A647" s="117"/>
      <c r="B647" s="117"/>
      <c r="C647" s="95" t="s">
        <v>51</v>
      </c>
      <c r="D647" s="122" t="s">
        <v>101</v>
      </c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23"/>
      <c r="AB647" s="112"/>
      <c r="AC647" s="246"/>
      <c r="AD647" s="246"/>
      <c r="AE647" s="246"/>
      <c r="AF647" s="246"/>
      <c r="AG647" s="246"/>
      <c r="AH647" s="246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246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246"/>
      <c r="CG647" s="582"/>
      <c r="CH647" s="582"/>
      <c r="CI647" s="112"/>
      <c r="CJ647" s="112"/>
      <c r="CK647" s="112"/>
    </row>
    <row r="648" spans="1:89" outlineLevel="1">
      <c r="A648" s="117"/>
      <c r="B648" s="117"/>
      <c r="C648" s="102" t="s">
        <v>126</v>
      </c>
      <c r="D648" s="36" t="s">
        <v>106</v>
      </c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7"/>
      <c r="AB648" s="112"/>
      <c r="AC648" s="246"/>
      <c r="AD648" s="246"/>
      <c r="AE648" s="246"/>
      <c r="AF648" s="246"/>
      <c r="AG648" s="246"/>
      <c r="AH648" s="246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221"/>
      <c r="BS648" s="112"/>
      <c r="BT648" s="112"/>
      <c r="BU648" s="112"/>
      <c r="BV648" s="112"/>
      <c r="BW648" s="112"/>
      <c r="BX648" s="112"/>
      <c r="BY648" s="112"/>
      <c r="BZ648" s="112"/>
      <c r="CA648" s="221"/>
      <c r="CB648" s="112"/>
      <c r="CC648" s="112"/>
      <c r="CD648" s="112"/>
      <c r="CE648" s="112"/>
      <c r="CF648" s="246"/>
      <c r="CG648" s="582"/>
      <c r="CH648" s="582"/>
      <c r="CI648" s="112"/>
      <c r="CJ648" s="112"/>
      <c r="CK648" s="112"/>
    </row>
    <row r="649" spans="1:89" ht="60" outlineLevel="1">
      <c r="A649" s="117"/>
      <c r="B649" s="117"/>
      <c r="C649" s="103"/>
      <c r="D649" s="231" t="s">
        <v>337</v>
      </c>
      <c r="E649" s="214" t="s">
        <v>75</v>
      </c>
      <c r="F649" s="214" t="s">
        <v>14</v>
      </c>
      <c r="G649" s="599">
        <f t="shared" ref="G649:G650" si="1127">J649+O649+P649+Q649+I649</f>
        <v>13594</v>
      </c>
      <c r="H649" s="225">
        <f>U649/$U$100*$H$100</f>
        <v>0</v>
      </c>
      <c r="I649" s="600">
        <v>85</v>
      </c>
      <c r="J649" s="225">
        <v>1886</v>
      </c>
      <c r="K649" s="590">
        <v>288</v>
      </c>
      <c r="L649" s="590">
        <v>1279</v>
      </c>
      <c r="M649" s="590">
        <v>1751</v>
      </c>
      <c r="N649" s="590">
        <v>519</v>
      </c>
      <c r="O649" s="571">
        <f t="shared" ref="O649:O650" si="1128">SUM(K649:N649)</f>
        <v>3837</v>
      </c>
      <c r="P649" s="123">
        <v>3893</v>
      </c>
      <c r="Q649" s="123">
        <v>3893</v>
      </c>
      <c r="R649" s="123">
        <v>2893</v>
      </c>
      <c r="S649" s="221">
        <v>2893</v>
      </c>
      <c r="T649" s="221">
        <f t="shared" ref="T649:T650" si="1129">SUM(U649:Z649)</f>
        <v>6052</v>
      </c>
      <c r="U649" s="590">
        <f>V649/$V$100*$U$100</f>
        <v>95</v>
      </c>
      <c r="V649" s="123">
        <v>1951</v>
      </c>
      <c r="W649" s="123">
        <v>4006</v>
      </c>
      <c r="X649" s="123"/>
      <c r="Y649" s="123"/>
      <c r="Z649" s="221"/>
      <c r="AA649" s="578" t="s">
        <v>316</v>
      </c>
      <c r="AB649" s="575">
        <f t="shared" ref="AB649:AB650" si="1130">AI649+AX649+BA649+BD649+AF649</f>
        <v>2.0324908503281676</v>
      </c>
      <c r="AC649" s="247">
        <f>$AC$100/$U$100*U649</f>
        <v>5.2499999999999998E-2</v>
      </c>
      <c r="AD649" s="247">
        <f t="shared" ref="AD649:AD650" si="1131">AC649*344.5</f>
        <v>18.08625</v>
      </c>
      <c r="AE649" s="247">
        <f>$AE$100/$AC$100*AC649</f>
        <v>0.144241125</v>
      </c>
      <c r="AF649" s="247">
        <v>0.39901071599999999</v>
      </c>
      <c r="AG649" s="247">
        <v>137.45919166199999</v>
      </c>
      <c r="AH649" s="247">
        <v>2.7289950526825137</v>
      </c>
      <c r="AI649" s="223">
        <v>0.41869066632816737</v>
      </c>
      <c r="AJ649" s="660">
        <v>144.23893455005367</v>
      </c>
      <c r="AK649" s="223">
        <v>2.9065398361767141</v>
      </c>
      <c r="AL649" s="362">
        <v>3.0100608000000001E-2</v>
      </c>
      <c r="AM649" s="223">
        <v>10.369659456000001</v>
      </c>
      <c r="AN649" s="353">
        <v>0.18048324556800002</v>
      </c>
      <c r="AO649" s="353">
        <v>0.13367596400000001</v>
      </c>
      <c r="AP649" s="223">
        <v>46.051369598000001</v>
      </c>
      <c r="AQ649" s="363">
        <v>0.80152108014400014</v>
      </c>
      <c r="AR649" s="353">
        <v>0.18300751600000001</v>
      </c>
      <c r="AS649" s="223">
        <v>63.046089262000002</v>
      </c>
      <c r="AT649" s="363">
        <v>1.0973130659360002</v>
      </c>
      <c r="AU649" s="353">
        <v>5.4243804E-2</v>
      </c>
      <c r="AV649" s="223">
        <v>18.686990477999998</v>
      </c>
      <c r="AW649" s="223">
        <v>0.32524584878400004</v>
      </c>
      <c r="AX649" s="223">
        <v>0.40102789200000005</v>
      </c>
      <c r="AY649" s="223">
        <v>138.15410879400002</v>
      </c>
      <c r="AZ649" s="223">
        <v>2.4045632404320005</v>
      </c>
      <c r="BA649" s="353">
        <v>0.40688078799999999</v>
      </c>
      <c r="BB649" s="223">
        <v>140.170431466</v>
      </c>
      <c r="BC649" s="353">
        <v>2.4396572048480003</v>
      </c>
      <c r="BD649" s="223">
        <v>0.40688078799999999</v>
      </c>
      <c r="BE649" s="223">
        <v>140.170431466</v>
      </c>
      <c r="BF649" s="223">
        <v>2.4396572048480003</v>
      </c>
      <c r="BG649" s="353">
        <v>0.302364788</v>
      </c>
      <c r="BH649" s="223">
        <v>104.16466946599999</v>
      </c>
      <c r="BI649" s="223">
        <v>1.8129792688480002</v>
      </c>
      <c r="BJ649" s="353">
        <v>0.302364788</v>
      </c>
      <c r="BK649" s="223">
        <v>104.16466946599999</v>
      </c>
      <c r="BL649" s="223">
        <v>1.8129792688480002</v>
      </c>
      <c r="BM649" s="121"/>
      <c r="BN649" s="121"/>
      <c r="BO649" s="121"/>
      <c r="BP649" s="121"/>
      <c r="BQ649" s="599">
        <f>SUM(BS649:BW649)</f>
        <v>8.171714450988615</v>
      </c>
      <c r="BR649" s="223"/>
      <c r="BS649" s="121"/>
      <c r="BT649" s="671">
        <v>0.62319267085426344</v>
      </c>
      <c r="BU649" s="671">
        <v>2.168896049252528</v>
      </c>
      <c r="BV649" s="671">
        <v>3.0979878903111984</v>
      </c>
      <c r="BW649" s="671">
        <v>2.2816378405706241</v>
      </c>
      <c r="BX649" s="671">
        <v>2.2786146942744154</v>
      </c>
      <c r="BY649" s="671">
        <v>2.2786146942744154</v>
      </c>
      <c r="BZ649" s="111">
        <f>SUM(CA649:CD649)</f>
        <v>1.001401814875549</v>
      </c>
      <c r="CA649" s="222"/>
      <c r="CB649" s="239"/>
      <c r="CC649" s="295">
        <v>1.001401814875549</v>
      </c>
      <c r="CD649" s="123"/>
      <c r="CE649" s="221"/>
      <c r="CF649" s="229"/>
      <c r="CG649" s="578"/>
      <c r="CH649" s="578"/>
      <c r="CI649" s="117"/>
      <c r="CJ649" s="117"/>
      <c r="CK649" s="117"/>
    </row>
    <row r="650" spans="1:89" ht="60" outlineLevel="1">
      <c r="A650" s="117"/>
      <c r="B650" s="117"/>
      <c r="C650" s="103"/>
      <c r="D650" s="292" t="s">
        <v>338</v>
      </c>
      <c r="E650" s="214" t="s">
        <v>75</v>
      </c>
      <c r="F650" s="214" t="s">
        <v>14</v>
      </c>
      <c r="G650" s="599">
        <f t="shared" si="1127"/>
        <v>1383</v>
      </c>
      <c r="H650" s="225">
        <v>1722</v>
      </c>
      <c r="I650" s="600">
        <v>1322</v>
      </c>
      <c r="J650" s="225">
        <v>16</v>
      </c>
      <c r="K650" s="90">
        <v>2</v>
      </c>
      <c r="L650" s="90">
        <v>3</v>
      </c>
      <c r="M650" s="90">
        <v>5</v>
      </c>
      <c r="N650" s="90">
        <v>5</v>
      </c>
      <c r="O650" s="571">
        <f t="shared" si="1128"/>
        <v>15</v>
      </c>
      <c r="P650" s="90">
        <v>15</v>
      </c>
      <c r="Q650" s="90">
        <v>15</v>
      </c>
      <c r="R650" s="90">
        <v>15</v>
      </c>
      <c r="S650" s="224">
        <v>15</v>
      </c>
      <c r="T650" s="221">
        <f t="shared" si="1129"/>
        <v>3437</v>
      </c>
      <c r="U650" s="160">
        <v>3337</v>
      </c>
      <c r="V650" s="87">
        <v>8</v>
      </c>
      <c r="W650" s="87">
        <v>92</v>
      </c>
      <c r="X650" s="87"/>
      <c r="Y650" s="87"/>
      <c r="Z650" s="222"/>
      <c r="AA650" s="578" t="s">
        <v>316</v>
      </c>
      <c r="AB650" s="575">
        <f t="shared" si="1130"/>
        <v>1.5954866949343338E-2</v>
      </c>
      <c r="AC650" s="247">
        <f>$AC$101/$U$101*U650</f>
        <v>0.16853535353535354</v>
      </c>
      <c r="AD650" s="247">
        <f t="shared" si="1131"/>
        <v>58.060429292929292</v>
      </c>
      <c r="AE650" s="247">
        <f>$AE$101/$AC$101*AC650</f>
        <v>0.97876906565656552</v>
      </c>
      <c r="AF650" s="247">
        <v>1.6361279999999999E-3</v>
      </c>
      <c r="AG650" s="247">
        <v>0.56364609599999993</v>
      </c>
      <c r="AH650" s="247">
        <v>2.394611094148221E-3</v>
      </c>
      <c r="AI650" s="223">
        <v>9.61551894934334E-3</v>
      </c>
      <c r="AJ650" s="660">
        <v>3.3125462780487807</v>
      </c>
      <c r="AK650" s="223">
        <v>6.8822015529532363E-2</v>
      </c>
      <c r="AL650" s="353">
        <v>2.09032E-4</v>
      </c>
      <c r="AM650" s="223">
        <v>7.2011523999999993E-2</v>
      </c>
      <c r="AN650" s="353">
        <v>1.253355872E-3</v>
      </c>
      <c r="AO650" s="353">
        <v>3.1354799999999997E-4</v>
      </c>
      <c r="AP650" s="223">
        <v>0.10801728599999999</v>
      </c>
      <c r="AQ650" s="223">
        <v>1.8800338079999999E-3</v>
      </c>
      <c r="AR650" s="353">
        <v>5.2258000000000003E-4</v>
      </c>
      <c r="AS650" s="223">
        <v>0.18002881000000001</v>
      </c>
      <c r="AT650" s="223">
        <v>3.1333896800000002E-3</v>
      </c>
      <c r="AU650" s="353">
        <v>5.2258000000000003E-4</v>
      </c>
      <c r="AV650" s="223">
        <v>0.18002881000000001</v>
      </c>
      <c r="AW650" s="223">
        <v>3.1333896800000002E-3</v>
      </c>
      <c r="AX650" s="223">
        <v>1.5677399999999998E-3</v>
      </c>
      <c r="AY650" s="223">
        <v>0.54008643000000001</v>
      </c>
      <c r="AZ650" s="223">
        <v>9.4001690399999997E-3</v>
      </c>
      <c r="BA650" s="353">
        <v>1.56774E-3</v>
      </c>
      <c r="BB650" s="223">
        <v>0.54008643000000001</v>
      </c>
      <c r="BC650" s="353">
        <v>9.4001690399999997E-3</v>
      </c>
      <c r="BD650" s="223">
        <v>1.56774E-3</v>
      </c>
      <c r="BE650" s="223">
        <v>0.54008643000000001</v>
      </c>
      <c r="BF650" s="223">
        <v>9.4001690399999997E-3</v>
      </c>
      <c r="BG650" s="353">
        <v>1.56774E-3</v>
      </c>
      <c r="BH650" s="223">
        <v>0.54008643000000001</v>
      </c>
      <c r="BI650" s="223">
        <v>9.4001690399999997E-3</v>
      </c>
      <c r="BJ650" s="353">
        <v>1.56774E-3</v>
      </c>
      <c r="BK650" s="223">
        <v>0.54008643000000001</v>
      </c>
      <c r="BL650" s="223">
        <v>9.4001690399999997E-3</v>
      </c>
      <c r="BM650" s="223"/>
      <c r="BN650" s="223"/>
      <c r="BO650" s="223"/>
      <c r="BP650" s="223"/>
      <c r="BQ650" s="599">
        <f>SUM(BS650:BW650)</f>
        <v>4.0009805355271114E-2</v>
      </c>
      <c r="BR650" s="223"/>
      <c r="BS650" s="223"/>
      <c r="BT650" s="671">
        <v>5.2868943444688322E-3</v>
      </c>
      <c r="BU650" s="671">
        <v>1.2965800790713319E-2</v>
      </c>
      <c r="BV650" s="671">
        <v>1.2965800790713319E-2</v>
      </c>
      <c r="BW650" s="671">
        <v>8.7913094293756398E-3</v>
      </c>
      <c r="BX650" s="671">
        <v>0.2118144557255846</v>
      </c>
      <c r="BY650" s="671">
        <v>0.2118144557255846</v>
      </c>
      <c r="BZ650" s="111">
        <f>SUM(CA650:CD650)</f>
        <v>2.2997745124450953E-2</v>
      </c>
      <c r="CA650" s="222"/>
      <c r="CB650" s="239"/>
      <c r="CC650" s="295">
        <v>2.2997745124450953E-2</v>
      </c>
      <c r="CD650" s="87"/>
      <c r="CE650" s="222"/>
      <c r="CF650" s="226"/>
      <c r="CG650" s="568"/>
      <c r="CH650" s="568"/>
      <c r="CI650" s="117"/>
      <c r="CJ650" s="117"/>
      <c r="CK650" s="117"/>
    </row>
    <row r="651" spans="1:89" outlineLevel="1">
      <c r="A651" s="117"/>
      <c r="B651" s="117"/>
      <c r="C651" s="103"/>
      <c r="D651" s="131"/>
      <c r="E651" s="117"/>
      <c r="F651" s="117"/>
      <c r="G651" s="111">
        <f>J651+O651+P651+Q651+R651</f>
        <v>0</v>
      </c>
      <c r="H651" s="225">
        <f>SUM(I651:L651)</f>
        <v>0</v>
      </c>
      <c r="I651" s="225">
        <f>SUM(J651:M651)</f>
        <v>0</v>
      </c>
      <c r="J651" s="111">
        <f>SUM(K651:N651)</f>
        <v>0</v>
      </c>
      <c r="K651" s="90"/>
      <c r="L651" s="90"/>
      <c r="M651" s="90"/>
      <c r="N651" s="90"/>
      <c r="O651" s="90"/>
      <c r="P651" s="90"/>
      <c r="Q651" s="90"/>
      <c r="R651" s="90"/>
      <c r="S651" s="224"/>
      <c r="T651" s="87"/>
      <c r="U651" s="87"/>
      <c r="V651" s="87"/>
      <c r="W651" s="87"/>
      <c r="X651" s="87"/>
      <c r="Y651" s="87"/>
      <c r="Z651" s="222"/>
      <c r="AA651" s="87"/>
      <c r="AB651" s="111">
        <f>AI651+AX651+BA651+BD651+BG651</f>
        <v>0</v>
      </c>
      <c r="AC651" s="247"/>
      <c r="AD651" s="247"/>
      <c r="AE651" s="247"/>
      <c r="AF651" s="247"/>
      <c r="AG651" s="247"/>
      <c r="AH651" s="24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222"/>
      <c r="BK651" s="222"/>
      <c r="BL651" s="222"/>
      <c r="BM651" s="87"/>
      <c r="BN651" s="87"/>
      <c r="BO651" s="87"/>
      <c r="BP651" s="87"/>
      <c r="BQ651" s="599">
        <f t="shared" ref="BQ651" si="1132">SUM(BQ649:BQ650)</f>
        <v>8.2117242563438868</v>
      </c>
      <c r="BR651" s="222"/>
      <c r="BS651" s="87"/>
      <c r="BT651" s="87"/>
      <c r="BU651" s="87"/>
      <c r="BV651" s="87"/>
      <c r="BW651" s="87"/>
      <c r="BX651" s="222"/>
      <c r="BY651" s="222"/>
      <c r="BZ651" s="111">
        <f>SUM(CA651:CD651)</f>
        <v>0</v>
      </c>
      <c r="CA651" s="222"/>
      <c r="CB651" s="87"/>
      <c r="CC651" s="87"/>
      <c r="CD651" s="87"/>
      <c r="CE651" s="222"/>
      <c r="CF651" s="226"/>
      <c r="CG651" s="568"/>
      <c r="CH651" s="568"/>
      <c r="CI651" s="117"/>
      <c r="CJ651" s="117"/>
      <c r="CK651" s="117"/>
    </row>
    <row r="652" spans="1:89" ht="15.75" outlineLevel="1" thickBot="1">
      <c r="A652" s="117"/>
      <c r="B652" s="117"/>
      <c r="C652" s="103"/>
      <c r="D652" s="37" t="s">
        <v>107</v>
      </c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24"/>
      <c r="AB652" s="111">
        <f>SUM(AB649:AB651)</f>
        <v>2.0484457172775108</v>
      </c>
      <c r="AC652" s="247"/>
      <c r="AD652" s="247"/>
      <c r="AE652" s="247"/>
      <c r="AF652" s="225">
        <f t="shared" ref="AF652:AH652" si="1133">SUM(AF649:AF651)</f>
        <v>0.400646844</v>
      </c>
      <c r="AG652" s="225">
        <f t="shared" si="1133"/>
        <v>138.02283775800001</v>
      </c>
      <c r="AH652" s="225">
        <f t="shared" si="1133"/>
        <v>2.7313896637766621</v>
      </c>
      <c r="AI652" s="111">
        <f>SUM(AI649:AI651)</f>
        <v>0.42830618527751069</v>
      </c>
      <c r="AJ652" s="111">
        <f>SUM(AJ649:AJ651)</f>
        <v>147.55148082810246</v>
      </c>
      <c r="AK652" s="111">
        <f t="shared" ref="AK652:BI652" si="1134">SUM(AK649:AK651)</f>
        <v>2.9753618517062463</v>
      </c>
      <c r="AL652" s="111">
        <f t="shared" si="1134"/>
        <v>3.0309640000000002E-2</v>
      </c>
      <c r="AM652" s="111">
        <f t="shared" si="1134"/>
        <v>10.441670980000001</v>
      </c>
      <c r="AN652" s="111">
        <f t="shared" si="1134"/>
        <v>0.18173660144000003</v>
      </c>
      <c r="AO652" s="111">
        <f t="shared" si="1134"/>
        <v>0.13398951200000001</v>
      </c>
      <c r="AP652" s="111">
        <f t="shared" si="1134"/>
        <v>46.159386884</v>
      </c>
      <c r="AQ652" s="111">
        <f t="shared" si="1134"/>
        <v>0.80340111395200009</v>
      </c>
      <c r="AR652" s="111">
        <f t="shared" si="1134"/>
        <v>0.183530096</v>
      </c>
      <c r="AS652" s="111">
        <f t="shared" si="1134"/>
        <v>63.226118072000006</v>
      </c>
      <c r="AT652" s="111">
        <f t="shared" si="1134"/>
        <v>1.1004464556160003</v>
      </c>
      <c r="AU652" s="111">
        <f t="shared" si="1134"/>
        <v>5.4766384000000001E-2</v>
      </c>
      <c r="AV652" s="111">
        <f t="shared" si="1134"/>
        <v>18.867019287999998</v>
      </c>
      <c r="AW652" s="111">
        <f t="shared" si="1134"/>
        <v>0.32837923846400002</v>
      </c>
      <c r="AX652" s="111">
        <f t="shared" si="1134"/>
        <v>0.40259563200000004</v>
      </c>
      <c r="AY652" s="111">
        <f t="shared" si="1134"/>
        <v>138.69419522400003</v>
      </c>
      <c r="AZ652" s="111">
        <f t="shared" si="1134"/>
        <v>2.4139634094720006</v>
      </c>
      <c r="BA652" s="111">
        <f t="shared" si="1134"/>
        <v>0.40844852799999998</v>
      </c>
      <c r="BB652" s="111">
        <f t="shared" si="1134"/>
        <v>140.710517896</v>
      </c>
      <c r="BC652" s="111">
        <f t="shared" si="1134"/>
        <v>2.4490573738880004</v>
      </c>
      <c r="BD652" s="111">
        <f t="shared" si="1134"/>
        <v>0.40844852799999998</v>
      </c>
      <c r="BE652" s="111">
        <f t="shared" si="1134"/>
        <v>140.710517896</v>
      </c>
      <c r="BF652" s="111">
        <f t="shared" si="1134"/>
        <v>2.4490573738880004</v>
      </c>
      <c r="BG652" s="111">
        <f t="shared" si="1134"/>
        <v>0.30393252799999998</v>
      </c>
      <c r="BH652" s="111">
        <f t="shared" si="1134"/>
        <v>104.70475589599999</v>
      </c>
      <c r="BI652" s="111">
        <f t="shared" si="1134"/>
        <v>1.8223794378880003</v>
      </c>
      <c r="BJ652" s="225">
        <f>SUM(BJ649:BJ651)</f>
        <v>0.30393252799999998</v>
      </c>
      <c r="BK652" s="225">
        <f>SUM(BK649:BK651)</f>
        <v>104.70475589599999</v>
      </c>
      <c r="BL652" s="225">
        <f>SUM(BL649:BL651)</f>
        <v>1.8223794378880003</v>
      </c>
      <c r="BM652" s="112"/>
      <c r="BN652" s="112"/>
      <c r="BO652" s="112"/>
      <c r="BP652" s="112"/>
      <c r="BQ652" s="111">
        <f t="shared" ref="BQ652:CD652" si="1135">SUM(BQ649:BQ651)</f>
        <v>16.423448512687774</v>
      </c>
      <c r="BR652" s="225"/>
      <c r="BS652" s="111">
        <f t="shared" si="1135"/>
        <v>0</v>
      </c>
      <c r="BT652" s="111">
        <f t="shared" si="1135"/>
        <v>0.62847956519873227</v>
      </c>
      <c r="BU652" s="111">
        <f t="shared" si="1135"/>
        <v>2.1818618500432412</v>
      </c>
      <c r="BV652" s="111">
        <f t="shared" si="1135"/>
        <v>3.1109536911019116</v>
      </c>
      <c r="BW652" s="111">
        <f t="shared" si="1135"/>
        <v>2.2904291499999996</v>
      </c>
      <c r="BX652" s="225">
        <f>SUM(BX649:BX651)</f>
        <v>2.4904291500000002</v>
      </c>
      <c r="BY652" s="225">
        <f>SUM(BY649:BY651)</f>
        <v>2.4904291500000002</v>
      </c>
      <c r="BZ652" s="111">
        <f t="shared" si="1135"/>
        <v>1.02439956</v>
      </c>
      <c r="CA652" s="225">
        <f t="shared" si="1135"/>
        <v>0</v>
      </c>
      <c r="CB652" s="111">
        <f t="shared" si="1135"/>
        <v>0</v>
      </c>
      <c r="CC652" s="111">
        <f t="shared" si="1135"/>
        <v>1.02439956</v>
      </c>
      <c r="CD652" s="111">
        <f t="shared" si="1135"/>
        <v>0</v>
      </c>
      <c r="CE652" s="225">
        <f>SUM(CE649:CE651)</f>
        <v>0</v>
      </c>
      <c r="CF652" s="247"/>
      <c r="CG652" s="570"/>
      <c r="CH652" s="570"/>
      <c r="CI652" s="112"/>
      <c r="CJ652" s="112"/>
      <c r="CK652" s="112"/>
    </row>
    <row r="653" spans="1:89" ht="15.75" hidden="1" outlineLevel="1" thickBot="1">
      <c r="A653" s="117"/>
      <c r="B653" s="117"/>
      <c r="C653" s="102" t="s">
        <v>127</v>
      </c>
      <c r="D653" s="36" t="s">
        <v>273</v>
      </c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7"/>
      <c r="AB653" s="112"/>
      <c r="AC653" s="246"/>
      <c r="AD653" s="246"/>
      <c r="AE653" s="246"/>
      <c r="AF653" s="246"/>
      <c r="AG653" s="246"/>
      <c r="AH653" s="246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246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246"/>
      <c r="CG653" s="582"/>
      <c r="CH653" s="582"/>
      <c r="CI653" s="112"/>
      <c r="CJ653" s="112"/>
      <c r="CK653" s="112"/>
    </row>
    <row r="654" spans="1:89" ht="15.75" hidden="1" outlineLevel="1" thickBot="1">
      <c r="A654" s="117"/>
      <c r="B654" s="117"/>
      <c r="C654" s="103"/>
      <c r="D654" s="24"/>
      <c r="E654" s="117"/>
      <c r="F654" s="117"/>
      <c r="G654" s="111">
        <f>J654+O654+P654+Q654+R654</f>
        <v>0</v>
      </c>
      <c r="H654" s="225">
        <f t="shared" ref="H654:J656" si="1136">SUM(I654:L654)</f>
        <v>0</v>
      </c>
      <c r="I654" s="225">
        <f t="shared" si="1136"/>
        <v>0</v>
      </c>
      <c r="J654" s="111">
        <f t="shared" si="1136"/>
        <v>0</v>
      </c>
      <c r="K654" s="123"/>
      <c r="L654" s="123"/>
      <c r="M654" s="123"/>
      <c r="N654" s="123"/>
      <c r="O654" s="123"/>
      <c r="P654" s="123"/>
      <c r="Q654" s="123"/>
      <c r="R654" s="123"/>
      <c r="S654" s="221"/>
      <c r="T654" s="123"/>
      <c r="U654" s="123"/>
      <c r="V654" s="123"/>
      <c r="W654" s="123"/>
      <c r="X654" s="123"/>
      <c r="Y654" s="123"/>
      <c r="Z654" s="221"/>
      <c r="AA654" s="123"/>
      <c r="AB654" s="111">
        <f>AI654+AX654+BA654+BD654+BG654</f>
        <v>0</v>
      </c>
      <c r="AC654" s="247"/>
      <c r="AD654" s="247"/>
      <c r="AE654" s="247"/>
      <c r="AF654" s="247"/>
      <c r="AG654" s="247"/>
      <c r="AH654" s="247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221"/>
      <c r="BK654" s="221"/>
      <c r="BL654" s="221"/>
      <c r="BM654" s="123"/>
      <c r="BN654" s="123"/>
      <c r="BO654" s="123"/>
      <c r="BP654" s="123"/>
      <c r="BQ654" s="111">
        <f>SUM(BS654:BW654)</f>
        <v>0</v>
      </c>
      <c r="BR654" s="247"/>
      <c r="BS654" s="123"/>
      <c r="BT654" s="123"/>
      <c r="BU654" s="123"/>
      <c r="BV654" s="123"/>
      <c r="BW654" s="123"/>
      <c r="BX654" s="221"/>
      <c r="BY654" s="221"/>
      <c r="BZ654" s="111">
        <f>SUM(CA654:CD654)</f>
        <v>0</v>
      </c>
      <c r="CA654" s="123"/>
      <c r="CB654" s="123"/>
      <c r="CC654" s="123"/>
      <c r="CD654" s="123"/>
      <c r="CE654" s="221"/>
      <c r="CF654" s="229"/>
      <c r="CG654" s="578"/>
      <c r="CH654" s="578"/>
      <c r="CI654" s="117"/>
      <c r="CJ654" s="117"/>
      <c r="CK654" s="117"/>
    </row>
    <row r="655" spans="1:89" ht="15.75" hidden="1" outlineLevel="1" thickBot="1">
      <c r="A655" s="117"/>
      <c r="B655" s="117"/>
      <c r="C655" s="103"/>
      <c r="D655" s="24"/>
      <c r="E655" s="117"/>
      <c r="F655" s="117"/>
      <c r="G655" s="111">
        <f>J655+O655+P655+Q655+R655</f>
        <v>0</v>
      </c>
      <c r="H655" s="225">
        <f t="shared" si="1136"/>
        <v>0</v>
      </c>
      <c r="I655" s="225">
        <f t="shared" si="1136"/>
        <v>0</v>
      </c>
      <c r="J655" s="111">
        <f t="shared" si="1136"/>
        <v>0</v>
      </c>
      <c r="K655" s="90"/>
      <c r="L655" s="90"/>
      <c r="M655" s="90"/>
      <c r="N655" s="90"/>
      <c r="O655" s="90"/>
      <c r="P655" s="90"/>
      <c r="Q655" s="90"/>
      <c r="R655" s="90"/>
      <c r="S655" s="224"/>
      <c r="T655" s="87"/>
      <c r="U655" s="87"/>
      <c r="V655" s="87"/>
      <c r="W655" s="87"/>
      <c r="X655" s="87"/>
      <c r="Y655" s="87"/>
      <c r="Z655" s="222"/>
      <c r="AA655" s="87"/>
      <c r="AB655" s="111">
        <f>AI655+AX655+BA655+BD655+BG655</f>
        <v>0</v>
      </c>
      <c r="AC655" s="247"/>
      <c r="AD655" s="247"/>
      <c r="AE655" s="247"/>
      <c r="AF655" s="247"/>
      <c r="AG655" s="247"/>
      <c r="AH655" s="24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222"/>
      <c r="BK655" s="222"/>
      <c r="BL655" s="222"/>
      <c r="BM655" s="87"/>
      <c r="BN655" s="87"/>
      <c r="BO655" s="87"/>
      <c r="BP655" s="87"/>
      <c r="BQ655" s="111">
        <f>SUM(BS655:BW655)</f>
        <v>0</v>
      </c>
      <c r="BR655" s="247"/>
      <c r="BS655" s="87"/>
      <c r="BT655" s="87"/>
      <c r="BU655" s="87"/>
      <c r="BV655" s="87"/>
      <c r="BW655" s="87"/>
      <c r="BX655" s="222"/>
      <c r="BY655" s="222"/>
      <c r="BZ655" s="111">
        <f>SUM(CA655:CD655)</f>
        <v>0</v>
      </c>
      <c r="CA655" s="87"/>
      <c r="CB655" s="87"/>
      <c r="CC655" s="87"/>
      <c r="CD655" s="87"/>
      <c r="CE655" s="222"/>
      <c r="CF655" s="226"/>
      <c r="CG655" s="568"/>
      <c r="CH655" s="568"/>
      <c r="CI655" s="117"/>
      <c r="CJ655" s="117"/>
      <c r="CK655" s="117"/>
    </row>
    <row r="656" spans="1:89" ht="15.75" hidden="1" outlineLevel="1" thickBot="1">
      <c r="A656" s="117"/>
      <c r="B656" s="117"/>
      <c r="C656" s="103" t="s">
        <v>104</v>
      </c>
      <c r="D656" s="24"/>
      <c r="E656" s="117"/>
      <c r="F656" s="117"/>
      <c r="G656" s="111">
        <f>J656+O656+P656+Q656+R656</f>
        <v>0</v>
      </c>
      <c r="H656" s="225">
        <f t="shared" si="1136"/>
        <v>0</v>
      </c>
      <c r="I656" s="225">
        <f t="shared" si="1136"/>
        <v>0</v>
      </c>
      <c r="J656" s="111">
        <f t="shared" si="1136"/>
        <v>0</v>
      </c>
      <c r="K656" s="90"/>
      <c r="L656" s="90"/>
      <c r="M656" s="90"/>
      <c r="N656" s="90"/>
      <c r="O656" s="90"/>
      <c r="P656" s="90"/>
      <c r="Q656" s="90"/>
      <c r="R656" s="90"/>
      <c r="S656" s="224"/>
      <c r="T656" s="87"/>
      <c r="U656" s="87"/>
      <c r="V656" s="87"/>
      <c r="W656" s="87"/>
      <c r="X656" s="87"/>
      <c r="Y656" s="87"/>
      <c r="Z656" s="222"/>
      <c r="AA656" s="87"/>
      <c r="AB656" s="111">
        <f>AI656+AX656+BA656+BD656+BG656</f>
        <v>0</v>
      </c>
      <c r="AC656" s="247"/>
      <c r="AD656" s="247"/>
      <c r="AE656" s="247"/>
      <c r="AF656" s="247"/>
      <c r="AG656" s="247"/>
      <c r="AH656" s="24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222"/>
      <c r="BK656" s="222"/>
      <c r="BL656" s="222"/>
      <c r="BM656" s="87"/>
      <c r="BN656" s="87"/>
      <c r="BO656" s="87"/>
      <c r="BP656" s="87"/>
      <c r="BQ656" s="111">
        <f>SUM(BS656:BW656)</f>
        <v>0</v>
      </c>
      <c r="BR656" s="247"/>
      <c r="BS656" s="87"/>
      <c r="BT656" s="87"/>
      <c r="BU656" s="87"/>
      <c r="BV656" s="87"/>
      <c r="BW656" s="87"/>
      <c r="BX656" s="222"/>
      <c r="BY656" s="222"/>
      <c r="BZ656" s="111">
        <f>SUM(CA656:CD656)</f>
        <v>0</v>
      </c>
      <c r="CA656" s="87"/>
      <c r="CB656" s="87"/>
      <c r="CC656" s="87"/>
      <c r="CD656" s="87"/>
      <c r="CE656" s="222"/>
      <c r="CF656" s="226"/>
      <c r="CG656" s="568"/>
      <c r="CH656" s="568"/>
      <c r="CI656" s="117"/>
      <c r="CJ656" s="117"/>
      <c r="CK656" s="117"/>
    </row>
    <row r="657" spans="1:89" ht="15.75" hidden="1" outlineLevel="1" thickBot="1">
      <c r="A657" s="117"/>
      <c r="B657" s="117"/>
      <c r="C657" s="103"/>
      <c r="D657" s="37" t="s">
        <v>107</v>
      </c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24"/>
      <c r="AB657" s="111">
        <f>SUM(AB654:AB656)</f>
        <v>0</v>
      </c>
      <c r="AC657" s="247"/>
      <c r="AD657" s="247"/>
      <c r="AE657" s="247"/>
      <c r="AF657" s="247"/>
      <c r="AG657" s="247"/>
      <c r="AH657" s="247"/>
      <c r="AI657" s="111">
        <f>SUM(AI654:AI656)</f>
        <v>0</v>
      </c>
      <c r="AJ657" s="111">
        <f>SUM(AJ654:AJ656)</f>
        <v>0</v>
      </c>
      <c r="AK657" s="111">
        <f t="shared" ref="AK657:BI657" si="1137">SUM(AK654:AK656)</f>
        <v>0</v>
      </c>
      <c r="AL657" s="111">
        <f t="shared" si="1137"/>
        <v>0</v>
      </c>
      <c r="AM657" s="111">
        <f t="shared" si="1137"/>
        <v>0</v>
      </c>
      <c r="AN657" s="111">
        <f t="shared" si="1137"/>
        <v>0</v>
      </c>
      <c r="AO657" s="111">
        <f t="shared" si="1137"/>
        <v>0</v>
      </c>
      <c r="AP657" s="111">
        <f t="shared" si="1137"/>
        <v>0</v>
      </c>
      <c r="AQ657" s="111">
        <f t="shared" si="1137"/>
        <v>0</v>
      </c>
      <c r="AR657" s="111">
        <f t="shared" si="1137"/>
        <v>0</v>
      </c>
      <c r="AS657" s="111">
        <f t="shared" si="1137"/>
        <v>0</v>
      </c>
      <c r="AT657" s="111">
        <f t="shared" si="1137"/>
        <v>0</v>
      </c>
      <c r="AU657" s="111">
        <f t="shared" si="1137"/>
        <v>0</v>
      </c>
      <c r="AV657" s="111">
        <f t="shared" si="1137"/>
        <v>0</v>
      </c>
      <c r="AW657" s="111">
        <f t="shared" si="1137"/>
        <v>0</v>
      </c>
      <c r="AX657" s="111">
        <f t="shared" si="1137"/>
        <v>0</v>
      </c>
      <c r="AY657" s="111">
        <f t="shared" si="1137"/>
        <v>0</v>
      </c>
      <c r="AZ657" s="111">
        <f t="shared" si="1137"/>
        <v>0</v>
      </c>
      <c r="BA657" s="111">
        <f t="shared" si="1137"/>
        <v>0</v>
      </c>
      <c r="BB657" s="111">
        <f t="shared" si="1137"/>
        <v>0</v>
      </c>
      <c r="BC657" s="111">
        <f t="shared" si="1137"/>
        <v>0</v>
      </c>
      <c r="BD657" s="111">
        <f t="shared" si="1137"/>
        <v>0</v>
      </c>
      <c r="BE657" s="111">
        <f t="shared" si="1137"/>
        <v>0</v>
      </c>
      <c r="BF657" s="111">
        <f t="shared" si="1137"/>
        <v>0</v>
      </c>
      <c r="BG657" s="111">
        <f t="shared" si="1137"/>
        <v>0</v>
      </c>
      <c r="BH657" s="111">
        <f t="shared" si="1137"/>
        <v>0</v>
      </c>
      <c r="BI657" s="111">
        <f t="shared" si="1137"/>
        <v>0</v>
      </c>
      <c r="BJ657" s="225">
        <f>SUM(BJ654:BJ656)</f>
        <v>0</v>
      </c>
      <c r="BK657" s="225">
        <f>SUM(BK654:BK656)</f>
        <v>0</v>
      </c>
      <c r="BL657" s="225">
        <f>SUM(BL654:BL656)</f>
        <v>0</v>
      </c>
      <c r="BM657" s="112"/>
      <c r="BN657" s="112"/>
      <c r="BO657" s="112"/>
      <c r="BP657" s="112"/>
      <c r="BQ657" s="111">
        <f t="shared" ref="BQ657:CD657" si="1138">SUM(BQ654:BQ656)</f>
        <v>0</v>
      </c>
      <c r="BR657" s="247"/>
      <c r="BS657" s="111">
        <f t="shared" si="1138"/>
        <v>0</v>
      </c>
      <c r="BT657" s="111">
        <f t="shared" si="1138"/>
        <v>0</v>
      </c>
      <c r="BU657" s="111">
        <f t="shared" si="1138"/>
        <v>0</v>
      </c>
      <c r="BV657" s="111">
        <f t="shared" si="1138"/>
        <v>0</v>
      </c>
      <c r="BW657" s="111">
        <f t="shared" si="1138"/>
        <v>0</v>
      </c>
      <c r="BX657" s="225">
        <f>SUM(BX654:BX656)</f>
        <v>0</v>
      </c>
      <c r="BY657" s="225">
        <f>SUM(BY654:BY656)</f>
        <v>0</v>
      </c>
      <c r="BZ657" s="111">
        <f t="shared" si="1138"/>
        <v>0</v>
      </c>
      <c r="CA657" s="111">
        <f t="shared" si="1138"/>
        <v>0</v>
      </c>
      <c r="CB657" s="111">
        <f t="shared" si="1138"/>
        <v>0</v>
      </c>
      <c r="CC657" s="111">
        <f t="shared" si="1138"/>
        <v>0</v>
      </c>
      <c r="CD657" s="111">
        <f t="shared" si="1138"/>
        <v>0</v>
      </c>
      <c r="CE657" s="225">
        <f>SUM(CE654:CE656)</f>
        <v>0</v>
      </c>
      <c r="CF657" s="247"/>
      <c r="CG657" s="570"/>
      <c r="CH657" s="570"/>
      <c r="CI657" s="112"/>
      <c r="CJ657" s="112"/>
      <c r="CK657" s="112"/>
    </row>
    <row r="658" spans="1:89" ht="15.75" hidden="1" outlineLevel="1" thickBot="1">
      <c r="A658" s="117"/>
      <c r="B658" s="117"/>
      <c r="C658" s="102" t="s">
        <v>128</v>
      </c>
      <c r="D658" s="36" t="s">
        <v>274</v>
      </c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7"/>
      <c r="AB658" s="112"/>
      <c r="AC658" s="246"/>
      <c r="AD658" s="246"/>
      <c r="AE658" s="246"/>
      <c r="AF658" s="246"/>
      <c r="AG658" s="246"/>
      <c r="AH658" s="246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246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246"/>
      <c r="CG658" s="582"/>
      <c r="CH658" s="582"/>
      <c r="CI658" s="112"/>
      <c r="CJ658" s="112"/>
      <c r="CK658" s="112"/>
    </row>
    <row r="659" spans="1:89" ht="15.75" hidden="1" outlineLevel="1" thickBot="1">
      <c r="A659" s="117"/>
      <c r="B659" s="117"/>
      <c r="C659" s="103"/>
      <c r="D659" s="24"/>
      <c r="E659" s="117"/>
      <c r="F659" s="117"/>
      <c r="G659" s="111">
        <f>J659+O659+P659+Q659+R659</f>
        <v>0</v>
      </c>
      <c r="H659" s="225">
        <f t="shared" ref="H659:J661" si="1139">SUM(I659:L659)</f>
        <v>0</v>
      </c>
      <c r="I659" s="225">
        <f t="shared" si="1139"/>
        <v>0</v>
      </c>
      <c r="J659" s="111">
        <f t="shared" si="1139"/>
        <v>0</v>
      </c>
      <c r="K659" s="123"/>
      <c r="L659" s="123"/>
      <c r="M659" s="123"/>
      <c r="N659" s="123"/>
      <c r="O659" s="123"/>
      <c r="P659" s="123"/>
      <c r="Q659" s="123"/>
      <c r="R659" s="123"/>
      <c r="S659" s="221"/>
      <c r="T659" s="123"/>
      <c r="U659" s="123"/>
      <c r="V659" s="123"/>
      <c r="W659" s="123"/>
      <c r="X659" s="123"/>
      <c r="Y659" s="123"/>
      <c r="Z659" s="221"/>
      <c r="AA659" s="123"/>
      <c r="AB659" s="111">
        <f>AI659+AX659+BA659+BD659+BG659</f>
        <v>0</v>
      </c>
      <c r="AC659" s="247"/>
      <c r="AD659" s="247"/>
      <c r="AE659" s="247"/>
      <c r="AF659" s="247"/>
      <c r="AG659" s="247"/>
      <c r="AH659" s="247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221"/>
      <c r="BK659" s="221"/>
      <c r="BL659" s="221"/>
      <c r="BM659" s="123"/>
      <c r="BN659" s="123"/>
      <c r="BO659" s="123"/>
      <c r="BP659" s="123"/>
      <c r="BQ659" s="111">
        <f>SUM(BS659:BW659)</f>
        <v>0</v>
      </c>
      <c r="BR659" s="247"/>
      <c r="BS659" s="123"/>
      <c r="BT659" s="123"/>
      <c r="BU659" s="123"/>
      <c r="BV659" s="123"/>
      <c r="BW659" s="123"/>
      <c r="BX659" s="221"/>
      <c r="BY659" s="221"/>
      <c r="BZ659" s="111">
        <f>SUM(CA659:CD659)</f>
        <v>0</v>
      </c>
      <c r="CA659" s="123"/>
      <c r="CB659" s="123"/>
      <c r="CC659" s="123"/>
      <c r="CD659" s="123"/>
      <c r="CE659" s="221"/>
      <c r="CF659" s="229"/>
      <c r="CG659" s="578"/>
      <c r="CH659" s="578"/>
      <c r="CI659" s="117"/>
      <c r="CJ659" s="117"/>
      <c r="CK659" s="117"/>
    </row>
    <row r="660" spans="1:89" ht="15.75" hidden="1" outlineLevel="1" thickBot="1">
      <c r="A660" s="117"/>
      <c r="B660" s="117"/>
      <c r="C660" s="103"/>
      <c r="D660" s="24"/>
      <c r="E660" s="117"/>
      <c r="F660" s="117"/>
      <c r="G660" s="111">
        <f>J660+O660+P660+Q660+R660</f>
        <v>0</v>
      </c>
      <c r="H660" s="225">
        <f t="shared" si="1139"/>
        <v>0</v>
      </c>
      <c r="I660" s="225">
        <f t="shared" si="1139"/>
        <v>0</v>
      </c>
      <c r="J660" s="111">
        <f t="shared" si="1139"/>
        <v>0</v>
      </c>
      <c r="K660" s="90"/>
      <c r="L660" s="90"/>
      <c r="M660" s="90"/>
      <c r="N660" s="90"/>
      <c r="O660" s="90"/>
      <c r="P660" s="90"/>
      <c r="Q660" s="90"/>
      <c r="R660" s="90"/>
      <c r="S660" s="224"/>
      <c r="T660" s="87"/>
      <c r="U660" s="87"/>
      <c r="V660" s="87"/>
      <c r="W660" s="87"/>
      <c r="X660" s="87"/>
      <c r="Y660" s="87"/>
      <c r="Z660" s="222"/>
      <c r="AA660" s="87"/>
      <c r="AB660" s="111">
        <f>AI660+AX660+BA660+BD660+BG660</f>
        <v>0</v>
      </c>
      <c r="AC660" s="247"/>
      <c r="AD660" s="247"/>
      <c r="AE660" s="247"/>
      <c r="AF660" s="247"/>
      <c r="AG660" s="247"/>
      <c r="AH660" s="24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222"/>
      <c r="BK660" s="222"/>
      <c r="BL660" s="222"/>
      <c r="BM660" s="87"/>
      <c r="BN660" s="87"/>
      <c r="BO660" s="87"/>
      <c r="BP660" s="87"/>
      <c r="BQ660" s="111">
        <f>SUM(BS660:BW660)</f>
        <v>0</v>
      </c>
      <c r="BR660" s="247"/>
      <c r="BS660" s="87"/>
      <c r="BT660" s="87"/>
      <c r="BU660" s="87"/>
      <c r="BV660" s="87"/>
      <c r="BW660" s="87"/>
      <c r="BX660" s="222"/>
      <c r="BY660" s="222"/>
      <c r="BZ660" s="111">
        <f>SUM(CA660:CD660)</f>
        <v>0</v>
      </c>
      <c r="CA660" s="87"/>
      <c r="CB660" s="87"/>
      <c r="CC660" s="87"/>
      <c r="CD660" s="87"/>
      <c r="CE660" s="222"/>
      <c r="CF660" s="226"/>
      <c r="CG660" s="568"/>
      <c r="CH660" s="568"/>
      <c r="CI660" s="117"/>
      <c r="CJ660" s="117"/>
      <c r="CK660" s="117"/>
    </row>
    <row r="661" spans="1:89" ht="15.75" hidden="1" outlineLevel="1" thickBot="1">
      <c r="A661" s="117"/>
      <c r="B661" s="117"/>
      <c r="C661" s="103" t="s">
        <v>104</v>
      </c>
      <c r="D661" s="24"/>
      <c r="E661" s="117"/>
      <c r="F661" s="117"/>
      <c r="G661" s="111">
        <f>J661+O661+P661+Q661+R661</f>
        <v>0</v>
      </c>
      <c r="H661" s="225">
        <f t="shared" si="1139"/>
        <v>0</v>
      </c>
      <c r="I661" s="225">
        <f t="shared" si="1139"/>
        <v>0</v>
      </c>
      <c r="J661" s="111">
        <f t="shared" si="1139"/>
        <v>0</v>
      </c>
      <c r="K661" s="90"/>
      <c r="L661" s="90"/>
      <c r="M661" s="90"/>
      <c r="N661" s="90"/>
      <c r="O661" s="90"/>
      <c r="P661" s="90"/>
      <c r="Q661" s="90"/>
      <c r="R661" s="90"/>
      <c r="S661" s="224"/>
      <c r="T661" s="87"/>
      <c r="U661" s="87"/>
      <c r="V661" s="87"/>
      <c r="W661" s="87"/>
      <c r="X661" s="87"/>
      <c r="Y661" s="87"/>
      <c r="Z661" s="222"/>
      <c r="AA661" s="87"/>
      <c r="AB661" s="111">
        <f>AI661+AX661+BA661+BD661+BG661</f>
        <v>0</v>
      </c>
      <c r="AC661" s="247"/>
      <c r="AD661" s="247"/>
      <c r="AE661" s="247"/>
      <c r="AF661" s="247"/>
      <c r="AG661" s="247"/>
      <c r="AH661" s="24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222"/>
      <c r="BK661" s="222"/>
      <c r="BL661" s="222"/>
      <c r="BM661" s="87"/>
      <c r="BN661" s="87"/>
      <c r="BO661" s="87"/>
      <c r="BP661" s="87"/>
      <c r="BQ661" s="111">
        <f>SUM(BS661:BW661)</f>
        <v>0</v>
      </c>
      <c r="BR661" s="247"/>
      <c r="BS661" s="87"/>
      <c r="BT661" s="87"/>
      <c r="BU661" s="87"/>
      <c r="BV661" s="87"/>
      <c r="BW661" s="87"/>
      <c r="BX661" s="222"/>
      <c r="BY661" s="222"/>
      <c r="BZ661" s="111">
        <f>SUM(CA661:CD661)</f>
        <v>0</v>
      </c>
      <c r="CA661" s="87"/>
      <c r="CB661" s="87"/>
      <c r="CC661" s="87"/>
      <c r="CD661" s="87"/>
      <c r="CE661" s="222"/>
      <c r="CF661" s="226"/>
      <c r="CG661" s="568"/>
      <c r="CH661" s="568"/>
      <c r="CI661" s="117"/>
      <c r="CJ661" s="117"/>
      <c r="CK661" s="117"/>
    </row>
    <row r="662" spans="1:89" ht="15.75" hidden="1" outlineLevel="1" thickBot="1">
      <c r="A662" s="117"/>
      <c r="B662" s="117"/>
      <c r="C662" s="103"/>
      <c r="D662" s="37" t="s">
        <v>107</v>
      </c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24"/>
      <c r="AB662" s="111">
        <f>SUM(AB659:AB661)</f>
        <v>0</v>
      </c>
      <c r="AC662" s="247"/>
      <c r="AD662" s="247"/>
      <c r="AE662" s="247"/>
      <c r="AF662" s="247"/>
      <c r="AG662" s="247"/>
      <c r="AH662" s="247"/>
      <c r="AI662" s="111">
        <f>SUM(AI659:AI661)</f>
        <v>0</v>
      </c>
      <c r="AJ662" s="111">
        <f>SUM(AJ659:AJ661)</f>
        <v>0</v>
      </c>
      <c r="AK662" s="111">
        <f t="shared" ref="AK662:BI662" si="1140">SUM(AK659:AK661)</f>
        <v>0</v>
      </c>
      <c r="AL662" s="111">
        <f t="shared" si="1140"/>
        <v>0</v>
      </c>
      <c r="AM662" s="111">
        <f t="shared" si="1140"/>
        <v>0</v>
      </c>
      <c r="AN662" s="111">
        <f t="shared" si="1140"/>
        <v>0</v>
      </c>
      <c r="AO662" s="111">
        <f t="shared" si="1140"/>
        <v>0</v>
      </c>
      <c r="AP662" s="111">
        <f t="shared" si="1140"/>
        <v>0</v>
      </c>
      <c r="AQ662" s="111">
        <f t="shared" si="1140"/>
        <v>0</v>
      </c>
      <c r="AR662" s="111">
        <f t="shared" si="1140"/>
        <v>0</v>
      </c>
      <c r="AS662" s="111">
        <f t="shared" si="1140"/>
        <v>0</v>
      </c>
      <c r="AT662" s="111">
        <f t="shared" si="1140"/>
        <v>0</v>
      </c>
      <c r="AU662" s="111">
        <f t="shared" si="1140"/>
        <v>0</v>
      </c>
      <c r="AV662" s="111">
        <f t="shared" si="1140"/>
        <v>0</v>
      </c>
      <c r="AW662" s="111">
        <f t="shared" si="1140"/>
        <v>0</v>
      </c>
      <c r="AX662" s="111">
        <f t="shared" si="1140"/>
        <v>0</v>
      </c>
      <c r="AY662" s="111">
        <f t="shared" si="1140"/>
        <v>0</v>
      </c>
      <c r="AZ662" s="111">
        <f t="shared" si="1140"/>
        <v>0</v>
      </c>
      <c r="BA662" s="111">
        <f t="shared" si="1140"/>
        <v>0</v>
      </c>
      <c r="BB662" s="111">
        <f t="shared" si="1140"/>
        <v>0</v>
      </c>
      <c r="BC662" s="111">
        <f t="shared" si="1140"/>
        <v>0</v>
      </c>
      <c r="BD662" s="111">
        <f t="shared" si="1140"/>
        <v>0</v>
      </c>
      <c r="BE662" s="111">
        <f t="shared" si="1140"/>
        <v>0</v>
      </c>
      <c r="BF662" s="111">
        <f t="shared" si="1140"/>
        <v>0</v>
      </c>
      <c r="BG662" s="111">
        <f t="shared" si="1140"/>
        <v>0</v>
      </c>
      <c r="BH662" s="111">
        <f t="shared" si="1140"/>
        <v>0</v>
      </c>
      <c r="BI662" s="111">
        <f t="shared" si="1140"/>
        <v>0</v>
      </c>
      <c r="BJ662" s="225">
        <f>SUM(BJ659:BJ661)</f>
        <v>0</v>
      </c>
      <c r="BK662" s="225">
        <f>SUM(BK659:BK661)</f>
        <v>0</v>
      </c>
      <c r="BL662" s="225">
        <f>SUM(BL659:BL661)</f>
        <v>0</v>
      </c>
      <c r="BM662" s="112"/>
      <c r="BN662" s="112"/>
      <c r="BO662" s="112"/>
      <c r="BP662" s="112"/>
      <c r="BQ662" s="111">
        <f t="shared" ref="BQ662:CD662" si="1141">SUM(BQ659:BQ661)</f>
        <v>0</v>
      </c>
      <c r="BR662" s="247"/>
      <c r="BS662" s="111">
        <f t="shared" si="1141"/>
        <v>0</v>
      </c>
      <c r="BT662" s="111">
        <f t="shared" si="1141"/>
        <v>0</v>
      </c>
      <c r="BU662" s="111">
        <f t="shared" si="1141"/>
        <v>0</v>
      </c>
      <c r="BV662" s="111">
        <f t="shared" si="1141"/>
        <v>0</v>
      </c>
      <c r="BW662" s="111">
        <f t="shared" si="1141"/>
        <v>0</v>
      </c>
      <c r="BX662" s="225">
        <f>SUM(BX659:BX661)</f>
        <v>0</v>
      </c>
      <c r="BY662" s="225">
        <f>SUM(BY659:BY661)</f>
        <v>0</v>
      </c>
      <c r="BZ662" s="111">
        <f t="shared" si="1141"/>
        <v>0</v>
      </c>
      <c r="CA662" s="111">
        <f t="shared" si="1141"/>
        <v>0</v>
      </c>
      <c r="CB662" s="111">
        <f t="shared" si="1141"/>
        <v>0</v>
      </c>
      <c r="CC662" s="111">
        <f t="shared" si="1141"/>
        <v>0</v>
      </c>
      <c r="CD662" s="111">
        <f t="shared" si="1141"/>
        <v>0</v>
      </c>
      <c r="CE662" s="225">
        <f>SUM(CE659:CE661)</f>
        <v>0</v>
      </c>
      <c r="CF662" s="247"/>
      <c r="CG662" s="570"/>
      <c r="CH662" s="570"/>
      <c r="CI662" s="112"/>
      <c r="CJ662" s="112"/>
      <c r="CK662" s="112"/>
    </row>
    <row r="663" spans="1:89" ht="15.75" hidden="1" outlineLevel="1" thickBot="1">
      <c r="A663" s="117"/>
      <c r="B663" s="117"/>
      <c r="C663" s="102" t="s">
        <v>129</v>
      </c>
      <c r="D663" s="36" t="s">
        <v>213</v>
      </c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7"/>
      <c r="AB663" s="112"/>
      <c r="AC663" s="246"/>
      <c r="AD663" s="246"/>
      <c r="AE663" s="246"/>
      <c r="AF663" s="246"/>
      <c r="AG663" s="246"/>
      <c r="AH663" s="246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246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246"/>
      <c r="CG663" s="582"/>
      <c r="CH663" s="582"/>
      <c r="CI663" s="112"/>
      <c r="CJ663" s="112"/>
      <c r="CK663" s="112"/>
    </row>
    <row r="664" spans="1:89" ht="15.75" hidden="1" outlineLevel="1" thickBot="1">
      <c r="A664" s="117"/>
      <c r="B664" s="117"/>
      <c r="C664" s="103"/>
      <c r="D664" s="24"/>
      <c r="E664" s="117"/>
      <c r="F664" s="117"/>
      <c r="G664" s="111">
        <f>J664+O664+P664+Q664+R664</f>
        <v>0</v>
      </c>
      <c r="H664" s="225">
        <f t="shared" ref="H664:J666" si="1142">SUM(I664:L664)</f>
        <v>0</v>
      </c>
      <c r="I664" s="225">
        <f t="shared" si="1142"/>
        <v>0</v>
      </c>
      <c r="J664" s="111">
        <f t="shared" si="1142"/>
        <v>0</v>
      </c>
      <c r="K664" s="123"/>
      <c r="L664" s="123"/>
      <c r="M664" s="123"/>
      <c r="N664" s="123"/>
      <c r="O664" s="123"/>
      <c r="P664" s="123"/>
      <c r="Q664" s="123"/>
      <c r="R664" s="123"/>
      <c r="S664" s="221"/>
      <c r="T664" s="123"/>
      <c r="U664" s="123"/>
      <c r="V664" s="123"/>
      <c r="W664" s="123"/>
      <c r="X664" s="123"/>
      <c r="Y664" s="123"/>
      <c r="Z664" s="221"/>
      <c r="AA664" s="123"/>
      <c r="AB664" s="111">
        <f>AI664+AX664+BA664+BD664+BG664</f>
        <v>0</v>
      </c>
      <c r="AC664" s="247"/>
      <c r="AD664" s="247"/>
      <c r="AE664" s="247"/>
      <c r="AF664" s="247"/>
      <c r="AG664" s="247"/>
      <c r="AH664" s="247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221"/>
      <c r="BK664" s="221"/>
      <c r="BL664" s="221"/>
      <c r="BM664" s="123"/>
      <c r="BN664" s="123"/>
      <c r="BO664" s="123"/>
      <c r="BP664" s="123"/>
      <c r="BQ664" s="111">
        <f>SUM(BS664:BW664)</f>
        <v>0</v>
      </c>
      <c r="BR664" s="247"/>
      <c r="BS664" s="123"/>
      <c r="BT664" s="123"/>
      <c r="BU664" s="123"/>
      <c r="BV664" s="123"/>
      <c r="BW664" s="123"/>
      <c r="BX664" s="221"/>
      <c r="BY664" s="221"/>
      <c r="BZ664" s="111">
        <f>SUM(CA664:CD664)</f>
        <v>0</v>
      </c>
      <c r="CA664" s="123"/>
      <c r="CB664" s="123"/>
      <c r="CC664" s="123"/>
      <c r="CD664" s="123"/>
      <c r="CE664" s="221"/>
      <c r="CF664" s="229"/>
      <c r="CG664" s="578"/>
      <c r="CH664" s="578"/>
      <c r="CI664" s="117"/>
      <c r="CJ664" s="117"/>
      <c r="CK664" s="117"/>
    </row>
    <row r="665" spans="1:89" ht="15.75" hidden="1" outlineLevel="1" thickBot="1">
      <c r="A665" s="117"/>
      <c r="B665" s="117"/>
      <c r="C665" s="103"/>
      <c r="D665" s="24"/>
      <c r="E665" s="117"/>
      <c r="F665" s="117"/>
      <c r="G665" s="111">
        <f>J665+O665+P665+Q665+R665</f>
        <v>0</v>
      </c>
      <c r="H665" s="225">
        <f t="shared" si="1142"/>
        <v>0</v>
      </c>
      <c r="I665" s="225">
        <f t="shared" si="1142"/>
        <v>0</v>
      </c>
      <c r="J665" s="111">
        <f t="shared" si="1142"/>
        <v>0</v>
      </c>
      <c r="K665" s="90"/>
      <c r="L665" s="90"/>
      <c r="M665" s="90"/>
      <c r="N665" s="90"/>
      <c r="O665" s="90"/>
      <c r="P665" s="90"/>
      <c r="Q665" s="90"/>
      <c r="R665" s="90"/>
      <c r="S665" s="224"/>
      <c r="T665" s="87"/>
      <c r="U665" s="87"/>
      <c r="V665" s="87"/>
      <c r="W665" s="87"/>
      <c r="X665" s="87"/>
      <c r="Y665" s="87"/>
      <c r="Z665" s="222"/>
      <c r="AA665" s="87"/>
      <c r="AB665" s="111">
        <f>AI665+AX665+BA665+BD665+BG665</f>
        <v>0</v>
      </c>
      <c r="AC665" s="247"/>
      <c r="AD665" s="247"/>
      <c r="AE665" s="247"/>
      <c r="AF665" s="247"/>
      <c r="AG665" s="247"/>
      <c r="AH665" s="24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222"/>
      <c r="BK665" s="222"/>
      <c r="BL665" s="222"/>
      <c r="BM665" s="87"/>
      <c r="BN665" s="87"/>
      <c r="BO665" s="87"/>
      <c r="BP665" s="87"/>
      <c r="BQ665" s="111">
        <f>SUM(BS665:BW665)</f>
        <v>0</v>
      </c>
      <c r="BR665" s="247"/>
      <c r="BS665" s="87"/>
      <c r="BT665" s="87"/>
      <c r="BU665" s="87"/>
      <c r="BV665" s="87"/>
      <c r="BW665" s="87"/>
      <c r="BX665" s="222"/>
      <c r="BY665" s="222"/>
      <c r="BZ665" s="111">
        <f>SUM(CA665:CD665)</f>
        <v>0</v>
      </c>
      <c r="CA665" s="87"/>
      <c r="CB665" s="87"/>
      <c r="CC665" s="87"/>
      <c r="CD665" s="87"/>
      <c r="CE665" s="222"/>
      <c r="CF665" s="226"/>
      <c r="CG665" s="568"/>
      <c r="CH665" s="568"/>
      <c r="CI665" s="117"/>
      <c r="CJ665" s="117"/>
      <c r="CK665" s="117"/>
    </row>
    <row r="666" spans="1:89" ht="15.75" hidden="1" outlineLevel="1" thickBot="1">
      <c r="A666" s="117"/>
      <c r="B666" s="117"/>
      <c r="C666" s="103" t="s">
        <v>104</v>
      </c>
      <c r="D666" s="24"/>
      <c r="E666" s="117"/>
      <c r="F666" s="117"/>
      <c r="G666" s="111">
        <f>J666+O666+P666+Q666+R666</f>
        <v>0</v>
      </c>
      <c r="H666" s="225">
        <f t="shared" si="1142"/>
        <v>0</v>
      </c>
      <c r="I666" s="225">
        <f t="shared" si="1142"/>
        <v>0</v>
      </c>
      <c r="J666" s="111">
        <f t="shared" si="1142"/>
        <v>0</v>
      </c>
      <c r="K666" s="90"/>
      <c r="L666" s="90"/>
      <c r="M666" s="90"/>
      <c r="N666" s="90"/>
      <c r="O666" s="90"/>
      <c r="P666" s="90"/>
      <c r="Q666" s="90"/>
      <c r="R666" s="90"/>
      <c r="S666" s="224"/>
      <c r="T666" s="87"/>
      <c r="U666" s="87"/>
      <c r="V666" s="87"/>
      <c r="W666" s="87"/>
      <c r="X666" s="87"/>
      <c r="Y666" s="87"/>
      <c r="Z666" s="222"/>
      <c r="AA666" s="87"/>
      <c r="AB666" s="111">
        <f>AI666+AX666+BA666+BD666+BG666</f>
        <v>0</v>
      </c>
      <c r="AC666" s="247"/>
      <c r="AD666" s="247"/>
      <c r="AE666" s="247"/>
      <c r="AF666" s="247"/>
      <c r="AG666" s="247"/>
      <c r="AH666" s="24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222"/>
      <c r="BK666" s="222"/>
      <c r="BL666" s="222"/>
      <c r="BM666" s="87"/>
      <c r="BN666" s="87"/>
      <c r="BO666" s="87"/>
      <c r="BP666" s="87"/>
      <c r="BQ666" s="111">
        <f>SUM(BS666:BW666)</f>
        <v>0</v>
      </c>
      <c r="BR666" s="247"/>
      <c r="BS666" s="87"/>
      <c r="BT666" s="87"/>
      <c r="BU666" s="87"/>
      <c r="BV666" s="87"/>
      <c r="BW666" s="87"/>
      <c r="BX666" s="222"/>
      <c r="BY666" s="222"/>
      <c r="BZ666" s="111">
        <f>SUM(CA666:CD666)</f>
        <v>0</v>
      </c>
      <c r="CA666" s="87"/>
      <c r="CB666" s="87"/>
      <c r="CC666" s="87"/>
      <c r="CD666" s="87"/>
      <c r="CE666" s="222"/>
      <c r="CF666" s="226"/>
      <c r="CG666" s="568"/>
      <c r="CH666" s="568"/>
      <c r="CI666" s="117"/>
      <c r="CJ666" s="117"/>
      <c r="CK666" s="117"/>
    </row>
    <row r="667" spans="1:89" ht="15.75" hidden="1" outlineLevel="1" thickBot="1">
      <c r="A667" s="117"/>
      <c r="B667" s="117"/>
      <c r="C667" s="103"/>
      <c r="D667" s="37" t="s">
        <v>107</v>
      </c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24"/>
      <c r="AB667" s="112"/>
      <c r="AC667" s="246"/>
      <c r="AD667" s="246"/>
      <c r="AE667" s="246"/>
      <c r="AF667" s="246"/>
      <c r="AG667" s="246"/>
      <c r="AH667" s="246"/>
      <c r="AI667" s="112"/>
      <c r="AJ667" s="111">
        <f>SUM(AJ664:AJ666)</f>
        <v>0</v>
      </c>
      <c r="AK667" s="111">
        <f>SUM(AK664:AK666)</f>
        <v>0</v>
      </c>
      <c r="AL667" s="112"/>
      <c r="AM667" s="111">
        <f>SUM(AM664:AM666)</f>
        <v>0</v>
      </c>
      <c r="AN667" s="111">
        <f>SUM(AN664:AN666)</f>
        <v>0</v>
      </c>
      <c r="AO667" s="112"/>
      <c r="AP667" s="111">
        <f>SUM(AP664:AP666)</f>
        <v>0</v>
      </c>
      <c r="AQ667" s="111">
        <f>SUM(AQ664:AQ666)</f>
        <v>0</v>
      </c>
      <c r="AR667" s="112"/>
      <c r="AS667" s="111">
        <f>SUM(AS664:AS666)</f>
        <v>0</v>
      </c>
      <c r="AT667" s="111">
        <f>SUM(AT664:AT666)</f>
        <v>0</v>
      </c>
      <c r="AU667" s="112"/>
      <c r="AV667" s="111">
        <f>SUM(AV664:AV666)</f>
        <v>0</v>
      </c>
      <c r="AW667" s="111">
        <f>SUM(AW664:AW666)</f>
        <v>0</v>
      </c>
      <c r="AX667" s="112"/>
      <c r="AY667" s="111">
        <f>SUM(AY664:AY666)</f>
        <v>0</v>
      </c>
      <c r="AZ667" s="111">
        <f>SUM(AZ664:AZ666)</f>
        <v>0</v>
      </c>
      <c r="BA667" s="112"/>
      <c r="BB667" s="111">
        <f>SUM(BB664:BB666)</f>
        <v>0</v>
      </c>
      <c r="BC667" s="111">
        <f>SUM(BC664:BC666)</f>
        <v>0</v>
      </c>
      <c r="BD667" s="112"/>
      <c r="BE667" s="111">
        <f>SUM(BE664:BE666)</f>
        <v>0</v>
      </c>
      <c r="BF667" s="111">
        <f>SUM(BF664:BF666)</f>
        <v>0</v>
      </c>
      <c r="BG667" s="112"/>
      <c r="BH667" s="111">
        <f>SUM(BH664:BH666)</f>
        <v>0</v>
      </c>
      <c r="BI667" s="111">
        <f>SUM(BI664:BI666)</f>
        <v>0</v>
      </c>
      <c r="BJ667" s="112"/>
      <c r="BK667" s="225">
        <f>SUM(BK664:BK666)</f>
        <v>0</v>
      </c>
      <c r="BL667" s="225">
        <f>SUM(BL664:BL666)</f>
        <v>0</v>
      </c>
      <c r="BM667" s="112"/>
      <c r="BN667" s="112"/>
      <c r="BO667" s="112"/>
      <c r="BP667" s="112"/>
      <c r="BQ667" s="111">
        <f t="shared" ref="BQ667:CD667" si="1143">SUM(BQ664:BQ666)</f>
        <v>0</v>
      </c>
      <c r="BR667" s="247"/>
      <c r="BS667" s="111">
        <f t="shared" si="1143"/>
        <v>0</v>
      </c>
      <c r="BT667" s="111">
        <f t="shared" si="1143"/>
        <v>0</v>
      </c>
      <c r="BU667" s="111">
        <f t="shared" si="1143"/>
        <v>0</v>
      </c>
      <c r="BV667" s="111">
        <f t="shared" si="1143"/>
        <v>0</v>
      </c>
      <c r="BW667" s="111">
        <f t="shared" si="1143"/>
        <v>0</v>
      </c>
      <c r="BX667" s="225">
        <f>SUM(BX664:BX666)</f>
        <v>0</v>
      </c>
      <c r="BY667" s="225">
        <f>SUM(BY664:BY666)</f>
        <v>0</v>
      </c>
      <c r="BZ667" s="111">
        <f t="shared" si="1143"/>
        <v>0</v>
      </c>
      <c r="CA667" s="111">
        <f t="shared" si="1143"/>
        <v>0</v>
      </c>
      <c r="CB667" s="111">
        <f t="shared" si="1143"/>
        <v>0</v>
      </c>
      <c r="CC667" s="111">
        <f t="shared" si="1143"/>
        <v>0</v>
      </c>
      <c r="CD667" s="111">
        <f t="shared" si="1143"/>
        <v>0</v>
      </c>
      <c r="CE667" s="225">
        <f>SUM(CE664:CE666)</f>
        <v>0</v>
      </c>
      <c r="CF667" s="247"/>
      <c r="CG667" s="570"/>
      <c r="CH667" s="570"/>
      <c r="CI667" s="112"/>
      <c r="CJ667" s="112"/>
      <c r="CK667" s="112"/>
    </row>
    <row r="668" spans="1:89" ht="15.75" hidden="1" outlineLevel="1" thickBot="1">
      <c r="A668" s="117"/>
      <c r="B668" s="117"/>
      <c r="C668" s="102" t="s">
        <v>130</v>
      </c>
      <c r="D668" s="36" t="s">
        <v>62</v>
      </c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7"/>
      <c r="AB668" s="112"/>
      <c r="AC668" s="246"/>
      <c r="AD668" s="246"/>
      <c r="AE668" s="246"/>
      <c r="AF668" s="246"/>
      <c r="AG668" s="246"/>
      <c r="AH668" s="246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246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246"/>
      <c r="CG668" s="582"/>
      <c r="CH668" s="582"/>
      <c r="CI668" s="112"/>
      <c r="CJ668" s="112"/>
      <c r="CK668" s="112"/>
    </row>
    <row r="669" spans="1:89" ht="15.75" hidden="1" outlineLevel="1" thickBot="1">
      <c r="A669" s="117"/>
      <c r="B669" s="117"/>
      <c r="C669" s="103"/>
      <c r="D669" s="24"/>
      <c r="E669" s="117"/>
      <c r="F669" s="117"/>
      <c r="G669" s="111">
        <f>J669+O669+P669+Q669+R669</f>
        <v>0</v>
      </c>
      <c r="H669" s="225">
        <f t="shared" ref="H669:J671" si="1144">SUM(I669:L669)</f>
        <v>0</v>
      </c>
      <c r="I669" s="225">
        <f t="shared" si="1144"/>
        <v>0</v>
      </c>
      <c r="J669" s="111">
        <f t="shared" si="1144"/>
        <v>0</v>
      </c>
      <c r="K669" s="123"/>
      <c r="L669" s="123"/>
      <c r="M669" s="123"/>
      <c r="N669" s="123"/>
      <c r="O669" s="123"/>
      <c r="P669" s="123"/>
      <c r="Q669" s="123"/>
      <c r="R669" s="123"/>
      <c r="S669" s="221"/>
      <c r="T669" s="123"/>
      <c r="U669" s="123"/>
      <c r="V669" s="123"/>
      <c r="W669" s="123"/>
      <c r="X669" s="123"/>
      <c r="Y669" s="123"/>
      <c r="Z669" s="221"/>
      <c r="AA669" s="123"/>
      <c r="AB669" s="111">
        <f>AI669+AX669+BA669+BD669+BG669</f>
        <v>0</v>
      </c>
      <c r="AC669" s="247"/>
      <c r="AD669" s="247"/>
      <c r="AE669" s="247"/>
      <c r="AF669" s="247"/>
      <c r="AG669" s="247"/>
      <c r="AH669" s="247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221"/>
      <c r="BK669" s="221"/>
      <c r="BL669" s="221"/>
      <c r="BM669" s="123"/>
      <c r="BN669" s="123"/>
      <c r="BO669" s="123"/>
      <c r="BP669" s="123"/>
      <c r="BQ669" s="111">
        <f>SUM(BS669:BW669)</f>
        <v>0</v>
      </c>
      <c r="BR669" s="247"/>
      <c r="BS669" s="123"/>
      <c r="BT669" s="123"/>
      <c r="BU669" s="123"/>
      <c r="BV669" s="123"/>
      <c r="BW669" s="123"/>
      <c r="BX669" s="221"/>
      <c r="BY669" s="221"/>
      <c r="BZ669" s="111">
        <f>SUM(CA669:CD669)</f>
        <v>0</v>
      </c>
      <c r="CA669" s="123"/>
      <c r="CB669" s="123"/>
      <c r="CC669" s="123"/>
      <c r="CD669" s="123"/>
      <c r="CE669" s="221"/>
      <c r="CF669" s="229"/>
      <c r="CG669" s="578"/>
      <c r="CH669" s="578"/>
      <c r="CI669" s="117"/>
      <c r="CJ669" s="117"/>
      <c r="CK669" s="117"/>
    </row>
    <row r="670" spans="1:89" ht="15.75" hidden="1" outlineLevel="1" thickBot="1">
      <c r="A670" s="117"/>
      <c r="B670" s="117"/>
      <c r="C670" s="103"/>
      <c r="D670" s="24"/>
      <c r="E670" s="117"/>
      <c r="F670" s="117"/>
      <c r="G670" s="111">
        <f>J670+O670+P670+Q670+R670</f>
        <v>0</v>
      </c>
      <c r="H670" s="225">
        <f t="shared" si="1144"/>
        <v>0</v>
      </c>
      <c r="I670" s="225">
        <f t="shared" si="1144"/>
        <v>0</v>
      </c>
      <c r="J670" s="111">
        <f t="shared" si="1144"/>
        <v>0</v>
      </c>
      <c r="K670" s="90"/>
      <c r="L670" s="90"/>
      <c r="M670" s="90"/>
      <c r="N670" s="90"/>
      <c r="O670" s="90"/>
      <c r="P670" s="90"/>
      <c r="Q670" s="90"/>
      <c r="R670" s="90"/>
      <c r="S670" s="224"/>
      <c r="T670" s="87"/>
      <c r="U670" s="87"/>
      <c r="V670" s="87"/>
      <c r="W670" s="87"/>
      <c r="X670" s="87"/>
      <c r="Y670" s="87"/>
      <c r="Z670" s="222"/>
      <c r="AA670" s="87"/>
      <c r="AB670" s="111">
        <f>AI670+AX670+BA670+BD670+BG670</f>
        <v>0</v>
      </c>
      <c r="AC670" s="247"/>
      <c r="AD670" s="247"/>
      <c r="AE670" s="247"/>
      <c r="AF670" s="247"/>
      <c r="AG670" s="247"/>
      <c r="AH670" s="24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222"/>
      <c r="BK670" s="222"/>
      <c r="BL670" s="222"/>
      <c r="BM670" s="87"/>
      <c r="BN670" s="87"/>
      <c r="BO670" s="87"/>
      <c r="BP670" s="87"/>
      <c r="BQ670" s="111">
        <f>SUM(BS670:BW670)</f>
        <v>0</v>
      </c>
      <c r="BR670" s="247"/>
      <c r="BS670" s="87"/>
      <c r="BT670" s="87"/>
      <c r="BU670" s="87"/>
      <c r="BV670" s="87"/>
      <c r="BW670" s="87"/>
      <c r="BX670" s="222"/>
      <c r="BY670" s="222"/>
      <c r="BZ670" s="111">
        <f>SUM(CA670:CD670)</f>
        <v>0</v>
      </c>
      <c r="CA670" s="87"/>
      <c r="CB670" s="87"/>
      <c r="CC670" s="87"/>
      <c r="CD670" s="87"/>
      <c r="CE670" s="222"/>
      <c r="CF670" s="226"/>
      <c r="CG670" s="568"/>
      <c r="CH670" s="568"/>
      <c r="CI670" s="117"/>
      <c r="CJ670" s="117"/>
      <c r="CK670" s="117"/>
    </row>
    <row r="671" spans="1:89" ht="15.75" hidden="1" outlineLevel="1" thickBot="1">
      <c r="A671" s="117"/>
      <c r="B671" s="117"/>
      <c r="C671" s="103" t="s">
        <v>104</v>
      </c>
      <c r="D671" s="24"/>
      <c r="E671" s="117"/>
      <c r="F671" s="117"/>
      <c r="G671" s="111">
        <f>J671+O671+P671+Q671+R671</f>
        <v>0</v>
      </c>
      <c r="H671" s="225">
        <f t="shared" si="1144"/>
        <v>0</v>
      </c>
      <c r="I671" s="225">
        <f t="shared" si="1144"/>
        <v>0</v>
      </c>
      <c r="J671" s="111">
        <f t="shared" si="1144"/>
        <v>0</v>
      </c>
      <c r="K671" s="90"/>
      <c r="L671" s="90"/>
      <c r="M671" s="90"/>
      <c r="N671" s="90"/>
      <c r="O671" s="90"/>
      <c r="P671" s="90"/>
      <c r="Q671" s="90"/>
      <c r="R671" s="90"/>
      <c r="S671" s="224"/>
      <c r="T671" s="87"/>
      <c r="U671" s="87"/>
      <c r="V671" s="87"/>
      <c r="W671" s="87"/>
      <c r="X671" s="87"/>
      <c r="Y671" s="87"/>
      <c r="Z671" s="222"/>
      <c r="AA671" s="87"/>
      <c r="AB671" s="111">
        <f>AI671+AX671+BA671+BD671+BG671</f>
        <v>0</v>
      </c>
      <c r="AC671" s="247"/>
      <c r="AD671" s="247"/>
      <c r="AE671" s="247"/>
      <c r="AF671" s="247"/>
      <c r="AG671" s="247"/>
      <c r="AH671" s="24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222"/>
      <c r="BK671" s="222"/>
      <c r="BL671" s="222"/>
      <c r="BM671" s="87"/>
      <c r="BN671" s="87"/>
      <c r="BO671" s="87"/>
      <c r="BP671" s="87"/>
      <c r="BQ671" s="111">
        <f>SUM(BS671:BW671)</f>
        <v>0</v>
      </c>
      <c r="BR671" s="247"/>
      <c r="BS671" s="87"/>
      <c r="BT671" s="87"/>
      <c r="BU671" s="87"/>
      <c r="BV671" s="87"/>
      <c r="BW671" s="87"/>
      <c r="BX671" s="222"/>
      <c r="BY671" s="222"/>
      <c r="BZ671" s="111">
        <f>SUM(CA671:CD671)</f>
        <v>0</v>
      </c>
      <c r="CA671" s="87"/>
      <c r="CB671" s="87"/>
      <c r="CC671" s="87"/>
      <c r="CD671" s="87"/>
      <c r="CE671" s="222"/>
      <c r="CF671" s="226"/>
      <c r="CG671" s="568"/>
      <c r="CH671" s="568"/>
      <c r="CI671" s="117"/>
      <c r="CJ671" s="117"/>
      <c r="CK671" s="117"/>
    </row>
    <row r="672" spans="1:89" ht="15.75" hidden="1" outlineLevel="1" thickBot="1">
      <c r="A672" s="117"/>
      <c r="B672" s="117"/>
      <c r="C672" s="103"/>
      <c r="D672" s="37" t="s">
        <v>107</v>
      </c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24"/>
      <c r="AB672" s="111">
        <f>SUM(AB669:AB671)</f>
        <v>0</v>
      </c>
      <c r="AC672" s="247"/>
      <c r="AD672" s="247"/>
      <c r="AE672" s="247"/>
      <c r="AF672" s="247"/>
      <c r="AG672" s="247"/>
      <c r="AH672" s="247"/>
      <c r="AI672" s="111">
        <f>SUM(AI669:AI671)</f>
        <v>0</v>
      </c>
      <c r="AJ672" s="111">
        <f>SUM(AJ669:AJ671)</f>
        <v>0</v>
      </c>
      <c r="AK672" s="111">
        <f>SUM(AK669:AK671)</f>
        <v>0</v>
      </c>
      <c r="AL672" s="111">
        <f>SUM(AL669:AL671)</f>
        <v>0</v>
      </c>
      <c r="AM672" s="111">
        <f t="shared" ref="AM672:BI672" si="1145">SUM(AM669:AM671)</f>
        <v>0</v>
      </c>
      <c r="AN672" s="111">
        <f t="shared" si="1145"/>
        <v>0</v>
      </c>
      <c r="AO672" s="111">
        <f t="shared" si="1145"/>
        <v>0</v>
      </c>
      <c r="AP672" s="111">
        <f t="shared" si="1145"/>
        <v>0</v>
      </c>
      <c r="AQ672" s="111">
        <f t="shared" si="1145"/>
        <v>0</v>
      </c>
      <c r="AR672" s="111">
        <f t="shared" si="1145"/>
        <v>0</v>
      </c>
      <c r="AS672" s="111">
        <f t="shared" si="1145"/>
        <v>0</v>
      </c>
      <c r="AT672" s="111">
        <f t="shared" si="1145"/>
        <v>0</v>
      </c>
      <c r="AU672" s="111">
        <f t="shared" si="1145"/>
        <v>0</v>
      </c>
      <c r="AV672" s="111">
        <f t="shared" si="1145"/>
        <v>0</v>
      </c>
      <c r="AW672" s="111">
        <f t="shared" si="1145"/>
        <v>0</v>
      </c>
      <c r="AX672" s="111">
        <f t="shared" si="1145"/>
        <v>0</v>
      </c>
      <c r="AY672" s="111">
        <f t="shared" si="1145"/>
        <v>0</v>
      </c>
      <c r="AZ672" s="111">
        <f t="shared" si="1145"/>
        <v>0</v>
      </c>
      <c r="BA672" s="111">
        <f t="shared" si="1145"/>
        <v>0</v>
      </c>
      <c r="BB672" s="111">
        <f t="shared" si="1145"/>
        <v>0</v>
      </c>
      <c r="BC672" s="111">
        <f t="shared" si="1145"/>
        <v>0</v>
      </c>
      <c r="BD672" s="111">
        <f t="shared" si="1145"/>
        <v>0</v>
      </c>
      <c r="BE672" s="111">
        <f t="shared" si="1145"/>
        <v>0</v>
      </c>
      <c r="BF672" s="111">
        <f t="shared" si="1145"/>
        <v>0</v>
      </c>
      <c r="BG672" s="111">
        <f t="shared" si="1145"/>
        <v>0</v>
      </c>
      <c r="BH672" s="111">
        <f t="shared" si="1145"/>
        <v>0</v>
      </c>
      <c r="BI672" s="111">
        <f t="shared" si="1145"/>
        <v>0</v>
      </c>
      <c r="BJ672" s="225">
        <f>SUM(BJ669:BJ671)</f>
        <v>0</v>
      </c>
      <c r="BK672" s="225">
        <f>SUM(BK669:BK671)</f>
        <v>0</v>
      </c>
      <c r="BL672" s="225">
        <f>SUM(BL669:BL671)</f>
        <v>0</v>
      </c>
      <c r="BM672" s="112"/>
      <c r="BN672" s="112"/>
      <c r="BO672" s="112"/>
      <c r="BP672" s="112"/>
      <c r="BQ672" s="111">
        <f t="shared" ref="BQ672:CD672" si="1146">SUM(BQ669:BQ671)</f>
        <v>0</v>
      </c>
      <c r="BR672" s="247"/>
      <c r="BS672" s="111">
        <f t="shared" si="1146"/>
        <v>0</v>
      </c>
      <c r="BT672" s="111">
        <f t="shared" si="1146"/>
        <v>0</v>
      </c>
      <c r="BU672" s="111">
        <f t="shared" si="1146"/>
        <v>0</v>
      </c>
      <c r="BV672" s="111">
        <f t="shared" si="1146"/>
        <v>0</v>
      </c>
      <c r="BW672" s="111">
        <f t="shared" si="1146"/>
        <v>0</v>
      </c>
      <c r="BX672" s="225">
        <f>SUM(BX669:BX671)</f>
        <v>0</v>
      </c>
      <c r="BY672" s="225">
        <f>SUM(BY669:BY671)</f>
        <v>0</v>
      </c>
      <c r="BZ672" s="111">
        <f t="shared" si="1146"/>
        <v>0</v>
      </c>
      <c r="CA672" s="111">
        <f t="shared" si="1146"/>
        <v>0</v>
      </c>
      <c r="CB672" s="111">
        <f t="shared" si="1146"/>
        <v>0</v>
      </c>
      <c r="CC672" s="111">
        <f t="shared" si="1146"/>
        <v>0</v>
      </c>
      <c r="CD672" s="111">
        <f t="shared" si="1146"/>
        <v>0</v>
      </c>
      <c r="CE672" s="225">
        <f>SUM(CE669:CE671)</f>
        <v>0</v>
      </c>
      <c r="CF672" s="247"/>
      <c r="CG672" s="570"/>
      <c r="CH672" s="570"/>
      <c r="CI672" s="112"/>
      <c r="CJ672" s="112"/>
      <c r="CK672" s="112"/>
    </row>
    <row r="673" spans="1:89" ht="15.75" hidden="1" outlineLevel="1" thickBot="1">
      <c r="A673" s="117"/>
      <c r="B673" s="117"/>
      <c r="C673" s="102" t="s">
        <v>131</v>
      </c>
      <c r="D673" s="36" t="s">
        <v>63</v>
      </c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7"/>
      <c r="AB673" s="112"/>
      <c r="AC673" s="246"/>
      <c r="AD673" s="246"/>
      <c r="AE673" s="246"/>
      <c r="AF673" s="246"/>
      <c r="AG673" s="246"/>
      <c r="AH673" s="246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246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246"/>
      <c r="CG673" s="582"/>
      <c r="CH673" s="582"/>
      <c r="CI673" s="112"/>
      <c r="CJ673" s="112"/>
      <c r="CK673" s="112"/>
    </row>
    <row r="674" spans="1:89" ht="15.75" hidden="1" outlineLevel="1" thickBot="1">
      <c r="A674" s="117"/>
      <c r="B674" s="117"/>
      <c r="C674" s="103"/>
      <c r="D674" s="24"/>
      <c r="E674" s="117"/>
      <c r="F674" s="117"/>
      <c r="G674" s="111">
        <f>J674+O674+P674+Q674+R674</f>
        <v>0</v>
      </c>
      <c r="H674" s="225">
        <f t="shared" ref="H674:J676" si="1147">SUM(I674:L674)</f>
        <v>0</v>
      </c>
      <c r="I674" s="225">
        <f t="shared" si="1147"/>
        <v>0</v>
      </c>
      <c r="J674" s="111">
        <f t="shared" si="1147"/>
        <v>0</v>
      </c>
      <c r="K674" s="123"/>
      <c r="L674" s="123"/>
      <c r="M674" s="123"/>
      <c r="N674" s="123"/>
      <c r="O674" s="123"/>
      <c r="P674" s="123"/>
      <c r="Q674" s="123"/>
      <c r="R674" s="123"/>
      <c r="S674" s="221"/>
      <c r="T674" s="123"/>
      <c r="U674" s="123"/>
      <c r="V674" s="123"/>
      <c r="W674" s="123"/>
      <c r="X674" s="123"/>
      <c r="Y674" s="123"/>
      <c r="Z674" s="221"/>
      <c r="AA674" s="123"/>
      <c r="AB674" s="111">
        <f>AI674+AX674+BA674+BD674+BG674</f>
        <v>0</v>
      </c>
      <c r="AC674" s="247"/>
      <c r="AD674" s="247"/>
      <c r="AE674" s="247"/>
      <c r="AF674" s="247"/>
      <c r="AG674" s="247"/>
      <c r="AH674" s="247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221"/>
      <c r="BK674" s="221"/>
      <c r="BL674" s="221"/>
      <c r="BM674" s="123"/>
      <c r="BN674" s="123"/>
      <c r="BO674" s="123"/>
      <c r="BP674" s="123"/>
      <c r="BQ674" s="111">
        <f>SUM(BS674:BW674)</f>
        <v>0</v>
      </c>
      <c r="BR674" s="247"/>
      <c r="BS674" s="123"/>
      <c r="BT674" s="123"/>
      <c r="BU674" s="123"/>
      <c r="BV674" s="123"/>
      <c r="BW674" s="123"/>
      <c r="BX674" s="221"/>
      <c r="BY674" s="221"/>
      <c r="BZ674" s="111">
        <f>SUM(CA674:CD674)</f>
        <v>0</v>
      </c>
      <c r="CA674" s="123"/>
      <c r="CB674" s="123"/>
      <c r="CC674" s="123"/>
      <c r="CD674" s="123"/>
      <c r="CE674" s="221"/>
      <c r="CF674" s="229"/>
      <c r="CG674" s="578"/>
      <c r="CH674" s="578"/>
      <c r="CI674" s="117"/>
      <c r="CJ674" s="117"/>
      <c r="CK674" s="117"/>
    </row>
    <row r="675" spans="1:89" ht="15.75" hidden="1" outlineLevel="1" thickBot="1">
      <c r="A675" s="117"/>
      <c r="B675" s="117"/>
      <c r="C675" s="103"/>
      <c r="D675" s="24"/>
      <c r="E675" s="117"/>
      <c r="F675" s="117"/>
      <c r="G675" s="111">
        <f>J675+O675+P675+Q675+R675</f>
        <v>0</v>
      </c>
      <c r="H675" s="225">
        <f t="shared" si="1147"/>
        <v>0</v>
      </c>
      <c r="I675" s="225">
        <f t="shared" si="1147"/>
        <v>0</v>
      </c>
      <c r="J675" s="111">
        <f t="shared" si="1147"/>
        <v>0</v>
      </c>
      <c r="K675" s="90"/>
      <c r="L675" s="90"/>
      <c r="M675" s="90"/>
      <c r="N675" s="90"/>
      <c r="O675" s="90"/>
      <c r="P675" s="90"/>
      <c r="Q675" s="90"/>
      <c r="R675" s="90"/>
      <c r="S675" s="224"/>
      <c r="T675" s="87"/>
      <c r="U675" s="87"/>
      <c r="V675" s="87"/>
      <c r="W675" s="87"/>
      <c r="X675" s="87"/>
      <c r="Y675" s="87"/>
      <c r="Z675" s="222"/>
      <c r="AA675" s="87"/>
      <c r="AB675" s="111">
        <f>AI675+AX675+BA675+BD675+BG675</f>
        <v>0</v>
      </c>
      <c r="AC675" s="247"/>
      <c r="AD675" s="247"/>
      <c r="AE675" s="247"/>
      <c r="AF675" s="247"/>
      <c r="AG675" s="247"/>
      <c r="AH675" s="24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222"/>
      <c r="BK675" s="222"/>
      <c r="BL675" s="222"/>
      <c r="BM675" s="87"/>
      <c r="BN675" s="87"/>
      <c r="BO675" s="87"/>
      <c r="BP675" s="87"/>
      <c r="BQ675" s="111">
        <f>SUM(BS675:BW675)</f>
        <v>0</v>
      </c>
      <c r="BR675" s="247"/>
      <c r="BS675" s="87"/>
      <c r="BT675" s="87"/>
      <c r="BU675" s="87"/>
      <c r="BV675" s="87"/>
      <c r="BW675" s="87"/>
      <c r="BX675" s="222"/>
      <c r="BY675" s="222"/>
      <c r="BZ675" s="111">
        <f>SUM(CA675:CD675)</f>
        <v>0</v>
      </c>
      <c r="CA675" s="87"/>
      <c r="CB675" s="87"/>
      <c r="CC675" s="87"/>
      <c r="CD675" s="87"/>
      <c r="CE675" s="222"/>
      <c r="CF675" s="226"/>
      <c r="CG675" s="568"/>
      <c r="CH675" s="568"/>
      <c r="CI675" s="117"/>
      <c r="CJ675" s="117"/>
      <c r="CK675" s="117"/>
    </row>
    <row r="676" spans="1:89" ht="15.75" hidden="1" outlineLevel="1" thickBot="1">
      <c r="A676" s="117"/>
      <c r="B676" s="117"/>
      <c r="C676" s="103" t="s">
        <v>104</v>
      </c>
      <c r="D676" s="24"/>
      <c r="E676" s="117"/>
      <c r="F676" s="117"/>
      <c r="G676" s="111">
        <f>J676+O676+P676+Q676+R676</f>
        <v>0</v>
      </c>
      <c r="H676" s="225">
        <f t="shared" si="1147"/>
        <v>0</v>
      </c>
      <c r="I676" s="225">
        <f t="shared" si="1147"/>
        <v>0</v>
      </c>
      <c r="J676" s="111">
        <f t="shared" si="1147"/>
        <v>0</v>
      </c>
      <c r="K676" s="90"/>
      <c r="L676" s="90"/>
      <c r="M676" s="90"/>
      <c r="N676" s="90"/>
      <c r="O676" s="90"/>
      <c r="P676" s="90"/>
      <c r="Q676" s="90"/>
      <c r="R676" s="90"/>
      <c r="S676" s="224"/>
      <c r="T676" s="87"/>
      <c r="U676" s="87"/>
      <c r="V676" s="87"/>
      <c r="W676" s="87"/>
      <c r="X676" s="87"/>
      <c r="Y676" s="87"/>
      <c r="Z676" s="222"/>
      <c r="AA676" s="87"/>
      <c r="AB676" s="111">
        <f>AI676+AX676+BA676+BD676+BG676</f>
        <v>0</v>
      </c>
      <c r="AC676" s="247"/>
      <c r="AD676" s="247"/>
      <c r="AE676" s="247"/>
      <c r="AF676" s="247"/>
      <c r="AG676" s="247"/>
      <c r="AH676" s="24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222"/>
      <c r="BK676" s="222"/>
      <c r="BL676" s="222"/>
      <c r="BM676" s="87"/>
      <c r="BN676" s="87"/>
      <c r="BO676" s="87"/>
      <c r="BP676" s="87"/>
      <c r="BQ676" s="111">
        <f>SUM(BS676:BW676)</f>
        <v>0</v>
      </c>
      <c r="BR676" s="247"/>
      <c r="BS676" s="87"/>
      <c r="BT676" s="87"/>
      <c r="BU676" s="87"/>
      <c r="BV676" s="87"/>
      <c r="BW676" s="87"/>
      <c r="BX676" s="222"/>
      <c r="BY676" s="222"/>
      <c r="BZ676" s="111">
        <f>SUM(CA676:CD676)</f>
        <v>0</v>
      </c>
      <c r="CA676" s="87"/>
      <c r="CB676" s="87"/>
      <c r="CC676" s="87"/>
      <c r="CD676" s="87"/>
      <c r="CE676" s="222"/>
      <c r="CF676" s="226"/>
      <c r="CG676" s="568"/>
      <c r="CH676" s="568"/>
      <c r="CI676" s="117"/>
      <c r="CJ676" s="117"/>
      <c r="CK676" s="117"/>
    </row>
    <row r="677" spans="1:89" ht="15.75" hidden="1" outlineLevel="1" thickBot="1">
      <c r="A677" s="117"/>
      <c r="B677" s="117"/>
      <c r="C677" s="103"/>
      <c r="D677" s="37" t="s">
        <v>107</v>
      </c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24"/>
      <c r="AB677" s="111">
        <f>SUM(AB674:AB676)</f>
        <v>0</v>
      </c>
      <c r="AC677" s="247"/>
      <c r="AD677" s="247"/>
      <c r="AE677" s="247"/>
      <c r="AF677" s="247"/>
      <c r="AG677" s="247"/>
      <c r="AH677" s="247"/>
      <c r="AI677" s="111">
        <f>SUM(AI674:AI676)</f>
        <v>0</v>
      </c>
      <c r="AJ677" s="111">
        <f>SUM(AJ674:AJ676)</f>
        <v>0</v>
      </c>
      <c r="AK677" s="111">
        <f t="shared" ref="AK677:BI677" si="1148">SUM(AK674:AK676)</f>
        <v>0</v>
      </c>
      <c r="AL677" s="111">
        <f t="shared" si="1148"/>
        <v>0</v>
      </c>
      <c r="AM677" s="111">
        <f t="shared" si="1148"/>
        <v>0</v>
      </c>
      <c r="AN677" s="111">
        <f t="shared" si="1148"/>
        <v>0</v>
      </c>
      <c r="AO677" s="111">
        <f t="shared" si="1148"/>
        <v>0</v>
      </c>
      <c r="AP677" s="111">
        <f t="shared" si="1148"/>
        <v>0</v>
      </c>
      <c r="AQ677" s="111">
        <f t="shared" si="1148"/>
        <v>0</v>
      </c>
      <c r="AR677" s="111">
        <f t="shared" si="1148"/>
        <v>0</v>
      </c>
      <c r="AS677" s="111">
        <f t="shared" si="1148"/>
        <v>0</v>
      </c>
      <c r="AT677" s="111">
        <f t="shared" si="1148"/>
        <v>0</v>
      </c>
      <c r="AU677" s="111">
        <f t="shared" si="1148"/>
        <v>0</v>
      </c>
      <c r="AV677" s="111">
        <f t="shared" si="1148"/>
        <v>0</v>
      </c>
      <c r="AW677" s="111">
        <f t="shared" si="1148"/>
        <v>0</v>
      </c>
      <c r="AX677" s="111">
        <f t="shared" si="1148"/>
        <v>0</v>
      </c>
      <c r="AY677" s="111">
        <f t="shared" si="1148"/>
        <v>0</v>
      </c>
      <c r="AZ677" s="111">
        <f t="shared" si="1148"/>
        <v>0</v>
      </c>
      <c r="BA677" s="111">
        <f t="shared" si="1148"/>
        <v>0</v>
      </c>
      <c r="BB677" s="111">
        <f t="shared" si="1148"/>
        <v>0</v>
      </c>
      <c r="BC677" s="111">
        <f t="shared" si="1148"/>
        <v>0</v>
      </c>
      <c r="BD677" s="111">
        <f t="shared" si="1148"/>
        <v>0</v>
      </c>
      <c r="BE677" s="111">
        <f t="shared" si="1148"/>
        <v>0</v>
      </c>
      <c r="BF677" s="111">
        <f t="shared" si="1148"/>
        <v>0</v>
      </c>
      <c r="BG677" s="111">
        <f t="shared" si="1148"/>
        <v>0</v>
      </c>
      <c r="BH677" s="111">
        <f t="shared" si="1148"/>
        <v>0</v>
      </c>
      <c r="BI677" s="111">
        <f t="shared" si="1148"/>
        <v>0</v>
      </c>
      <c r="BJ677" s="225">
        <f>SUM(BJ674:BJ676)</f>
        <v>0</v>
      </c>
      <c r="BK677" s="225">
        <f>SUM(BK674:BK676)</f>
        <v>0</v>
      </c>
      <c r="BL677" s="225">
        <f>SUM(BL674:BL676)</f>
        <v>0</v>
      </c>
      <c r="BM677" s="112"/>
      <c r="BN677" s="112"/>
      <c r="BO677" s="112"/>
      <c r="BP677" s="112"/>
      <c r="BQ677" s="111">
        <f t="shared" ref="BQ677:CD677" si="1149">SUM(BQ674:BQ676)</f>
        <v>0</v>
      </c>
      <c r="BR677" s="247"/>
      <c r="BS677" s="111">
        <f t="shared" si="1149"/>
        <v>0</v>
      </c>
      <c r="BT677" s="111">
        <f t="shared" si="1149"/>
        <v>0</v>
      </c>
      <c r="BU677" s="111">
        <f t="shared" si="1149"/>
        <v>0</v>
      </c>
      <c r="BV677" s="111">
        <f t="shared" si="1149"/>
        <v>0</v>
      </c>
      <c r="BW677" s="111">
        <f t="shared" si="1149"/>
        <v>0</v>
      </c>
      <c r="BX677" s="225">
        <f>SUM(BX674:BX676)</f>
        <v>0</v>
      </c>
      <c r="BY677" s="225">
        <f>SUM(BY674:BY676)</f>
        <v>0</v>
      </c>
      <c r="BZ677" s="111">
        <f t="shared" si="1149"/>
        <v>0</v>
      </c>
      <c r="CA677" s="111">
        <f t="shared" si="1149"/>
        <v>0</v>
      </c>
      <c r="CB677" s="111">
        <f t="shared" si="1149"/>
        <v>0</v>
      </c>
      <c r="CC677" s="111">
        <f t="shared" si="1149"/>
        <v>0</v>
      </c>
      <c r="CD677" s="111">
        <f t="shared" si="1149"/>
        <v>0</v>
      </c>
      <c r="CE677" s="225">
        <f>SUM(CE674:CE676)</f>
        <v>0</v>
      </c>
      <c r="CF677" s="247"/>
      <c r="CG677" s="570"/>
      <c r="CH677" s="570"/>
      <c r="CI677" s="112"/>
      <c r="CJ677" s="112"/>
      <c r="CK677" s="112"/>
    </row>
    <row r="678" spans="1:89" ht="15.75" hidden="1" outlineLevel="1" thickBot="1">
      <c r="A678" s="117"/>
      <c r="B678" s="117"/>
      <c r="C678" s="95" t="s">
        <v>52</v>
      </c>
      <c r="D678" s="122" t="s">
        <v>105</v>
      </c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7"/>
      <c r="AB678" s="112"/>
      <c r="AC678" s="246"/>
      <c r="AD678" s="246"/>
      <c r="AE678" s="246"/>
      <c r="AF678" s="246"/>
      <c r="AG678" s="246"/>
      <c r="AH678" s="246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246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246"/>
      <c r="CG678" s="582"/>
      <c r="CH678" s="582"/>
      <c r="CI678" s="112"/>
      <c r="CJ678" s="112"/>
      <c r="CK678" s="112"/>
    </row>
    <row r="679" spans="1:89" ht="15.75" hidden="1" outlineLevel="1" thickBot="1">
      <c r="A679" s="117"/>
      <c r="B679" s="117"/>
      <c r="C679" s="102" t="s">
        <v>132</v>
      </c>
      <c r="D679" s="36" t="s">
        <v>106</v>
      </c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7"/>
      <c r="AB679" s="112"/>
      <c r="AC679" s="246"/>
      <c r="AD679" s="246"/>
      <c r="AE679" s="246"/>
      <c r="AF679" s="246"/>
      <c r="AG679" s="246"/>
      <c r="AH679" s="246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246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246"/>
      <c r="CG679" s="582"/>
      <c r="CH679" s="582"/>
      <c r="CI679" s="112"/>
      <c r="CJ679" s="112"/>
      <c r="CK679" s="112"/>
    </row>
    <row r="680" spans="1:89" ht="15.75" hidden="1" outlineLevel="1" thickBot="1">
      <c r="A680" s="117"/>
      <c r="B680" s="117"/>
      <c r="C680" s="103"/>
      <c r="D680" s="92"/>
      <c r="E680" s="117"/>
      <c r="F680" s="117"/>
      <c r="G680" s="111">
        <f>J680+O680+P680+Q680+R680</f>
        <v>0</v>
      </c>
      <c r="H680" s="225">
        <f t="shared" ref="H680:J682" si="1150">SUM(I680:L680)</f>
        <v>0</v>
      </c>
      <c r="I680" s="225">
        <f t="shared" si="1150"/>
        <v>0</v>
      </c>
      <c r="J680" s="111">
        <f t="shared" si="1150"/>
        <v>0</v>
      </c>
      <c r="K680" s="123"/>
      <c r="L680" s="123"/>
      <c r="M680" s="123"/>
      <c r="N680" s="123"/>
      <c r="O680" s="123"/>
      <c r="P680" s="123"/>
      <c r="Q680" s="123"/>
      <c r="R680" s="123"/>
      <c r="S680" s="221"/>
      <c r="T680" s="123"/>
      <c r="U680" s="123"/>
      <c r="V680" s="123"/>
      <c r="W680" s="123"/>
      <c r="X680" s="123"/>
      <c r="Y680" s="123"/>
      <c r="Z680" s="221"/>
      <c r="AA680" s="123"/>
      <c r="AB680" s="111">
        <f>AI680+AX680+BA680+BD680+BG680</f>
        <v>0</v>
      </c>
      <c r="AC680" s="247"/>
      <c r="AD680" s="247"/>
      <c r="AE680" s="247"/>
      <c r="AF680" s="247"/>
      <c r="AG680" s="247"/>
      <c r="AH680" s="247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221"/>
      <c r="BK680" s="221"/>
      <c r="BL680" s="221"/>
      <c r="BM680" s="123"/>
      <c r="BN680" s="123"/>
      <c r="BO680" s="123"/>
      <c r="BP680" s="123"/>
      <c r="BQ680" s="111">
        <f>SUM(BS680:BW680)</f>
        <v>0</v>
      </c>
      <c r="BR680" s="247"/>
      <c r="BS680" s="123"/>
      <c r="BT680" s="123"/>
      <c r="BU680" s="123"/>
      <c r="BV680" s="123"/>
      <c r="BW680" s="123"/>
      <c r="BX680" s="221"/>
      <c r="BY680" s="221"/>
      <c r="BZ680" s="111">
        <f>SUM(CA680:CD680)</f>
        <v>0</v>
      </c>
      <c r="CA680" s="123"/>
      <c r="CB680" s="123"/>
      <c r="CC680" s="123"/>
      <c r="CD680" s="123"/>
      <c r="CE680" s="221"/>
      <c r="CF680" s="229"/>
      <c r="CG680" s="578"/>
      <c r="CH680" s="578"/>
      <c r="CI680" s="117"/>
      <c r="CJ680" s="117"/>
      <c r="CK680" s="117"/>
    </row>
    <row r="681" spans="1:89" ht="15.75" hidden="1" outlineLevel="1" thickBot="1">
      <c r="A681" s="117"/>
      <c r="B681" s="117"/>
      <c r="C681" s="103"/>
      <c r="D681" s="92"/>
      <c r="E681" s="117"/>
      <c r="F681" s="117"/>
      <c r="G681" s="111">
        <f>J681+O681+P681+Q681+R681</f>
        <v>0</v>
      </c>
      <c r="H681" s="225">
        <f t="shared" si="1150"/>
        <v>0</v>
      </c>
      <c r="I681" s="225">
        <f t="shared" si="1150"/>
        <v>0</v>
      </c>
      <c r="J681" s="111">
        <f t="shared" si="1150"/>
        <v>0</v>
      </c>
      <c r="K681" s="90"/>
      <c r="L681" s="90"/>
      <c r="M681" s="90"/>
      <c r="N681" s="90"/>
      <c r="O681" s="90"/>
      <c r="P681" s="90"/>
      <c r="Q681" s="90"/>
      <c r="R681" s="90"/>
      <c r="S681" s="224"/>
      <c r="T681" s="87"/>
      <c r="U681" s="87"/>
      <c r="V681" s="87"/>
      <c r="W681" s="87"/>
      <c r="X681" s="87"/>
      <c r="Y681" s="87"/>
      <c r="Z681" s="222"/>
      <c r="AA681" s="87"/>
      <c r="AB681" s="111">
        <f>AI681+AX681+BA681+BD681+BG681</f>
        <v>0</v>
      </c>
      <c r="AC681" s="247"/>
      <c r="AD681" s="247"/>
      <c r="AE681" s="247"/>
      <c r="AF681" s="247"/>
      <c r="AG681" s="247"/>
      <c r="AH681" s="24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222"/>
      <c r="BK681" s="222"/>
      <c r="BL681" s="222"/>
      <c r="BM681" s="87"/>
      <c r="BN681" s="87"/>
      <c r="BO681" s="87"/>
      <c r="BP681" s="87"/>
      <c r="BQ681" s="111">
        <f>SUM(BS681:BW681)</f>
        <v>0</v>
      </c>
      <c r="BR681" s="247"/>
      <c r="BS681" s="87"/>
      <c r="BT681" s="87"/>
      <c r="BU681" s="87"/>
      <c r="BV681" s="87"/>
      <c r="BW681" s="87"/>
      <c r="BX681" s="222"/>
      <c r="BY681" s="222"/>
      <c r="BZ681" s="111">
        <f>SUM(CA681:CD681)</f>
        <v>0</v>
      </c>
      <c r="CA681" s="87"/>
      <c r="CB681" s="87"/>
      <c r="CC681" s="87"/>
      <c r="CD681" s="87"/>
      <c r="CE681" s="222"/>
      <c r="CF681" s="226"/>
      <c r="CG681" s="568"/>
      <c r="CH681" s="568"/>
      <c r="CI681" s="117"/>
      <c r="CJ681" s="117"/>
      <c r="CK681" s="117"/>
    </row>
    <row r="682" spans="1:89" ht="15.75" hidden="1" outlineLevel="1" thickBot="1">
      <c r="A682" s="117"/>
      <c r="B682" s="117"/>
      <c r="C682" s="103"/>
      <c r="D682" s="92"/>
      <c r="E682" s="117"/>
      <c r="F682" s="117"/>
      <c r="G682" s="111">
        <f>J682+O682+P682+Q682+R682</f>
        <v>0</v>
      </c>
      <c r="H682" s="225">
        <f t="shared" si="1150"/>
        <v>0</v>
      </c>
      <c r="I682" s="225">
        <f t="shared" si="1150"/>
        <v>0</v>
      </c>
      <c r="J682" s="111">
        <f t="shared" si="1150"/>
        <v>0</v>
      </c>
      <c r="K682" s="90"/>
      <c r="L682" s="90"/>
      <c r="M682" s="90"/>
      <c r="N682" s="90"/>
      <c r="O682" s="90"/>
      <c r="P682" s="90"/>
      <c r="Q682" s="90"/>
      <c r="R682" s="90"/>
      <c r="S682" s="224"/>
      <c r="T682" s="87"/>
      <c r="U682" s="87"/>
      <c r="V682" s="87"/>
      <c r="W682" s="87"/>
      <c r="X682" s="87"/>
      <c r="Y682" s="87"/>
      <c r="Z682" s="222"/>
      <c r="AA682" s="87"/>
      <c r="AB682" s="111">
        <f>AI682+AX682+BA682+BD682+BG682</f>
        <v>0</v>
      </c>
      <c r="AC682" s="247"/>
      <c r="AD682" s="247"/>
      <c r="AE682" s="247"/>
      <c r="AF682" s="247"/>
      <c r="AG682" s="247"/>
      <c r="AH682" s="24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222"/>
      <c r="BK682" s="222"/>
      <c r="BL682" s="222"/>
      <c r="BM682" s="87"/>
      <c r="BN682" s="87"/>
      <c r="BO682" s="87"/>
      <c r="BP682" s="87"/>
      <c r="BQ682" s="111">
        <f>SUM(BS682:BW682)</f>
        <v>0</v>
      </c>
      <c r="BR682" s="247"/>
      <c r="BS682" s="87"/>
      <c r="BT682" s="87"/>
      <c r="BU682" s="87"/>
      <c r="BV682" s="87"/>
      <c r="BW682" s="87"/>
      <c r="BX682" s="222"/>
      <c r="BY682" s="222"/>
      <c r="BZ682" s="111">
        <f>SUM(CA682:CD682)</f>
        <v>0</v>
      </c>
      <c r="CA682" s="87"/>
      <c r="CB682" s="87"/>
      <c r="CC682" s="87"/>
      <c r="CD682" s="87"/>
      <c r="CE682" s="222"/>
      <c r="CF682" s="226"/>
      <c r="CG682" s="568"/>
      <c r="CH682" s="568"/>
      <c r="CI682" s="117"/>
      <c r="CJ682" s="117"/>
      <c r="CK682" s="117"/>
    </row>
    <row r="683" spans="1:89" ht="15.75" hidden="1" outlineLevel="1" thickBot="1">
      <c r="A683" s="117"/>
      <c r="B683" s="117"/>
      <c r="C683" s="103"/>
      <c r="D683" s="37" t="s">
        <v>107</v>
      </c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24"/>
      <c r="AB683" s="111">
        <f>SUM(AB680:AB682)</f>
        <v>0</v>
      </c>
      <c r="AC683" s="247"/>
      <c r="AD683" s="247"/>
      <c r="AE683" s="247"/>
      <c r="AF683" s="247"/>
      <c r="AG683" s="247"/>
      <c r="AH683" s="247"/>
      <c r="AI683" s="111">
        <f>SUM(AI680:AI682)</f>
        <v>0</v>
      </c>
      <c r="AJ683" s="111">
        <f>SUM(AJ680:AJ682)</f>
        <v>0</v>
      </c>
      <c r="AK683" s="111">
        <f t="shared" ref="AK683:BI683" si="1151">SUM(AK680:AK682)</f>
        <v>0</v>
      </c>
      <c r="AL683" s="111">
        <f t="shared" si="1151"/>
        <v>0</v>
      </c>
      <c r="AM683" s="111">
        <f t="shared" si="1151"/>
        <v>0</v>
      </c>
      <c r="AN683" s="111">
        <f t="shared" si="1151"/>
        <v>0</v>
      </c>
      <c r="AO683" s="111">
        <f t="shared" si="1151"/>
        <v>0</v>
      </c>
      <c r="AP683" s="111">
        <f t="shared" si="1151"/>
        <v>0</v>
      </c>
      <c r="AQ683" s="111">
        <f t="shared" si="1151"/>
        <v>0</v>
      </c>
      <c r="AR683" s="111">
        <f t="shared" si="1151"/>
        <v>0</v>
      </c>
      <c r="AS683" s="111">
        <f t="shared" si="1151"/>
        <v>0</v>
      </c>
      <c r="AT683" s="111">
        <f t="shared" si="1151"/>
        <v>0</v>
      </c>
      <c r="AU683" s="111">
        <f t="shared" si="1151"/>
        <v>0</v>
      </c>
      <c r="AV683" s="111">
        <f t="shared" si="1151"/>
        <v>0</v>
      </c>
      <c r="AW683" s="111">
        <f t="shared" si="1151"/>
        <v>0</v>
      </c>
      <c r="AX683" s="111">
        <f t="shared" si="1151"/>
        <v>0</v>
      </c>
      <c r="AY683" s="111">
        <f t="shared" si="1151"/>
        <v>0</v>
      </c>
      <c r="AZ683" s="111">
        <f t="shared" si="1151"/>
        <v>0</v>
      </c>
      <c r="BA683" s="111">
        <f t="shared" si="1151"/>
        <v>0</v>
      </c>
      <c r="BB683" s="111">
        <f t="shared" si="1151"/>
        <v>0</v>
      </c>
      <c r="BC683" s="111">
        <f t="shared" si="1151"/>
        <v>0</v>
      </c>
      <c r="BD683" s="111">
        <f t="shared" si="1151"/>
        <v>0</v>
      </c>
      <c r="BE683" s="111">
        <f t="shared" si="1151"/>
        <v>0</v>
      </c>
      <c r="BF683" s="111">
        <f t="shared" si="1151"/>
        <v>0</v>
      </c>
      <c r="BG683" s="111">
        <f t="shared" si="1151"/>
        <v>0</v>
      </c>
      <c r="BH683" s="111">
        <f t="shared" si="1151"/>
        <v>0</v>
      </c>
      <c r="BI683" s="111">
        <f t="shared" si="1151"/>
        <v>0</v>
      </c>
      <c r="BJ683" s="225">
        <f>SUM(BJ680:BJ682)</f>
        <v>0</v>
      </c>
      <c r="BK683" s="225">
        <f>SUM(BK680:BK682)</f>
        <v>0</v>
      </c>
      <c r="BL683" s="225">
        <f>SUM(BL680:BL682)</f>
        <v>0</v>
      </c>
      <c r="BM683" s="112"/>
      <c r="BN683" s="112"/>
      <c r="BO683" s="112"/>
      <c r="BP683" s="112"/>
      <c r="BQ683" s="111">
        <f t="shared" ref="BQ683:CD683" si="1152">SUM(BQ680:BQ682)</f>
        <v>0</v>
      </c>
      <c r="BR683" s="247"/>
      <c r="BS683" s="111">
        <f t="shared" si="1152"/>
        <v>0</v>
      </c>
      <c r="BT683" s="111">
        <f t="shared" si="1152"/>
        <v>0</v>
      </c>
      <c r="BU683" s="111">
        <f t="shared" si="1152"/>
        <v>0</v>
      </c>
      <c r="BV683" s="111">
        <f t="shared" si="1152"/>
        <v>0</v>
      </c>
      <c r="BW683" s="111">
        <f t="shared" si="1152"/>
        <v>0</v>
      </c>
      <c r="BX683" s="225">
        <f>SUM(BX680:BX682)</f>
        <v>0</v>
      </c>
      <c r="BY683" s="225">
        <f>SUM(BY680:BY682)</f>
        <v>0</v>
      </c>
      <c r="BZ683" s="111">
        <f t="shared" si="1152"/>
        <v>0</v>
      </c>
      <c r="CA683" s="111">
        <f t="shared" si="1152"/>
        <v>0</v>
      </c>
      <c r="CB683" s="111">
        <f t="shared" si="1152"/>
        <v>0</v>
      </c>
      <c r="CC683" s="111">
        <f t="shared" si="1152"/>
        <v>0</v>
      </c>
      <c r="CD683" s="111">
        <f t="shared" si="1152"/>
        <v>0</v>
      </c>
      <c r="CE683" s="225">
        <f>SUM(CE680:CE682)</f>
        <v>0</v>
      </c>
      <c r="CF683" s="247"/>
      <c r="CG683" s="570"/>
      <c r="CH683" s="570"/>
      <c r="CI683" s="112"/>
      <c r="CJ683" s="112"/>
      <c r="CK683" s="112"/>
    </row>
    <row r="684" spans="1:89" ht="15.75" hidden="1" outlineLevel="1" thickBot="1">
      <c r="A684" s="117"/>
      <c r="B684" s="117"/>
      <c r="C684" s="102" t="s">
        <v>133</v>
      </c>
      <c r="D684" s="36" t="s">
        <v>273</v>
      </c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7"/>
      <c r="AB684" s="112"/>
      <c r="AC684" s="246"/>
      <c r="AD684" s="246"/>
      <c r="AE684" s="246"/>
      <c r="AF684" s="246"/>
      <c r="AG684" s="246"/>
      <c r="AH684" s="246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246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246"/>
      <c r="CG684" s="582"/>
      <c r="CH684" s="582"/>
      <c r="CI684" s="112"/>
      <c r="CJ684" s="112"/>
      <c r="CK684" s="112"/>
    </row>
    <row r="685" spans="1:89" ht="15.75" hidden="1" outlineLevel="1" thickBot="1">
      <c r="A685" s="117"/>
      <c r="B685" s="117"/>
      <c r="C685" s="103"/>
      <c r="D685" s="92"/>
      <c r="E685" s="117"/>
      <c r="F685" s="117"/>
      <c r="G685" s="111">
        <f>J685+O685+P685+Q685+R685</f>
        <v>0</v>
      </c>
      <c r="H685" s="225">
        <f t="shared" ref="H685:J687" si="1153">SUM(I685:L685)</f>
        <v>0</v>
      </c>
      <c r="I685" s="225">
        <f t="shared" si="1153"/>
        <v>0</v>
      </c>
      <c r="J685" s="111">
        <f t="shared" si="1153"/>
        <v>0</v>
      </c>
      <c r="K685" s="123"/>
      <c r="L685" s="123"/>
      <c r="M685" s="123"/>
      <c r="N685" s="123"/>
      <c r="O685" s="123"/>
      <c r="P685" s="123"/>
      <c r="Q685" s="123"/>
      <c r="R685" s="123"/>
      <c r="S685" s="221"/>
      <c r="T685" s="123"/>
      <c r="U685" s="123"/>
      <c r="V685" s="123"/>
      <c r="W685" s="123"/>
      <c r="X685" s="123"/>
      <c r="Y685" s="123"/>
      <c r="Z685" s="221"/>
      <c r="AA685" s="123"/>
      <c r="AB685" s="111">
        <f>AI685+AX685+BA685+BD685+BG685</f>
        <v>0</v>
      </c>
      <c r="AC685" s="247"/>
      <c r="AD685" s="247"/>
      <c r="AE685" s="247"/>
      <c r="AF685" s="247"/>
      <c r="AG685" s="247"/>
      <c r="AH685" s="247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221"/>
      <c r="BK685" s="221"/>
      <c r="BL685" s="221"/>
      <c r="BM685" s="123"/>
      <c r="BN685" s="123"/>
      <c r="BO685" s="123"/>
      <c r="BP685" s="123"/>
      <c r="BQ685" s="111">
        <f>SUM(BS685:BW685)</f>
        <v>0</v>
      </c>
      <c r="BR685" s="247"/>
      <c r="BS685" s="123"/>
      <c r="BT685" s="123"/>
      <c r="BU685" s="123"/>
      <c r="BV685" s="123"/>
      <c r="BW685" s="123"/>
      <c r="BX685" s="221"/>
      <c r="BY685" s="221"/>
      <c r="BZ685" s="111">
        <f>SUM(CA685:CD685)</f>
        <v>0</v>
      </c>
      <c r="CA685" s="123"/>
      <c r="CB685" s="123"/>
      <c r="CC685" s="123"/>
      <c r="CD685" s="123"/>
      <c r="CE685" s="221"/>
      <c r="CF685" s="229"/>
      <c r="CG685" s="578"/>
      <c r="CH685" s="578"/>
      <c r="CI685" s="117"/>
      <c r="CJ685" s="117"/>
      <c r="CK685" s="117"/>
    </row>
    <row r="686" spans="1:89" ht="15.75" hidden="1" outlineLevel="1" thickBot="1">
      <c r="A686" s="117"/>
      <c r="B686" s="117"/>
      <c r="C686" s="103"/>
      <c r="D686" s="92"/>
      <c r="E686" s="117"/>
      <c r="F686" s="117"/>
      <c r="G686" s="111">
        <f>J686+O686+P686+Q686+R686</f>
        <v>0</v>
      </c>
      <c r="H686" s="225">
        <f t="shared" si="1153"/>
        <v>0</v>
      </c>
      <c r="I686" s="225">
        <f t="shared" si="1153"/>
        <v>0</v>
      </c>
      <c r="J686" s="111">
        <f t="shared" si="1153"/>
        <v>0</v>
      </c>
      <c r="K686" s="90"/>
      <c r="L686" s="90"/>
      <c r="M686" s="90"/>
      <c r="N686" s="90"/>
      <c r="O686" s="90"/>
      <c r="P686" s="90"/>
      <c r="Q686" s="90"/>
      <c r="R686" s="90"/>
      <c r="S686" s="224"/>
      <c r="T686" s="87"/>
      <c r="U686" s="87"/>
      <c r="V686" s="87"/>
      <c r="W686" s="87"/>
      <c r="X686" s="87"/>
      <c r="Y686" s="87"/>
      <c r="Z686" s="222"/>
      <c r="AA686" s="87"/>
      <c r="AB686" s="111">
        <f>AI686+AX686+BA686+BD686+BG686</f>
        <v>0</v>
      </c>
      <c r="AC686" s="247"/>
      <c r="AD686" s="247"/>
      <c r="AE686" s="247"/>
      <c r="AF686" s="247"/>
      <c r="AG686" s="247"/>
      <c r="AH686" s="24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222"/>
      <c r="BK686" s="222"/>
      <c r="BL686" s="222"/>
      <c r="BM686" s="87"/>
      <c r="BN686" s="87"/>
      <c r="BO686" s="87"/>
      <c r="BP686" s="87"/>
      <c r="BQ686" s="111">
        <f>SUM(BS686:BW686)</f>
        <v>0</v>
      </c>
      <c r="BR686" s="247"/>
      <c r="BS686" s="87"/>
      <c r="BT686" s="87"/>
      <c r="BU686" s="87"/>
      <c r="BV686" s="87"/>
      <c r="BW686" s="87"/>
      <c r="BX686" s="222"/>
      <c r="BY686" s="222"/>
      <c r="BZ686" s="111">
        <f>SUM(CA686:CD686)</f>
        <v>0</v>
      </c>
      <c r="CA686" s="87"/>
      <c r="CB686" s="87"/>
      <c r="CC686" s="87"/>
      <c r="CD686" s="87"/>
      <c r="CE686" s="222"/>
      <c r="CF686" s="226"/>
      <c r="CG686" s="568"/>
      <c r="CH686" s="568"/>
      <c r="CI686" s="117"/>
      <c r="CJ686" s="117"/>
      <c r="CK686" s="117"/>
    </row>
    <row r="687" spans="1:89" ht="15.75" hidden="1" outlineLevel="1" thickBot="1">
      <c r="A687" s="117"/>
      <c r="B687" s="117"/>
      <c r="C687" s="103"/>
      <c r="D687" s="92"/>
      <c r="E687" s="117"/>
      <c r="F687" s="117"/>
      <c r="G687" s="111">
        <f>J687+O687+P687+Q687+R687</f>
        <v>0</v>
      </c>
      <c r="H687" s="225">
        <f t="shared" si="1153"/>
        <v>0</v>
      </c>
      <c r="I687" s="225">
        <f t="shared" si="1153"/>
        <v>0</v>
      </c>
      <c r="J687" s="111">
        <f t="shared" si="1153"/>
        <v>0</v>
      </c>
      <c r="K687" s="90"/>
      <c r="L687" s="90"/>
      <c r="M687" s="90"/>
      <c r="N687" s="90"/>
      <c r="O687" s="90"/>
      <c r="P687" s="90"/>
      <c r="Q687" s="90"/>
      <c r="R687" s="90"/>
      <c r="S687" s="224"/>
      <c r="T687" s="87"/>
      <c r="U687" s="87"/>
      <c r="V687" s="87"/>
      <c r="W687" s="87"/>
      <c r="X687" s="87"/>
      <c r="Y687" s="87"/>
      <c r="Z687" s="222"/>
      <c r="AA687" s="87"/>
      <c r="AB687" s="111">
        <f>AI687+AX687+BA687+BD687+BG687</f>
        <v>0</v>
      </c>
      <c r="AC687" s="247"/>
      <c r="AD687" s="247"/>
      <c r="AE687" s="247"/>
      <c r="AF687" s="247"/>
      <c r="AG687" s="247"/>
      <c r="AH687" s="24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222"/>
      <c r="BK687" s="222"/>
      <c r="BL687" s="222"/>
      <c r="BM687" s="87"/>
      <c r="BN687" s="87"/>
      <c r="BO687" s="87"/>
      <c r="BP687" s="87"/>
      <c r="BQ687" s="111">
        <f>SUM(BS687:BW687)</f>
        <v>0</v>
      </c>
      <c r="BR687" s="247"/>
      <c r="BS687" s="87"/>
      <c r="BT687" s="87"/>
      <c r="BU687" s="87"/>
      <c r="BV687" s="87"/>
      <c r="BW687" s="87"/>
      <c r="BX687" s="222"/>
      <c r="BY687" s="222"/>
      <c r="BZ687" s="111">
        <f>SUM(CA687:CD687)</f>
        <v>0</v>
      </c>
      <c r="CA687" s="87"/>
      <c r="CB687" s="87"/>
      <c r="CC687" s="87"/>
      <c r="CD687" s="87"/>
      <c r="CE687" s="222"/>
      <c r="CF687" s="226"/>
      <c r="CG687" s="568"/>
      <c r="CH687" s="568"/>
      <c r="CI687" s="117"/>
      <c r="CJ687" s="117"/>
      <c r="CK687" s="117"/>
    </row>
    <row r="688" spans="1:89" ht="15.75" hidden="1" outlineLevel="1" thickBot="1">
      <c r="A688" s="117"/>
      <c r="B688" s="117"/>
      <c r="C688" s="103"/>
      <c r="D688" s="37" t="s">
        <v>107</v>
      </c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24"/>
      <c r="AB688" s="111">
        <f>SUM(AB685:AB687)</f>
        <v>0</v>
      </c>
      <c r="AC688" s="247"/>
      <c r="AD688" s="247"/>
      <c r="AE688" s="247"/>
      <c r="AF688" s="247"/>
      <c r="AG688" s="247"/>
      <c r="AH688" s="247"/>
      <c r="AI688" s="111">
        <f>SUM(AI685:AI687)</f>
        <v>0</v>
      </c>
      <c r="AJ688" s="111">
        <f>SUM(AJ685:AJ687)</f>
        <v>0</v>
      </c>
      <c r="AK688" s="111">
        <f t="shared" ref="AK688:BI688" si="1154">SUM(AK685:AK687)</f>
        <v>0</v>
      </c>
      <c r="AL688" s="111">
        <f t="shared" si="1154"/>
        <v>0</v>
      </c>
      <c r="AM688" s="111">
        <f t="shared" si="1154"/>
        <v>0</v>
      </c>
      <c r="AN688" s="111">
        <f t="shared" si="1154"/>
        <v>0</v>
      </c>
      <c r="AO688" s="111">
        <f t="shared" si="1154"/>
        <v>0</v>
      </c>
      <c r="AP688" s="111">
        <f t="shared" si="1154"/>
        <v>0</v>
      </c>
      <c r="AQ688" s="111">
        <f t="shared" si="1154"/>
        <v>0</v>
      </c>
      <c r="AR688" s="111">
        <f t="shared" si="1154"/>
        <v>0</v>
      </c>
      <c r="AS688" s="111">
        <f t="shared" si="1154"/>
        <v>0</v>
      </c>
      <c r="AT688" s="111">
        <f t="shared" si="1154"/>
        <v>0</v>
      </c>
      <c r="AU688" s="111">
        <f t="shared" si="1154"/>
        <v>0</v>
      </c>
      <c r="AV688" s="111">
        <f t="shared" si="1154"/>
        <v>0</v>
      </c>
      <c r="AW688" s="111">
        <f t="shared" si="1154"/>
        <v>0</v>
      </c>
      <c r="AX688" s="111">
        <f t="shared" si="1154"/>
        <v>0</v>
      </c>
      <c r="AY688" s="111">
        <f t="shared" si="1154"/>
        <v>0</v>
      </c>
      <c r="AZ688" s="111">
        <f t="shared" si="1154"/>
        <v>0</v>
      </c>
      <c r="BA688" s="111">
        <f t="shared" si="1154"/>
        <v>0</v>
      </c>
      <c r="BB688" s="111">
        <f t="shared" si="1154"/>
        <v>0</v>
      </c>
      <c r="BC688" s="111">
        <f t="shared" si="1154"/>
        <v>0</v>
      </c>
      <c r="BD688" s="111">
        <f t="shared" si="1154"/>
        <v>0</v>
      </c>
      <c r="BE688" s="111">
        <f t="shared" si="1154"/>
        <v>0</v>
      </c>
      <c r="BF688" s="111">
        <f t="shared" si="1154"/>
        <v>0</v>
      </c>
      <c r="BG688" s="111">
        <f t="shared" si="1154"/>
        <v>0</v>
      </c>
      <c r="BH688" s="111">
        <f t="shared" si="1154"/>
        <v>0</v>
      </c>
      <c r="BI688" s="111">
        <f t="shared" si="1154"/>
        <v>0</v>
      </c>
      <c r="BJ688" s="225">
        <f>SUM(BJ685:BJ687)</f>
        <v>0</v>
      </c>
      <c r="BK688" s="225">
        <f>SUM(BK685:BK687)</f>
        <v>0</v>
      </c>
      <c r="BL688" s="225">
        <f>SUM(BL685:BL687)</f>
        <v>0</v>
      </c>
      <c r="BM688" s="112"/>
      <c r="BN688" s="112"/>
      <c r="BO688" s="112"/>
      <c r="BP688" s="112"/>
      <c r="BQ688" s="111">
        <f t="shared" ref="BQ688:CD688" si="1155">SUM(BQ685:BQ687)</f>
        <v>0</v>
      </c>
      <c r="BR688" s="247"/>
      <c r="BS688" s="111">
        <f t="shared" si="1155"/>
        <v>0</v>
      </c>
      <c r="BT688" s="111">
        <f t="shared" si="1155"/>
        <v>0</v>
      </c>
      <c r="BU688" s="111">
        <f t="shared" si="1155"/>
        <v>0</v>
      </c>
      <c r="BV688" s="111">
        <f t="shared" si="1155"/>
        <v>0</v>
      </c>
      <c r="BW688" s="111">
        <f t="shared" si="1155"/>
        <v>0</v>
      </c>
      <c r="BX688" s="225">
        <f>SUM(BX685:BX687)</f>
        <v>0</v>
      </c>
      <c r="BY688" s="225">
        <f>SUM(BY685:BY687)</f>
        <v>0</v>
      </c>
      <c r="BZ688" s="111">
        <f t="shared" si="1155"/>
        <v>0</v>
      </c>
      <c r="CA688" s="111">
        <f t="shared" si="1155"/>
        <v>0</v>
      </c>
      <c r="CB688" s="111">
        <f t="shared" si="1155"/>
        <v>0</v>
      </c>
      <c r="CC688" s="111">
        <f t="shared" si="1155"/>
        <v>0</v>
      </c>
      <c r="CD688" s="111">
        <f t="shared" si="1155"/>
        <v>0</v>
      </c>
      <c r="CE688" s="225">
        <f>SUM(CE685:CE687)</f>
        <v>0</v>
      </c>
      <c r="CF688" s="247"/>
      <c r="CG688" s="570"/>
      <c r="CH688" s="570"/>
      <c r="CI688" s="112"/>
      <c r="CJ688" s="112"/>
      <c r="CK688" s="112"/>
    </row>
    <row r="689" spans="1:89" ht="15.75" hidden="1" outlineLevel="1" thickBot="1">
      <c r="A689" s="117"/>
      <c r="B689" s="117"/>
      <c r="C689" s="102" t="s">
        <v>134</v>
      </c>
      <c r="D689" s="36" t="s">
        <v>274</v>
      </c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7"/>
      <c r="AB689" s="112"/>
      <c r="AC689" s="246"/>
      <c r="AD689" s="246"/>
      <c r="AE689" s="246"/>
      <c r="AF689" s="246"/>
      <c r="AG689" s="246"/>
      <c r="AH689" s="246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246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246"/>
      <c r="CG689" s="582"/>
      <c r="CH689" s="582"/>
      <c r="CI689" s="112"/>
      <c r="CJ689" s="112"/>
      <c r="CK689" s="112"/>
    </row>
    <row r="690" spans="1:89" ht="15.75" hidden="1" outlineLevel="1" thickBot="1">
      <c r="A690" s="117"/>
      <c r="B690" s="117"/>
      <c r="C690" s="103"/>
      <c r="D690" s="24"/>
      <c r="E690" s="117"/>
      <c r="F690" s="117"/>
      <c r="G690" s="111">
        <f>J690+O690+P690+Q690+R690</f>
        <v>0</v>
      </c>
      <c r="H690" s="225">
        <f t="shared" ref="H690:J692" si="1156">SUM(I690:L690)</f>
        <v>0</v>
      </c>
      <c r="I690" s="225">
        <f t="shared" si="1156"/>
        <v>0</v>
      </c>
      <c r="J690" s="111">
        <f t="shared" si="1156"/>
        <v>0</v>
      </c>
      <c r="K690" s="123"/>
      <c r="L690" s="123"/>
      <c r="M690" s="123"/>
      <c r="N690" s="123"/>
      <c r="O690" s="123"/>
      <c r="P690" s="123"/>
      <c r="Q690" s="123"/>
      <c r="R690" s="123"/>
      <c r="S690" s="221"/>
      <c r="T690" s="123"/>
      <c r="U690" s="123"/>
      <c r="V690" s="123"/>
      <c r="W690" s="123"/>
      <c r="X690" s="123"/>
      <c r="Y690" s="123"/>
      <c r="Z690" s="221"/>
      <c r="AA690" s="123"/>
      <c r="AB690" s="111">
        <f>AI690+AX690+BA690+BD690+BG690</f>
        <v>0</v>
      </c>
      <c r="AC690" s="247"/>
      <c r="AD690" s="247"/>
      <c r="AE690" s="247"/>
      <c r="AF690" s="247"/>
      <c r="AG690" s="247"/>
      <c r="AH690" s="247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221"/>
      <c r="BK690" s="221"/>
      <c r="BL690" s="221"/>
      <c r="BM690" s="123"/>
      <c r="BN690" s="123"/>
      <c r="BO690" s="123"/>
      <c r="BP690" s="123"/>
      <c r="BQ690" s="111">
        <f>SUM(BS690:BW690)</f>
        <v>0</v>
      </c>
      <c r="BR690" s="247"/>
      <c r="BS690" s="123"/>
      <c r="BT690" s="123"/>
      <c r="BU690" s="123"/>
      <c r="BV690" s="123"/>
      <c r="BW690" s="123"/>
      <c r="BX690" s="221"/>
      <c r="BY690" s="221"/>
      <c r="BZ690" s="111">
        <f>SUM(CA690:CD690)</f>
        <v>0</v>
      </c>
      <c r="CA690" s="123"/>
      <c r="CB690" s="123"/>
      <c r="CC690" s="123"/>
      <c r="CD690" s="123"/>
      <c r="CE690" s="221"/>
      <c r="CF690" s="229"/>
      <c r="CG690" s="578"/>
      <c r="CH690" s="578"/>
      <c r="CI690" s="117"/>
      <c r="CJ690" s="117"/>
      <c r="CK690" s="117"/>
    </row>
    <row r="691" spans="1:89" ht="15.75" hidden="1" outlineLevel="1" thickBot="1">
      <c r="A691" s="117"/>
      <c r="B691" s="117"/>
      <c r="C691" s="103"/>
      <c r="D691" s="24"/>
      <c r="E691" s="117"/>
      <c r="F691" s="117"/>
      <c r="G691" s="111">
        <f>J691+O691+P691+Q691+R691</f>
        <v>0</v>
      </c>
      <c r="H691" s="225">
        <f t="shared" si="1156"/>
        <v>0</v>
      </c>
      <c r="I691" s="225">
        <f t="shared" si="1156"/>
        <v>0</v>
      </c>
      <c r="J691" s="111">
        <f t="shared" si="1156"/>
        <v>0</v>
      </c>
      <c r="K691" s="90"/>
      <c r="L691" s="90"/>
      <c r="M691" s="90"/>
      <c r="N691" s="90"/>
      <c r="O691" s="90"/>
      <c r="P691" s="90"/>
      <c r="Q691" s="90"/>
      <c r="R691" s="90"/>
      <c r="S691" s="224"/>
      <c r="T691" s="87"/>
      <c r="U691" s="87"/>
      <c r="V691" s="87"/>
      <c r="W691" s="87"/>
      <c r="X691" s="87"/>
      <c r="Y691" s="87"/>
      <c r="Z691" s="222"/>
      <c r="AA691" s="87"/>
      <c r="AB691" s="111">
        <f>AI691+AX691+BA691+BD691+BG691</f>
        <v>0</v>
      </c>
      <c r="AC691" s="247"/>
      <c r="AD691" s="247"/>
      <c r="AE691" s="247"/>
      <c r="AF691" s="247"/>
      <c r="AG691" s="247"/>
      <c r="AH691" s="24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222"/>
      <c r="BK691" s="222"/>
      <c r="BL691" s="222"/>
      <c r="BM691" s="87"/>
      <c r="BN691" s="87"/>
      <c r="BO691" s="87"/>
      <c r="BP691" s="87"/>
      <c r="BQ691" s="111">
        <f>SUM(BS691:BW691)</f>
        <v>0</v>
      </c>
      <c r="BR691" s="247"/>
      <c r="BS691" s="87"/>
      <c r="BT691" s="87"/>
      <c r="BU691" s="87"/>
      <c r="BV691" s="87"/>
      <c r="BW691" s="87"/>
      <c r="BX691" s="222"/>
      <c r="BY691" s="222"/>
      <c r="BZ691" s="111">
        <f>SUM(CA691:CD691)</f>
        <v>0</v>
      </c>
      <c r="CA691" s="87"/>
      <c r="CB691" s="87"/>
      <c r="CC691" s="87"/>
      <c r="CD691" s="87"/>
      <c r="CE691" s="222"/>
      <c r="CF691" s="226"/>
      <c r="CG691" s="568"/>
      <c r="CH691" s="568"/>
      <c r="CI691" s="117"/>
      <c r="CJ691" s="117"/>
      <c r="CK691" s="117"/>
    </row>
    <row r="692" spans="1:89" ht="15.75" hidden="1" outlineLevel="1" thickBot="1">
      <c r="A692" s="117"/>
      <c r="B692" s="117"/>
      <c r="C692" s="103" t="s">
        <v>104</v>
      </c>
      <c r="D692" s="24"/>
      <c r="E692" s="117"/>
      <c r="F692" s="117"/>
      <c r="G692" s="111">
        <f>J692+O692+P692+Q692+R692</f>
        <v>0</v>
      </c>
      <c r="H692" s="225">
        <f t="shared" si="1156"/>
        <v>0</v>
      </c>
      <c r="I692" s="225">
        <f t="shared" si="1156"/>
        <v>0</v>
      </c>
      <c r="J692" s="111">
        <f t="shared" si="1156"/>
        <v>0</v>
      </c>
      <c r="K692" s="90"/>
      <c r="L692" s="90"/>
      <c r="M692" s="90"/>
      <c r="N692" s="90"/>
      <c r="O692" s="90"/>
      <c r="P692" s="90"/>
      <c r="Q692" s="90"/>
      <c r="R692" s="90"/>
      <c r="S692" s="224"/>
      <c r="T692" s="87"/>
      <c r="U692" s="87"/>
      <c r="V692" s="87"/>
      <c r="W692" s="87"/>
      <c r="X692" s="87"/>
      <c r="Y692" s="87"/>
      <c r="Z692" s="222"/>
      <c r="AA692" s="87"/>
      <c r="AB692" s="111">
        <f>AI692+AX692+BA692+BD692+BG692</f>
        <v>0</v>
      </c>
      <c r="AC692" s="247"/>
      <c r="AD692" s="247"/>
      <c r="AE692" s="247"/>
      <c r="AF692" s="247"/>
      <c r="AG692" s="247"/>
      <c r="AH692" s="24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222"/>
      <c r="BK692" s="222"/>
      <c r="BL692" s="222"/>
      <c r="BM692" s="87"/>
      <c r="BN692" s="87"/>
      <c r="BO692" s="87"/>
      <c r="BP692" s="87"/>
      <c r="BQ692" s="111">
        <f>SUM(BS692:BW692)</f>
        <v>0</v>
      </c>
      <c r="BR692" s="247"/>
      <c r="BS692" s="87"/>
      <c r="BT692" s="87"/>
      <c r="BU692" s="87"/>
      <c r="BV692" s="87"/>
      <c r="BW692" s="87"/>
      <c r="BX692" s="222"/>
      <c r="BY692" s="222"/>
      <c r="BZ692" s="111">
        <f>SUM(CA692:CD692)</f>
        <v>0</v>
      </c>
      <c r="CA692" s="87"/>
      <c r="CB692" s="87"/>
      <c r="CC692" s="87"/>
      <c r="CD692" s="87"/>
      <c r="CE692" s="222"/>
      <c r="CF692" s="226"/>
      <c r="CG692" s="568"/>
      <c r="CH692" s="568"/>
      <c r="CI692" s="117"/>
      <c r="CJ692" s="117"/>
      <c r="CK692" s="117"/>
    </row>
    <row r="693" spans="1:89" ht="15.75" hidden="1" outlineLevel="1" thickBot="1">
      <c r="A693" s="117"/>
      <c r="B693" s="117"/>
      <c r="C693" s="103"/>
      <c r="D693" s="37" t="s">
        <v>107</v>
      </c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24"/>
      <c r="AB693" s="111">
        <f>SUM(AB690:AB692)</f>
        <v>0</v>
      </c>
      <c r="AC693" s="247"/>
      <c r="AD693" s="247"/>
      <c r="AE693" s="247"/>
      <c r="AF693" s="247"/>
      <c r="AG693" s="247"/>
      <c r="AH693" s="247"/>
      <c r="AI693" s="111">
        <f>SUM(AI690:AI692)</f>
        <v>0</v>
      </c>
      <c r="AJ693" s="111">
        <f>SUM(AJ690:AJ692)</f>
        <v>0</v>
      </c>
      <c r="AK693" s="111">
        <f t="shared" ref="AK693:BI693" si="1157">SUM(AK690:AK692)</f>
        <v>0</v>
      </c>
      <c r="AL693" s="111">
        <f t="shared" si="1157"/>
        <v>0</v>
      </c>
      <c r="AM693" s="111">
        <f t="shared" si="1157"/>
        <v>0</v>
      </c>
      <c r="AN693" s="111">
        <f t="shared" si="1157"/>
        <v>0</v>
      </c>
      <c r="AO693" s="111">
        <f t="shared" si="1157"/>
        <v>0</v>
      </c>
      <c r="AP693" s="111">
        <f t="shared" si="1157"/>
        <v>0</v>
      </c>
      <c r="AQ693" s="111">
        <f t="shared" si="1157"/>
        <v>0</v>
      </c>
      <c r="AR693" s="111">
        <f t="shared" si="1157"/>
        <v>0</v>
      </c>
      <c r="AS693" s="111">
        <f t="shared" si="1157"/>
        <v>0</v>
      </c>
      <c r="AT693" s="111">
        <f t="shared" si="1157"/>
        <v>0</v>
      </c>
      <c r="AU693" s="111">
        <f t="shared" si="1157"/>
        <v>0</v>
      </c>
      <c r="AV693" s="111">
        <f t="shared" si="1157"/>
        <v>0</v>
      </c>
      <c r="AW693" s="111">
        <f t="shared" si="1157"/>
        <v>0</v>
      </c>
      <c r="AX693" s="111">
        <f t="shared" si="1157"/>
        <v>0</v>
      </c>
      <c r="AY693" s="111">
        <f t="shared" si="1157"/>
        <v>0</v>
      </c>
      <c r="AZ693" s="111">
        <f t="shared" si="1157"/>
        <v>0</v>
      </c>
      <c r="BA693" s="111">
        <f t="shared" si="1157"/>
        <v>0</v>
      </c>
      <c r="BB693" s="111">
        <f t="shared" si="1157"/>
        <v>0</v>
      </c>
      <c r="BC693" s="111">
        <f t="shared" si="1157"/>
        <v>0</v>
      </c>
      <c r="BD693" s="111">
        <f t="shared" si="1157"/>
        <v>0</v>
      </c>
      <c r="BE693" s="111">
        <f t="shared" si="1157"/>
        <v>0</v>
      </c>
      <c r="BF693" s="111">
        <f t="shared" si="1157"/>
        <v>0</v>
      </c>
      <c r="BG693" s="111">
        <f t="shared" si="1157"/>
        <v>0</v>
      </c>
      <c r="BH693" s="111">
        <f t="shared" si="1157"/>
        <v>0</v>
      </c>
      <c r="BI693" s="111">
        <f t="shared" si="1157"/>
        <v>0</v>
      </c>
      <c r="BJ693" s="225">
        <f>SUM(BJ690:BJ692)</f>
        <v>0</v>
      </c>
      <c r="BK693" s="225">
        <f>SUM(BK690:BK692)</f>
        <v>0</v>
      </c>
      <c r="BL693" s="225">
        <f>SUM(BL690:BL692)</f>
        <v>0</v>
      </c>
      <c r="BM693" s="112"/>
      <c r="BN693" s="112"/>
      <c r="BO693" s="112"/>
      <c r="BP693" s="112"/>
      <c r="BQ693" s="111">
        <f t="shared" ref="BQ693:CD693" si="1158">SUM(BQ690:BQ692)</f>
        <v>0</v>
      </c>
      <c r="BR693" s="247"/>
      <c r="BS693" s="111">
        <f t="shared" si="1158"/>
        <v>0</v>
      </c>
      <c r="BT693" s="111">
        <f t="shared" si="1158"/>
        <v>0</v>
      </c>
      <c r="BU693" s="111">
        <f t="shared" si="1158"/>
        <v>0</v>
      </c>
      <c r="BV693" s="111">
        <f t="shared" si="1158"/>
        <v>0</v>
      </c>
      <c r="BW693" s="111">
        <f t="shared" si="1158"/>
        <v>0</v>
      </c>
      <c r="BX693" s="225">
        <f>SUM(BX690:BX692)</f>
        <v>0</v>
      </c>
      <c r="BY693" s="225">
        <f>SUM(BY690:BY692)</f>
        <v>0</v>
      </c>
      <c r="BZ693" s="111">
        <f t="shared" si="1158"/>
        <v>0</v>
      </c>
      <c r="CA693" s="111">
        <f t="shared" si="1158"/>
        <v>0</v>
      </c>
      <c r="CB693" s="111">
        <f t="shared" si="1158"/>
        <v>0</v>
      </c>
      <c r="CC693" s="111">
        <f t="shared" si="1158"/>
        <v>0</v>
      </c>
      <c r="CD693" s="111">
        <f t="shared" si="1158"/>
        <v>0</v>
      </c>
      <c r="CE693" s="225">
        <f>SUM(CE690:CE692)</f>
        <v>0</v>
      </c>
      <c r="CF693" s="247"/>
      <c r="CG693" s="570"/>
      <c r="CH693" s="570"/>
      <c r="CI693" s="112"/>
      <c r="CJ693" s="112"/>
      <c r="CK693" s="112"/>
    </row>
    <row r="694" spans="1:89" ht="15.75" hidden="1" outlineLevel="1" thickBot="1">
      <c r="A694" s="117"/>
      <c r="B694" s="117"/>
      <c r="C694" s="102" t="s">
        <v>135</v>
      </c>
      <c r="D694" s="36" t="s">
        <v>213</v>
      </c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7"/>
      <c r="AB694" s="112"/>
      <c r="AC694" s="246"/>
      <c r="AD694" s="246"/>
      <c r="AE694" s="246"/>
      <c r="AF694" s="246"/>
      <c r="AG694" s="246"/>
      <c r="AH694" s="246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246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246"/>
      <c r="CG694" s="582"/>
      <c r="CH694" s="582"/>
      <c r="CI694" s="112"/>
      <c r="CJ694" s="112"/>
      <c r="CK694" s="112"/>
    </row>
    <row r="695" spans="1:89" ht="15.75" hidden="1" outlineLevel="1" thickBot="1">
      <c r="A695" s="117"/>
      <c r="B695" s="117"/>
      <c r="C695" s="103"/>
      <c r="D695" s="24"/>
      <c r="E695" s="117"/>
      <c r="F695" s="117"/>
      <c r="G695" s="111">
        <f>J695+O695+P695+Q695+R695</f>
        <v>0</v>
      </c>
      <c r="H695" s="225">
        <f t="shared" ref="H695:J697" si="1159">SUM(I695:L695)</f>
        <v>0</v>
      </c>
      <c r="I695" s="225">
        <f t="shared" si="1159"/>
        <v>0</v>
      </c>
      <c r="J695" s="111">
        <f t="shared" si="1159"/>
        <v>0</v>
      </c>
      <c r="K695" s="123"/>
      <c r="L695" s="123"/>
      <c r="M695" s="123"/>
      <c r="N695" s="123"/>
      <c r="O695" s="123"/>
      <c r="P695" s="123"/>
      <c r="Q695" s="123"/>
      <c r="R695" s="123"/>
      <c r="S695" s="221"/>
      <c r="T695" s="123"/>
      <c r="U695" s="123"/>
      <c r="V695" s="123"/>
      <c r="W695" s="123"/>
      <c r="X695" s="123"/>
      <c r="Y695" s="123"/>
      <c r="Z695" s="221"/>
      <c r="AA695" s="123"/>
      <c r="AB695" s="111">
        <f>AI695+AX695+BA695+BD695+BG695</f>
        <v>0</v>
      </c>
      <c r="AC695" s="247"/>
      <c r="AD695" s="247"/>
      <c r="AE695" s="247"/>
      <c r="AF695" s="247"/>
      <c r="AG695" s="247"/>
      <c r="AH695" s="247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221"/>
      <c r="BK695" s="221"/>
      <c r="BL695" s="221"/>
      <c r="BM695" s="123"/>
      <c r="BN695" s="123"/>
      <c r="BO695" s="123"/>
      <c r="BP695" s="123"/>
      <c r="BQ695" s="111">
        <f>SUM(BS695:BW695)</f>
        <v>0</v>
      </c>
      <c r="BR695" s="247"/>
      <c r="BS695" s="123"/>
      <c r="BT695" s="123"/>
      <c r="BU695" s="123"/>
      <c r="BV695" s="123"/>
      <c r="BW695" s="123"/>
      <c r="BX695" s="221"/>
      <c r="BY695" s="221"/>
      <c r="BZ695" s="111">
        <f>SUM(CA695:CD695)</f>
        <v>0</v>
      </c>
      <c r="CA695" s="123"/>
      <c r="CB695" s="123"/>
      <c r="CC695" s="123"/>
      <c r="CD695" s="123"/>
      <c r="CE695" s="221"/>
      <c r="CF695" s="229"/>
      <c r="CG695" s="578"/>
      <c r="CH695" s="578"/>
      <c r="CI695" s="117"/>
      <c r="CJ695" s="117"/>
      <c r="CK695" s="117"/>
    </row>
    <row r="696" spans="1:89" ht="15.75" hidden="1" outlineLevel="1" thickBot="1">
      <c r="A696" s="117"/>
      <c r="B696" s="117"/>
      <c r="C696" s="103"/>
      <c r="D696" s="24"/>
      <c r="E696" s="117"/>
      <c r="F696" s="117"/>
      <c r="G696" s="111">
        <f>J696+O696+P696+Q696+R696</f>
        <v>0</v>
      </c>
      <c r="H696" s="225">
        <f t="shared" si="1159"/>
        <v>0</v>
      </c>
      <c r="I696" s="225">
        <f t="shared" si="1159"/>
        <v>0</v>
      </c>
      <c r="J696" s="111">
        <f t="shared" si="1159"/>
        <v>0</v>
      </c>
      <c r="K696" s="90"/>
      <c r="L696" s="90"/>
      <c r="M696" s="90"/>
      <c r="N696" s="90"/>
      <c r="O696" s="90"/>
      <c r="P696" s="90"/>
      <c r="Q696" s="90"/>
      <c r="R696" s="90"/>
      <c r="S696" s="224"/>
      <c r="T696" s="87"/>
      <c r="U696" s="87"/>
      <c r="V696" s="87"/>
      <c r="W696" s="87"/>
      <c r="X696" s="87"/>
      <c r="Y696" s="87"/>
      <c r="Z696" s="222"/>
      <c r="AA696" s="87"/>
      <c r="AB696" s="111">
        <f>AI696+AX696+BA696+BD696+BG696</f>
        <v>0</v>
      </c>
      <c r="AC696" s="247"/>
      <c r="AD696" s="247"/>
      <c r="AE696" s="247"/>
      <c r="AF696" s="247"/>
      <c r="AG696" s="247"/>
      <c r="AH696" s="24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222"/>
      <c r="BK696" s="222"/>
      <c r="BL696" s="222"/>
      <c r="BM696" s="87"/>
      <c r="BN696" s="87"/>
      <c r="BO696" s="87"/>
      <c r="BP696" s="87"/>
      <c r="BQ696" s="111">
        <f>SUM(BS696:BW696)</f>
        <v>0</v>
      </c>
      <c r="BR696" s="247"/>
      <c r="BS696" s="87"/>
      <c r="BT696" s="87"/>
      <c r="BU696" s="87"/>
      <c r="BV696" s="87"/>
      <c r="BW696" s="87"/>
      <c r="BX696" s="222"/>
      <c r="BY696" s="222"/>
      <c r="BZ696" s="111">
        <f>SUM(CA696:CD696)</f>
        <v>0</v>
      </c>
      <c r="CA696" s="87"/>
      <c r="CB696" s="87"/>
      <c r="CC696" s="87"/>
      <c r="CD696" s="87"/>
      <c r="CE696" s="222"/>
      <c r="CF696" s="226"/>
      <c r="CG696" s="568"/>
      <c r="CH696" s="568"/>
      <c r="CI696" s="117"/>
      <c r="CJ696" s="117"/>
      <c r="CK696" s="117"/>
    </row>
    <row r="697" spans="1:89" ht="15.75" hidden="1" outlineLevel="1" thickBot="1">
      <c r="A697" s="117"/>
      <c r="B697" s="117"/>
      <c r="C697" s="103" t="s">
        <v>104</v>
      </c>
      <c r="D697" s="24"/>
      <c r="E697" s="117"/>
      <c r="F697" s="117"/>
      <c r="G697" s="111">
        <f>J697+O697+P697+Q697+R697</f>
        <v>0</v>
      </c>
      <c r="H697" s="225">
        <f t="shared" si="1159"/>
        <v>0</v>
      </c>
      <c r="I697" s="225">
        <f t="shared" si="1159"/>
        <v>0</v>
      </c>
      <c r="J697" s="111">
        <f t="shared" si="1159"/>
        <v>0</v>
      </c>
      <c r="K697" s="90"/>
      <c r="L697" s="90"/>
      <c r="M697" s="90"/>
      <c r="N697" s="90"/>
      <c r="O697" s="90"/>
      <c r="P697" s="90"/>
      <c r="Q697" s="90"/>
      <c r="R697" s="90"/>
      <c r="S697" s="224"/>
      <c r="T697" s="87"/>
      <c r="U697" s="87"/>
      <c r="V697" s="87"/>
      <c r="W697" s="87"/>
      <c r="X697" s="87"/>
      <c r="Y697" s="87"/>
      <c r="Z697" s="222"/>
      <c r="AA697" s="87"/>
      <c r="AB697" s="111">
        <f>AI697+AX697+BA697+BD697+BG697</f>
        <v>0</v>
      </c>
      <c r="AC697" s="247"/>
      <c r="AD697" s="247"/>
      <c r="AE697" s="247"/>
      <c r="AF697" s="247"/>
      <c r="AG697" s="247"/>
      <c r="AH697" s="24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222"/>
      <c r="BK697" s="222"/>
      <c r="BL697" s="222"/>
      <c r="BM697" s="87"/>
      <c r="BN697" s="87"/>
      <c r="BO697" s="87"/>
      <c r="BP697" s="87"/>
      <c r="BQ697" s="111">
        <f>SUM(BS697:BW697)</f>
        <v>0</v>
      </c>
      <c r="BR697" s="247"/>
      <c r="BS697" s="87"/>
      <c r="BT697" s="87"/>
      <c r="BU697" s="87"/>
      <c r="BV697" s="87"/>
      <c r="BW697" s="87"/>
      <c r="BX697" s="222"/>
      <c r="BY697" s="222"/>
      <c r="BZ697" s="111">
        <f>SUM(CA697:CD697)</f>
        <v>0</v>
      </c>
      <c r="CA697" s="87"/>
      <c r="CB697" s="87"/>
      <c r="CC697" s="87"/>
      <c r="CD697" s="87"/>
      <c r="CE697" s="222"/>
      <c r="CF697" s="226"/>
      <c r="CG697" s="568"/>
      <c r="CH697" s="568"/>
      <c r="CI697" s="117"/>
      <c r="CJ697" s="117"/>
      <c r="CK697" s="117"/>
    </row>
    <row r="698" spans="1:89" ht="15.75" hidden="1" outlineLevel="1" thickBot="1">
      <c r="A698" s="117"/>
      <c r="B698" s="117"/>
      <c r="C698" s="103"/>
      <c r="D698" s="37" t="s">
        <v>107</v>
      </c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24"/>
      <c r="AB698" s="112"/>
      <c r="AC698" s="246"/>
      <c r="AD698" s="246"/>
      <c r="AE698" s="246"/>
      <c r="AF698" s="246"/>
      <c r="AG698" s="246"/>
      <c r="AH698" s="246"/>
      <c r="AI698" s="112"/>
      <c r="AJ698" s="111">
        <f>SUM(AJ695:AJ697)</f>
        <v>0</v>
      </c>
      <c r="AK698" s="111">
        <f>SUM(AK695:AK697)</f>
        <v>0</v>
      </c>
      <c r="AL698" s="112"/>
      <c r="AM698" s="111">
        <f>SUM(AM695:AM697)</f>
        <v>0</v>
      </c>
      <c r="AN698" s="111">
        <f>SUM(AN695:AN697)</f>
        <v>0</v>
      </c>
      <c r="AO698" s="112"/>
      <c r="AP698" s="111">
        <f>SUM(AP695:AP697)</f>
        <v>0</v>
      </c>
      <c r="AQ698" s="111">
        <f>SUM(AQ695:AQ697)</f>
        <v>0</v>
      </c>
      <c r="AR698" s="112"/>
      <c r="AS698" s="111">
        <f>SUM(AS695:AS697)</f>
        <v>0</v>
      </c>
      <c r="AT698" s="111">
        <f>SUM(AT695:AT697)</f>
        <v>0</v>
      </c>
      <c r="AU698" s="112"/>
      <c r="AV698" s="111">
        <f>SUM(AV695:AV697)</f>
        <v>0</v>
      </c>
      <c r="AW698" s="111">
        <f>SUM(AW695:AW697)</f>
        <v>0</v>
      </c>
      <c r="AX698" s="112"/>
      <c r="AY698" s="111">
        <f>SUM(AY695:AY697)</f>
        <v>0</v>
      </c>
      <c r="AZ698" s="111">
        <f>SUM(AZ695:AZ697)</f>
        <v>0</v>
      </c>
      <c r="BA698" s="112"/>
      <c r="BB698" s="111">
        <f>SUM(BB695:BB697)</f>
        <v>0</v>
      </c>
      <c r="BC698" s="111">
        <f>SUM(BC695:BC697)</f>
        <v>0</v>
      </c>
      <c r="BD698" s="112"/>
      <c r="BE698" s="111">
        <f>SUM(BE695:BE697)</f>
        <v>0</v>
      </c>
      <c r="BF698" s="111">
        <f>SUM(BF695:BF697)</f>
        <v>0</v>
      </c>
      <c r="BG698" s="112"/>
      <c r="BH698" s="111">
        <f>SUM(BH695:BH697)</f>
        <v>0</v>
      </c>
      <c r="BI698" s="111">
        <f>SUM(BI695:BI697)</f>
        <v>0</v>
      </c>
      <c r="BJ698" s="112"/>
      <c r="BK698" s="225">
        <f>SUM(BK695:BK697)</f>
        <v>0</v>
      </c>
      <c r="BL698" s="225">
        <f>SUM(BL695:BL697)</f>
        <v>0</v>
      </c>
      <c r="BM698" s="112"/>
      <c r="BN698" s="112"/>
      <c r="BO698" s="112"/>
      <c r="BP698" s="112"/>
      <c r="BQ698" s="111">
        <f t="shared" ref="BQ698:CD698" si="1160">SUM(BQ695:BQ697)</f>
        <v>0</v>
      </c>
      <c r="BR698" s="247"/>
      <c r="BS698" s="111">
        <f t="shared" si="1160"/>
        <v>0</v>
      </c>
      <c r="BT698" s="111">
        <f t="shared" si="1160"/>
        <v>0</v>
      </c>
      <c r="BU698" s="111">
        <f t="shared" si="1160"/>
        <v>0</v>
      </c>
      <c r="BV698" s="111">
        <f t="shared" si="1160"/>
        <v>0</v>
      </c>
      <c r="BW698" s="111">
        <f t="shared" si="1160"/>
        <v>0</v>
      </c>
      <c r="BX698" s="225">
        <f>SUM(BX695:BX697)</f>
        <v>0</v>
      </c>
      <c r="BY698" s="225">
        <f>SUM(BY695:BY697)</f>
        <v>0</v>
      </c>
      <c r="BZ698" s="111">
        <f t="shared" si="1160"/>
        <v>0</v>
      </c>
      <c r="CA698" s="111">
        <f t="shared" si="1160"/>
        <v>0</v>
      </c>
      <c r="CB698" s="111">
        <f t="shared" si="1160"/>
        <v>0</v>
      </c>
      <c r="CC698" s="111">
        <f t="shared" si="1160"/>
        <v>0</v>
      </c>
      <c r="CD698" s="111">
        <f t="shared" si="1160"/>
        <v>0</v>
      </c>
      <c r="CE698" s="225">
        <f>SUM(CE695:CE697)</f>
        <v>0</v>
      </c>
      <c r="CF698" s="247"/>
      <c r="CG698" s="570"/>
      <c r="CH698" s="570"/>
      <c r="CI698" s="112"/>
      <c r="CJ698" s="112"/>
      <c r="CK698" s="112"/>
    </row>
    <row r="699" spans="1:89" ht="15.75" hidden="1" outlineLevel="1" thickBot="1">
      <c r="A699" s="117"/>
      <c r="B699" s="117"/>
      <c r="C699" s="102" t="s">
        <v>136</v>
      </c>
      <c r="D699" s="36" t="s">
        <v>62</v>
      </c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7"/>
      <c r="AB699" s="112"/>
      <c r="AC699" s="246"/>
      <c r="AD699" s="246"/>
      <c r="AE699" s="246"/>
      <c r="AF699" s="246"/>
      <c r="AG699" s="246"/>
      <c r="AH699" s="246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246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246"/>
      <c r="CG699" s="582"/>
      <c r="CH699" s="582"/>
      <c r="CI699" s="112"/>
      <c r="CJ699" s="112"/>
      <c r="CK699" s="112"/>
    </row>
    <row r="700" spans="1:89" ht="15.75" hidden="1" outlineLevel="1" thickBot="1">
      <c r="A700" s="117"/>
      <c r="B700" s="117"/>
      <c r="C700" s="103"/>
      <c r="D700" s="24"/>
      <c r="E700" s="117"/>
      <c r="F700" s="117"/>
      <c r="G700" s="111">
        <f>J700+O700+P700+Q700+R700</f>
        <v>0</v>
      </c>
      <c r="H700" s="225">
        <f t="shared" ref="H700:J702" si="1161">SUM(I700:L700)</f>
        <v>0</v>
      </c>
      <c r="I700" s="225">
        <f t="shared" si="1161"/>
        <v>0</v>
      </c>
      <c r="J700" s="111">
        <f t="shared" si="1161"/>
        <v>0</v>
      </c>
      <c r="K700" s="123"/>
      <c r="L700" s="123"/>
      <c r="M700" s="123"/>
      <c r="N700" s="123"/>
      <c r="O700" s="123"/>
      <c r="P700" s="123"/>
      <c r="Q700" s="123"/>
      <c r="R700" s="123"/>
      <c r="S700" s="221"/>
      <c r="T700" s="123"/>
      <c r="U700" s="123"/>
      <c r="V700" s="123"/>
      <c r="W700" s="123"/>
      <c r="X700" s="123"/>
      <c r="Y700" s="123"/>
      <c r="Z700" s="221"/>
      <c r="AA700" s="123"/>
      <c r="AB700" s="111">
        <f>AI700+AX700+BA700+BD700+BG700</f>
        <v>0</v>
      </c>
      <c r="AC700" s="247"/>
      <c r="AD700" s="247"/>
      <c r="AE700" s="247"/>
      <c r="AF700" s="247"/>
      <c r="AG700" s="247"/>
      <c r="AH700" s="247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221"/>
      <c r="BK700" s="221"/>
      <c r="BL700" s="221"/>
      <c r="BM700" s="123"/>
      <c r="BN700" s="123"/>
      <c r="BO700" s="123"/>
      <c r="BP700" s="123"/>
      <c r="BQ700" s="111">
        <f>SUM(BS700:BW700)</f>
        <v>0</v>
      </c>
      <c r="BR700" s="247"/>
      <c r="BS700" s="123"/>
      <c r="BT700" s="123"/>
      <c r="BU700" s="123"/>
      <c r="BV700" s="123"/>
      <c r="BW700" s="123"/>
      <c r="BX700" s="221"/>
      <c r="BY700" s="221"/>
      <c r="BZ700" s="111">
        <f>SUM(CA700:CD700)</f>
        <v>0</v>
      </c>
      <c r="CA700" s="123"/>
      <c r="CB700" s="123"/>
      <c r="CC700" s="123"/>
      <c r="CD700" s="123"/>
      <c r="CE700" s="221"/>
      <c r="CF700" s="229"/>
      <c r="CG700" s="578"/>
      <c r="CH700" s="578"/>
      <c r="CI700" s="117"/>
      <c r="CJ700" s="117"/>
      <c r="CK700" s="117"/>
    </row>
    <row r="701" spans="1:89" ht="15.75" hidden="1" outlineLevel="1" thickBot="1">
      <c r="A701" s="117"/>
      <c r="B701" s="117"/>
      <c r="C701" s="103"/>
      <c r="D701" s="24"/>
      <c r="E701" s="117"/>
      <c r="F701" s="117"/>
      <c r="G701" s="111">
        <f>J701+O701+P701+Q701+R701</f>
        <v>0</v>
      </c>
      <c r="H701" s="225">
        <f t="shared" si="1161"/>
        <v>0</v>
      </c>
      <c r="I701" s="225">
        <f t="shared" si="1161"/>
        <v>0</v>
      </c>
      <c r="J701" s="111">
        <f t="shared" si="1161"/>
        <v>0</v>
      </c>
      <c r="K701" s="90"/>
      <c r="L701" s="90"/>
      <c r="M701" s="90"/>
      <c r="N701" s="90"/>
      <c r="O701" s="90"/>
      <c r="P701" s="90"/>
      <c r="Q701" s="90"/>
      <c r="R701" s="90"/>
      <c r="S701" s="224"/>
      <c r="T701" s="87"/>
      <c r="U701" s="87"/>
      <c r="V701" s="87"/>
      <c r="W701" s="87"/>
      <c r="X701" s="87"/>
      <c r="Y701" s="87"/>
      <c r="Z701" s="222"/>
      <c r="AA701" s="87"/>
      <c r="AB701" s="111">
        <f>AI701+AX701+BA701+BD701+BG701</f>
        <v>0</v>
      </c>
      <c r="AC701" s="247"/>
      <c r="AD701" s="247"/>
      <c r="AE701" s="247"/>
      <c r="AF701" s="247"/>
      <c r="AG701" s="247"/>
      <c r="AH701" s="24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222"/>
      <c r="BK701" s="222"/>
      <c r="BL701" s="222"/>
      <c r="BM701" s="87"/>
      <c r="BN701" s="87"/>
      <c r="BO701" s="87"/>
      <c r="BP701" s="87"/>
      <c r="BQ701" s="111">
        <f>SUM(BS701:BW701)</f>
        <v>0</v>
      </c>
      <c r="BR701" s="247"/>
      <c r="BS701" s="87"/>
      <c r="BT701" s="87"/>
      <c r="BU701" s="87"/>
      <c r="BV701" s="87"/>
      <c r="BW701" s="87"/>
      <c r="BX701" s="222"/>
      <c r="BY701" s="222"/>
      <c r="BZ701" s="111">
        <f>SUM(CA701:CD701)</f>
        <v>0</v>
      </c>
      <c r="CA701" s="87"/>
      <c r="CB701" s="87"/>
      <c r="CC701" s="87"/>
      <c r="CD701" s="87"/>
      <c r="CE701" s="222"/>
      <c r="CF701" s="226"/>
      <c r="CG701" s="568"/>
      <c r="CH701" s="568"/>
      <c r="CI701" s="117"/>
      <c r="CJ701" s="117"/>
      <c r="CK701" s="117"/>
    </row>
    <row r="702" spans="1:89" ht="15.75" hidden="1" outlineLevel="1" thickBot="1">
      <c r="A702" s="117"/>
      <c r="B702" s="117"/>
      <c r="C702" s="103" t="s">
        <v>104</v>
      </c>
      <c r="D702" s="24"/>
      <c r="E702" s="117"/>
      <c r="F702" s="117"/>
      <c r="G702" s="111">
        <f>J702+O702+P702+Q702+R702</f>
        <v>0</v>
      </c>
      <c r="H702" s="225">
        <f t="shared" si="1161"/>
        <v>0</v>
      </c>
      <c r="I702" s="225">
        <f t="shared" si="1161"/>
        <v>0</v>
      </c>
      <c r="J702" s="111">
        <f t="shared" si="1161"/>
        <v>0</v>
      </c>
      <c r="K702" s="90"/>
      <c r="L702" s="90"/>
      <c r="M702" s="90"/>
      <c r="N702" s="90"/>
      <c r="O702" s="90"/>
      <c r="P702" s="90"/>
      <c r="Q702" s="90"/>
      <c r="R702" s="90"/>
      <c r="S702" s="224"/>
      <c r="T702" s="87"/>
      <c r="U702" s="87"/>
      <c r="V702" s="87"/>
      <c r="W702" s="87"/>
      <c r="X702" s="87"/>
      <c r="Y702" s="87"/>
      <c r="Z702" s="222"/>
      <c r="AA702" s="87"/>
      <c r="AB702" s="111">
        <f>AI702+AX702+BA702+BD702+BG702</f>
        <v>0</v>
      </c>
      <c r="AC702" s="247"/>
      <c r="AD702" s="247"/>
      <c r="AE702" s="247"/>
      <c r="AF702" s="247"/>
      <c r="AG702" s="247"/>
      <c r="AH702" s="24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222"/>
      <c r="BK702" s="222"/>
      <c r="BL702" s="222"/>
      <c r="BM702" s="87"/>
      <c r="BN702" s="87"/>
      <c r="BO702" s="87"/>
      <c r="BP702" s="87"/>
      <c r="BQ702" s="111">
        <f>SUM(BS702:BW702)</f>
        <v>0</v>
      </c>
      <c r="BR702" s="247"/>
      <c r="BS702" s="87"/>
      <c r="BT702" s="87"/>
      <c r="BU702" s="87"/>
      <c r="BV702" s="87"/>
      <c r="BW702" s="87"/>
      <c r="BX702" s="222"/>
      <c r="BY702" s="222"/>
      <c r="BZ702" s="111">
        <f>SUM(CA702:CD702)</f>
        <v>0</v>
      </c>
      <c r="CA702" s="87"/>
      <c r="CB702" s="87"/>
      <c r="CC702" s="87"/>
      <c r="CD702" s="87"/>
      <c r="CE702" s="222"/>
      <c r="CF702" s="226"/>
      <c r="CG702" s="568"/>
      <c r="CH702" s="568"/>
      <c r="CI702" s="117"/>
      <c r="CJ702" s="117"/>
      <c r="CK702" s="117"/>
    </row>
    <row r="703" spans="1:89" ht="15.75" hidden="1" outlineLevel="1" thickBot="1">
      <c r="A703" s="117"/>
      <c r="B703" s="117"/>
      <c r="C703" s="103"/>
      <c r="D703" s="37" t="s">
        <v>107</v>
      </c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24"/>
      <c r="AB703" s="111">
        <f>SUM(AB700:AB702)</f>
        <v>0</v>
      </c>
      <c r="AC703" s="247"/>
      <c r="AD703" s="247"/>
      <c r="AE703" s="247"/>
      <c r="AF703" s="247"/>
      <c r="AG703" s="247"/>
      <c r="AH703" s="247"/>
      <c r="AI703" s="111">
        <f>SUM(AI700:AI702)</f>
        <v>0</v>
      </c>
      <c r="AJ703" s="111">
        <f>SUM(AJ700:AJ702)</f>
        <v>0</v>
      </c>
      <c r="AK703" s="111">
        <f t="shared" ref="AK703:BI703" si="1162">SUM(AK700:AK702)</f>
        <v>0</v>
      </c>
      <c r="AL703" s="111">
        <f t="shared" si="1162"/>
        <v>0</v>
      </c>
      <c r="AM703" s="111">
        <f t="shared" si="1162"/>
        <v>0</v>
      </c>
      <c r="AN703" s="111">
        <f t="shared" si="1162"/>
        <v>0</v>
      </c>
      <c r="AO703" s="111">
        <f t="shared" si="1162"/>
        <v>0</v>
      </c>
      <c r="AP703" s="111">
        <f t="shared" si="1162"/>
        <v>0</v>
      </c>
      <c r="AQ703" s="111">
        <f t="shared" si="1162"/>
        <v>0</v>
      </c>
      <c r="AR703" s="111">
        <f t="shared" si="1162"/>
        <v>0</v>
      </c>
      <c r="AS703" s="111">
        <f t="shared" si="1162"/>
        <v>0</v>
      </c>
      <c r="AT703" s="111">
        <f t="shared" si="1162"/>
        <v>0</v>
      </c>
      <c r="AU703" s="111">
        <f t="shared" si="1162"/>
        <v>0</v>
      </c>
      <c r="AV703" s="111">
        <f t="shared" si="1162"/>
        <v>0</v>
      </c>
      <c r="AW703" s="111">
        <f t="shared" si="1162"/>
        <v>0</v>
      </c>
      <c r="AX703" s="111">
        <f t="shared" si="1162"/>
        <v>0</v>
      </c>
      <c r="AY703" s="111">
        <f t="shared" si="1162"/>
        <v>0</v>
      </c>
      <c r="AZ703" s="111">
        <f t="shared" si="1162"/>
        <v>0</v>
      </c>
      <c r="BA703" s="111">
        <f t="shared" si="1162"/>
        <v>0</v>
      </c>
      <c r="BB703" s="111">
        <f t="shared" si="1162"/>
        <v>0</v>
      </c>
      <c r="BC703" s="111">
        <f t="shared" si="1162"/>
        <v>0</v>
      </c>
      <c r="BD703" s="111">
        <f t="shared" si="1162"/>
        <v>0</v>
      </c>
      <c r="BE703" s="111">
        <f t="shared" si="1162"/>
        <v>0</v>
      </c>
      <c r="BF703" s="111">
        <f t="shared" si="1162"/>
        <v>0</v>
      </c>
      <c r="BG703" s="111">
        <f t="shared" si="1162"/>
        <v>0</v>
      </c>
      <c r="BH703" s="111">
        <f t="shared" si="1162"/>
        <v>0</v>
      </c>
      <c r="BI703" s="111">
        <f t="shared" si="1162"/>
        <v>0</v>
      </c>
      <c r="BJ703" s="225">
        <f>SUM(BJ700:BJ702)</f>
        <v>0</v>
      </c>
      <c r="BK703" s="225">
        <f>SUM(BK700:BK702)</f>
        <v>0</v>
      </c>
      <c r="BL703" s="225">
        <f>SUM(BL700:BL702)</f>
        <v>0</v>
      </c>
      <c r="BM703" s="112"/>
      <c r="BN703" s="112"/>
      <c r="BO703" s="112"/>
      <c r="BP703" s="112"/>
      <c r="BQ703" s="111">
        <f t="shared" ref="BQ703:CD703" si="1163">SUM(BQ700:BQ702)</f>
        <v>0</v>
      </c>
      <c r="BR703" s="247"/>
      <c r="BS703" s="111">
        <f t="shared" si="1163"/>
        <v>0</v>
      </c>
      <c r="BT703" s="111">
        <f t="shared" si="1163"/>
        <v>0</v>
      </c>
      <c r="BU703" s="111">
        <f t="shared" si="1163"/>
        <v>0</v>
      </c>
      <c r="BV703" s="111">
        <f t="shared" si="1163"/>
        <v>0</v>
      </c>
      <c r="BW703" s="111">
        <f t="shared" si="1163"/>
        <v>0</v>
      </c>
      <c r="BX703" s="225">
        <f>SUM(BX700:BX702)</f>
        <v>0</v>
      </c>
      <c r="BY703" s="225">
        <f>SUM(BY700:BY702)</f>
        <v>0</v>
      </c>
      <c r="BZ703" s="111">
        <f t="shared" si="1163"/>
        <v>0</v>
      </c>
      <c r="CA703" s="111">
        <f t="shared" si="1163"/>
        <v>0</v>
      </c>
      <c r="CB703" s="111">
        <f t="shared" si="1163"/>
        <v>0</v>
      </c>
      <c r="CC703" s="111">
        <f t="shared" si="1163"/>
        <v>0</v>
      </c>
      <c r="CD703" s="111">
        <f t="shared" si="1163"/>
        <v>0</v>
      </c>
      <c r="CE703" s="225">
        <f>SUM(CE700:CE702)</f>
        <v>0</v>
      </c>
      <c r="CF703" s="247"/>
      <c r="CG703" s="570"/>
      <c r="CH703" s="570"/>
      <c r="CI703" s="112"/>
      <c r="CJ703" s="112"/>
      <c r="CK703" s="112"/>
    </row>
    <row r="704" spans="1:89" ht="15.75" hidden="1" outlineLevel="1" thickBot="1">
      <c r="A704" s="117"/>
      <c r="B704" s="117"/>
      <c r="C704" s="102" t="s">
        <v>137</v>
      </c>
      <c r="D704" s="36" t="s">
        <v>63</v>
      </c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7"/>
      <c r="AB704" s="112"/>
      <c r="AC704" s="246"/>
      <c r="AD704" s="246"/>
      <c r="AE704" s="246"/>
      <c r="AF704" s="246"/>
      <c r="AG704" s="246"/>
      <c r="AH704" s="246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246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246"/>
      <c r="CG704" s="582"/>
      <c r="CH704" s="582"/>
      <c r="CI704" s="112"/>
      <c r="CJ704" s="112"/>
      <c r="CK704" s="112"/>
    </row>
    <row r="705" spans="1:89" ht="15.75" hidden="1" outlineLevel="1" thickBot="1">
      <c r="A705" s="117"/>
      <c r="B705" s="117"/>
      <c r="C705" s="103"/>
      <c r="D705" s="24"/>
      <c r="E705" s="117"/>
      <c r="F705" s="117"/>
      <c r="G705" s="111">
        <f>J705+O705+P705+Q705+R705</f>
        <v>0</v>
      </c>
      <c r="H705" s="225">
        <f t="shared" ref="H705:J707" si="1164">SUM(I705:L705)</f>
        <v>0</v>
      </c>
      <c r="I705" s="225">
        <f t="shared" si="1164"/>
        <v>0</v>
      </c>
      <c r="J705" s="111">
        <f t="shared" si="1164"/>
        <v>0</v>
      </c>
      <c r="K705" s="123"/>
      <c r="L705" s="123"/>
      <c r="M705" s="123"/>
      <c r="N705" s="123"/>
      <c r="O705" s="123"/>
      <c r="P705" s="123"/>
      <c r="Q705" s="123"/>
      <c r="R705" s="123"/>
      <c r="S705" s="221"/>
      <c r="T705" s="123"/>
      <c r="U705" s="123"/>
      <c r="V705" s="123"/>
      <c r="W705" s="123"/>
      <c r="X705" s="123"/>
      <c r="Y705" s="123"/>
      <c r="Z705" s="221"/>
      <c r="AA705" s="123"/>
      <c r="AB705" s="111">
        <f>AI705+AX705+BA705+BD705+BG705</f>
        <v>0</v>
      </c>
      <c r="AC705" s="247"/>
      <c r="AD705" s="247"/>
      <c r="AE705" s="247"/>
      <c r="AF705" s="247"/>
      <c r="AG705" s="247"/>
      <c r="AH705" s="247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221"/>
      <c r="BK705" s="221"/>
      <c r="BL705" s="221"/>
      <c r="BM705" s="123"/>
      <c r="BN705" s="123"/>
      <c r="BO705" s="123"/>
      <c r="BP705" s="123"/>
      <c r="BQ705" s="111">
        <f>SUM(BS705:BW705)</f>
        <v>0</v>
      </c>
      <c r="BR705" s="247"/>
      <c r="BS705" s="123"/>
      <c r="BT705" s="123"/>
      <c r="BU705" s="123"/>
      <c r="BV705" s="123"/>
      <c r="BW705" s="123"/>
      <c r="BX705" s="221"/>
      <c r="BY705" s="221"/>
      <c r="BZ705" s="111">
        <f>SUM(CA705:CD705)</f>
        <v>0</v>
      </c>
      <c r="CA705" s="123"/>
      <c r="CB705" s="123"/>
      <c r="CC705" s="123"/>
      <c r="CD705" s="123"/>
      <c r="CE705" s="221"/>
      <c r="CF705" s="229"/>
      <c r="CG705" s="578"/>
      <c r="CH705" s="578"/>
      <c r="CI705" s="117"/>
      <c r="CJ705" s="117"/>
      <c r="CK705" s="117"/>
    </row>
    <row r="706" spans="1:89" ht="15.75" hidden="1" outlineLevel="1" thickBot="1">
      <c r="A706" s="117"/>
      <c r="B706" s="117"/>
      <c r="C706" s="103"/>
      <c r="D706" s="24"/>
      <c r="E706" s="117"/>
      <c r="F706" s="117"/>
      <c r="G706" s="111">
        <f>J706+O706+P706+Q706+R706</f>
        <v>0</v>
      </c>
      <c r="H706" s="225">
        <f t="shared" si="1164"/>
        <v>0</v>
      </c>
      <c r="I706" s="225">
        <f t="shared" si="1164"/>
        <v>0</v>
      </c>
      <c r="J706" s="111">
        <f t="shared" si="1164"/>
        <v>0</v>
      </c>
      <c r="K706" s="90"/>
      <c r="L706" s="90"/>
      <c r="M706" s="90"/>
      <c r="N706" s="90"/>
      <c r="O706" s="90"/>
      <c r="P706" s="90"/>
      <c r="Q706" s="90"/>
      <c r="R706" s="90"/>
      <c r="S706" s="224"/>
      <c r="T706" s="87"/>
      <c r="U706" s="87"/>
      <c r="V706" s="87"/>
      <c r="W706" s="87"/>
      <c r="X706" s="87"/>
      <c r="Y706" s="87"/>
      <c r="Z706" s="222"/>
      <c r="AA706" s="87"/>
      <c r="AB706" s="111">
        <f>AI706+AX706+BA706+BD706+BG706</f>
        <v>0</v>
      </c>
      <c r="AC706" s="247"/>
      <c r="AD706" s="247"/>
      <c r="AE706" s="247"/>
      <c r="AF706" s="247"/>
      <c r="AG706" s="247"/>
      <c r="AH706" s="24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222"/>
      <c r="BK706" s="222"/>
      <c r="BL706" s="222"/>
      <c r="BM706" s="87"/>
      <c r="BN706" s="87"/>
      <c r="BO706" s="87"/>
      <c r="BP706" s="87"/>
      <c r="BQ706" s="111">
        <f>SUM(BS706:BW706)</f>
        <v>0</v>
      </c>
      <c r="BR706" s="247"/>
      <c r="BS706" s="87"/>
      <c r="BT706" s="87"/>
      <c r="BU706" s="87"/>
      <c r="BV706" s="87"/>
      <c r="BW706" s="87"/>
      <c r="BX706" s="222"/>
      <c r="BY706" s="222"/>
      <c r="BZ706" s="111">
        <f>SUM(CA706:CD706)</f>
        <v>0</v>
      </c>
      <c r="CA706" s="87"/>
      <c r="CB706" s="87"/>
      <c r="CC706" s="87"/>
      <c r="CD706" s="87"/>
      <c r="CE706" s="222"/>
      <c r="CF706" s="226"/>
      <c r="CG706" s="568"/>
      <c r="CH706" s="568"/>
      <c r="CI706" s="117"/>
      <c r="CJ706" s="117"/>
      <c r="CK706" s="117"/>
    </row>
    <row r="707" spans="1:89" ht="15.75" hidden="1" outlineLevel="1" thickBot="1">
      <c r="A707" s="117"/>
      <c r="B707" s="117"/>
      <c r="C707" s="103" t="s">
        <v>104</v>
      </c>
      <c r="D707" s="24"/>
      <c r="E707" s="117"/>
      <c r="F707" s="117"/>
      <c r="G707" s="111">
        <f>J707+O707+P707+Q707+R707</f>
        <v>0</v>
      </c>
      <c r="H707" s="225">
        <f t="shared" si="1164"/>
        <v>0</v>
      </c>
      <c r="I707" s="225">
        <f t="shared" si="1164"/>
        <v>0</v>
      </c>
      <c r="J707" s="111">
        <f t="shared" si="1164"/>
        <v>0</v>
      </c>
      <c r="K707" s="90"/>
      <c r="L707" s="90"/>
      <c r="M707" s="90"/>
      <c r="N707" s="90"/>
      <c r="O707" s="90"/>
      <c r="P707" s="90"/>
      <c r="Q707" s="90"/>
      <c r="R707" s="90"/>
      <c r="S707" s="224"/>
      <c r="T707" s="87"/>
      <c r="U707" s="87"/>
      <c r="V707" s="87"/>
      <c r="W707" s="87"/>
      <c r="X707" s="87"/>
      <c r="Y707" s="87"/>
      <c r="Z707" s="222"/>
      <c r="AA707" s="87"/>
      <c r="AB707" s="111">
        <f>AI707+AX707+BA707+BD707+BG707</f>
        <v>0</v>
      </c>
      <c r="AC707" s="247"/>
      <c r="AD707" s="247"/>
      <c r="AE707" s="247"/>
      <c r="AF707" s="247"/>
      <c r="AG707" s="247"/>
      <c r="AH707" s="24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222"/>
      <c r="BK707" s="222"/>
      <c r="BL707" s="222"/>
      <c r="BM707" s="87"/>
      <c r="BN707" s="87"/>
      <c r="BO707" s="87"/>
      <c r="BP707" s="87"/>
      <c r="BQ707" s="111">
        <f>SUM(BS707:BW707)</f>
        <v>0</v>
      </c>
      <c r="BR707" s="247"/>
      <c r="BS707" s="87"/>
      <c r="BT707" s="87"/>
      <c r="BU707" s="87"/>
      <c r="BV707" s="87"/>
      <c r="BW707" s="87"/>
      <c r="BX707" s="222"/>
      <c r="BY707" s="222"/>
      <c r="BZ707" s="111">
        <f>SUM(CA707:CD707)</f>
        <v>0</v>
      </c>
      <c r="CA707" s="87"/>
      <c r="CB707" s="87"/>
      <c r="CC707" s="87"/>
      <c r="CD707" s="87"/>
      <c r="CE707" s="222"/>
      <c r="CF707" s="226"/>
      <c r="CG707" s="568"/>
      <c r="CH707" s="568"/>
      <c r="CI707" s="117"/>
      <c r="CJ707" s="117"/>
      <c r="CK707" s="117"/>
    </row>
    <row r="708" spans="1:89" ht="15.75" hidden="1" outlineLevel="1" thickBot="1">
      <c r="A708" s="128"/>
      <c r="B708" s="128"/>
      <c r="C708" s="104"/>
      <c r="D708" s="74" t="s">
        <v>107</v>
      </c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24"/>
      <c r="AB708" s="111">
        <f>SUM(AB705:AB707)</f>
        <v>0</v>
      </c>
      <c r="AC708" s="247"/>
      <c r="AD708" s="247"/>
      <c r="AE708" s="247"/>
      <c r="AF708" s="247"/>
      <c r="AG708" s="247"/>
      <c r="AH708" s="247"/>
      <c r="AI708" s="111">
        <f>SUM(AI705:AI707)</f>
        <v>0</v>
      </c>
      <c r="AJ708" s="111">
        <f>SUM(AJ705:AJ707)</f>
        <v>0</v>
      </c>
      <c r="AK708" s="111">
        <f t="shared" ref="AK708:AQ708" si="1165">SUM(AK705:AK707)</f>
        <v>0</v>
      </c>
      <c r="AL708" s="111">
        <f t="shared" si="1165"/>
        <v>0</v>
      </c>
      <c r="AM708" s="111">
        <f t="shared" si="1165"/>
        <v>0</v>
      </c>
      <c r="AN708" s="111">
        <f t="shared" si="1165"/>
        <v>0</v>
      </c>
      <c r="AO708" s="111">
        <f t="shared" si="1165"/>
        <v>0</v>
      </c>
      <c r="AP708" s="111">
        <f t="shared" si="1165"/>
        <v>0</v>
      </c>
      <c r="AQ708" s="111">
        <f t="shared" si="1165"/>
        <v>0</v>
      </c>
      <c r="AR708" s="111">
        <f>SUM(AR705:AR707)</f>
        <v>0</v>
      </c>
      <c r="AS708" s="111">
        <f t="shared" ref="AS708:BI708" si="1166">SUM(AS705:AS707)</f>
        <v>0</v>
      </c>
      <c r="AT708" s="111">
        <f t="shared" si="1166"/>
        <v>0</v>
      </c>
      <c r="AU708" s="111">
        <f t="shared" si="1166"/>
        <v>0</v>
      </c>
      <c r="AV708" s="111">
        <f t="shared" si="1166"/>
        <v>0</v>
      </c>
      <c r="AW708" s="111">
        <f t="shared" si="1166"/>
        <v>0</v>
      </c>
      <c r="AX708" s="111">
        <f t="shared" si="1166"/>
        <v>0</v>
      </c>
      <c r="AY708" s="111">
        <f t="shared" si="1166"/>
        <v>0</v>
      </c>
      <c r="AZ708" s="111">
        <f t="shared" si="1166"/>
        <v>0</v>
      </c>
      <c r="BA708" s="111">
        <f t="shared" si="1166"/>
        <v>0</v>
      </c>
      <c r="BB708" s="111">
        <f t="shared" si="1166"/>
        <v>0</v>
      </c>
      <c r="BC708" s="111">
        <f t="shared" si="1166"/>
        <v>0</v>
      </c>
      <c r="BD708" s="111">
        <f t="shared" si="1166"/>
        <v>0</v>
      </c>
      <c r="BE708" s="111">
        <f t="shared" si="1166"/>
        <v>0</v>
      </c>
      <c r="BF708" s="111">
        <f t="shared" si="1166"/>
        <v>0</v>
      </c>
      <c r="BG708" s="111">
        <f t="shared" si="1166"/>
        <v>0</v>
      </c>
      <c r="BH708" s="111">
        <f t="shared" si="1166"/>
        <v>0</v>
      </c>
      <c r="BI708" s="111">
        <f t="shared" si="1166"/>
        <v>0</v>
      </c>
      <c r="BJ708" s="225">
        <f>SUM(BJ705:BJ707)</f>
        <v>0</v>
      </c>
      <c r="BK708" s="225">
        <f>SUM(BK705:BK707)</f>
        <v>0</v>
      </c>
      <c r="BL708" s="225">
        <f>SUM(BL705:BL707)</f>
        <v>0</v>
      </c>
      <c r="BM708" s="112"/>
      <c r="BN708" s="112"/>
      <c r="BO708" s="112"/>
      <c r="BP708" s="112"/>
      <c r="BQ708" s="111">
        <f t="shared" ref="BQ708:CD708" si="1167">SUM(BQ705:BQ707)</f>
        <v>0</v>
      </c>
      <c r="BR708" s="247"/>
      <c r="BS708" s="111">
        <f t="shared" si="1167"/>
        <v>0</v>
      </c>
      <c r="BT708" s="111">
        <f t="shared" si="1167"/>
        <v>0</v>
      </c>
      <c r="BU708" s="111">
        <f t="shared" si="1167"/>
        <v>0</v>
      </c>
      <c r="BV708" s="111">
        <f t="shared" si="1167"/>
        <v>0</v>
      </c>
      <c r="BW708" s="111">
        <f t="shared" si="1167"/>
        <v>0</v>
      </c>
      <c r="BX708" s="225">
        <f>SUM(BX705:BX707)</f>
        <v>0</v>
      </c>
      <c r="BY708" s="225">
        <f>SUM(BY705:BY707)</f>
        <v>0</v>
      </c>
      <c r="BZ708" s="111">
        <f t="shared" si="1167"/>
        <v>0</v>
      </c>
      <c r="CA708" s="111">
        <f t="shared" si="1167"/>
        <v>0</v>
      </c>
      <c r="CB708" s="111">
        <f t="shared" si="1167"/>
        <v>0</v>
      </c>
      <c r="CC708" s="111">
        <f t="shared" si="1167"/>
        <v>0</v>
      </c>
      <c r="CD708" s="111">
        <f t="shared" si="1167"/>
        <v>0</v>
      </c>
      <c r="CE708" s="225">
        <f>SUM(CE705:CE707)</f>
        <v>0</v>
      </c>
      <c r="CF708" s="247"/>
      <c r="CG708" s="570"/>
      <c r="CH708" s="570"/>
      <c r="CI708" s="112"/>
      <c r="CJ708" s="112"/>
      <c r="CK708" s="112"/>
    </row>
    <row r="709" spans="1:89" ht="48" hidden="1" outlineLevel="1" thickBot="1">
      <c r="A709" s="119"/>
      <c r="B709" s="119"/>
      <c r="C709" s="101">
        <v>3</v>
      </c>
      <c r="D709" s="25" t="s">
        <v>292</v>
      </c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  <c r="AB709" s="173"/>
      <c r="AC709" s="252"/>
      <c r="AD709" s="252"/>
      <c r="AE709" s="252"/>
      <c r="AF709" s="252"/>
      <c r="AG709" s="252"/>
      <c r="AH709" s="252"/>
      <c r="AI709" s="173"/>
      <c r="AJ709" s="164">
        <f>AJ714+AJ718+AJ722+AJ727+AJ731+AJ735</f>
        <v>0</v>
      </c>
      <c r="AK709" s="164">
        <f>AK714+AK718+AK722+AK727+AK731+AK735</f>
        <v>0</v>
      </c>
      <c r="AL709" s="173"/>
      <c r="AM709" s="164">
        <f>AM714+AM718+AM722+AM727+AM731+AM735</f>
        <v>0</v>
      </c>
      <c r="AN709" s="164">
        <f>AN714+AN718+AN722+AN727+AN731+AN735</f>
        <v>0</v>
      </c>
      <c r="AO709" s="173"/>
      <c r="AP709" s="164">
        <f>AP714+AP718+AP722+AP727+AP731+AP735</f>
        <v>0</v>
      </c>
      <c r="AQ709" s="164">
        <f>AQ714+AQ718+AQ722+AQ727+AQ731+AQ735</f>
        <v>0</v>
      </c>
      <c r="AR709" s="173"/>
      <c r="AS709" s="164">
        <f>AS714+AS718+AS722+AS727+AS731+AS735</f>
        <v>0</v>
      </c>
      <c r="AT709" s="164">
        <f>AT714+AT718+AT722+AT727+AT731+AT735</f>
        <v>0</v>
      </c>
      <c r="AU709" s="173"/>
      <c r="AV709" s="164">
        <f>AV714+AV718+AV722+AV727+AV731+AV735</f>
        <v>0</v>
      </c>
      <c r="AW709" s="164">
        <f>AW714+AW718+AW722+AW727+AW731+AW735</f>
        <v>0</v>
      </c>
      <c r="AX709" s="173"/>
      <c r="AY709" s="164">
        <f>AY714+AY718+AY722+AY727+AY731+AY735</f>
        <v>0</v>
      </c>
      <c r="AZ709" s="164">
        <f>AZ714+AZ718+AZ722+AZ727+AZ731+AZ735</f>
        <v>0</v>
      </c>
      <c r="BA709" s="173"/>
      <c r="BB709" s="164">
        <f>BB714+BB718+BB722+BB727+BB731+BB735</f>
        <v>0</v>
      </c>
      <c r="BC709" s="164">
        <f>BC714+BC718+BC722+BC727+BC731+BC735</f>
        <v>0</v>
      </c>
      <c r="BD709" s="173"/>
      <c r="BE709" s="164">
        <f>BE714+BE718+BE722+BE727+BE731+BE735</f>
        <v>0</v>
      </c>
      <c r="BF709" s="164">
        <f>BF714+BF718+BF722+BF727+BF731+BF735</f>
        <v>0</v>
      </c>
      <c r="BG709" s="173"/>
      <c r="BH709" s="164">
        <f>BH714+BH718+BH722+BH727+BH731+BH735</f>
        <v>0</v>
      </c>
      <c r="BI709" s="164">
        <f>BI714+BI718+BI722+BI727+BI731+BI735</f>
        <v>0</v>
      </c>
      <c r="BJ709" s="173"/>
      <c r="BK709" s="164">
        <f>BK714+BK718+BK722+BK727+BK731+BK735</f>
        <v>0</v>
      </c>
      <c r="BL709" s="164">
        <f>BL714+BL718+BL722+BL727+BL731+BL735</f>
        <v>0</v>
      </c>
      <c r="BM709" s="173"/>
      <c r="BN709" s="173"/>
      <c r="BO709" s="173"/>
      <c r="BP709" s="173"/>
      <c r="BQ709" s="164">
        <f>BQ714+BQ718+BQ722+BQ727+BQ731+BQ735</f>
        <v>0</v>
      </c>
      <c r="BR709" s="248"/>
      <c r="BS709" s="164">
        <f>BS714+BS718+BS722+BS727+BS731+BS735</f>
        <v>0</v>
      </c>
      <c r="BT709" s="164">
        <f t="shared" ref="BT709:CH709" si="1168">BT714+BT718+BT722+BT727+BT731+BT735</f>
        <v>0</v>
      </c>
      <c r="BU709" s="164">
        <f t="shared" si="1168"/>
        <v>0</v>
      </c>
      <c r="BV709" s="164">
        <f t="shared" si="1168"/>
        <v>0</v>
      </c>
      <c r="BW709" s="164">
        <f t="shared" si="1168"/>
        <v>0</v>
      </c>
      <c r="BX709" s="164">
        <f t="shared" si="1168"/>
        <v>0</v>
      </c>
      <c r="BY709" s="164">
        <f t="shared" si="1168"/>
        <v>0</v>
      </c>
      <c r="BZ709" s="164">
        <f t="shared" si="1168"/>
        <v>0</v>
      </c>
      <c r="CA709" s="164">
        <f t="shared" si="1168"/>
        <v>0</v>
      </c>
      <c r="CB709" s="164">
        <f t="shared" si="1168"/>
        <v>0</v>
      </c>
      <c r="CC709" s="164">
        <f t="shared" si="1168"/>
        <v>0</v>
      </c>
      <c r="CD709" s="164">
        <f t="shared" si="1168"/>
        <v>0</v>
      </c>
      <c r="CE709" s="164">
        <f t="shared" si="1168"/>
        <v>0</v>
      </c>
      <c r="CF709" s="164">
        <f t="shared" si="1168"/>
        <v>0</v>
      </c>
      <c r="CG709" s="164">
        <f t="shared" si="1168"/>
        <v>0</v>
      </c>
      <c r="CH709" s="164">
        <f t="shared" si="1168"/>
        <v>0</v>
      </c>
      <c r="CI709" s="173"/>
      <c r="CJ709" s="173"/>
      <c r="CK709" s="173"/>
    </row>
    <row r="710" spans="1:89" ht="15.75" hidden="1" outlineLevel="1" thickBot="1">
      <c r="A710" s="127"/>
      <c r="B710" s="83"/>
      <c r="C710" s="105" t="s">
        <v>65</v>
      </c>
      <c r="D710" s="84" t="s">
        <v>101</v>
      </c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27"/>
      <c r="AB710" s="112"/>
      <c r="AC710" s="246"/>
      <c r="AD710" s="246"/>
      <c r="AE710" s="246"/>
      <c r="AF710" s="246"/>
      <c r="AG710" s="246"/>
      <c r="AH710" s="246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246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246"/>
      <c r="CG710" s="582"/>
      <c r="CH710" s="582"/>
      <c r="CI710" s="112"/>
      <c r="CJ710" s="112"/>
      <c r="CK710" s="112"/>
    </row>
    <row r="711" spans="1:89" ht="15.75" hidden="1" outlineLevel="1" thickBot="1">
      <c r="A711" s="117"/>
      <c r="B711" s="121"/>
      <c r="C711" s="103" t="s">
        <v>275</v>
      </c>
      <c r="D711" s="131" t="s">
        <v>276</v>
      </c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7"/>
      <c r="AB711" s="112"/>
      <c r="AC711" s="246"/>
      <c r="AD711" s="246"/>
      <c r="AE711" s="246"/>
      <c r="AF711" s="246"/>
      <c r="AG711" s="246"/>
      <c r="AH711" s="246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246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246"/>
      <c r="CG711" s="582"/>
      <c r="CH711" s="582"/>
      <c r="CI711" s="112"/>
      <c r="CJ711" s="112"/>
      <c r="CK711" s="112"/>
    </row>
    <row r="712" spans="1:89" ht="15.75" hidden="1" outlineLevel="1" thickBot="1">
      <c r="A712" s="117"/>
      <c r="B712" s="121"/>
      <c r="C712" s="103"/>
      <c r="D712" s="131"/>
      <c r="E712" s="117"/>
      <c r="F712" s="117"/>
      <c r="G712" s="111">
        <f>J712+O712+P712+Q712+R712</f>
        <v>0</v>
      </c>
      <c r="H712" s="225">
        <f t="shared" ref="H712:J713" si="1169">SUM(I712:L712)</f>
        <v>0</v>
      </c>
      <c r="I712" s="225">
        <f t="shared" si="1169"/>
        <v>0</v>
      </c>
      <c r="J712" s="111">
        <f t="shared" si="1169"/>
        <v>0</v>
      </c>
      <c r="K712" s="90"/>
      <c r="L712" s="90"/>
      <c r="M712" s="90"/>
      <c r="N712" s="90"/>
      <c r="O712" s="90"/>
      <c r="P712" s="90"/>
      <c r="Q712" s="90"/>
      <c r="R712" s="90"/>
      <c r="S712" s="224"/>
      <c r="T712" s="87"/>
      <c r="U712" s="87"/>
      <c r="V712" s="87"/>
      <c r="W712" s="87"/>
      <c r="X712" s="87"/>
      <c r="Y712" s="87"/>
      <c r="Z712" s="222"/>
      <c r="AA712" s="87"/>
      <c r="AB712" s="111">
        <f>AI712+AX712+BA712+BD712+BG712</f>
        <v>0</v>
      </c>
      <c r="AC712" s="247"/>
      <c r="AD712" s="247"/>
      <c r="AE712" s="247"/>
      <c r="AF712" s="247"/>
      <c r="AG712" s="247"/>
      <c r="AH712" s="24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222"/>
      <c r="BK712" s="222"/>
      <c r="BL712" s="222"/>
      <c r="BM712" s="87"/>
      <c r="BN712" s="87"/>
      <c r="BO712" s="87"/>
      <c r="BP712" s="87"/>
      <c r="BQ712" s="111">
        <f>SUM(BS712:BW712)</f>
        <v>0</v>
      </c>
      <c r="BR712" s="247"/>
      <c r="BS712" s="87"/>
      <c r="BT712" s="87"/>
      <c r="BU712" s="87"/>
      <c r="BV712" s="87"/>
      <c r="BW712" s="87"/>
      <c r="BX712" s="222"/>
      <c r="BY712" s="222"/>
      <c r="BZ712" s="111">
        <f>SUM(CA712:CD712)</f>
        <v>0</v>
      </c>
      <c r="CA712" s="87"/>
      <c r="CB712" s="87"/>
      <c r="CC712" s="87"/>
      <c r="CD712" s="87"/>
      <c r="CE712" s="222"/>
      <c r="CF712" s="226"/>
      <c r="CG712" s="568"/>
      <c r="CH712" s="568"/>
      <c r="CI712" s="117"/>
      <c r="CJ712" s="117"/>
      <c r="CK712" s="117"/>
    </row>
    <row r="713" spans="1:89" ht="15.75" hidden="1" outlineLevel="1" thickBot="1">
      <c r="A713" s="117"/>
      <c r="B713" s="121"/>
      <c r="C713" s="103"/>
      <c r="D713" s="121"/>
      <c r="E713" s="117"/>
      <c r="F713" s="117"/>
      <c r="G713" s="111">
        <f>J713+O713+P713+Q713+R713</f>
        <v>0</v>
      </c>
      <c r="H713" s="225">
        <f t="shared" si="1169"/>
        <v>0</v>
      </c>
      <c r="I713" s="225">
        <f t="shared" si="1169"/>
        <v>0</v>
      </c>
      <c r="J713" s="111">
        <f t="shared" si="1169"/>
        <v>0</v>
      </c>
      <c r="K713" s="90"/>
      <c r="L713" s="90"/>
      <c r="M713" s="90"/>
      <c r="N713" s="90"/>
      <c r="O713" s="90"/>
      <c r="P713" s="90"/>
      <c r="Q713" s="90"/>
      <c r="R713" s="90"/>
      <c r="S713" s="224"/>
      <c r="T713" s="87"/>
      <c r="U713" s="87"/>
      <c r="V713" s="87"/>
      <c r="W713" s="87"/>
      <c r="X713" s="87"/>
      <c r="Y713" s="87"/>
      <c r="Z713" s="222"/>
      <c r="AA713" s="87"/>
      <c r="AB713" s="111">
        <f>AI713+AX713+BA713+BD713+BG713</f>
        <v>0</v>
      </c>
      <c r="AC713" s="247"/>
      <c r="AD713" s="247"/>
      <c r="AE713" s="247"/>
      <c r="AF713" s="247"/>
      <c r="AG713" s="247"/>
      <c r="AH713" s="24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222"/>
      <c r="BK713" s="222"/>
      <c r="BL713" s="222"/>
      <c r="BM713" s="87"/>
      <c r="BN713" s="87"/>
      <c r="BO713" s="87"/>
      <c r="BP713" s="87"/>
      <c r="BQ713" s="111">
        <f>SUM(BS713:BW713)</f>
        <v>0</v>
      </c>
      <c r="BR713" s="247"/>
      <c r="BS713" s="87"/>
      <c r="BT713" s="87"/>
      <c r="BU713" s="87"/>
      <c r="BV713" s="87"/>
      <c r="BW713" s="87"/>
      <c r="BX713" s="222"/>
      <c r="BY713" s="222"/>
      <c r="BZ713" s="111">
        <f>SUM(CA713:CD713)</f>
        <v>0</v>
      </c>
      <c r="CA713" s="87"/>
      <c r="CB713" s="87"/>
      <c r="CC713" s="87"/>
      <c r="CD713" s="87"/>
      <c r="CE713" s="222"/>
      <c r="CF713" s="226"/>
      <c r="CG713" s="568"/>
      <c r="CH713" s="568"/>
      <c r="CI713" s="117"/>
      <c r="CJ713" s="117"/>
      <c r="CK713" s="117"/>
    </row>
    <row r="714" spans="1:89" ht="15.75" hidden="1" outlineLevel="1" thickBot="1">
      <c r="A714" s="117"/>
      <c r="B714" s="121"/>
      <c r="C714" s="103" t="s">
        <v>104</v>
      </c>
      <c r="D714" s="85" t="s">
        <v>13</v>
      </c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24"/>
      <c r="AB714" s="111">
        <f>SUM(AB712:AB713)</f>
        <v>0</v>
      </c>
      <c r="AC714" s="247"/>
      <c r="AD714" s="247"/>
      <c r="AE714" s="247"/>
      <c r="AF714" s="247"/>
      <c r="AG714" s="247"/>
      <c r="AH714" s="247"/>
      <c r="AI714" s="111">
        <f>SUM(AI712:AI713)</f>
        <v>0</v>
      </c>
      <c r="AJ714" s="111">
        <f>SUM(AJ712:AJ713)</f>
        <v>0</v>
      </c>
      <c r="AK714" s="111">
        <f t="shared" ref="AK714:BI714" si="1170">SUM(AK712:AK713)</f>
        <v>0</v>
      </c>
      <c r="AL714" s="111">
        <f t="shared" si="1170"/>
        <v>0</v>
      </c>
      <c r="AM714" s="111">
        <f t="shared" si="1170"/>
        <v>0</v>
      </c>
      <c r="AN714" s="111">
        <f t="shared" si="1170"/>
        <v>0</v>
      </c>
      <c r="AO714" s="111">
        <f t="shared" si="1170"/>
        <v>0</v>
      </c>
      <c r="AP714" s="111">
        <f t="shared" si="1170"/>
        <v>0</v>
      </c>
      <c r="AQ714" s="111">
        <f t="shared" si="1170"/>
        <v>0</v>
      </c>
      <c r="AR714" s="111">
        <f t="shared" si="1170"/>
        <v>0</v>
      </c>
      <c r="AS714" s="111">
        <f t="shared" si="1170"/>
        <v>0</v>
      </c>
      <c r="AT714" s="111">
        <f t="shared" si="1170"/>
        <v>0</v>
      </c>
      <c r="AU714" s="111">
        <f t="shared" si="1170"/>
        <v>0</v>
      </c>
      <c r="AV714" s="111">
        <f t="shared" si="1170"/>
        <v>0</v>
      </c>
      <c r="AW714" s="111">
        <f t="shared" si="1170"/>
        <v>0</v>
      </c>
      <c r="AX714" s="111">
        <f t="shared" si="1170"/>
        <v>0</v>
      </c>
      <c r="AY714" s="111">
        <f t="shared" si="1170"/>
        <v>0</v>
      </c>
      <c r="AZ714" s="111">
        <f t="shared" si="1170"/>
        <v>0</v>
      </c>
      <c r="BA714" s="111">
        <f t="shared" si="1170"/>
        <v>0</v>
      </c>
      <c r="BB714" s="111">
        <f t="shared" si="1170"/>
        <v>0</v>
      </c>
      <c r="BC714" s="111">
        <f t="shared" si="1170"/>
        <v>0</v>
      </c>
      <c r="BD714" s="111">
        <f t="shared" si="1170"/>
        <v>0</v>
      </c>
      <c r="BE714" s="111">
        <f t="shared" si="1170"/>
        <v>0</v>
      </c>
      <c r="BF714" s="111">
        <f t="shared" si="1170"/>
        <v>0</v>
      </c>
      <c r="BG714" s="111">
        <f t="shared" si="1170"/>
        <v>0</v>
      </c>
      <c r="BH714" s="111">
        <f t="shared" si="1170"/>
        <v>0</v>
      </c>
      <c r="BI714" s="111">
        <f t="shared" si="1170"/>
        <v>0</v>
      </c>
      <c r="BJ714" s="225">
        <f>SUM(BJ712:BJ713)</f>
        <v>0</v>
      </c>
      <c r="BK714" s="225">
        <f>SUM(BK712:BK713)</f>
        <v>0</v>
      </c>
      <c r="BL714" s="225">
        <f>SUM(BL712:BL713)</f>
        <v>0</v>
      </c>
      <c r="BM714" s="112"/>
      <c r="BN714" s="112"/>
      <c r="BO714" s="112"/>
      <c r="BP714" s="112"/>
      <c r="BQ714" s="111">
        <f>SUM(BQ712:BQ713)</f>
        <v>0</v>
      </c>
      <c r="BR714" s="247"/>
      <c r="BS714" s="111">
        <f t="shared" ref="BS714:CD714" si="1171">SUM(BS712:BS713)</f>
        <v>0</v>
      </c>
      <c r="BT714" s="111">
        <f t="shared" si="1171"/>
        <v>0</v>
      </c>
      <c r="BU714" s="111">
        <f t="shared" si="1171"/>
        <v>0</v>
      </c>
      <c r="BV714" s="111">
        <f t="shared" si="1171"/>
        <v>0</v>
      </c>
      <c r="BW714" s="111">
        <f t="shared" si="1171"/>
        <v>0</v>
      </c>
      <c r="BX714" s="225">
        <f>SUM(BX712:BX713)</f>
        <v>0</v>
      </c>
      <c r="BY714" s="225">
        <f>SUM(BY712:BY713)</f>
        <v>0</v>
      </c>
      <c r="BZ714" s="111">
        <f t="shared" si="1171"/>
        <v>0</v>
      </c>
      <c r="CA714" s="111">
        <f t="shared" si="1171"/>
        <v>0</v>
      </c>
      <c r="CB714" s="111">
        <f t="shared" si="1171"/>
        <v>0</v>
      </c>
      <c r="CC714" s="111">
        <f t="shared" si="1171"/>
        <v>0</v>
      </c>
      <c r="CD714" s="111">
        <f t="shared" si="1171"/>
        <v>0</v>
      </c>
      <c r="CE714" s="225">
        <f>SUM(CE712:CE713)</f>
        <v>0</v>
      </c>
      <c r="CF714" s="247"/>
      <c r="CG714" s="570"/>
      <c r="CH714" s="570"/>
      <c r="CI714" s="112"/>
      <c r="CJ714" s="112"/>
      <c r="CK714" s="112"/>
    </row>
    <row r="715" spans="1:89" ht="15.75" hidden="1" outlineLevel="1" thickBot="1">
      <c r="A715" s="117"/>
      <c r="B715" s="121"/>
      <c r="C715" s="103" t="s">
        <v>277</v>
      </c>
      <c r="D715" s="131" t="s">
        <v>279</v>
      </c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7"/>
      <c r="AB715" s="112"/>
      <c r="AC715" s="246"/>
      <c r="AD715" s="246"/>
      <c r="AE715" s="246"/>
      <c r="AF715" s="246"/>
      <c r="AG715" s="246"/>
      <c r="AH715" s="246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246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246"/>
      <c r="CG715" s="582"/>
      <c r="CH715" s="582"/>
      <c r="CI715" s="112"/>
      <c r="CJ715" s="112"/>
      <c r="CK715" s="112"/>
    </row>
    <row r="716" spans="1:89" ht="15.75" hidden="1" outlineLevel="1" thickBot="1">
      <c r="A716" s="117"/>
      <c r="B716" s="121"/>
      <c r="C716" s="103"/>
      <c r="D716" s="131"/>
      <c r="E716" s="117"/>
      <c r="F716" s="117"/>
      <c r="G716" s="111">
        <f>J716+O716+P716+Q716+R716</f>
        <v>0</v>
      </c>
      <c r="H716" s="225">
        <f t="shared" ref="H716:J717" si="1172">SUM(I716:L716)</f>
        <v>0</v>
      </c>
      <c r="I716" s="225">
        <f t="shared" si="1172"/>
        <v>0</v>
      </c>
      <c r="J716" s="111">
        <f t="shared" si="1172"/>
        <v>0</v>
      </c>
      <c r="K716" s="90"/>
      <c r="L716" s="90"/>
      <c r="M716" s="90"/>
      <c r="N716" s="90"/>
      <c r="O716" s="90"/>
      <c r="P716" s="90"/>
      <c r="Q716" s="90"/>
      <c r="R716" s="90"/>
      <c r="S716" s="224"/>
      <c r="T716" s="87"/>
      <c r="U716" s="87"/>
      <c r="V716" s="87"/>
      <c r="W716" s="87"/>
      <c r="X716" s="87"/>
      <c r="Y716" s="87"/>
      <c r="Z716" s="222"/>
      <c r="AA716" s="87"/>
      <c r="AB716" s="111">
        <f>AI716+AX716+BA716+BD716+BG716</f>
        <v>0</v>
      </c>
      <c r="AC716" s="247"/>
      <c r="AD716" s="247"/>
      <c r="AE716" s="247"/>
      <c r="AF716" s="247"/>
      <c r="AG716" s="247"/>
      <c r="AH716" s="24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222"/>
      <c r="BK716" s="222"/>
      <c r="BL716" s="222"/>
      <c r="BM716" s="87"/>
      <c r="BN716" s="87"/>
      <c r="BO716" s="87"/>
      <c r="BP716" s="87"/>
      <c r="BQ716" s="111">
        <f>SUM(BS716:BW716)</f>
        <v>0</v>
      </c>
      <c r="BR716" s="247"/>
      <c r="BS716" s="87"/>
      <c r="BT716" s="87"/>
      <c r="BU716" s="87"/>
      <c r="BV716" s="87"/>
      <c r="BW716" s="87"/>
      <c r="BX716" s="222"/>
      <c r="BY716" s="222"/>
      <c r="BZ716" s="111">
        <f>SUM(CA716:CD716)</f>
        <v>0</v>
      </c>
      <c r="CA716" s="87"/>
      <c r="CB716" s="87"/>
      <c r="CC716" s="87"/>
      <c r="CD716" s="87"/>
      <c r="CE716" s="222"/>
      <c r="CF716" s="226"/>
      <c r="CG716" s="568"/>
      <c r="CH716" s="568"/>
      <c r="CI716" s="117"/>
      <c r="CJ716" s="117"/>
      <c r="CK716" s="117"/>
    </row>
    <row r="717" spans="1:89" ht="15.75" hidden="1" outlineLevel="1" thickBot="1">
      <c r="A717" s="117"/>
      <c r="B717" s="121"/>
      <c r="C717" s="103"/>
      <c r="D717" s="121"/>
      <c r="E717" s="117"/>
      <c r="F717" s="117"/>
      <c r="G717" s="111">
        <f>J717+O717+P717+Q717+R717</f>
        <v>0</v>
      </c>
      <c r="H717" s="225">
        <f t="shared" si="1172"/>
        <v>0</v>
      </c>
      <c r="I717" s="225">
        <f t="shared" si="1172"/>
        <v>0</v>
      </c>
      <c r="J717" s="111">
        <f t="shared" si="1172"/>
        <v>0</v>
      </c>
      <c r="K717" s="90"/>
      <c r="L717" s="90"/>
      <c r="M717" s="90"/>
      <c r="N717" s="90"/>
      <c r="O717" s="90"/>
      <c r="P717" s="90"/>
      <c r="Q717" s="90"/>
      <c r="R717" s="90"/>
      <c r="S717" s="224"/>
      <c r="T717" s="87"/>
      <c r="U717" s="87"/>
      <c r="V717" s="87"/>
      <c r="W717" s="87"/>
      <c r="X717" s="87"/>
      <c r="Y717" s="87"/>
      <c r="Z717" s="222"/>
      <c r="AA717" s="87"/>
      <c r="AB717" s="111">
        <f>AI717+AX717+BA717+BD717+BG717</f>
        <v>0</v>
      </c>
      <c r="AC717" s="247"/>
      <c r="AD717" s="247"/>
      <c r="AE717" s="247"/>
      <c r="AF717" s="247"/>
      <c r="AG717" s="247"/>
      <c r="AH717" s="24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222"/>
      <c r="BK717" s="222"/>
      <c r="BL717" s="222"/>
      <c r="BM717" s="87"/>
      <c r="BN717" s="87"/>
      <c r="BO717" s="87"/>
      <c r="BP717" s="87"/>
      <c r="BQ717" s="111">
        <f>SUM(BS717:BW717)</f>
        <v>0</v>
      </c>
      <c r="BR717" s="247"/>
      <c r="BS717" s="87"/>
      <c r="BT717" s="87"/>
      <c r="BU717" s="87"/>
      <c r="BV717" s="87"/>
      <c r="BW717" s="87"/>
      <c r="BX717" s="222"/>
      <c r="BY717" s="222"/>
      <c r="BZ717" s="111">
        <f>SUM(CA717:CD717)</f>
        <v>0</v>
      </c>
      <c r="CA717" s="87"/>
      <c r="CB717" s="87"/>
      <c r="CC717" s="87"/>
      <c r="CD717" s="87"/>
      <c r="CE717" s="222"/>
      <c r="CF717" s="226"/>
      <c r="CG717" s="568"/>
      <c r="CH717" s="568"/>
      <c r="CI717" s="117"/>
      <c r="CJ717" s="117"/>
      <c r="CK717" s="117"/>
    </row>
    <row r="718" spans="1:89" ht="15.75" hidden="1" outlineLevel="1" thickBot="1">
      <c r="A718" s="117"/>
      <c r="B718" s="121"/>
      <c r="C718" s="103" t="s">
        <v>104</v>
      </c>
      <c r="D718" s="85" t="s">
        <v>13</v>
      </c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24"/>
      <c r="AB718" s="111">
        <f>SUM(AB716:AB717)</f>
        <v>0</v>
      </c>
      <c r="AC718" s="247"/>
      <c r="AD718" s="247"/>
      <c r="AE718" s="247"/>
      <c r="AF718" s="247"/>
      <c r="AG718" s="247"/>
      <c r="AH718" s="247"/>
      <c r="AI718" s="111">
        <f>SUM(AI716:AI717)</f>
        <v>0</v>
      </c>
      <c r="AJ718" s="111">
        <f>SUM(AJ716:AJ717)</f>
        <v>0</v>
      </c>
      <c r="AK718" s="111">
        <f t="shared" ref="AK718:BI718" si="1173">SUM(AK716:AK717)</f>
        <v>0</v>
      </c>
      <c r="AL718" s="111">
        <f t="shared" si="1173"/>
        <v>0</v>
      </c>
      <c r="AM718" s="111">
        <f t="shared" si="1173"/>
        <v>0</v>
      </c>
      <c r="AN718" s="111">
        <f t="shared" si="1173"/>
        <v>0</v>
      </c>
      <c r="AO718" s="111">
        <f t="shared" si="1173"/>
        <v>0</v>
      </c>
      <c r="AP718" s="111">
        <f t="shared" si="1173"/>
        <v>0</v>
      </c>
      <c r="AQ718" s="111">
        <f t="shared" si="1173"/>
        <v>0</v>
      </c>
      <c r="AR718" s="111">
        <f t="shared" si="1173"/>
        <v>0</v>
      </c>
      <c r="AS718" s="111">
        <f t="shared" si="1173"/>
        <v>0</v>
      </c>
      <c r="AT718" s="111">
        <f t="shared" si="1173"/>
        <v>0</v>
      </c>
      <c r="AU718" s="111">
        <f t="shared" si="1173"/>
        <v>0</v>
      </c>
      <c r="AV718" s="111">
        <f t="shared" si="1173"/>
        <v>0</v>
      </c>
      <c r="AW718" s="111">
        <f t="shared" si="1173"/>
        <v>0</v>
      </c>
      <c r="AX718" s="111">
        <f t="shared" si="1173"/>
        <v>0</v>
      </c>
      <c r="AY718" s="111">
        <f t="shared" si="1173"/>
        <v>0</v>
      </c>
      <c r="AZ718" s="111">
        <f t="shared" si="1173"/>
        <v>0</v>
      </c>
      <c r="BA718" s="111">
        <f t="shared" si="1173"/>
        <v>0</v>
      </c>
      <c r="BB718" s="111">
        <f t="shared" si="1173"/>
        <v>0</v>
      </c>
      <c r="BC718" s="111">
        <f t="shared" si="1173"/>
        <v>0</v>
      </c>
      <c r="BD718" s="111">
        <f t="shared" si="1173"/>
        <v>0</v>
      </c>
      <c r="BE718" s="111">
        <f t="shared" si="1173"/>
        <v>0</v>
      </c>
      <c r="BF718" s="111">
        <f t="shared" si="1173"/>
        <v>0</v>
      </c>
      <c r="BG718" s="111">
        <f t="shared" si="1173"/>
        <v>0</v>
      </c>
      <c r="BH718" s="111">
        <f t="shared" si="1173"/>
        <v>0</v>
      </c>
      <c r="BI718" s="111">
        <f t="shared" si="1173"/>
        <v>0</v>
      </c>
      <c r="BJ718" s="225">
        <f>SUM(BJ716:BJ717)</f>
        <v>0</v>
      </c>
      <c r="BK718" s="225">
        <f>SUM(BK716:BK717)</f>
        <v>0</v>
      </c>
      <c r="BL718" s="225">
        <f>SUM(BL716:BL717)</f>
        <v>0</v>
      </c>
      <c r="BM718" s="112"/>
      <c r="BN718" s="112"/>
      <c r="BO718" s="112"/>
      <c r="BP718" s="112"/>
      <c r="BQ718" s="111">
        <f>SUM(BQ716:BQ717)</f>
        <v>0</v>
      </c>
      <c r="BR718" s="247"/>
      <c r="BS718" s="111">
        <f t="shared" ref="BS718:CD718" si="1174">SUM(BS716:BS717)</f>
        <v>0</v>
      </c>
      <c r="BT718" s="111">
        <f t="shared" si="1174"/>
        <v>0</v>
      </c>
      <c r="BU718" s="111">
        <f t="shared" si="1174"/>
        <v>0</v>
      </c>
      <c r="BV718" s="111">
        <f t="shared" si="1174"/>
        <v>0</v>
      </c>
      <c r="BW718" s="111">
        <f t="shared" si="1174"/>
        <v>0</v>
      </c>
      <c r="BX718" s="225">
        <f>SUM(BX716:BX717)</f>
        <v>0</v>
      </c>
      <c r="BY718" s="225">
        <f>SUM(BY716:BY717)</f>
        <v>0</v>
      </c>
      <c r="BZ718" s="111">
        <f t="shared" si="1174"/>
        <v>0</v>
      </c>
      <c r="CA718" s="111">
        <f t="shared" si="1174"/>
        <v>0</v>
      </c>
      <c r="CB718" s="111">
        <f t="shared" si="1174"/>
        <v>0</v>
      </c>
      <c r="CC718" s="111">
        <f t="shared" si="1174"/>
        <v>0</v>
      </c>
      <c r="CD718" s="111">
        <f t="shared" si="1174"/>
        <v>0</v>
      </c>
      <c r="CE718" s="225">
        <f>SUM(CE716:CE717)</f>
        <v>0</v>
      </c>
      <c r="CF718" s="247"/>
      <c r="CG718" s="570"/>
      <c r="CH718" s="570"/>
      <c r="CI718" s="112"/>
      <c r="CJ718" s="112"/>
      <c r="CK718" s="112"/>
    </row>
    <row r="719" spans="1:89" ht="15.75" hidden="1" outlineLevel="1" thickBot="1">
      <c r="A719" s="117"/>
      <c r="B719" s="121"/>
      <c r="C719" s="103" t="s">
        <v>278</v>
      </c>
      <c r="D719" s="131" t="s">
        <v>280</v>
      </c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7"/>
      <c r="AB719" s="112"/>
      <c r="AC719" s="246"/>
      <c r="AD719" s="246"/>
      <c r="AE719" s="246"/>
      <c r="AF719" s="246"/>
      <c r="AG719" s="246"/>
      <c r="AH719" s="246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246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246"/>
      <c r="CG719" s="582"/>
      <c r="CH719" s="582"/>
      <c r="CI719" s="112"/>
      <c r="CJ719" s="112"/>
      <c r="CK719" s="112"/>
    </row>
    <row r="720" spans="1:89" ht="15.75" hidden="1" outlineLevel="1" thickBot="1">
      <c r="A720" s="117"/>
      <c r="B720" s="121"/>
      <c r="C720" s="103"/>
      <c r="D720" s="131"/>
      <c r="E720" s="117"/>
      <c r="F720" s="117"/>
      <c r="G720" s="111">
        <f>J720+O720+P720+Q720+R720</f>
        <v>0</v>
      </c>
      <c r="H720" s="225">
        <f t="shared" ref="H720:J721" si="1175">SUM(I720:L720)</f>
        <v>0</v>
      </c>
      <c r="I720" s="225">
        <f t="shared" si="1175"/>
        <v>0</v>
      </c>
      <c r="J720" s="111">
        <f t="shared" si="1175"/>
        <v>0</v>
      </c>
      <c r="K720" s="90"/>
      <c r="L720" s="90"/>
      <c r="M720" s="90"/>
      <c r="N720" s="90"/>
      <c r="O720" s="90"/>
      <c r="P720" s="90"/>
      <c r="Q720" s="90"/>
      <c r="R720" s="90"/>
      <c r="S720" s="224"/>
      <c r="T720" s="87"/>
      <c r="U720" s="87"/>
      <c r="V720" s="87"/>
      <c r="W720" s="87"/>
      <c r="X720" s="87"/>
      <c r="Y720" s="87"/>
      <c r="Z720" s="222"/>
      <c r="AA720" s="87"/>
      <c r="AB720" s="111">
        <f>AI720+AX720+BA720+BD720+BG720</f>
        <v>0</v>
      </c>
      <c r="AC720" s="247"/>
      <c r="AD720" s="247"/>
      <c r="AE720" s="247"/>
      <c r="AF720" s="247"/>
      <c r="AG720" s="247"/>
      <c r="AH720" s="24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222"/>
      <c r="BK720" s="222"/>
      <c r="BL720" s="222"/>
      <c r="BM720" s="87"/>
      <c r="BN720" s="87"/>
      <c r="BO720" s="87"/>
      <c r="BP720" s="87"/>
      <c r="BQ720" s="111">
        <f>SUM(BS720:BW720)</f>
        <v>0</v>
      </c>
      <c r="BR720" s="247"/>
      <c r="BS720" s="87"/>
      <c r="BT720" s="87"/>
      <c r="BU720" s="87"/>
      <c r="BV720" s="87"/>
      <c r="BW720" s="87"/>
      <c r="BX720" s="222"/>
      <c r="BY720" s="222"/>
      <c r="BZ720" s="111">
        <f>SUM(CA720:CD720)</f>
        <v>0</v>
      </c>
      <c r="CA720" s="87"/>
      <c r="CB720" s="87"/>
      <c r="CC720" s="87"/>
      <c r="CD720" s="87"/>
      <c r="CE720" s="222"/>
      <c r="CF720" s="226"/>
      <c r="CG720" s="568"/>
      <c r="CH720" s="568"/>
      <c r="CI720" s="117"/>
      <c r="CJ720" s="117"/>
      <c r="CK720" s="117"/>
    </row>
    <row r="721" spans="1:89" ht="15.75" hidden="1" outlineLevel="1" thickBot="1">
      <c r="A721" s="117"/>
      <c r="B721" s="121"/>
      <c r="C721" s="103"/>
      <c r="D721" s="121"/>
      <c r="E721" s="117"/>
      <c r="F721" s="117"/>
      <c r="G721" s="111">
        <f>J721+O721+P721+Q721+R721</f>
        <v>0</v>
      </c>
      <c r="H721" s="225">
        <f t="shared" si="1175"/>
        <v>0</v>
      </c>
      <c r="I721" s="225">
        <f t="shared" si="1175"/>
        <v>0</v>
      </c>
      <c r="J721" s="111">
        <f t="shared" si="1175"/>
        <v>0</v>
      </c>
      <c r="K721" s="90"/>
      <c r="L721" s="90"/>
      <c r="M721" s="90"/>
      <c r="N721" s="90"/>
      <c r="O721" s="90"/>
      <c r="P721" s="90"/>
      <c r="Q721" s="90"/>
      <c r="R721" s="90"/>
      <c r="S721" s="224"/>
      <c r="T721" s="87"/>
      <c r="U721" s="87"/>
      <c r="V721" s="87"/>
      <c r="W721" s="87"/>
      <c r="X721" s="87"/>
      <c r="Y721" s="87"/>
      <c r="Z721" s="222"/>
      <c r="AA721" s="87"/>
      <c r="AB721" s="111">
        <f>AI721+AX721+BA721+BD721+BG721</f>
        <v>0</v>
      </c>
      <c r="AC721" s="247"/>
      <c r="AD721" s="247"/>
      <c r="AE721" s="247"/>
      <c r="AF721" s="247"/>
      <c r="AG721" s="247"/>
      <c r="AH721" s="24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222"/>
      <c r="BK721" s="222"/>
      <c r="BL721" s="222"/>
      <c r="BM721" s="87"/>
      <c r="BN721" s="87"/>
      <c r="BO721" s="87"/>
      <c r="BP721" s="87"/>
      <c r="BQ721" s="111">
        <f>SUM(BS721:BW721)</f>
        <v>0</v>
      </c>
      <c r="BR721" s="247"/>
      <c r="BS721" s="87"/>
      <c r="BT721" s="87"/>
      <c r="BU721" s="87"/>
      <c r="BV721" s="87"/>
      <c r="BW721" s="87"/>
      <c r="BX721" s="222"/>
      <c r="BY721" s="222"/>
      <c r="BZ721" s="111">
        <f>SUM(CA721:CD721)</f>
        <v>0</v>
      </c>
      <c r="CA721" s="87"/>
      <c r="CB721" s="87"/>
      <c r="CC721" s="87"/>
      <c r="CD721" s="87"/>
      <c r="CE721" s="222"/>
      <c r="CF721" s="226"/>
      <c r="CG721" s="568"/>
      <c r="CH721" s="568"/>
      <c r="CI721" s="117"/>
      <c r="CJ721" s="117"/>
      <c r="CK721" s="117"/>
    </row>
    <row r="722" spans="1:89" ht="15.75" hidden="1" outlineLevel="1" thickBot="1">
      <c r="A722" s="117"/>
      <c r="B722" s="121"/>
      <c r="C722" s="103" t="s">
        <v>104</v>
      </c>
      <c r="D722" s="85" t="s">
        <v>13</v>
      </c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24"/>
      <c r="AB722" s="112"/>
      <c r="AC722" s="246"/>
      <c r="AD722" s="246"/>
      <c r="AE722" s="246"/>
      <c r="AF722" s="246"/>
      <c r="AG722" s="246"/>
      <c r="AH722" s="246"/>
      <c r="AI722" s="112"/>
      <c r="AJ722" s="111">
        <f>SUM(AJ720:AJ721)</f>
        <v>0</v>
      </c>
      <c r="AK722" s="111">
        <f>SUM(AK720:AK721)</f>
        <v>0</v>
      </c>
      <c r="AL722" s="112"/>
      <c r="AM722" s="111">
        <f>SUM(AM720:AM721)</f>
        <v>0</v>
      </c>
      <c r="AN722" s="111">
        <f>SUM(AN720:AN721)</f>
        <v>0</v>
      </c>
      <c r="AO722" s="112"/>
      <c r="AP722" s="111">
        <f>SUM(AP720:AP721)</f>
        <v>0</v>
      </c>
      <c r="AQ722" s="111">
        <f>SUM(AQ720:AQ721)</f>
        <v>0</v>
      </c>
      <c r="AR722" s="112"/>
      <c r="AS722" s="111">
        <f>SUM(AS720:AS721)</f>
        <v>0</v>
      </c>
      <c r="AT722" s="111">
        <f>SUM(AT720:AT721)</f>
        <v>0</v>
      </c>
      <c r="AU722" s="112"/>
      <c r="AV722" s="111">
        <f>SUM(AV720:AV721)</f>
        <v>0</v>
      </c>
      <c r="AW722" s="111">
        <f>SUM(AW720:AW721)</f>
        <v>0</v>
      </c>
      <c r="AX722" s="112"/>
      <c r="AY722" s="111">
        <f>SUM(AY720:AY721)</f>
        <v>0</v>
      </c>
      <c r="AZ722" s="111">
        <f>SUM(AZ720:AZ721)</f>
        <v>0</v>
      </c>
      <c r="BA722" s="112"/>
      <c r="BB722" s="111">
        <f>SUM(BB720:BB721)</f>
        <v>0</v>
      </c>
      <c r="BC722" s="111">
        <f>SUM(BC720:BC721)</f>
        <v>0</v>
      </c>
      <c r="BD722" s="112"/>
      <c r="BE722" s="111">
        <f>SUM(BE720:BE721)</f>
        <v>0</v>
      </c>
      <c r="BF722" s="111">
        <f>SUM(BF720:BF721)</f>
        <v>0</v>
      </c>
      <c r="BG722" s="112"/>
      <c r="BH722" s="111">
        <f>SUM(BH720:BH721)</f>
        <v>0</v>
      </c>
      <c r="BI722" s="111">
        <f>SUM(BI720:BI721)</f>
        <v>0</v>
      </c>
      <c r="BJ722" s="112"/>
      <c r="BK722" s="225">
        <f>SUM(BK720:BK721)</f>
        <v>0</v>
      </c>
      <c r="BL722" s="225">
        <f>SUM(BL720:BL721)</f>
        <v>0</v>
      </c>
      <c r="BM722" s="112"/>
      <c r="BN722" s="112"/>
      <c r="BO722" s="112"/>
      <c r="BP722" s="112"/>
      <c r="BQ722" s="111">
        <f>SUM(BQ720:BQ721)</f>
        <v>0</v>
      </c>
      <c r="BR722" s="247"/>
      <c r="BS722" s="111">
        <f t="shared" ref="BS722:CD722" si="1176">SUM(BS720:BS721)</f>
        <v>0</v>
      </c>
      <c r="BT722" s="111">
        <f t="shared" si="1176"/>
        <v>0</v>
      </c>
      <c r="BU722" s="111">
        <f t="shared" si="1176"/>
        <v>0</v>
      </c>
      <c r="BV722" s="111">
        <f t="shared" si="1176"/>
        <v>0</v>
      </c>
      <c r="BW722" s="111">
        <f t="shared" si="1176"/>
        <v>0</v>
      </c>
      <c r="BX722" s="225">
        <f>SUM(BX720:BX721)</f>
        <v>0</v>
      </c>
      <c r="BY722" s="225">
        <f>SUM(BY720:BY721)</f>
        <v>0</v>
      </c>
      <c r="BZ722" s="111">
        <f t="shared" si="1176"/>
        <v>0</v>
      </c>
      <c r="CA722" s="111">
        <f t="shared" si="1176"/>
        <v>0</v>
      </c>
      <c r="CB722" s="111">
        <f t="shared" si="1176"/>
        <v>0</v>
      </c>
      <c r="CC722" s="111">
        <f t="shared" si="1176"/>
        <v>0</v>
      </c>
      <c r="CD722" s="111">
        <f t="shared" si="1176"/>
        <v>0</v>
      </c>
      <c r="CE722" s="225">
        <f>SUM(CE720:CE721)</f>
        <v>0</v>
      </c>
      <c r="CF722" s="247"/>
      <c r="CG722" s="570"/>
      <c r="CH722" s="570"/>
      <c r="CI722" s="112"/>
      <c r="CJ722" s="112"/>
      <c r="CK722" s="112"/>
    </row>
    <row r="723" spans="1:89" ht="15.75" hidden="1" outlineLevel="1" thickBot="1">
      <c r="A723" s="117"/>
      <c r="B723" s="121"/>
      <c r="C723" s="106" t="s">
        <v>87</v>
      </c>
      <c r="D723" s="86" t="s">
        <v>105</v>
      </c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7"/>
      <c r="AB723" s="112"/>
      <c r="AC723" s="246"/>
      <c r="AD723" s="246"/>
      <c r="AE723" s="246"/>
      <c r="AF723" s="246"/>
      <c r="AG723" s="246"/>
      <c r="AH723" s="246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246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246"/>
      <c r="CG723" s="582"/>
      <c r="CH723" s="582"/>
      <c r="CI723" s="112"/>
      <c r="CJ723" s="112"/>
      <c r="CK723" s="112"/>
    </row>
    <row r="724" spans="1:89" ht="15.75" hidden="1" outlineLevel="1" thickBot="1">
      <c r="A724" s="117"/>
      <c r="B724" s="121"/>
      <c r="C724" s="103" t="s">
        <v>281</v>
      </c>
      <c r="D724" s="131" t="s">
        <v>276</v>
      </c>
      <c r="E724" s="117"/>
      <c r="F724" s="117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7"/>
      <c r="AB724" s="112"/>
      <c r="AC724" s="246"/>
      <c r="AD724" s="246"/>
      <c r="AE724" s="246"/>
      <c r="AF724" s="246"/>
      <c r="AG724" s="246"/>
      <c r="AH724" s="246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246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246"/>
      <c r="CG724" s="582"/>
      <c r="CH724" s="582"/>
      <c r="CI724" s="112"/>
      <c r="CJ724" s="112"/>
      <c r="CK724" s="112"/>
    </row>
    <row r="725" spans="1:89" ht="15.75" hidden="1" outlineLevel="1" thickBot="1">
      <c r="A725" s="117"/>
      <c r="B725" s="121"/>
      <c r="C725" s="103"/>
      <c r="D725" s="131"/>
      <c r="E725" s="117"/>
      <c r="F725" s="117"/>
      <c r="G725" s="111">
        <f>J725+O725+P725+Q725+R725</f>
        <v>0</v>
      </c>
      <c r="H725" s="225">
        <f t="shared" ref="H725:J726" si="1177">SUM(I725:L725)</f>
        <v>0</v>
      </c>
      <c r="I725" s="225">
        <f t="shared" si="1177"/>
        <v>0</v>
      </c>
      <c r="J725" s="111">
        <f t="shared" si="1177"/>
        <v>0</v>
      </c>
      <c r="K725" s="90"/>
      <c r="L725" s="90"/>
      <c r="M725" s="90"/>
      <c r="N725" s="90"/>
      <c r="O725" s="90"/>
      <c r="P725" s="90"/>
      <c r="Q725" s="90"/>
      <c r="R725" s="90"/>
      <c r="S725" s="224"/>
      <c r="T725" s="87"/>
      <c r="U725" s="87"/>
      <c r="V725" s="87"/>
      <c r="W725" s="87"/>
      <c r="X725" s="87"/>
      <c r="Y725" s="87"/>
      <c r="Z725" s="222"/>
      <c r="AA725" s="87"/>
      <c r="AB725" s="111">
        <f>AI725+AX725+BA725+BD725+BG725</f>
        <v>0</v>
      </c>
      <c r="AC725" s="247"/>
      <c r="AD725" s="247"/>
      <c r="AE725" s="247"/>
      <c r="AF725" s="247"/>
      <c r="AG725" s="247"/>
      <c r="AH725" s="24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222"/>
      <c r="BK725" s="222"/>
      <c r="BL725" s="222"/>
      <c r="BM725" s="87"/>
      <c r="BN725" s="87"/>
      <c r="BO725" s="87"/>
      <c r="BP725" s="87"/>
      <c r="BQ725" s="111">
        <f>SUM(BS725:BW725)</f>
        <v>0</v>
      </c>
      <c r="BR725" s="247"/>
      <c r="BS725" s="87"/>
      <c r="BT725" s="87"/>
      <c r="BU725" s="87"/>
      <c r="BV725" s="87"/>
      <c r="BW725" s="87"/>
      <c r="BX725" s="222"/>
      <c r="BY725" s="222"/>
      <c r="BZ725" s="111">
        <f>SUM(CA725:CD725)</f>
        <v>0</v>
      </c>
      <c r="CA725" s="87"/>
      <c r="CB725" s="87"/>
      <c r="CC725" s="87"/>
      <c r="CD725" s="87"/>
      <c r="CE725" s="222"/>
      <c r="CF725" s="226"/>
      <c r="CG725" s="568"/>
      <c r="CH725" s="568"/>
      <c r="CI725" s="117"/>
      <c r="CJ725" s="117"/>
      <c r="CK725" s="117"/>
    </row>
    <row r="726" spans="1:89" ht="15.75" hidden="1" outlineLevel="1" thickBot="1">
      <c r="A726" s="117"/>
      <c r="B726" s="121"/>
      <c r="C726" s="103"/>
      <c r="D726" s="121"/>
      <c r="E726" s="117"/>
      <c r="F726" s="117"/>
      <c r="G726" s="111">
        <f>J726+O726+P726+Q726+R726</f>
        <v>0</v>
      </c>
      <c r="H726" s="225">
        <f t="shared" si="1177"/>
        <v>0</v>
      </c>
      <c r="I726" s="225">
        <f t="shared" si="1177"/>
        <v>0</v>
      </c>
      <c r="J726" s="111">
        <f t="shared" si="1177"/>
        <v>0</v>
      </c>
      <c r="K726" s="90"/>
      <c r="L726" s="90"/>
      <c r="M726" s="90"/>
      <c r="N726" s="90"/>
      <c r="O726" s="90"/>
      <c r="P726" s="90"/>
      <c r="Q726" s="90"/>
      <c r="R726" s="90"/>
      <c r="S726" s="224"/>
      <c r="T726" s="87"/>
      <c r="U726" s="87"/>
      <c r="V726" s="87"/>
      <c r="W726" s="87"/>
      <c r="X726" s="87"/>
      <c r="Y726" s="87"/>
      <c r="Z726" s="222"/>
      <c r="AA726" s="87"/>
      <c r="AB726" s="111">
        <f>AI726+AX726+BA726+BD726+BG726</f>
        <v>0</v>
      </c>
      <c r="AC726" s="247"/>
      <c r="AD726" s="247"/>
      <c r="AE726" s="247"/>
      <c r="AF726" s="247"/>
      <c r="AG726" s="247"/>
      <c r="AH726" s="24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222"/>
      <c r="BK726" s="222"/>
      <c r="BL726" s="222"/>
      <c r="BM726" s="87"/>
      <c r="BN726" s="87"/>
      <c r="BO726" s="87"/>
      <c r="BP726" s="87"/>
      <c r="BQ726" s="111">
        <f>SUM(BS726:BW726)</f>
        <v>0</v>
      </c>
      <c r="BR726" s="247"/>
      <c r="BS726" s="87"/>
      <c r="BT726" s="87"/>
      <c r="BU726" s="87"/>
      <c r="BV726" s="87"/>
      <c r="BW726" s="87"/>
      <c r="BX726" s="222"/>
      <c r="BY726" s="222"/>
      <c r="BZ726" s="111">
        <f>SUM(CA726:CD726)</f>
        <v>0</v>
      </c>
      <c r="CA726" s="87"/>
      <c r="CB726" s="87"/>
      <c r="CC726" s="87"/>
      <c r="CD726" s="87"/>
      <c r="CE726" s="222"/>
      <c r="CF726" s="226"/>
      <c r="CG726" s="568"/>
      <c r="CH726" s="568"/>
      <c r="CI726" s="117"/>
      <c r="CJ726" s="117"/>
      <c r="CK726" s="117"/>
    </row>
    <row r="727" spans="1:89" ht="15.75" hidden="1" outlineLevel="1" thickBot="1">
      <c r="A727" s="117"/>
      <c r="B727" s="121"/>
      <c r="C727" s="103" t="s">
        <v>104</v>
      </c>
      <c r="D727" s="85" t="s">
        <v>13</v>
      </c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24"/>
      <c r="AB727" s="111">
        <f>SUM(AB725:AB726)</f>
        <v>0</v>
      </c>
      <c r="AC727" s="247"/>
      <c r="AD727" s="247"/>
      <c r="AE727" s="247"/>
      <c r="AF727" s="247"/>
      <c r="AG727" s="247"/>
      <c r="AH727" s="247"/>
      <c r="AI727" s="111">
        <f>SUM(AI725:AI726)</f>
        <v>0</v>
      </c>
      <c r="AJ727" s="111">
        <f>SUM(AJ725:AJ726)</f>
        <v>0</v>
      </c>
      <c r="AK727" s="111">
        <f t="shared" ref="AK727:BI727" si="1178">SUM(AK725:AK726)</f>
        <v>0</v>
      </c>
      <c r="AL727" s="111">
        <f t="shared" si="1178"/>
        <v>0</v>
      </c>
      <c r="AM727" s="111">
        <f t="shared" si="1178"/>
        <v>0</v>
      </c>
      <c r="AN727" s="111">
        <f t="shared" si="1178"/>
        <v>0</v>
      </c>
      <c r="AO727" s="111">
        <f t="shared" si="1178"/>
        <v>0</v>
      </c>
      <c r="AP727" s="111">
        <f t="shared" si="1178"/>
        <v>0</v>
      </c>
      <c r="AQ727" s="111">
        <f t="shared" si="1178"/>
        <v>0</v>
      </c>
      <c r="AR727" s="111">
        <f t="shared" si="1178"/>
        <v>0</v>
      </c>
      <c r="AS727" s="111">
        <f t="shared" si="1178"/>
        <v>0</v>
      </c>
      <c r="AT727" s="111">
        <f t="shared" si="1178"/>
        <v>0</v>
      </c>
      <c r="AU727" s="111">
        <f t="shared" si="1178"/>
        <v>0</v>
      </c>
      <c r="AV727" s="111">
        <f t="shared" si="1178"/>
        <v>0</v>
      </c>
      <c r="AW727" s="111">
        <f t="shared" si="1178"/>
        <v>0</v>
      </c>
      <c r="AX727" s="111">
        <f t="shared" si="1178"/>
        <v>0</v>
      </c>
      <c r="AY727" s="111">
        <f t="shared" si="1178"/>
        <v>0</v>
      </c>
      <c r="AZ727" s="111">
        <f t="shared" si="1178"/>
        <v>0</v>
      </c>
      <c r="BA727" s="111">
        <f t="shared" si="1178"/>
        <v>0</v>
      </c>
      <c r="BB727" s="111">
        <f t="shared" si="1178"/>
        <v>0</v>
      </c>
      <c r="BC727" s="111">
        <f t="shared" si="1178"/>
        <v>0</v>
      </c>
      <c r="BD727" s="111">
        <f t="shared" si="1178"/>
        <v>0</v>
      </c>
      <c r="BE727" s="111">
        <f t="shared" si="1178"/>
        <v>0</v>
      </c>
      <c r="BF727" s="111">
        <f t="shared" si="1178"/>
        <v>0</v>
      </c>
      <c r="BG727" s="111">
        <f t="shared" si="1178"/>
        <v>0</v>
      </c>
      <c r="BH727" s="111">
        <f t="shared" si="1178"/>
        <v>0</v>
      </c>
      <c r="BI727" s="111">
        <f t="shared" si="1178"/>
        <v>0</v>
      </c>
      <c r="BJ727" s="225">
        <f>SUM(BJ725:BJ726)</f>
        <v>0</v>
      </c>
      <c r="BK727" s="225">
        <f>SUM(BK725:BK726)</f>
        <v>0</v>
      </c>
      <c r="BL727" s="225">
        <f>SUM(BL725:BL726)</f>
        <v>0</v>
      </c>
      <c r="BM727" s="112"/>
      <c r="BN727" s="112"/>
      <c r="BO727" s="112"/>
      <c r="BP727" s="112"/>
      <c r="BQ727" s="111">
        <f>SUM(BQ725:BQ726)</f>
        <v>0</v>
      </c>
      <c r="BR727" s="247"/>
      <c r="BS727" s="111">
        <f t="shared" ref="BS727:CD727" si="1179">SUM(BS725:BS726)</f>
        <v>0</v>
      </c>
      <c r="BT727" s="111">
        <f t="shared" si="1179"/>
        <v>0</v>
      </c>
      <c r="BU727" s="111">
        <f t="shared" si="1179"/>
        <v>0</v>
      </c>
      <c r="BV727" s="111">
        <f t="shared" si="1179"/>
        <v>0</v>
      </c>
      <c r="BW727" s="111">
        <f t="shared" si="1179"/>
        <v>0</v>
      </c>
      <c r="BX727" s="225">
        <f>SUM(BX725:BX726)</f>
        <v>0</v>
      </c>
      <c r="BY727" s="225">
        <f>SUM(BY725:BY726)</f>
        <v>0</v>
      </c>
      <c r="BZ727" s="111">
        <f t="shared" si="1179"/>
        <v>0</v>
      </c>
      <c r="CA727" s="111">
        <f t="shared" si="1179"/>
        <v>0</v>
      </c>
      <c r="CB727" s="111">
        <f t="shared" si="1179"/>
        <v>0</v>
      </c>
      <c r="CC727" s="111">
        <f t="shared" si="1179"/>
        <v>0</v>
      </c>
      <c r="CD727" s="111">
        <f t="shared" si="1179"/>
        <v>0</v>
      </c>
      <c r="CE727" s="225">
        <f>SUM(CE725:CE726)</f>
        <v>0</v>
      </c>
      <c r="CF727" s="247"/>
      <c r="CG727" s="570"/>
      <c r="CH727" s="570"/>
      <c r="CI727" s="112"/>
      <c r="CJ727" s="112"/>
      <c r="CK727" s="112"/>
    </row>
    <row r="728" spans="1:89" ht="15.75" hidden="1" outlineLevel="1" thickBot="1">
      <c r="A728" s="117"/>
      <c r="B728" s="121"/>
      <c r="C728" s="103" t="s">
        <v>282</v>
      </c>
      <c r="D728" s="131" t="s">
        <v>279</v>
      </c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7"/>
      <c r="AB728" s="112"/>
      <c r="AC728" s="246"/>
      <c r="AD728" s="246"/>
      <c r="AE728" s="246"/>
      <c r="AF728" s="246"/>
      <c r="AG728" s="246"/>
      <c r="AH728" s="246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246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246"/>
      <c r="CG728" s="582"/>
      <c r="CH728" s="582"/>
      <c r="CI728" s="112"/>
      <c r="CJ728" s="112"/>
      <c r="CK728" s="112"/>
    </row>
    <row r="729" spans="1:89" ht="15.75" hidden="1" outlineLevel="1" thickBot="1">
      <c r="A729" s="117"/>
      <c r="B729" s="121"/>
      <c r="C729" s="103"/>
      <c r="D729" s="131"/>
      <c r="E729" s="117"/>
      <c r="F729" s="117"/>
      <c r="G729" s="111">
        <f>J729+O729+P729+Q729+R729</f>
        <v>0</v>
      </c>
      <c r="H729" s="225">
        <f t="shared" ref="H729:J730" si="1180">SUM(I729:L729)</f>
        <v>0</v>
      </c>
      <c r="I729" s="225">
        <f t="shared" si="1180"/>
        <v>0</v>
      </c>
      <c r="J729" s="111">
        <f t="shared" si="1180"/>
        <v>0</v>
      </c>
      <c r="K729" s="90"/>
      <c r="L729" s="90"/>
      <c r="M729" s="90"/>
      <c r="N729" s="90"/>
      <c r="O729" s="90"/>
      <c r="P729" s="90"/>
      <c r="Q729" s="90"/>
      <c r="R729" s="90"/>
      <c r="S729" s="224"/>
      <c r="T729" s="87"/>
      <c r="U729" s="87"/>
      <c r="V729" s="87"/>
      <c r="W729" s="87"/>
      <c r="X729" s="87"/>
      <c r="Y729" s="87"/>
      <c r="Z729" s="222"/>
      <c r="AA729" s="87"/>
      <c r="AB729" s="111">
        <f>AI729+AX729+BA729+BD729+BG729</f>
        <v>0</v>
      </c>
      <c r="AC729" s="247"/>
      <c r="AD729" s="247"/>
      <c r="AE729" s="247"/>
      <c r="AF729" s="247"/>
      <c r="AG729" s="247"/>
      <c r="AH729" s="24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222"/>
      <c r="BK729" s="222"/>
      <c r="BL729" s="222"/>
      <c r="BM729" s="87"/>
      <c r="BN729" s="87"/>
      <c r="BO729" s="87"/>
      <c r="BP729" s="87"/>
      <c r="BQ729" s="111">
        <f>SUM(BS729:BW729)</f>
        <v>0</v>
      </c>
      <c r="BR729" s="247"/>
      <c r="BS729" s="87"/>
      <c r="BT729" s="87"/>
      <c r="BU729" s="87"/>
      <c r="BV729" s="87"/>
      <c r="BW729" s="87"/>
      <c r="BX729" s="222"/>
      <c r="BY729" s="222"/>
      <c r="BZ729" s="111">
        <f>SUM(CA729:CD729)</f>
        <v>0</v>
      </c>
      <c r="CA729" s="87"/>
      <c r="CB729" s="87"/>
      <c r="CC729" s="87"/>
      <c r="CD729" s="87"/>
      <c r="CE729" s="222"/>
      <c r="CF729" s="226"/>
      <c r="CG729" s="568"/>
      <c r="CH729" s="568"/>
      <c r="CI729" s="117"/>
      <c r="CJ729" s="117"/>
      <c r="CK729" s="117"/>
    </row>
    <row r="730" spans="1:89" ht="15.75" hidden="1" outlineLevel="1" thickBot="1">
      <c r="A730" s="117"/>
      <c r="B730" s="121"/>
      <c r="C730" s="103"/>
      <c r="D730" s="121"/>
      <c r="E730" s="117"/>
      <c r="F730" s="117"/>
      <c r="G730" s="111">
        <f>J730+O730+P730+Q730+R730</f>
        <v>0</v>
      </c>
      <c r="H730" s="225">
        <f t="shared" si="1180"/>
        <v>0</v>
      </c>
      <c r="I730" s="225">
        <f t="shared" si="1180"/>
        <v>0</v>
      </c>
      <c r="J730" s="111">
        <f t="shared" si="1180"/>
        <v>0</v>
      </c>
      <c r="K730" s="90"/>
      <c r="L730" s="90"/>
      <c r="M730" s="90"/>
      <c r="N730" s="90"/>
      <c r="O730" s="90"/>
      <c r="P730" s="90"/>
      <c r="Q730" s="90"/>
      <c r="R730" s="90"/>
      <c r="S730" s="224"/>
      <c r="T730" s="87"/>
      <c r="U730" s="87"/>
      <c r="V730" s="87"/>
      <c r="W730" s="87"/>
      <c r="X730" s="87"/>
      <c r="Y730" s="87"/>
      <c r="Z730" s="222"/>
      <c r="AA730" s="87"/>
      <c r="AB730" s="111">
        <f>AI730+AX730+BA730+BD730+BG730</f>
        <v>0</v>
      </c>
      <c r="AC730" s="247"/>
      <c r="AD730" s="247"/>
      <c r="AE730" s="247"/>
      <c r="AF730" s="247"/>
      <c r="AG730" s="247"/>
      <c r="AH730" s="24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222"/>
      <c r="BK730" s="222"/>
      <c r="BL730" s="222"/>
      <c r="BM730" s="87"/>
      <c r="BN730" s="87"/>
      <c r="BO730" s="87"/>
      <c r="BP730" s="87"/>
      <c r="BQ730" s="111">
        <f>SUM(BS730:BW730)</f>
        <v>0</v>
      </c>
      <c r="BR730" s="247"/>
      <c r="BS730" s="87"/>
      <c r="BT730" s="87"/>
      <c r="BU730" s="87"/>
      <c r="BV730" s="87"/>
      <c r="BW730" s="87"/>
      <c r="BX730" s="222"/>
      <c r="BY730" s="222"/>
      <c r="BZ730" s="111">
        <f>SUM(CA730:CD730)</f>
        <v>0</v>
      </c>
      <c r="CA730" s="87"/>
      <c r="CB730" s="87"/>
      <c r="CC730" s="87"/>
      <c r="CD730" s="87"/>
      <c r="CE730" s="222"/>
      <c r="CF730" s="226"/>
      <c r="CG730" s="568"/>
      <c r="CH730" s="568"/>
      <c r="CI730" s="117"/>
      <c r="CJ730" s="117"/>
      <c r="CK730" s="117"/>
    </row>
    <row r="731" spans="1:89" ht="15.75" hidden="1" outlineLevel="1" thickBot="1">
      <c r="A731" s="117"/>
      <c r="B731" s="121"/>
      <c r="C731" s="103" t="s">
        <v>104</v>
      </c>
      <c r="D731" s="85" t="s">
        <v>13</v>
      </c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24"/>
      <c r="AB731" s="111">
        <f>SUM(AB729:AB730)</f>
        <v>0</v>
      </c>
      <c r="AC731" s="247"/>
      <c r="AD731" s="247"/>
      <c r="AE731" s="247"/>
      <c r="AF731" s="247"/>
      <c r="AG731" s="247"/>
      <c r="AH731" s="247"/>
      <c r="AI731" s="111">
        <f>SUM(AI729:AI730)</f>
        <v>0</v>
      </c>
      <c r="AJ731" s="111">
        <f>SUM(AJ729:AJ730)</f>
        <v>0</v>
      </c>
      <c r="AK731" s="111">
        <f t="shared" ref="AK731:BG731" si="1181">SUM(AK729:AK730)</f>
        <v>0</v>
      </c>
      <c r="AL731" s="111">
        <f t="shared" si="1181"/>
        <v>0</v>
      </c>
      <c r="AM731" s="111">
        <f t="shared" si="1181"/>
        <v>0</v>
      </c>
      <c r="AN731" s="111">
        <f t="shared" si="1181"/>
        <v>0</v>
      </c>
      <c r="AO731" s="111">
        <f t="shared" si="1181"/>
        <v>0</v>
      </c>
      <c r="AP731" s="111">
        <f t="shared" si="1181"/>
        <v>0</v>
      </c>
      <c r="AQ731" s="111">
        <f t="shared" si="1181"/>
        <v>0</v>
      </c>
      <c r="AR731" s="111">
        <f t="shared" si="1181"/>
        <v>0</v>
      </c>
      <c r="AS731" s="111">
        <f t="shared" si="1181"/>
        <v>0</v>
      </c>
      <c r="AT731" s="111">
        <f t="shared" si="1181"/>
        <v>0</v>
      </c>
      <c r="AU731" s="111">
        <f t="shared" si="1181"/>
        <v>0</v>
      </c>
      <c r="AV731" s="111">
        <f t="shared" si="1181"/>
        <v>0</v>
      </c>
      <c r="AW731" s="111">
        <f t="shared" si="1181"/>
        <v>0</v>
      </c>
      <c r="AX731" s="111">
        <f t="shared" si="1181"/>
        <v>0</v>
      </c>
      <c r="AY731" s="111">
        <f t="shared" si="1181"/>
        <v>0</v>
      </c>
      <c r="AZ731" s="111">
        <f t="shared" si="1181"/>
        <v>0</v>
      </c>
      <c r="BA731" s="111">
        <f t="shared" si="1181"/>
        <v>0</v>
      </c>
      <c r="BB731" s="111">
        <f t="shared" si="1181"/>
        <v>0</v>
      </c>
      <c r="BC731" s="111">
        <f t="shared" si="1181"/>
        <v>0</v>
      </c>
      <c r="BD731" s="111">
        <f t="shared" si="1181"/>
        <v>0</v>
      </c>
      <c r="BE731" s="111">
        <f t="shared" si="1181"/>
        <v>0</v>
      </c>
      <c r="BF731" s="111">
        <f t="shared" si="1181"/>
        <v>0</v>
      </c>
      <c r="BG731" s="111">
        <f t="shared" si="1181"/>
        <v>0</v>
      </c>
      <c r="BH731" s="111">
        <v>0</v>
      </c>
      <c r="BI731" s="111">
        <f>SUM(BI729:BI730)</f>
        <v>0</v>
      </c>
      <c r="BJ731" s="225">
        <f>SUM(BJ729:BJ730)</f>
        <v>0</v>
      </c>
      <c r="BK731" s="225">
        <v>0</v>
      </c>
      <c r="BL731" s="225">
        <f>SUM(BL729:BL730)</f>
        <v>0</v>
      </c>
      <c r="BM731" s="112"/>
      <c r="BN731" s="112"/>
      <c r="BO731" s="112"/>
      <c r="BP731" s="112"/>
      <c r="BQ731" s="111">
        <f>SUM(BQ729:BQ730)</f>
        <v>0</v>
      </c>
      <c r="BR731" s="247"/>
      <c r="BS731" s="111">
        <f t="shared" ref="BS731:CD731" si="1182">SUM(BS729:BS730)</f>
        <v>0</v>
      </c>
      <c r="BT731" s="111">
        <f t="shared" si="1182"/>
        <v>0</v>
      </c>
      <c r="BU731" s="111">
        <f t="shared" si="1182"/>
        <v>0</v>
      </c>
      <c r="BV731" s="111">
        <f t="shared" si="1182"/>
        <v>0</v>
      </c>
      <c r="BW731" s="111">
        <f t="shared" si="1182"/>
        <v>0</v>
      </c>
      <c r="BX731" s="225">
        <f>SUM(BX729:BX730)</f>
        <v>0</v>
      </c>
      <c r="BY731" s="225">
        <f>SUM(BY729:BY730)</f>
        <v>0</v>
      </c>
      <c r="BZ731" s="111">
        <f t="shared" si="1182"/>
        <v>0</v>
      </c>
      <c r="CA731" s="111">
        <f t="shared" si="1182"/>
        <v>0</v>
      </c>
      <c r="CB731" s="111">
        <f t="shared" si="1182"/>
        <v>0</v>
      </c>
      <c r="CC731" s="111">
        <f t="shared" si="1182"/>
        <v>0</v>
      </c>
      <c r="CD731" s="111">
        <f t="shared" si="1182"/>
        <v>0</v>
      </c>
      <c r="CE731" s="225">
        <f>SUM(CE729:CE730)</f>
        <v>0</v>
      </c>
      <c r="CF731" s="247"/>
      <c r="CG731" s="570"/>
      <c r="CH731" s="570"/>
      <c r="CI731" s="112"/>
      <c r="CJ731" s="112"/>
      <c r="CK731" s="112"/>
    </row>
    <row r="732" spans="1:89" ht="15.75" hidden="1" outlineLevel="1" thickBot="1">
      <c r="A732" s="117"/>
      <c r="B732" s="121"/>
      <c r="C732" s="103" t="s">
        <v>283</v>
      </c>
      <c r="D732" s="131" t="s">
        <v>280</v>
      </c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7"/>
      <c r="AB732" s="112"/>
      <c r="AC732" s="246"/>
      <c r="AD732" s="246"/>
      <c r="AE732" s="246"/>
      <c r="AF732" s="246"/>
      <c r="AG732" s="246"/>
      <c r="AH732" s="246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246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246"/>
      <c r="CG732" s="582"/>
      <c r="CH732" s="582"/>
      <c r="CI732" s="112"/>
      <c r="CJ732" s="112"/>
      <c r="CK732" s="112"/>
    </row>
    <row r="733" spans="1:89" ht="15.75" hidden="1" outlineLevel="1" thickBot="1">
      <c r="A733" s="117"/>
      <c r="B733" s="121"/>
      <c r="C733" s="103"/>
      <c r="D733" s="131"/>
      <c r="E733" s="117"/>
      <c r="F733" s="117"/>
      <c r="G733" s="111">
        <f>J733+O733+P733+Q733+R733</f>
        <v>0</v>
      </c>
      <c r="H733" s="225">
        <f t="shared" ref="H733:J734" si="1183">SUM(I733:L733)</f>
        <v>0</v>
      </c>
      <c r="I733" s="225">
        <f t="shared" si="1183"/>
        <v>0</v>
      </c>
      <c r="J733" s="111">
        <f t="shared" si="1183"/>
        <v>0</v>
      </c>
      <c r="K733" s="90"/>
      <c r="L733" s="90"/>
      <c r="M733" s="90"/>
      <c r="N733" s="90"/>
      <c r="O733" s="90"/>
      <c r="P733" s="90"/>
      <c r="Q733" s="90"/>
      <c r="R733" s="90"/>
      <c r="S733" s="224"/>
      <c r="T733" s="87"/>
      <c r="U733" s="87"/>
      <c r="V733" s="87"/>
      <c r="W733" s="87"/>
      <c r="X733" s="87"/>
      <c r="Y733" s="87"/>
      <c r="Z733" s="222"/>
      <c r="AA733" s="87"/>
      <c r="AB733" s="111">
        <f>AI733+AX733+BA733+BD733+BG733</f>
        <v>0</v>
      </c>
      <c r="AC733" s="247"/>
      <c r="AD733" s="247"/>
      <c r="AE733" s="247"/>
      <c r="AF733" s="247"/>
      <c r="AG733" s="247"/>
      <c r="AH733" s="24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222"/>
      <c r="BK733" s="222"/>
      <c r="BL733" s="222"/>
      <c r="BM733" s="87"/>
      <c r="BN733" s="87"/>
      <c r="BO733" s="87"/>
      <c r="BP733" s="87"/>
      <c r="BQ733" s="111">
        <f>SUM(BS733:BW733)</f>
        <v>0</v>
      </c>
      <c r="BR733" s="247"/>
      <c r="BS733" s="87"/>
      <c r="BT733" s="87"/>
      <c r="BU733" s="87"/>
      <c r="BV733" s="87"/>
      <c r="BW733" s="87"/>
      <c r="BX733" s="222"/>
      <c r="BY733" s="222"/>
      <c r="BZ733" s="111">
        <f>SUM(CA733:CD733)</f>
        <v>0</v>
      </c>
      <c r="CA733" s="87"/>
      <c r="CB733" s="87"/>
      <c r="CC733" s="87"/>
      <c r="CD733" s="87"/>
      <c r="CE733" s="222"/>
      <c r="CF733" s="226"/>
      <c r="CG733" s="568"/>
      <c r="CH733" s="568"/>
      <c r="CI733" s="117"/>
      <c r="CJ733" s="117"/>
      <c r="CK733" s="117"/>
    </row>
    <row r="734" spans="1:89" ht="15.75" hidden="1" outlineLevel="1" thickBot="1">
      <c r="A734" s="117"/>
      <c r="B734" s="121"/>
      <c r="C734" s="103"/>
      <c r="D734" s="121"/>
      <c r="E734" s="117"/>
      <c r="F734" s="117"/>
      <c r="G734" s="111">
        <f>J734+O734+P734+Q734+R734</f>
        <v>0</v>
      </c>
      <c r="H734" s="225">
        <f t="shared" si="1183"/>
        <v>0</v>
      </c>
      <c r="I734" s="225">
        <f t="shared" si="1183"/>
        <v>0</v>
      </c>
      <c r="J734" s="111">
        <f t="shared" si="1183"/>
        <v>0</v>
      </c>
      <c r="K734" s="90"/>
      <c r="L734" s="90"/>
      <c r="M734" s="90"/>
      <c r="N734" s="90"/>
      <c r="O734" s="90"/>
      <c r="P734" s="90"/>
      <c r="Q734" s="90"/>
      <c r="R734" s="90"/>
      <c r="S734" s="224"/>
      <c r="T734" s="87"/>
      <c r="U734" s="87"/>
      <c r="V734" s="87"/>
      <c r="W734" s="87"/>
      <c r="X734" s="87"/>
      <c r="Y734" s="87"/>
      <c r="Z734" s="222"/>
      <c r="AA734" s="87"/>
      <c r="AB734" s="111">
        <f>AI734+AX734+BA734+BD734+BG734</f>
        <v>0</v>
      </c>
      <c r="AC734" s="247"/>
      <c r="AD734" s="247"/>
      <c r="AE734" s="247"/>
      <c r="AF734" s="247"/>
      <c r="AG734" s="247"/>
      <c r="AH734" s="24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222"/>
      <c r="BK734" s="222"/>
      <c r="BL734" s="222"/>
      <c r="BM734" s="87"/>
      <c r="BN734" s="87"/>
      <c r="BO734" s="87"/>
      <c r="BP734" s="87"/>
      <c r="BQ734" s="111">
        <f>SUM(BS734:BW734)</f>
        <v>0</v>
      </c>
      <c r="BR734" s="247"/>
      <c r="BS734" s="87"/>
      <c r="BT734" s="87"/>
      <c r="BU734" s="87"/>
      <c r="BV734" s="87"/>
      <c r="BW734" s="87"/>
      <c r="BX734" s="222"/>
      <c r="BY734" s="222"/>
      <c r="BZ734" s="111">
        <f>SUM(CA734:CD734)</f>
        <v>0</v>
      </c>
      <c r="CA734" s="87"/>
      <c r="CB734" s="87"/>
      <c r="CC734" s="87"/>
      <c r="CD734" s="87"/>
      <c r="CE734" s="222"/>
      <c r="CF734" s="226"/>
      <c r="CG734" s="568"/>
      <c r="CH734" s="568"/>
      <c r="CI734" s="117"/>
      <c r="CJ734" s="117"/>
      <c r="CK734" s="117"/>
    </row>
    <row r="735" spans="1:89" ht="15.75" hidden="1" outlineLevel="1" thickBot="1">
      <c r="A735" s="128"/>
      <c r="B735" s="177"/>
      <c r="C735" s="104" t="s">
        <v>104</v>
      </c>
      <c r="D735" s="178" t="s">
        <v>13</v>
      </c>
      <c r="E735" s="179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80"/>
      <c r="AB735" s="179"/>
      <c r="AC735" s="179"/>
      <c r="AD735" s="179"/>
      <c r="AE735" s="179"/>
      <c r="AF735" s="179"/>
      <c r="AG735" s="179"/>
      <c r="AH735" s="179"/>
      <c r="AI735" s="179"/>
      <c r="AJ735" s="181">
        <f>SUM(AJ733:AJ734)</f>
        <v>0</v>
      </c>
      <c r="AK735" s="181">
        <f>SUM(AK733:AK734)</f>
        <v>0</v>
      </c>
      <c r="AL735" s="179"/>
      <c r="AM735" s="181">
        <f>SUM(AM733:AM734)</f>
        <v>0</v>
      </c>
      <c r="AN735" s="181">
        <f>SUM(AN733:AN734)</f>
        <v>0</v>
      </c>
      <c r="AO735" s="179"/>
      <c r="AP735" s="181">
        <f>SUM(AP733:AP734)</f>
        <v>0</v>
      </c>
      <c r="AQ735" s="181">
        <f>SUM(AQ733:AQ734)</f>
        <v>0</v>
      </c>
      <c r="AR735" s="179"/>
      <c r="AS735" s="181">
        <f>SUM(AS733:AS734)</f>
        <v>0</v>
      </c>
      <c r="AT735" s="181">
        <f>SUM(AT733:AT734)</f>
        <v>0</v>
      </c>
      <c r="AU735" s="179"/>
      <c r="AV735" s="181">
        <f>SUM(AV733:AV734)</f>
        <v>0</v>
      </c>
      <c r="AW735" s="181">
        <f>SUM(AW733:AW734)</f>
        <v>0</v>
      </c>
      <c r="AX735" s="179"/>
      <c r="AY735" s="181">
        <f>SUM(AY733:AY734)</f>
        <v>0</v>
      </c>
      <c r="AZ735" s="181">
        <f>SUM(AZ733:AZ734)</f>
        <v>0</v>
      </c>
      <c r="BA735" s="179"/>
      <c r="BB735" s="181">
        <f>SUM(BB733:BB734)</f>
        <v>0</v>
      </c>
      <c r="BC735" s="181">
        <f>SUM(BC733:BC734)</f>
        <v>0</v>
      </c>
      <c r="BD735" s="179"/>
      <c r="BE735" s="181">
        <f>SUM(BE733:BE734)</f>
        <v>0</v>
      </c>
      <c r="BF735" s="181">
        <f>SUM(BF733:BF734)</f>
        <v>0</v>
      </c>
      <c r="BG735" s="179"/>
      <c r="BH735" s="181">
        <f>SUM(BH733:BH734)</f>
        <v>0</v>
      </c>
      <c r="BI735" s="181">
        <f>SUM(BI733:BI734)</f>
        <v>0</v>
      </c>
      <c r="BJ735" s="179"/>
      <c r="BK735" s="181">
        <f>SUM(BK733:BK734)</f>
        <v>0</v>
      </c>
      <c r="BL735" s="181">
        <f>SUM(BL733:BL734)</f>
        <v>0</v>
      </c>
      <c r="BM735" s="179"/>
      <c r="BN735" s="179"/>
      <c r="BO735" s="179"/>
      <c r="BP735" s="179"/>
      <c r="BQ735" s="181">
        <f t="shared" ref="BQ735:CD735" si="1184">SUM(BQ733:BQ734)</f>
        <v>0</v>
      </c>
      <c r="BR735" s="181"/>
      <c r="BS735" s="181">
        <f t="shared" si="1184"/>
        <v>0</v>
      </c>
      <c r="BT735" s="181">
        <f t="shared" si="1184"/>
        <v>0</v>
      </c>
      <c r="BU735" s="181">
        <f t="shared" si="1184"/>
        <v>0</v>
      </c>
      <c r="BV735" s="181">
        <f t="shared" si="1184"/>
        <v>0</v>
      </c>
      <c r="BW735" s="181">
        <f t="shared" si="1184"/>
        <v>0</v>
      </c>
      <c r="BX735" s="181">
        <f>SUM(BX733:BX734)</f>
        <v>0</v>
      </c>
      <c r="BY735" s="181">
        <f>SUM(BY733:BY734)</f>
        <v>0</v>
      </c>
      <c r="BZ735" s="181">
        <f t="shared" si="1184"/>
        <v>0</v>
      </c>
      <c r="CA735" s="181">
        <f t="shared" si="1184"/>
        <v>0</v>
      </c>
      <c r="CB735" s="181">
        <f t="shared" si="1184"/>
        <v>0</v>
      </c>
      <c r="CC735" s="181">
        <f t="shared" si="1184"/>
        <v>0</v>
      </c>
      <c r="CD735" s="181">
        <f t="shared" si="1184"/>
        <v>0</v>
      </c>
      <c r="CE735" s="181">
        <f>SUM(CE733:CE734)</f>
        <v>0</v>
      </c>
      <c r="CF735" s="181"/>
      <c r="CG735" s="593"/>
      <c r="CH735" s="593"/>
      <c r="CI735" s="112"/>
      <c r="CJ735" s="112"/>
      <c r="CK735" s="112"/>
    </row>
    <row r="736" spans="1:89" ht="21.75" outlineLevel="1" thickBot="1">
      <c r="A736" s="182"/>
      <c r="B736" s="183"/>
      <c r="C736" s="184"/>
      <c r="D736" s="185" t="s">
        <v>13</v>
      </c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7">
        <f>AJ629+AJ634+AJ640+AJ645+AJ652+AJ657+AJ662+AJ667+AJ672+AJ677+AJ683+AJ688+AJ693+AJ698+AJ703+AJ708+AJ714+AJ718+AJ722+AJ727+AJ731+AJ735</f>
        <v>15787.823205990602</v>
      </c>
      <c r="AK736" s="187">
        <f>AK629+AK634+AK640+AK645+AK652+AK657+AK662+AK667+AK672+AK677+AK683+AK688+AK693+AK698+AK703+AK708+AK714+AK718+AK722+AK727+AK731+AK735</f>
        <v>158.34005775372444</v>
      </c>
      <c r="AL736" s="186"/>
      <c r="AM736" s="187">
        <f>AM629+AM634+AM640+AM645+AM652+AM657+AM662+AM667+AM672+AM677+AM683+AM688+AM693+AM698+AM703+AM708+AM714+AM718+AM722+AM727+AM731+AM735</f>
        <v>1379.5173984800003</v>
      </c>
      <c r="AN736" s="187">
        <f>AN629+AN634+AN640+AN645+AN652+AN657+AN662+AN667+AN672+AN677+AN683+AN688+AN693+AN698+AN703+AN708+AN714+AN718+AN722+AN727+AN731+AN735</f>
        <v>15.496939131132384</v>
      </c>
      <c r="AO736" s="186"/>
      <c r="AP736" s="187">
        <f>AP629+AP634+AP640+AP645+AP652+AP657+AP662+AP667+AP672+AP677+AP683+AP688+AP693+AP698+AP703+AP708+AP714+AP718+AP722+AP727+AP731+AP735</f>
        <v>1737.9007043839997</v>
      </c>
      <c r="AQ736" s="187">
        <f>AQ629+AQ634+AQ640+AQ645+AQ652+AQ657+AQ662+AQ667+AQ672+AQ677+AQ683+AQ688+AQ693+AQ698+AQ703+AQ708+AQ714+AQ718+AQ722+AQ727+AQ731+AQ735</f>
        <v>18.433980378461222</v>
      </c>
      <c r="AR736" s="186"/>
      <c r="AS736" s="187">
        <f>AS629+AS634+AS640+AS645+AS652+AS657+AS662+AS667+AS672+AS677+AS683+AS688+AS693+AS698+AS703+AS708+AS714+AS718+AS722+AS727+AS731+AS735</f>
        <v>1464.0571665719999</v>
      </c>
      <c r="AT736" s="187">
        <f>AT629+AT634+AT640+AT645+AT652+AT657+AT662+AT667+AT672+AT677+AT683+AT688+AT693+AT698+AT703+AT708+AT714+AT718+AT722+AT727+AT731+AT735</f>
        <v>16.398966355748396</v>
      </c>
      <c r="AU736" s="186"/>
      <c r="AV736" s="187">
        <f>AV629+AV634+AV640+AV645+AV652+AV657+AV662+AV667+AV672+AV677+AV683+AV688+AV693+AV698+AV703+AV708+AV714+AV718+AV722+AV727+AV731+AV735</f>
        <v>1752.7286292879999</v>
      </c>
      <c r="AW736" s="187">
        <f>AW629+AW634+AW640+AW645+AW652+AW657+AW662+AW667+AW672+AW677+AW683+AW688+AW693+AW698+AW703+AW708+AW714+AW718+AW722+AW727+AW731+AW735</f>
        <v>18.972909570480986</v>
      </c>
      <c r="AX736" s="186"/>
      <c r="AY736" s="187">
        <f>AY629+AY634+AY640+AY645+AY652+AY657+AY662+AY667+AY672+AY677+AY683+AY688+AY693+AY698+AY703+AY708+AY714+AY718+AY722+AY727+AY731+AY735</f>
        <v>6334.2038987240003</v>
      </c>
      <c r="AZ736" s="187">
        <f>AZ629+AZ634+AZ640+AZ645+AZ652+AZ657+AZ662+AZ667+AZ672+AZ677+AZ683+AZ688+AZ693+AZ698+AZ703+AZ708+AZ714+AZ718+AZ722+AZ727+AZ731+AZ735</f>
        <v>69.302795435823001</v>
      </c>
      <c r="BA736" s="186"/>
      <c r="BB736" s="187">
        <f>BB629+BB634+BB640+BB645+BB652+BB657+BB662+BB667+BB672+BB677+BB683+BB688+BB693+BB698+BB703+BB708+BB714+BB718+BB722+BB727+BB731+BB735</f>
        <v>5172.8227068959995</v>
      </c>
      <c r="BC736" s="187">
        <f>BC629+BC634+BC640+BC645+BC652+BC657+BC662+BC667+BC672+BC677+BC683+BC688+BC693+BC698+BC703+BC708+BC714+BC718+BC722+BC727+BC731+BC735</f>
        <v>60.692994946299329</v>
      </c>
      <c r="BD736" s="186"/>
      <c r="BE736" s="187">
        <f>BE629+BE634+BE640+BE645+BE652+BE657+BE662+BE667+BE672+BE677+BE683+BE688+BE693+BE698+BE703+BE708+BE714+BE718+BE722+BE727+BE731+BE735</f>
        <v>4357.763955896</v>
      </c>
      <c r="BF736" s="187">
        <f>BF629+BF634+BF640+BF645+BF652+BF657+BF662+BF667+BF672+BF677+BF683+BF688+BF693+BF698+BF703+BF708+BF714+BF718+BF722+BF727+BF731+BF735</f>
        <v>54.287060370490771</v>
      </c>
      <c r="BG736" s="186"/>
      <c r="BH736" s="187">
        <f>BH629+BH634+BH640+BH645+BH652+BH657+BH662+BH667+BH672+BH677+BH683+BH688+BH693+BH698+BH703+BH708+BH714+BH718+BH722+BH727+BH731+BH735</f>
        <v>3597.8737793960004</v>
      </c>
      <c r="BI736" s="187">
        <f>BI629+BI634+BI640+BI645+BI652+BI657+BI662+BI667+BI672+BI677+BI683+BI688+BI693+BI698+BI703+BI708+BI714+BI718+BI722+BI727+BI731+BI735</f>
        <v>47.510360009961289</v>
      </c>
      <c r="BJ736" s="186"/>
      <c r="BK736" s="187">
        <f>BK629+BK634+BK640+BK645+BK652+BK657+BK662+BK667+BK672+BK677+BK683+BK688+BK693+BK698+BK703+BK708+BK714+BK718+BK722+BK727+BK731+BK735</f>
        <v>3384.9403963959999</v>
      </c>
      <c r="BL736" s="187">
        <f>BL629+BL634+BL640+BL645+BL652+BL657+BL662+BL667+BL672+BL677+BL683+BL688+BL693+BL698+BL703+BL708+BL714+BL718+BL722+BL727+BL731+BL735</f>
        <v>46.570227612571344</v>
      </c>
      <c r="BM736" s="186"/>
      <c r="BN736" s="186"/>
      <c r="BO736" s="186"/>
      <c r="BP736" s="186"/>
      <c r="BQ736" s="187">
        <f t="shared" ref="BQ736:CH736" si="1185">BQ629+BQ634+BQ640+BQ645+BQ652+BQ657+BQ662+BQ667+BQ672+BQ677+BQ683+BQ688+BQ693+BQ698+BQ703+BQ708+BQ714+BQ718+BQ722+BQ727+BQ731+BQ735</f>
        <v>689.45063304975758</v>
      </c>
      <c r="BR736" s="187"/>
      <c r="BS736" s="187">
        <f t="shared" si="1185"/>
        <v>0</v>
      </c>
      <c r="BT736" s="187">
        <f t="shared" si="1185"/>
        <v>192.70431382970094</v>
      </c>
      <c r="BU736" s="187">
        <f t="shared" si="1185"/>
        <v>161.15838867423051</v>
      </c>
      <c r="BV736" s="187">
        <f t="shared" si="1185"/>
        <v>167.07358769895458</v>
      </c>
      <c r="BW736" s="187">
        <f t="shared" si="1185"/>
        <v>160.30261859052774</v>
      </c>
      <c r="BX736" s="187">
        <f t="shared" si="1185"/>
        <v>156.06852511990945</v>
      </c>
      <c r="BY736" s="187">
        <f t="shared" si="1185"/>
        <v>170.31669662653593</v>
      </c>
      <c r="BZ736" s="187">
        <f t="shared" si="1185"/>
        <v>97.547736514000007</v>
      </c>
      <c r="CA736" s="187">
        <f t="shared" si="1185"/>
        <v>0</v>
      </c>
      <c r="CB736" s="187">
        <f t="shared" si="1185"/>
        <v>0</v>
      </c>
      <c r="CC736" s="187">
        <f t="shared" si="1185"/>
        <v>149.027845294</v>
      </c>
      <c r="CD736" s="187">
        <f t="shared" si="1185"/>
        <v>0</v>
      </c>
      <c r="CE736" s="187">
        <f t="shared" si="1185"/>
        <v>0</v>
      </c>
      <c r="CF736" s="187">
        <f t="shared" si="1185"/>
        <v>0</v>
      </c>
      <c r="CG736" s="187">
        <f t="shared" si="1185"/>
        <v>0</v>
      </c>
      <c r="CH736" s="187">
        <f t="shared" si="1185"/>
        <v>0</v>
      </c>
      <c r="CI736" s="186"/>
      <c r="CJ736" s="186"/>
      <c r="CK736" s="188"/>
    </row>
    <row r="737" spans="1:89" ht="46.5" customHeight="1">
      <c r="A737" s="157" t="s">
        <v>324</v>
      </c>
      <c r="B737" s="158"/>
      <c r="C737" s="159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  <c r="Z737" s="158"/>
      <c r="AA737" s="158"/>
      <c r="AB737" s="158"/>
      <c r="AC737" s="158"/>
      <c r="AD737" s="158"/>
      <c r="AE737" s="158"/>
      <c r="AF737" s="158"/>
      <c r="AG737" s="158"/>
      <c r="AH737" s="158"/>
      <c r="AI737" s="158"/>
      <c r="AJ737" s="158"/>
      <c r="AK737" s="158"/>
      <c r="AL737" s="158"/>
      <c r="AM737" s="158"/>
      <c r="AN737" s="158"/>
      <c r="AO737" s="158"/>
      <c r="AP737" s="158"/>
      <c r="AQ737" s="158"/>
      <c r="AR737" s="158"/>
      <c r="AS737" s="158"/>
      <c r="AT737" s="158"/>
      <c r="AU737" s="158"/>
      <c r="AV737" s="158"/>
      <c r="AW737" s="158"/>
      <c r="AX737" s="158"/>
      <c r="AY737" s="158"/>
      <c r="AZ737" s="158"/>
      <c r="BA737" s="158"/>
      <c r="BB737" s="158"/>
      <c r="BC737" s="158"/>
      <c r="BD737" s="158"/>
      <c r="BE737" s="158"/>
      <c r="BF737" s="158"/>
      <c r="BG737" s="158"/>
      <c r="BH737" s="158"/>
      <c r="BI737" s="158"/>
      <c r="BJ737" s="158"/>
      <c r="BK737" s="158"/>
      <c r="BL737" s="158"/>
      <c r="BM737" s="158"/>
      <c r="BN737" s="158"/>
      <c r="BO737" s="158"/>
      <c r="BP737" s="158"/>
      <c r="BQ737" s="158"/>
      <c r="BR737" s="158"/>
      <c r="BS737" s="158"/>
      <c r="BT737" s="158"/>
      <c r="BU737" s="158"/>
      <c r="BV737" s="158"/>
      <c r="BW737" s="158"/>
      <c r="BX737" s="158"/>
      <c r="BY737" s="158"/>
      <c r="BZ737" s="158"/>
      <c r="CA737" s="158"/>
      <c r="CB737" s="158"/>
      <c r="CC737" s="158"/>
      <c r="CD737" s="158"/>
      <c r="CE737" s="158"/>
      <c r="CF737" s="158"/>
      <c r="CG737" s="158"/>
      <c r="CH737" s="158"/>
      <c r="CI737" s="158"/>
      <c r="CJ737" s="158"/>
      <c r="CK737" s="158"/>
    </row>
    <row r="738" spans="1:89" ht="31.5" outlineLevel="1">
      <c r="A738" s="75"/>
      <c r="B738" s="75"/>
      <c r="C738" s="94">
        <v>1</v>
      </c>
      <c r="D738" s="129" t="s">
        <v>289</v>
      </c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63">
        <f t="shared" ref="AB738:BI738" si="1186">AB748+AB753+AB759+AB764</f>
        <v>23.9575592100501</v>
      </c>
      <c r="AC738" s="163"/>
      <c r="AD738" s="163"/>
      <c r="AE738" s="163"/>
      <c r="AF738" s="163"/>
      <c r="AG738" s="163"/>
      <c r="AH738" s="163"/>
      <c r="AI738" s="163">
        <f t="shared" si="1186"/>
        <v>4.2887620919999998</v>
      </c>
      <c r="AJ738" s="163">
        <f t="shared" si="1186"/>
        <v>1477.478540694</v>
      </c>
      <c r="AK738" s="163">
        <f t="shared" si="1186"/>
        <v>16.233342790686542</v>
      </c>
      <c r="AL738" s="163">
        <f t="shared" si="1186"/>
        <v>0.63321099999999997</v>
      </c>
      <c r="AM738" s="163">
        <f t="shared" si="1186"/>
        <v>218.1411895</v>
      </c>
      <c r="AN738" s="163">
        <f t="shared" si="1186"/>
        <v>2.5214318563919518</v>
      </c>
      <c r="AO738" s="163">
        <f t="shared" si="1186"/>
        <v>1.028084</v>
      </c>
      <c r="AP738" s="163">
        <f t="shared" si="1186"/>
        <v>354.174938</v>
      </c>
      <c r="AQ738" s="163">
        <f t="shared" si="1186"/>
        <v>3.8148746367477431</v>
      </c>
      <c r="AR738" s="163">
        <f t="shared" si="1186"/>
        <v>0.78783800000000004</v>
      </c>
      <c r="AS738" s="163">
        <f t="shared" si="1186"/>
        <v>271.410191</v>
      </c>
      <c r="AT738" s="163">
        <f t="shared" si="1186"/>
        <v>3.1002688555554982</v>
      </c>
      <c r="AU738" s="163">
        <f t="shared" si="1186"/>
        <v>0.912493</v>
      </c>
      <c r="AV738" s="163">
        <f t="shared" si="1186"/>
        <v>314.35383850000005</v>
      </c>
      <c r="AW738" s="163">
        <f t="shared" si="1186"/>
        <v>3.3994969812619482</v>
      </c>
      <c r="AX738" s="163">
        <f t="shared" si="1186"/>
        <v>3.3616260000000002</v>
      </c>
      <c r="AY738" s="163">
        <f t="shared" si="1186"/>
        <v>1158.0801569999999</v>
      </c>
      <c r="AZ738" s="163">
        <f t="shared" si="1186"/>
        <v>12.836072329957142</v>
      </c>
      <c r="BA738" s="163">
        <f t="shared" si="1186"/>
        <v>3.16709</v>
      </c>
      <c r="BB738" s="163">
        <f t="shared" si="1186"/>
        <v>1091.0625049999999</v>
      </c>
      <c r="BC738" s="163">
        <f t="shared" si="1186"/>
        <v>12.770875077011446</v>
      </c>
      <c r="BD738" s="163">
        <f t="shared" si="1186"/>
        <v>2.9953949999999998</v>
      </c>
      <c r="BE738" s="163">
        <f t="shared" si="1186"/>
        <v>1031.9135775</v>
      </c>
      <c r="BF738" s="163">
        <f t="shared" si="1186"/>
        <v>12.645374022184209</v>
      </c>
      <c r="BG738" s="163">
        <f t="shared" si="1186"/>
        <v>2.8337950000000003</v>
      </c>
      <c r="BH738" s="163">
        <f t="shared" si="1186"/>
        <v>976.24237749999998</v>
      </c>
      <c r="BI738" s="163">
        <f t="shared" si="1186"/>
        <v>12.526297652973142</v>
      </c>
      <c r="BJ738" s="163">
        <f>BJ748+BJ753+BJ759+BJ764</f>
        <v>2.6816209999999998</v>
      </c>
      <c r="BK738" s="163">
        <f>BK748+BK753+BK759+BK764</f>
        <v>923.81843449999997</v>
      </c>
      <c r="BL738" s="163">
        <f>BL748+BL753+BL759+BL764</f>
        <v>12.416573037430464</v>
      </c>
      <c r="BM738" s="189"/>
      <c r="BN738" s="189"/>
      <c r="BO738" s="189"/>
      <c r="BP738" s="189"/>
      <c r="BQ738" s="163">
        <f>BQ748+BQ753+BQ759+BQ764</f>
        <v>182.70064137431328</v>
      </c>
      <c r="BR738" s="163"/>
      <c r="BS738" s="163">
        <f>BS748+BS753+BS759+BS764</f>
        <v>0</v>
      </c>
      <c r="BT738" s="163">
        <f t="shared" ref="BT738:CH738" si="1187">BT748+BT753+BT759+BT764</f>
        <v>44.674920544615453</v>
      </c>
      <c r="BU738" s="163">
        <f t="shared" si="1187"/>
        <v>42.113862555069026</v>
      </c>
      <c r="BV738" s="163">
        <f t="shared" si="1187"/>
        <v>48.320869580299544</v>
      </c>
      <c r="BW738" s="163">
        <f t="shared" si="1187"/>
        <v>47.590988694329248</v>
      </c>
      <c r="BX738" s="163">
        <f t="shared" si="1187"/>
        <v>51.105219977917358</v>
      </c>
      <c r="BY738" s="163">
        <f t="shared" si="1187"/>
        <v>52.942990093086514</v>
      </c>
      <c r="BZ738" s="163">
        <f t="shared" si="1187"/>
        <v>22.884883412000001</v>
      </c>
      <c r="CA738" s="163">
        <f t="shared" si="1187"/>
        <v>0</v>
      </c>
      <c r="CB738" s="163">
        <f t="shared" si="1187"/>
        <v>0</v>
      </c>
      <c r="CC738" s="163">
        <f t="shared" si="1187"/>
        <v>24.220933072000001</v>
      </c>
      <c r="CD738" s="163">
        <f t="shared" si="1187"/>
        <v>0</v>
      </c>
      <c r="CE738" s="163">
        <f t="shared" si="1187"/>
        <v>0</v>
      </c>
      <c r="CF738" s="163">
        <f t="shared" si="1187"/>
        <v>0</v>
      </c>
      <c r="CG738" s="163">
        <f t="shared" si="1187"/>
        <v>0</v>
      </c>
      <c r="CH738" s="163">
        <f t="shared" si="1187"/>
        <v>0</v>
      </c>
      <c r="CI738" s="189"/>
      <c r="CJ738" s="189"/>
      <c r="CK738" s="189"/>
    </row>
    <row r="739" spans="1:89" outlineLevel="1">
      <c r="A739" s="117"/>
      <c r="B739" s="117"/>
      <c r="C739" s="95" t="s">
        <v>44</v>
      </c>
      <c r="D739" s="122" t="s">
        <v>101</v>
      </c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23"/>
      <c r="AB739" s="112"/>
      <c r="AC739" s="246"/>
      <c r="AD739" s="246"/>
      <c r="AE739" s="246"/>
      <c r="AF739" s="246"/>
      <c r="AG739" s="246"/>
      <c r="AH739" s="246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246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246"/>
      <c r="CG739" s="582"/>
      <c r="CH739" s="582"/>
      <c r="CI739" s="112"/>
      <c r="CJ739" s="112"/>
      <c r="CK739" s="112"/>
    </row>
    <row r="740" spans="1:89" s="220" customFormat="1" outlineLevel="1">
      <c r="A740" s="577"/>
      <c r="B740" s="577"/>
      <c r="C740" s="466" t="s">
        <v>203</v>
      </c>
      <c r="D740" s="464" t="s">
        <v>418</v>
      </c>
      <c r="E740" s="222"/>
      <c r="F740" s="222" t="s">
        <v>14</v>
      </c>
      <c r="G740" s="599">
        <f t="shared" ref="G740:G747" si="1188">J740+O740+P740+Q740+I740</f>
        <v>358</v>
      </c>
      <c r="H740" s="224">
        <f t="shared" ref="H740:I740" si="1189">H741+H742+H743</f>
        <v>157</v>
      </c>
      <c r="I740" s="224">
        <f t="shared" si="1189"/>
        <v>157</v>
      </c>
      <c r="J740" s="224">
        <f t="shared" ref="J740:S740" si="1190">J741+J742+J743</f>
        <v>68</v>
      </c>
      <c r="K740" s="224">
        <f t="shared" si="1190"/>
        <v>11</v>
      </c>
      <c r="L740" s="224">
        <f t="shared" si="1190"/>
        <v>13</v>
      </c>
      <c r="M740" s="224">
        <f t="shared" si="1190"/>
        <v>12</v>
      </c>
      <c r="N740" s="224">
        <f t="shared" si="1190"/>
        <v>7</v>
      </c>
      <c r="O740" s="571">
        <f t="shared" ref="O740:O747" si="1191">SUM(K740:N740)</f>
        <v>43</v>
      </c>
      <c r="P740" s="224">
        <f t="shared" si="1190"/>
        <v>45</v>
      </c>
      <c r="Q740" s="224">
        <f t="shared" si="1190"/>
        <v>45</v>
      </c>
      <c r="R740" s="224">
        <f t="shared" si="1190"/>
        <v>45</v>
      </c>
      <c r="S740" s="224">
        <f t="shared" si="1190"/>
        <v>45</v>
      </c>
      <c r="T740" s="221">
        <f t="shared" ref="T740:T747" si="1192">SUM(U740:Z740)</f>
        <v>236</v>
      </c>
      <c r="U740" s="221">
        <f t="shared" ref="U740:Z740" si="1193">U741+U742+U743</f>
        <v>157</v>
      </c>
      <c r="V740" s="221">
        <f t="shared" si="1193"/>
        <v>46</v>
      </c>
      <c r="W740" s="221">
        <f t="shared" si="1193"/>
        <v>33</v>
      </c>
      <c r="X740" s="221">
        <f t="shared" si="1193"/>
        <v>0</v>
      </c>
      <c r="Y740" s="221">
        <f t="shared" si="1193"/>
        <v>0</v>
      </c>
      <c r="Z740" s="221">
        <f t="shared" si="1193"/>
        <v>0</v>
      </c>
      <c r="AA740" s="229" t="s">
        <v>316</v>
      </c>
      <c r="AB740" s="575">
        <f t="shared" ref="AB740:AB747" si="1194">AI740+AX740+BA740+BD740+AF740</f>
        <v>0.16744999999999999</v>
      </c>
      <c r="AC740" s="222">
        <f t="shared" ref="AC740:AE740" si="1195">AC741+AC742+AC743</f>
        <v>0.3692344827586207</v>
      </c>
      <c r="AD740" s="222">
        <f t="shared" si="1195"/>
        <v>127.20127931034483</v>
      </c>
      <c r="AE740" s="222">
        <f t="shared" si="1195"/>
        <v>1.1889350344827587</v>
      </c>
      <c r="AF740" s="223">
        <v>3.9100000000000003E-2</v>
      </c>
      <c r="AG740" s="223">
        <v>13.469950000000001</v>
      </c>
      <c r="AH740" s="223">
        <v>0.12687519899999999</v>
      </c>
      <c r="AI740" s="223">
        <v>5.4050000000000001E-2</v>
      </c>
      <c r="AJ740" s="223">
        <v>18.620224999999998</v>
      </c>
      <c r="AK740" s="223">
        <v>0.16887531862631999</v>
      </c>
      <c r="AL740" s="223">
        <v>2.3379999999999998E-3</v>
      </c>
      <c r="AM740" s="223">
        <v>0.80544099999999996</v>
      </c>
      <c r="AN740" s="223">
        <v>8.3948838330948385E-3</v>
      </c>
      <c r="AO740" s="223">
        <v>5.1000000000000004E-3</v>
      </c>
      <c r="AP740" s="223">
        <v>1.7569500000000002</v>
      </c>
      <c r="AQ740" s="223">
        <v>1.7464348111670087E-2</v>
      </c>
      <c r="AR740" s="223">
        <v>7.6500000000000005E-3</v>
      </c>
      <c r="AS740" s="223">
        <v>2.6354250000000001</v>
      </c>
      <c r="AT740" s="223">
        <v>2.7695152846935581E-2</v>
      </c>
      <c r="AU740" s="223">
        <v>9.1380000000000003E-3</v>
      </c>
      <c r="AV740" s="223">
        <v>3.1480410000000001</v>
      </c>
      <c r="AW740" s="223">
        <v>3.3201581535121337E-2</v>
      </c>
      <c r="AX740" s="223">
        <v>2.4226000000000001E-2</v>
      </c>
      <c r="AY740" s="223">
        <v>8.3458570000000005</v>
      </c>
      <c r="AZ740" s="223">
        <v>8.6755966326821837E-2</v>
      </c>
      <c r="BA740" s="223">
        <v>2.5037E-2</v>
      </c>
      <c r="BB740" s="223">
        <v>8.6252464999999994</v>
      </c>
      <c r="BC740" s="223">
        <v>9.4551168133470531E-2</v>
      </c>
      <c r="BD740" s="223">
        <v>2.5037E-2</v>
      </c>
      <c r="BE740" s="223">
        <v>8.6252464999999994</v>
      </c>
      <c r="BF740" s="223">
        <v>9.9284282862795212E-2</v>
      </c>
      <c r="BG740" s="223">
        <v>2.5037E-2</v>
      </c>
      <c r="BH740" s="223">
        <v>8.6252464999999994</v>
      </c>
      <c r="BI740" s="223">
        <v>0.10428581473680672</v>
      </c>
      <c r="BJ740" s="223">
        <v>2.5037E-2</v>
      </c>
      <c r="BK740" s="223">
        <v>8.6252464999999994</v>
      </c>
      <c r="BL740" s="223">
        <v>0.10957096811315842</v>
      </c>
      <c r="BM740" s="121"/>
      <c r="BN740" s="121"/>
      <c r="BO740" s="121"/>
      <c r="BP740" s="121"/>
      <c r="BQ740" s="575">
        <f>SUM(BU740:BY740)</f>
        <v>0</v>
      </c>
      <c r="BR740" s="239"/>
      <c r="BS740" s="222">
        <v>0</v>
      </c>
      <c r="BT740" s="222">
        <v>0</v>
      </c>
      <c r="BU740" s="222">
        <v>0</v>
      </c>
      <c r="BV740" s="222">
        <v>0</v>
      </c>
      <c r="BW740" s="222">
        <v>0</v>
      </c>
      <c r="BX740" s="222">
        <v>0</v>
      </c>
      <c r="BY740" s="222">
        <v>0</v>
      </c>
      <c r="BZ740" s="112"/>
      <c r="CA740" s="239"/>
      <c r="CB740" s="112"/>
      <c r="CC740" s="112"/>
      <c r="CD740" s="112"/>
      <c r="CE740" s="112"/>
      <c r="CF740" s="246"/>
      <c r="CG740" s="582"/>
      <c r="CH740" s="582"/>
      <c r="CI740" s="112"/>
      <c r="CJ740" s="112"/>
      <c r="CK740" s="112"/>
    </row>
    <row r="741" spans="1:89" s="220" customFormat="1" ht="45" outlineLevel="1">
      <c r="A741" s="577"/>
      <c r="B741" s="577"/>
      <c r="C741" s="569" t="s">
        <v>419</v>
      </c>
      <c r="D741" s="219" t="s">
        <v>422</v>
      </c>
      <c r="E741" s="222" t="s">
        <v>74</v>
      </c>
      <c r="F741" s="222" t="s">
        <v>14</v>
      </c>
      <c r="G741" s="599">
        <f t="shared" si="1188"/>
        <v>0</v>
      </c>
      <c r="H741" s="570"/>
      <c r="I741" s="571"/>
      <c r="J741" s="570"/>
      <c r="K741" s="578"/>
      <c r="L741" s="578"/>
      <c r="M741" s="578"/>
      <c r="N741" s="578"/>
      <c r="O741" s="571">
        <f t="shared" si="1191"/>
        <v>0</v>
      </c>
      <c r="P741" s="578"/>
      <c r="Q741" s="578"/>
      <c r="R741" s="578"/>
      <c r="S741" s="578"/>
      <c r="T741" s="221">
        <f t="shared" si="1192"/>
        <v>0</v>
      </c>
      <c r="U741" s="221"/>
      <c r="V741" s="221"/>
      <c r="W741" s="221"/>
      <c r="X741" s="221"/>
      <c r="Y741" s="221"/>
      <c r="Z741" s="221"/>
      <c r="AA741" s="229" t="s">
        <v>316</v>
      </c>
      <c r="AB741" s="575">
        <f t="shared" si="1194"/>
        <v>0</v>
      </c>
      <c r="AC741" s="222"/>
      <c r="AD741" s="568">
        <f t="shared" ref="AD741:AD745" si="1196">AC741*344.5</f>
        <v>0</v>
      </c>
      <c r="AE741" s="578"/>
      <c r="AF741" s="223"/>
      <c r="AG741" s="660">
        <v>0</v>
      </c>
      <c r="AH741" s="662"/>
      <c r="AI741" s="662"/>
      <c r="AJ741" s="660">
        <v>0</v>
      </c>
      <c r="AK741" s="662"/>
      <c r="AL741" s="662"/>
      <c r="AM741" s="223">
        <v>0</v>
      </c>
      <c r="AN741" s="662"/>
      <c r="AO741" s="662"/>
      <c r="AP741" s="223">
        <v>0</v>
      </c>
      <c r="AQ741" s="662"/>
      <c r="AR741" s="662"/>
      <c r="AS741" s="223">
        <v>0</v>
      </c>
      <c r="AT741" s="662"/>
      <c r="AU741" s="662"/>
      <c r="AV741" s="223">
        <v>0</v>
      </c>
      <c r="AW741" s="660"/>
      <c r="AX741" s="223">
        <v>0</v>
      </c>
      <c r="AY741" s="223">
        <v>0</v>
      </c>
      <c r="AZ741" s="223">
        <v>0</v>
      </c>
      <c r="BA741" s="662"/>
      <c r="BB741" s="223">
        <v>0</v>
      </c>
      <c r="BC741" s="662"/>
      <c r="BD741" s="662"/>
      <c r="BE741" s="223">
        <v>0</v>
      </c>
      <c r="BF741" s="662"/>
      <c r="BG741" s="662"/>
      <c r="BH741" s="223">
        <v>0</v>
      </c>
      <c r="BI741" s="662"/>
      <c r="BJ741" s="662"/>
      <c r="BK741" s="223">
        <v>0</v>
      </c>
      <c r="BL741" s="662"/>
      <c r="BM741" s="662"/>
      <c r="BN741" s="662"/>
      <c r="BO741" s="662"/>
      <c r="BP741" s="662"/>
      <c r="BQ741" s="599">
        <f>SUM(BS741:BW741)</f>
        <v>0</v>
      </c>
      <c r="BR741" s="223"/>
      <c r="BS741" s="578"/>
      <c r="BT741" s="578"/>
      <c r="BU741" s="568">
        <v>0</v>
      </c>
      <c r="BV741" s="568">
        <v>0</v>
      </c>
      <c r="BW741" s="568">
        <v>0</v>
      </c>
      <c r="BX741" s="568">
        <v>0</v>
      </c>
      <c r="BY741" s="568">
        <v>0</v>
      </c>
      <c r="BZ741" s="222"/>
      <c r="CA741" s="223"/>
      <c r="CB741" s="222"/>
      <c r="CC741" s="222"/>
      <c r="CD741" s="222"/>
      <c r="CE741" s="222"/>
      <c r="CF741" s="222"/>
      <c r="CG741" s="222"/>
      <c r="CH741" s="222"/>
      <c r="CI741" s="221"/>
      <c r="CJ741" s="221"/>
      <c r="CK741" s="214"/>
    </row>
    <row r="742" spans="1:89" s="220" customFormat="1" ht="30" outlineLevel="1">
      <c r="A742" s="577"/>
      <c r="B742" s="577"/>
      <c r="C742" s="569" t="s">
        <v>420</v>
      </c>
      <c r="D742" s="219" t="s">
        <v>423</v>
      </c>
      <c r="E742" s="222" t="s">
        <v>345</v>
      </c>
      <c r="F742" s="222" t="s">
        <v>14</v>
      </c>
      <c r="G742" s="599">
        <f t="shared" si="1188"/>
        <v>3</v>
      </c>
      <c r="H742" s="570">
        <f>I742</f>
        <v>3</v>
      </c>
      <c r="I742" s="571">
        <v>3</v>
      </c>
      <c r="J742" s="570"/>
      <c r="K742" s="578">
        <v>0</v>
      </c>
      <c r="L742" s="578">
        <v>0</v>
      </c>
      <c r="M742" s="578">
        <v>0</v>
      </c>
      <c r="N742" s="578">
        <v>0</v>
      </c>
      <c r="O742" s="571">
        <f t="shared" si="1191"/>
        <v>0</v>
      </c>
      <c r="P742" s="578">
        <v>0</v>
      </c>
      <c r="Q742" s="578">
        <v>0</v>
      </c>
      <c r="R742" s="578">
        <v>0</v>
      </c>
      <c r="S742" s="578">
        <v>0</v>
      </c>
      <c r="T742" s="221">
        <f t="shared" si="1192"/>
        <v>3</v>
      </c>
      <c r="U742" s="221">
        <v>3</v>
      </c>
      <c r="V742" s="221"/>
      <c r="W742" s="221"/>
      <c r="X742" s="221"/>
      <c r="Y742" s="221"/>
      <c r="Z742" s="221"/>
      <c r="AA742" s="229" t="s">
        <v>316</v>
      </c>
      <c r="AB742" s="575">
        <f t="shared" si="1194"/>
        <v>2.5999289000000002E-2</v>
      </c>
      <c r="AC742" s="222">
        <v>0.32819999999999999</v>
      </c>
      <c r="AD742" s="568">
        <f t="shared" si="1196"/>
        <v>113.06489999999999</v>
      </c>
      <c r="AE742" s="584">
        <f>AC742*3.22</f>
        <v>1.0568040000000001</v>
      </c>
      <c r="AF742" s="223"/>
      <c r="AG742" s="660">
        <v>0</v>
      </c>
      <c r="AH742" s="663">
        <v>0</v>
      </c>
      <c r="AI742" s="665">
        <v>2.5999289000000002E-2</v>
      </c>
      <c r="AJ742" s="660">
        <v>8.9567550605000008</v>
      </c>
      <c r="AK742" s="665">
        <v>8.2067498878688874E-2</v>
      </c>
      <c r="AL742" s="662"/>
      <c r="AM742" s="660">
        <v>0</v>
      </c>
      <c r="AN742" s="662"/>
      <c r="AO742" s="662"/>
      <c r="AP742" s="660">
        <v>0</v>
      </c>
      <c r="AQ742" s="662"/>
      <c r="AR742" s="662"/>
      <c r="AS742" s="660">
        <v>0</v>
      </c>
      <c r="AT742" s="662"/>
      <c r="AU742" s="662"/>
      <c r="AV742" s="660">
        <v>0</v>
      </c>
      <c r="AW742" s="660">
        <v>0</v>
      </c>
      <c r="AX742" s="223">
        <v>0</v>
      </c>
      <c r="AY742" s="223">
        <v>0</v>
      </c>
      <c r="AZ742" s="223">
        <v>0</v>
      </c>
      <c r="BA742" s="662"/>
      <c r="BB742" s="660">
        <v>0</v>
      </c>
      <c r="BC742" s="662">
        <v>0</v>
      </c>
      <c r="BD742" s="662"/>
      <c r="BE742" s="660">
        <v>0</v>
      </c>
      <c r="BF742" s="662">
        <v>0</v>
      </c>
      <c r="BG742" s="662"/>
      <c r="BH742" s="660">
        <v>0</v>
      </c>
      <c r="BI742" s="662">
        <v>0</v>
      </c>
      <c r="BJ742" s="662"/>
      <c r="BK742" s="660">
        <v>0</v>
      </c>
      <c r="BL742" s="662">
        <v>0</v>
      </c>
      <c r="BM742" s="662"/>
      <c r="BN742" s="662"/>
      <c r="BO742" s="662"/>
      <c r="BP742" s="662"/>
      <c r="BQ742" s="599">
        <f t="shared" ref="BQ742:BQ746" si="1197">SUM(BS742:BW742)</f>
        <v>0</v>
      </c>
      <c r="BR742" s="223"/>
      <c r="BS742" s="578"/>
      <c r="BT742" s="578"/>
      <c r="BU742" s="568">
        <v>0</v>
      </c>
      <c r="BV742" s="568">
        <v>0</v>
      </c>
      <c r="BW742" s="568">
        <v>0</v>
      </c>
      <c r="BX742" s="568">
        <v>0</v>
      </c>
      <c r="BY742" s="568">
        <v>0</v>
      </c>
      <c r="BZ742" s="570"/>
      <c r="CA742" s="223"/>
      <c r="CB742" s="578"/>
      <c r="CC742" s="578"/>
      <c r="CD742" s="578"/>
      <c r="CE742" s="578"/>
      <c r="CF742" s="578"/>
      <c r="CG742" s="578"/>
      <c r="CH742" s="578"/>
      <c r="CI742" s="578"/>
      <c r="CJ742" s="578"/>
      <c r="CK742" s="577"/>
    </row>
    <row r="743" spans="1:89" s="220" customFormat="1" ht="30" outlineLevel="1">
      <c r="A743" s="577"/>
      <c r="B743" s="577"/>
      <c r="C743" s="574" t="s">
        <v>421</v>
      </c>
      <c r="D743" s="313" t="s">
        <v>424</v>
      </c>
      <c r="E743" s="222" t="s">
        <v>75</v>
      </c>
      <c r="F743" s="222" t="s">
        <v>14</v>
      </c>
      <c r="G743" s="599">
        <f t="shared" si="1188"/>
        <v>355</v>
      </c>
      <c r="H743" s="570">
        <f>U743</f>
        <v>154</v>
      </c>
      <c r="I743" s="571">
        <v>154</v>
      </c>
      <c r="J743" s="570">
        <v>68</v>
      </c>
      <c r="K743" s="578">
        <v>11</v>
      </c>
      <c r="L743" s="578">
        <v>13</v>
      </c>
      <c r="M743" s="578">
        <v>12</v>
      </c>
      <c r="N743" s="578">
        <v>7</v>
      </c>
      <c r="O743" s="571">
        <f t="shared" si="1191"/>
        <v>43</v>
      </c>
      <c r="P743" s="578">
        <v>45</v>
      </c>
      <c r="Q743" s="578">
        <v>45</v>
      </c>
      <c r="R743" s="578">
        <v>45</v>
      </c>
      <c r="S743" s="578">
        <v>45</v>
      </c>
      <c r="T743" s="221">
        <f t="shared" si="1192"/>
        <v>233</v>
      </c>
      <c r="U743" s="568">
        <v>154</v>
      </c>
      <c r="V743" s="221">
        <v>46</v>
      </c>
      <c r="W743" s="221">
        <v>33</v>
      </c>
      <c r="X743" s="221"/>
      <c r="Y743" s="221"/>
      <c r="Z743" s="221"/>
      <c r="AA743" s="296" t="s">
        <v>316</v>
      </c>
      <c r="AB743" s="575">
        <f t="shared" si="1194"/>
        <v>0.14145071100000001</v>
      </c>
      <c r="AC743" s="295">
        <f>$AC$158/$U$158*U743</f>
        <v>4.1034482758620691E-2</v>
      </c>
      <c r="AD743" s="568">
        <f t="shared" si="1196"/>
        <v>14.136379310344829</v>
      </c>
      <c r="AE743" s="584">
        <f>AC743*3.22</f>
        <v>0.13213103448275865</v>
      </c>
      <c r="AF743" s="396">
        <v>3.9100000000000003E-2</v>
      </c>
      <c r="AG743" s="660">
        <v>13.469950000000001</v>
      </c>
      <c r="AH743" s="663">
        <v>0.12687519899999999</v>
      </c>
      <c r="AI743" s="665">
        <v>2.8050710999999999E-2</v>
      </c>
      <c r="AJ743" s="666">
        <v>9.6634699394999988</v>
      </c>
      <c r="AK743" s="665">
        <v>8.6807819747631118E-2</v>
      </c>
      <c r="AL743" s="665">
        <v>2.3379999999999998E-3</v>
      </c>
      <c r="AM743" s="666">
        <v>0.80544099999999996</v>
      </c>
      <c r="AN743" s="665">
        <v>8.3948838330948385E-3</v>
      </c>
      <c r="AO743" s="665">
        <v>5.1000000000000004E-3</v>
      </c>
      <c r="AP743" s="666">
        <v>1.7569500000000002</v>
      </c>
      <c r="AQ743" s="665">
        <v>1.7464348111670087E-2</v>
      </c>
      <c r="AR743" s="665">
        <v>7.6500000000000005E-3</v>
      </c>
      <c r="AS743" s="666">
        <v>2.6354250000000001</v>
      </c>
      <c r="AT743" s="665">
        <v>2.7695152846935581E-2</v>
      </c>
      <c r="AU743" s="665">
        <v>9.1380000000000003E-3</v>
      </c>
      <c r="AV743" s="666">
        <v>3.1480410000000001</v>
      </c>
      <c r="AW743" s="665">
        <v>3.3201581535121337E-2</v>
      </c>
      <c r="AX743" s="223">
        <v>2.4226000000000001E-2</v>
      </c>
      <c r="AY743" s="223">
        <v>8.3458570000000005</v>
      </c>
      <c r="AZ743" s="223">
        <v>8.6755966326821837E-2</v>
      </c>
      <c r="BA743" s="665">
        <v>2.5037E-2</v>
      </c>
      <c r="BB743" s="660">
        <v>8.6252464999999994</v>
      </c>
      <c r="BC743" s="665">
        <v>9.4551168133470531E-2</v>
      </c>
      <c r="BD743" s="665">
        <v>2.5037E-2</v>
      </c>
      <c r="BE743" s="666">
        <v>8.6252464999999994</v>
      </c>
      <c r="BF743" s="665">
        <v>9.9284282862795212E-2</v>
      </c>
      <c r="BG743" s="665">
        <v>2.5037E-2</v>
      </c>
      <c r="BH743" s="660">
        <v>8.6252464999999994</v>
      </c>
      <c r="BI743" s="665">
        <v>0.10428581473680672</v>
      </c>
      <c r="BJ743" s="665">
        <v>2.5037E-2</v>
      </c>
      <c r="BK743" s="666">
        <v>8.6252464999999994</v>
      </c>
      <c r="BL743" s="665">
        <v>0.10957096811315842</v>
      </c>
      <c r="BM743" s="662"/>
      <c r="BN743" s="662"/>
      <c r="BO743" s="662"/>
      <c r="BP743" s="662"/>
      <c r="BQ743" s="599">
        <f t="shared" si="1197"/>
        <v>0</v>
      </c>
      <c r="BR743" s="223"/>
      <c r="BS743" s="578"/>
      <c r="BT743" s="578"/>
      <c r="BU743" s="568">
        <v>0</v>
      </c>
      <c r="BV743" s="568">
        <v>0</v>
      </c>
      <c r="BW743" s="568">
        <v>0</v>
      </c>
      <c r="BX743" s="568">
        <v>0</v>
      </c>
      <c r="BY743" s="568">
        <v>0</v>
      </c>
      <c r="BZ743" s="570"/>
      <c r="CA743" s="223"/>
      <c r="CB743" s="578"/>
      <c r="CC743" s="578"/>
      <c r="CD743" s="578"/>
      <c r="CE743" s="578"/>
      <c r="CF743" s="578"/>
      <c r="CG743" s="578"/>
      <c r="CH743" s="578"/>
      <c r="CI743" s="578"/>
      <c r="CJ743" s="578"/>
      <c r="CK743" s="577"/>
    </row>
    <row r="744" spans="1:89" ht="30" outlineLevel="1">
      <c r="A744" s="117"/>
      <c r="B744" s="117"/>
      <c r="C744" s="466" t="s">
        <v>205</v>
      </c>
      <c r="D744" s="467" t="s">
        <v>425</v>
      </c>
      <c r="E744" s="222" t="s">
        <v>75</v>
      </c>
      <c r="F744" s="222" t="s">
        <v>14</v>
      </c>
      <c r="G744" s="599">
        <f t="shared" si="1188"/>
        <v>1028</v>
      </c>
      <c r="H744" s="570"/>
      <c r="I744" s="571"/>
      <c r="J744" s="570">
        <v>364</v>
      </c>
      <c r="K744" s="578">
        <v>45</v>
      </c>
      <c r="L744" s="578">
        <v>61</v>
      </c>
      <c r="M744" s="578">
        <v>48</v>
      </c>
      <c r="N744" s="578">
        <v>79</v>
      </c>
      <c r="O744" s="571">
        <f t="shared" si="1191"/>
        <v>233</v>
      </c>
      <c r="P744" s="578">
        <v>221</v>
      </c>
      <c r="Q744" s="578">
        <v>210</v>
      </c>
      <c r="R744" s="578">
        <v>200</v>
      </c>
      <c r="S744" s="578">
        <v>190</v>
      </c>
      <c r="T744" s="221">
        <f t="shared" si="1192"/>
        <v>355</v>
      </c>
      <c r="U744" s="221"/>
      <c r="V744" s="221">
        <f>130+7</f>
        <v>137</v>
      </c>
      <c r="W744" s="221">
        <v>218</v>
      </c>
      <c r="X744" s="221"/>
      <c r="Y744" s="221"/>
      <c r="Z744" s="221"/>
      <c r="AA744" s="222" t="s">
        <v>316</v>
      </c>
      <c r="AB744" s="575">
        <f t="shared" si="1194"/>
        <v>6.8803560000000008</v>
      </c>
      <c r="AC744" s="222">
        <f>AF744/$AF$159*$AC$159</f>
        <v>0.79540959385921151</v>
      </c>
      <c r="AD744" s="568">
        <f t="shared" si="1196"/>
        <v>274.01860508449835</v>
      </c>
      <c r="AE744" s="584">
        <f>AC744*3.22+0.254275303840166</f>
        <v>2.8154941960668274</v>
      </c>
      <c r="AF744" s="223">
        <v>1.5075376700000001</v>
      </c>
      <c r="AG744" s="660">
        <v>519.34672731500007</v>
      </c>
      <c r="AH744" s="663">
        <v>5.7079482811814284</v>
      </c>
      <c r="AI744" s="665">
        <v>1.40949733</v>
      </c>
      <c r="AJ744" s="666">
        <v>485.57183018500001</v>
      </c>
      <c r="AK744" s="665">
        <v>7.2444217057726004</v>
      </c>
      <c r="AL744" s="668">
        <v>0.29818499999999998</v>
      </c>
      <c r="AM744" s="669">
        <v>102.72473249999999</v>
      </c>
      <c r="AN744" s="668">
        <v>1.0706708450690268</v>
      </c>
      <c r="AO744" s="668">
        <v>0.37960700000000003</v>
      </c>
      <c r="AP744" s="669">
        <v>130.77461150000002</v>
      </c>
      <c r="AQ744" s="668">
        <v>1.2999193712993622</v>
      </c>
      <c r="AR744" s="668">
        <v>0.35380600000000001</v>
      </c>
      <c r="AS744" s="669">
        <v>121.886167</v>
      </c>
      <c r="AT744" s="668">
        <v>1.2808772873415541</v>
      </c>
      <c r="AU744" s="668">
        <v>0.35782199999999997</v>
      </c>
      <c r="AV744" s="669">
        <v>123.269679</v>
      </c>
      <c r="AW744" s="668">
        <v>1.3000937084767112</v>
      </c>
      <c r="AX744" s="350">
        <v>1.3894199999999999</v>
      </c>
      <c r="AY744" s="350">
        <v>478.65519</v>
      </c>
      <c r="AZ744" s="350">
        <v>4.9515612121866548</v>
      </c>
      <c r="BA744" s="665">
        <v>1.319949</v>
      </c>
      <c r="BB744" s="669">
        <v>454.72243050000003</v>
      </c>
      <c r="BC744" s="665">
        <v>4.9847313906061554</v>
      </c>
      <c r="BD744" s="665">
        <v>1.253952</v>
      </c>
      <c r="BE744" s="669">
        <v>431.98646400000001</v>
      </c>
      <c r="BF744" s="665">
        <v>4.9725496291236082</v>
      </c>
      <c r="BG744" s="665">
        <v>1.191254</v>
      </c>
      <c r="BH744" s="669">
        <v>410.38700299999999</v>
      </c>
      <c r="BI744" s="665">
        <v>4.9618921575460302</v>
      </c>
      <c r="BJ744" s="665">
        <v>1.131691</v>
      </c>
      <c r="BK744" s="669">
        <v>389.8675495</v>
      </c>
      <c r="BL744" s="665">
        <v>4.9526891590425519</v>
      </c>
      <c r="BM744" s="662"/>
      <c r="BN744" s="662"/>
      <c r="BO744" s="662"/>
      <c r="BP744" s="662"/>
      <c r="BQ744" s="599">
        <f t="shared" si="1197"/>
        <v>3.3898515746472961</v>
      </c>
      <c r="BR744" s="223"/>
      <c r="BS744" s="578"/>
      <c r="BT744" s="222">
        <v>1.3430263748176752</v>
      </c>
      <c r="BU744" s="579">
        <v>0.71755519982962057</v>
      </c>
      <c r="BV744" s="579">
        <v>0.68167699999999998</v>
      </c>
      <c r="BW744" s="579">
        <v>0.64759299999999997</v>
      </c>
      <c r="BX744" s="579">
        <v>0.61521300000000001</v>
      </c>
      <c r="BY744" s="579">
        <v>0.58445199999999997</v>
      </c>
      <c r="BZ744" s="570"/>
      <c r="CA744" s="223"/>
      <c r="CB744" s="579"/>
      <c r="CC744" s="222">
        <v>0.21834845</v>
      </c>
      <c r="CD744" s="579"/>
      <c r="CE744" s="579"/>
      <c r="CF744" s="579"/>
      <c r="CG744" s="579"/>
      <c r="CH744" s="579"/>
      <c r="CI744" s="578"/>
      <c r="CJ744" s="578"/>
      <c r="CK744" s="577"/>
    </row>
    <row r="745" spans="1:89" s="220" customFormat="1" ht="30" outlineLevel="1">
      <c r="A745" s="577"/>
      <c r="B745" s="577"/>
      <c r="C745" s="468" t="s">
        <v>207</v>
      </c>
      <c r="D745" s="467" t="s">
        <v>371</v>
      </c>
      <c r="E745" s="222" t="s">
        <v>75</v>
      </c>
      <c r="F745" s="222" t="s">
        <v>14</v>
      </c>
      <c r="G745" s="599">
        <f t="shared" si="1188"/>
        <v>205</v>
      </c>
      <c r="H745" s="570">
        <f>U745</f>
        <v>97</v>
      </c>
      <c r="I745" s="571">
        <f>H745</f>
        <v>97</v>
      </c>
      <c r="J745" s="570"/>
      <c r="K745" s="578">
        <v>9</v>
      </c>
      <c r="L745" s="578">
        <v>9</v>
      </c>
      <c r="M745" s="578">
        <v>9</v>
      </c>
      <c r="N745" s="578">
        <v>8</v>
      </c>
      <c r="O745" s="571">
        <f t="shared" si="1191"/>
        <v>35</v>
      </c>
      <c r="P745" s="578">
        <v>36</v>
      </c>
      <c r="Q745" s="578">
        <v>37</v>
      </c>
      <c r="R745" s="578">
        <v>38</v>
      </c>
      <c r="S745" s="578">
        <v>39</v>
      </c>
      <c r="T745" s="221">
        <f t="shared" si="1192"/>
        <v>122</v>
      </c>
      <c r="U745" s="568">
        <f>ROUND(V745/$V$160*$U$160,0)+30</f>
        <v>97</v>
      </c>
      <c r="V745" s="221">
        <v>17</v>
      </c>
      <c r="W745" s="221">
        <v>8</v>
      </c>
      <c r="X745" s="221"/>
      <c r="Y745" s="221"/>
      <c r="Z745" s="221"/>
      <c r="AA745" s="222" t="s">
        <v>316</v>
      </c>
      <c r="AB745" s="575">
        <f t="shared" si="1194"/>
        <v>8.4710985960567093</v>
      </c>
      <c r="AC745" s="222">
        <f>AF745/$AF$160+2.37868566826613</f>
        <v>2.6168899537200181</v>
      </c>
      <c r="AD745" s="568">
        <f t="shared" si="1196"/>
        <v>901.51858905654626</v>
      </c>
      <c r="AE745" s="584">
        <f>AC745*3.22+5</f>
        <v>13.426385650978458</v>
      </c>
      <c r="AF745" s="223">
        <v>7.3499685960567094</v>
      </c>
      <c r="AG745" s="660">
        <v>2532.0641813415364</v>
      </c>
      <c r="AH745" s="664">
        <v>25.729545541689234</v>
      </c>
      <c r="AI745" s="665">
        <v>0.33577600000000002</v>
      </c>
      <c r="AJ745" s="660">
        <v>115.67483200000001</v>
      </c>
      <c r="AK745" s="665">
        <v>1.1741895540060001</v>
      </c>
      <c r="AL745" s="668">
        <v>8.0317E-2</v>
      </c>
      <c r="AM745" s="669">
        <v>27.669206500000001</v>
      </c>
      <c r="AN745" s="668">
        <v>0.53619622678752998</v>
      </c>
      <c r="AO745" s="668">
        <v>9.8246E-2</v>
      </c>
      <c r="AP745" s="669">
        <v>33.845747000000003</v>
      </c>
      <c r="AQ745" s="668">
        <v>0.63075414273615626</v>
      </c>
      <c r="AR745" s="668">
        <v>8.3857000000000001E-2</v>
      </c>
      <c r="AS745" s="669">
        <v>28.8887365</v>
      </c>
      <c r="AT745" s="668">
        <v>0.55165952270078478</v>
      </c>
      <c r="AU745" s="668">
        <v>2.7768000000000001E-2</v>
      </c>
      <c r="AV745" s="669">
        <v>9.5660760000000007</v>
      </c>
      <c r="AW745" s="668">
        <v>0.18497857201920043</v>
      </c>
      <c r="AX745" s="350">
        <v>0.290188</v>
      </c>
      <c r="AY745" s="350">
        <v>99.969766000000007</v>
      </c>
      <c r="AZ745" s="350">
        <v>1.9035884642436716</v>
      </c>
      <c r="BA745" s="665">
        <v>0.26090099999999999</v>
      </c>
      <c r="BB745" s="669">
        <v>89.880394499999994</v>
      </c>
      <c r="BC745" s="665">
        <v>1.7957756335221049</v>
      </c>
      <c r="BD745" s="665">
        <v>0.234265</v>
      </c>
      <c r="BE745" s="669">
        <v>80.704292499999994</v>
      </c>
      <c r="BF745" s="665">
        <v>1.696106460537457</v>
      </c>
      <c r="BG745" s="665">
        <v>0.21037500000000001</v>
      </c>
      <c r="BH745" s="669">
        <v>72.474187499999999</v>
      </c>
      <c r="BI745" s="665">
        <v>1.5990502951893228</v>
      </c>
      <c r="BJ745" s="665">
        <v>0.188944</v>
      </c>
      <c r="BK745" s="669">
        <v>65.091207999999995</v>
      </c>
      <c r="BL745" s="665">
        <v>1.5077168612350977</v>
      </c>
      <c r="BM745" s="662"/>
      <c r="BN745" s="662"/>
      <c r="BO745" s="662"/>
      <c r="BP745" s="662"/>
      <c r="BQ745" s="599">
        <f t="shared" si="1197"/>
        <v>8.1897937802898806</v>
      </c>
      <c r="BR745" s="223"/>
      <c r="BS745" s="578"/>
      <c r="BT745" s="579">
        <v>0.89861669055235127</v>
      </c>
      <c r="BU745" s="579">
        <v>2.7055000958298976</v>
      </c>
      <c r="BV745" s="579">
        <v>2.6356341468635387</v>
      </c>
      <c r="BW745" s="579">
        <v>1.9500428470440934</v>
      </c>
      <c r="BX745" s="579">
        <v>1.8037176477547883</v>
      </c>
      <c r="BY745" s="579">
        <v>1.6685679023655708</v>
      </c>
      <c r="BZ745" s="570"/>
      <c r="CA745" s="223"/>
      <c r="CB745" s="579"/>
      <c r="CC745" s="222">
        <v>1.1177012099999999</v>
      </c>
      <c r="CD745" s="579"/>
      <c r="CE745" s="579"/>
      <c r="CF745" s="579"/>
      <c r="CG745" s="579"/>
      <c r="CH745" s="579"/>
      <c r="CI745" s="578"/>
      <c r="CJ745" s="578"/>
      <c r="CK745" s="577"/>
    </row>
    <row r="746" spans="1:89" ht="30" outlineLevel="1">
      <c r="A746" s="87"/>
      <c r="B746" s="87"/>
      <c r="C746" s="466" t="s">
        <v>209</v>
      </c>
      <c r="D746" s="469" t="s">
        <v>366</v>
      </c>
      <c r="E746" s="226" t="s">
        <v>75</v>
      </c>
      <c r="F746" s="226" t="s">
        <v>14</v>
      </c>
      <c r="G746" s="599">
        <f t="shared" si="1188"/>
        <v>9693</v>
      </c>
      <c r="H746" s="225">
        <v>2045</v>
      </c>
      <c r="I746" s="571">
        <v>1023</v>
      </c>
      <c r="J746" s="225">
        <v>2420</v>
      </c>
      <c r="K746" s="224">
        <v>504</v>
      </c>
      <c r="L746" s="224">
        <v>506</v>
      </c>
      <c r="M746" s="224">
        <v>506</v>
      </c>
      <c r="N746" s="224">
        <v>506</v>
      </c>
      <c r="O746" s="571">
        <f t="shared" si="1191"/>
        <v>2022</v>
      </c>
      <c r="P746" s="224">
        <v>2083</v>
      </c>
      <c r="Q746" s="224">
        <v>2145</v>
      </c>
      <c r="R746" s="224">
        <v>2209</v>
      </c>
      <c r="S746" s="224">
        <v>2275</v>
      </c>
      <c r="T746" s="221">
        <f t="shared" si="1192"/>
        <v>5266</v>
      </c>
      <c r="U746" s="221">
        <v>1977</v>
      </c>
      <c r="V746" s="221">
        <v>1023</v>
      </c>
      <c r="W746" s="221">
        <v>2266</v>
      </c>
      <c r="X746" s="221"/>
      <c r="Y746" s="221"/>
      <c r="Z746" s="221"/>
      <c r="AA746" s="222" t="s">
        <v>316</v>
      </c>
      <c r="AB746" s="575">
        <f t="shared" si="1194"/>
        <v>8.4386546139933891</v>
      </c>
      <c r="AC746" s="222">
        <f>7.74894833580178-AC745-AC744-AC743-AC742-AC741</f>
        <v>3.9674143054639295</v>
      </c>
      <c r="AD746" s="568">
        <f t="shared" ref="AD746" si="1198">AC746*344.5</f>
        <v>1366.7742282323236</v>
      </c>
      <c r="AE746" s="584">
        <f>24.9548936069433-AE745-AE744-AE743-AE742-AE741</f>
        <v>7.5240787254152561</v>
      </c>
      <c r="AF746" s="223">
        <v>1.2480798519933909</v>
      </c>
      <c r="AG746" s="660">
        <v>429.96350901172315</v>
      </c>
      <c r="AH746" s="664">
        <v>4.0498818309348339</v>
      </c>
      <c r="AI746" s="223">
        <v>2.4894387619999998</v>
      </c>
      <c r="AJ746" s="660">
        <v>857.61165350899989</v>
      </c>
      <c r="AK746" s="223">
        <v>7.6458562122816236</v>
      </c>
      <c r="AL746" s="223">
        <v>0.25237100000000001</v>
      </c>
      <c r="AM746" s="660">
        <v>86.941809500000005</v>
      </c>
      <c r="AN746" s="223">
        <v>0.90616990070230019</v>
      </c>
      <c r="AO746" s="223">
        <v>0.54513100000000003</v>
      </c>
      <c r="AP746" s="660">
        <v>187.7976295</v>
      </c>
      <c r="AQ746" s="223">
        <v>1.8667367746005543</v>
      </c>
      <c r="AR746" s="223">
        <v>0.34252500000000002</v>
      </c>
      <c r="AS746" s="660">
        <v>117.99986250000001</v>
      </c>
      <c r="AT746" s="223">
        <v>1.2400368926662235</v>
      </c>
      <c r="AU746" s="223">
        <v>0.51776500000000003</v>
      </c>
      <c r="AV746" s="660">
        <v>178.37004250000001</v>
      </c>
      <c r="AW746" s="223">
        <v>1.881223119230915</v>
      </c>
      <c r="AX746" s="223">
        <v>1.6577920000000002</v>
      </c>
      <c r="AY746" s="223">
        <v>571.10934399999996</v>
      </c>
      <c r="AZ746" s="223">
        <v>5.8941666871999931</v>
      </c>
      <c r="BA746" s="223">
        <v>1.5612029999999999</v>
      </c>
      <c r="BB746" s="660">
        <v>537.83443349999993</v>
      </c>
      <c r="BC746" s="223">
        <v>5.8958168847497143</v>
      </c>
      <c r="BD746" s="223">
        <v>1.4821409999999999</v>
      </c>
      <c r="BE746" s="660">
        <v>510.59757449999995</v>
      </c>
      <c r="BF746" s="223">
        <v>5.8774336496603485</v>
      </c>
      <c r="BG746" s="223">
        <v>1.4071290000000001</v>
      </c>
      <c r="BH746" s="660">
        <v>484.75594050000001</v>
      </c>
      <c r="BI746" s="223">
        <v>5.8610693855009828</v>
      </c>
      <c r="BJ746" s="223">
        <v>1.3359490000000001</v>
      </c>
      <c r="BK746" s="660">
        <v>460.23443050000003</v>
      </c>
      <c r="BL746" s="223">
        <v>5.8465960490396567</v>
      </c>
      <c r="BM746" s="223"/>
      <c r="BN746" s="223"/>
      <c r="BO746" s="223"/>
      <c r="BP746" s="223"/>
      <c r="BQ746" s="599">
        <f t="shared" si="1197"/>
        <v>171.12099601937609</v>
      </c>
      <c r="BR746" s="223"/>
      <c r="BS746" s="222"/>
      <c r="BT746" s="222">
        <v>42.433277479245426</v>
      </c>
      <c r="BU746" s="222">
        <v>38.69080725940951</v>
      </c>
      <c r="BV746" s="222">
        <v>45.003558433436005</v>
      </c>
      <c r="BW746" s="222">
        <v>44.993352847285152</v>
      </c>
      <c r="BX746" s="222">
        <v>48.686289330162573</v>
      </c>
      <c r="BY746" s="222">
        <v>50.689970190720942</v>
      </c>
      <c r="BZ746" s="570">
        <f>SUM(CA746:CD746)</f>
        <v>22.884883412000001</v>
      </c>
      <c r="CA746" s="350"/>
      <c r="CB746" s="222"/>
      <c r="CC746" s="222">
        <v>22.884883412000001</v>
      </c>
      <c r="CD746" s="222"/>
      <c r="CE746" s="222"/>
      <c r="CF746" s="222"/>
      <c r="CG746" s="222"/>
      <c r="CH746" s="222"/>
      <c r="CI746" s="578"/>
      <c r="CJ746" s="578"/>
      <c r="CK746" s="577"/>
    </row>
    <row r="747" spans="1:89" outlineLevel="1">
      <c r="A747" s="87"/>
      <c r="B747" s="87"/>
      <c r="C747" s="218" t="s">
        <v>104</v>
      </c>
      <c r="D747" s="222"/>
      <c r="E747" s="222"/>
      <c r="F747" s="222"/>
      <c r="G747" s="225">
        <f t="shared" si="1188"/>
        <v>0</v>
      </c>
      <c r="H747" s="225"/>
      <c r="I747" s="224"/>
      <c r="J747" s="225"/>
      <c r="K747" s="224"/>
      <c r="L747" s="224"/>
      <c r="M747" s="224"/>
      <c r="N747" s="224"/>
      <c r="O747" s="571">
        <f t="shared" si="1191"/>
        <v>0</v>
      </c>
      <c r="P747" s="224"/>
      <c r="Q747" s="224"/>
      <c r="R747" s="224"/>
      <c r="S747" s="224"/>
      <c r="T747" s="221">
        <f t="shared" si="1192"/>
        <v>0</v>
      </c>
      <c r="U747" s="222"/>
      <c r="V747" s="222"/>
      <c r="W747" s="222"/>
      <c r="X747" s="222"/>
      <c r="Y747" s="222"/>
      <c r="Z747" s="222"/>
      <c r="AA747" s="222"/>
      <c r="AB747" s="575">
        <f t="shared" si="1194"/>
        <v>0</v>
      </c>
      <c r="AC747" s="247"/>
      <c r="AD747" s="247"/>
      <c r="AE747" s="247"/>
      <c r="AF747" s="247"/>
      <c r="AG747" s="247"/>
      <c r="AH747" s="247"/>
      <c r="AI747" s="222"/>
      <c r="AJ747" s="222"/>
      <c r="AK747" s="222"/>
      <c r="AL747" s="222"/>
      <c r="AM747" s="222"/>
      <c r="AN747" s="222"/>
      <c r="AO747" s="222"/>
      <c r="AP747" s="222"/>
      <c r="AQ747" s="222"/>
      <c r="AR747" s="222"/>
      <c r="AS747" s="222"/>
      <c r="AT747" s="222"/>
      <c r="AU747" s="222"/>
      <c r="AV747" s="222"/>
      <c r="AW747" s="222"/>
      <c r="AX747" s="222"/>
      <c r="AY747" s="222"/>
      <c r="AZ747" s="222"/>
      <c r="BA747" s="222"/>
      <c r="BB747" s="222"/>
      <c r="BC747" s="222"/>
      <c r="BD747" s="222"/>
      <c r="BE747" s="222"/>
      <c r="BF747" s="222"/>
      <c r="BG747" s="222"/>
      <c r="BH747" s="222"/>
      <c r="BI747" s="222"/>
      <c r="BJ747" s="222"/>
      <c r="BK747" s="222"/>
      <c r="BL747" s="222"/>
      <c r="BM747" s="222"/>
      <c r="BN747" s="222"/>
      <c r="BO747" s="222"/>
      <c r="BP747" s="222"/>
      <c r="BQ747" s="575"/>
      <c r="BR747" s="223"/>
      <c r="BS747" s="222"/>
      <c r="BT747" s="222"/>
      <c r="BU747" s="222"/>
      <c r="BV747" s="222"/>
      <c r="BW747" s="222"/>
      <c r="BX747" s="222"/>
      <c r="BY747" s="222"/>
      <c r="BZ747" s="225">
        <f>SUM(CA747:CD747)</f>
        <v>0</v>
      </c>
      <c r="CA747" s="223"/>
      <c r="CB747" s="222"/>
      <c r="CC747" s="222"/>
      <c r="CD747" s="222"/>
      <c r="CE747" s="222"/>
      <c r="CF747" s="226"/>
      <c r="CG747" s="568"/>
      <c r="CH747" s="568"/>
      <c r="CI747" s="89"/>
      <c r="CJ747" s="89"/>
      <c r="CK747" s="222"/>
    </row>
    <row r="748" spans="1:89" outlineLevel="1">
      <c r="A748" s="117"/>
      <c r="B748" s="117"/>
      <c r="C748" s="97"/>
      <c r="D748" s="124" t="s">
        <v>13</v>
      </c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24"/>
      <c r="AB748" s="575">
        <f>SUM(AB741:AB747)</f>
        <v>23.9575592100501</v>
      </c>
      <c r="AC748" s="247">
        <f t="shared" ref="AC748:AE748" si="1199">SUM(AC741:AC747)</f>
        <v>7.7489483358017797</v>
      </c>
      <c r="AD748" s="247">
        <f t="shared" si="1199"/>
        <v>2669.5127016837132</v>
      </c>
      <c r="AE748" s="247">
        <f t="shared" si="1199"/>
        <v>24.954893606943301</v>
      </c>
      <c r="AF748" s="225">
        <f t="shared" ref="AF748" si="1200">SUM(AF741:AF747)</f>
        <v>10.1446861180501</v>
      </c>
      <c r="AG748" s="225">
        <f t="shared" ref="AG748" si="1201">SUM(AG741:AG747)</f>
        <v>3494.8443676682596</v>
      </c>
      <c r="AH748" s="225">
        <f t="shared" ref="AH748" si="1202">SUM(AH741:AH747)</f>
        <v>35.614250852805498</v>
      </c>
      <c r="AI748" s="111">
        <f>SUM(AI741:AI747)</f>
        <v>4.2887620919999998</v>
      </c>
      <c r="AJ748" s="225">
        <f t="shared" ref="AJ748:AK748" si="1203">SUM(AJ741:AJ747)</f>
        <v>1477.478540694</v>
      </c>
      <c r="AK748" s="225">
        <f t="shared" si="1203"/>
        <v>16.233342790686542</v>
      </c>
      <c r="AL748" s="111">
        <f t="shared" ref="AL748" si="1204">SUM(AL741:AL747)</f>
        <v>0.63321099999999997</v>
      </c>
      <c r="AM748" s="111">
        <f t="shared" ref="AM748" si="1205">SUM(AM741:AM747)</f>
        <v>218.1411895</v>
      </c>
      <c r="AN748" s="111">
        <f t="shared" ref="AN748" si="1206">SUM(AN741:AN747)</f>
        <v>2.5214318563919518</v>
      </c>
      <c r="AO748" s="111">
        <f t="shared" ref="AO748" si="1207">SUM(AO741:AO747)</f>
        <v>1.028084</v>
      </c>
      <c r="AP748" s="111">
        <f t="shared" ref="AP748" si="1208">SUM(AP741:AP747)</f>
        <v>354.174938</v>
      </c>
      <c r="AQ748" s="111">
        <f t="shared" ref="AQ748" si="1209">SUM(AQ741:AQ747)</f>
        <v>3.8148746367477431</v>
      </c>
      <c r="AR748" s="111">
        <f t="shared" ref="AR748" si="1210">SUM(AR741:AR747)</f>
        <v>0.78783800000000004</v>
      </c>
      <c r="AS748" s="111">
        <f t="shared" ref="AS748" si="1211">SUM(AS741:AS747)</f>
        <v>271.410191</v>
      </c>
      <c r="AT748" s="111">
        <f t="shared" ref="AT748" si="1212">SUM(AT741:AT747)</f>
        <v>3.1002688555554982</v>
      </c>
      <c r="AU748" s="111">
        <f t="shared" ref="AU748" si="1213">SUM(AU741:AU747)</f>
        <v>0.912493</v>
      </c>
      <c r="AV748" s="111">
        <f t="shared" ref="AV748" si="1214">SUM(AV741:AV747)</f>
        <v>314.35383850000005</v>
      </c>
      <c r="AW748" s="111">
        <f t="shared" ref="AW748" si="1215">SUM(AW741:AW747)</f>
        <v>3.3994969812619482</v>
      </c>
      <c r="AX748" s="111">
        <f t="shared" ref="AX748" si="1216">SUM(AX741:AX747)</f>
        <v>3.3616260000000002</v>
      </c>
      <c r="AY748" s="111">
        <f t="shared" ref="AY748" si="1217">SUM(AY741:AY747)</f>
        <v>1158.0801569999999</v>
      </c>
      <c r="AZ748" s="111">
        <f t="shared" ref="AZ748" si="1218">SUM(AZ741:AZ747)</f>
        <v>12.836072329957142</v>
      </c>
      <c r="BA748" s="111">
        <f t="shared" ref="BA748" si="1219">SUM(BA741:BA747)</f>
        <v>3.16709</v>
      </c>
      <c r="BB748" s="111">
        <f t="shared" ref="BB748" si="1220">SUM(BB741:BB747)</f>
        <v>1091.0625049999999</v>
      </c>
      <c r="BC748" s="111">
        <f t="shared" ref="BC748" si="1221">SUM(BC741:BC747)</f>
        <v>12.770875077011446</v>
      </c>
      <c r="BD748" s="111">
        <f t="shared" ref="BD748" si="1222">SUM(BD741:BD747)</f>
        <v>2.9953949999999998</v>
      </c>
      <c r="BE748" s="111">
        <f t="shared" ref="BE748" si="1223">SUM(BE741:BE747)</f>
        <v>1031.9135775</v>
      </c>
      <c r="BF748" s="111">
        <f t="shared" ref="BF748" si="1224">SUM(BF741:BF747)</f>
        <v>12.645374022184209</v>
      </c>
      <c r="BG748" s="111">
        <f t="shared" ref="BG748" si="1225">SUM(BG741:BG747)</f>
        <v>2.8337950000000003</v>
      </c>
      <c r="BH748" s="111">
        <f t="shared" ref="BH748" si="1226">SUM(BH741:BH747)</f>
        <v>976.24237749999998</v>
      </c>
      <c r="BI748" s="111">
        <f t="shared" ref="BI748" si="1227">SUM(BI741:BI747)</f>
        <v>12.526297652973142</v>
      </c>
      <c r="BJ748" s="225">
        <f t="shared" ref="BJ748" si="1228">SUM(BJ741:BJ747)</f>
        <v>2.6816209999999998</v>
      </c>
      <c r="BK748" s="225">
        <f t="shared" ref="BK748" si="1229">SUM(BK741:BK747)</f>
        <v>923.81843449999997</v>
      </c>
      <c r="BL748" s="225">
        <f t="shared" ref="BL748" si="1230">SUM(BL741:BL747)</f>
        <v>12.416573037430464</v>
      </c>
      <c r="BM748" s="112">
        <f t="shared" ref="BM748" si="1231">SUM(BM741:BM747)</f>
        <v>0</v>
      </c>
      <c r="BN748" s="112">
        <f t="shared" ref="BN748" si="1232">SUM(BN741:BN747)</f>
        <v>0</v>
      </c>
      <c r="BO748" s="112">
        <f t="shared" ref="BO748" si="1233">SUM(BO741:BO747)</f>
        <v>0</v>
      </c>
      <c r="BP748" s="112">
        <f t="shared" ref="BP748" si="1234">SUM(BP741:BP747)</f>
        <v>0</v>
      </c>
      <c r="BQ748" s="599">
        <f t="shared" ref="BQ748" si="1235">SUM(BQ741:BQ747)</f>
        <v>182.70064137431328</v>
      </c>
      <c r="BR748" s="247">
        <f t="shared" ref="BR748" si="1236">SUM(BR741:BR747)</f>
        <v>0</v>
      </c>
      <c r="BS748" s="111">
        <f t="shared" ref="BS748" si="1237">SUM(BS741:BS747)</f>
        <v>0</v>
      </c>
      <c r="BT748" s="111">
        <f>SUM(BT741:BT747)</f>
        <v>44.674920544615453</v>
      </c>
      <c r="BU748" s="111">
        <f t="shared" ref="BU748" si="1238">SUM(BU741:BU747)</f>
        <v>42.113862555069026</v>
      </c>
      <c r="BV748" s="111">
        <f t="shared" ref="BV748" si="1239">SUM(BV741:BV747)</f>
        <v>48.320869580299544</v>
      </c>
      <c r="BW748" s="111">
        <f t="shared" ref="BW748" si="1240">SUM(BW741:BW747)</f>
        <v>47.590988694329248</v>
      </c>
      <c r="BX748" s="225">
        <f t="shared" ref="BX748" si="1241">SUM(BX741:BX747)</f>
        <v>51.105219977917358</v>
      </c>
      <c r="BY748" s="225">
        <f t="shared" ref="BY748" si="1242">SUM(BY741:BY747)</f>
        <v>52.942990093086514</v>
      </c>
      <c r="BZ748" s="225">
        <f t="shared" ref="BZ748" si="1243">SUM(BZ741:BZ747)</f>
        <v>22.884883412000001</v>
      </c>
      <c r="CA748" s="247">
        <f t="shared" ref="CA748" si="1244">SUM(CA741:CA747)</f>
        <v>0</v>
      </c>
      <c r="CB748" s="225">
        <f>SUM(CB741:CB747)</f>
        <v>0</v>
      </c>
      <c r="CC748" s="225">
        <f t="shared" ref="CC748" si="1245">SUM(CC741:CC747)</f>
        <v>24.220933072000001</v>
      </c>
      <c r="CD748" s="225">
        <f t="shared" ref="CD748" si="1246">SUM(CD741:CD747)</f>
        <v>0</v>
      </c>
      <c r="CE748" s="225">
        <f t="shared" ref="CE748" si="1247">SUM(CE741:CE747)</f>
        <v>0</v>
      </c>
      <c r="CF748" s="225">
        <f t="shared" ref="CF748" si="1248">SUM(CF741:CF747)</f>
        <v>0</v>
      </c>
      <c r="CG748" s="225">
        <f t="shared" ref="CG748" si="1249">SUM(CG741:CG747)</f>
        <v>0</v>
      </c>
      <c r="CH748" s="225">
        <f t="shared" ref="CH748" si="1250">SUM(CH741:CH747)</f>
        <v>0</v>
      </c>
      <c r="CI748" s="89"/>
      <c r="CJ748" s="89"/>
      <c r="CK748" s="222"/>
    </row>
    <row r="749" spans="1:89" outlineLevel="1">
      <c r="A749" s="117"/>
      <c r="B749" s="117"/>
      <c r="C749" s="95" t="s">
        <v>45</v>
      </c>
      <c r="D749" s="122" t="s">
        <v>105</v>
      </c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23"/>
      <c r="AB749" s="112"/>
      <c r="AC749" s="246"/>
      <c r="AD749" s="246"/>
      <c r="AE749" s="246"/>
      <c r="AF749" s="246"/>
      <c r="AG749" s="246"/>
      <c r="AH749" s="246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246"/>
      <c r="BS749" s="112"/>
      <c r="BT749" s="112"/>
      <c r="BU749" s="112"/>
      <c r="BV749" s="112"/>
      <c r="BW749" s="112"/>
      <c r="BX749" s="112"/>
      <c r="BY749" s="112"/>
      <c r="BZ749" s="225"/>
      <c r="CA749" s="225"/>
      <c r="CB749" s="225"/>
      <c r="CC749" s="225"/>
      <c r="CD749" s="225"/>
      <c r="CE749" s="225"/>
      <c r="CF749" s="225"/>
      <c r="CG749" s="225"/>
      <c r="CH749" s="225"/>
      <c r="CI749" s="225"/>
      <c r="CJ749" s="225"/>
      <c r="CK749" s="225"/>
    </row>
    <row r="750" spans="1:89" hidden="1" outlineLevel="1">
      <c r="A750" s="117"/>
      <c r="B750" s="117"/>
      <c r="C750" s="95"/>
      <c r="D750" s="122"/>
      <c r="E750" s="123"/>
      <c r="F750" s="123"/>
      <c r="G750" s="111">
        <f>J750+O750+P750+Q750+R750</f>
        <v>0</v>
      </c>
      <c r="H750" s="225">
        <f t="shared" ref="H750:J752" si="1251">SUM(I750:L750)</f>
        <v>0</v>
      </c>
      <c r="I750" s="225">
        <f t="shared" si="1251"/>
        <v>0</v>
      </c>
      <c r="J750" s="111">
        <f t="shared" si="1251"/>
        <v>0</v>
      </c>
      <c r="K750" s="123"/>
      <c r="L750" s="123"/>
      <c r="M750" s="123"/>
      <c r="N750" s="123"/>
      <c r="O750" s="123"/>
      <c r="P750" s="123"/>
      <c r="Q750" s="123"/>
      <c r="R750" s="123"/>
      <c r="S750" s="221"/>
      <c r="T750" s="123"/>
      <c r="U750" s="123"/>
      <c r="V750" s="123"/>
      <c r="W750" s="123"/>
      <c r="X750" s="123"/>
      <c r="Y750" s="123"/>
      <c r="Z750" s="221"/>
      <c r="AA750" s="123"/>
      <c r="AB750" s="111">
        <f>AI750+AX750+BA750+BD750+BG750</f>
        <v>0</v>
      </c>
      <c r="AC750" s="247"/>
      <c r="AD750" s="247"/>
      <c r="AE750" s="247"/>
      <c r="AF750" s="247"/>
      <c r="AG750" s="247"/>
      <c r="AH750" s="247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221"/>
      <c r="BK750" s="221"/>
      <c r="BL750" s="221"/>
      <c r="BM750" s="124"/>
      <c r="BN750" s="124"/>
      <c r="BO750" s="124"/>
      <c r="BP750" s="124"/>
      <c r="BQ750" s="111">
        <f>SUM(BS750:BW750)</f>
        <v>0</v>
      </c>
      <c r="BR750" s="247"/>
      <c r="BS750" s="123"/>
      <c r="BT750" s="123"/>
      <c r="BU750" s="123"/>
      <c r="BV750" s="123"/>
      <c r="BW750" s="123"/>
      <c r="BX750" s="221"/>
      <c r="BY750" s="221"/>
      <c r="BZ750" s="111">
        <f>SUM(CA750:CD750)</f>
        <v>0</v>
      </c>
      <c r="CA750" s="123"/>
      <c r="CB750" s="123"/>
      <c r="CC750" s="123"/>
      <c r="CD750" s="123"/>
      <c r="CE750" s="221"/>
      <c r="CF750" s="229"/>
      <c r="CG750" s="578"/>
      <c r="CH750" s="578"/>
      <c r="CI750" s="123"/>
      <c r="CJ750" s="123"/>
      <c r="CK750" s="117"/>
    </row>
    <row r="751" spans="1:89" hidden="1" outlineLevel="1">
      <c r="A751" s="117"/>
      <c r="B751" s="117"/>
      <c r="C751" s="95"/>
      <c r="D751" s="122"/>
      <c r="E751" s="123"/>
      <c r="F751" s="123"/>
      <c r="G751" s="111">
        <f>J751+O751+P751+Q751+R751</f>
        <v>0</v>
      </c>
      <c r="H751" s="225">
        <f t="shared" si="1251"/>
        <v>0</v>
      </c>
      <c r="I751" s="225">
        <f t="shared" si="1251"/>
        <v>0</v>
      </c>
      <c r="J751" s="111">
        <f t="shared" si="1251"/>
        <v>0</v>
      </c>
      <c r="K751" s="90"/>
      <c r="L751" s="90"/>
      <c r="M751" s="90"/>
      <c r="N751" s="90"/>
      <c r="O751" s="90"/>
      <c r="P751" s="90"/>
      <c r="Q751" s="90"/>
      <c r="R751" s="90"/>
      <c r="S751" s="224"/>
      <c r="T751" s="87"/>
      <c r="U751" s="87"/>
      <c r="V751" s="87"/>
      <c r="W751" s="87"/>
      <c r="X751" s="87"/>
      <c r="Y751" s="87"/>
      <c r="Z751" s="222"/>
      <c r="AA751" s="123"/>
      <c r="AB751" s="111">
        <f>AI751+AX751+BA751+BD751+BG751</f>
        <v>0</v>
      </c>
      <c r="AC751" s="247"/>
      <c r="AD751" s="247"/>
      <c r="AE751" s="247"/>
      <c r="AF751" s="247"/>
      <c r="AG751" s="247"/>
      <c r="AH751" s="247"/>
      <c r="AI751" s="87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221"/>
      <c r="BK751" s="221"/>
      <c r="BL751" s="221"/>
      <c r="BM751" s="124"/>
      <c r="BN751" s="124"/>
      <c r="BO751" s="124"/>
      <c r="BP751" s="124"/>
      <c r="BQ751" s="111">
        <f>SUM(BS751:BW751)</f>
        <v>0</v>
      </c>
      <c r="BR751" s="247"/>
      <c r="BS751" s="123"/>
      <c r="BT751" s="123"/>
      <c r="BU751" s="123"/>
      <c r="BV751" s="123"/>
      <c r="BW751" s="123"/>
      <c r="BX751" s="221"/>
      <c r="BY751" s="221"/>
      <c r="BZ751" s="111">
        <f>SUM(CA751:CD751)</f>
        <v>0</v>
      </c>
      <c r="CA751" s="123"/>
      <c r="CB751" s="123"/>
      <c r="CC751" s="123"/>
      <c r="CD751" s="123"/>
      <c r="CE751" s="221"/>
      <c r="CF751" s="229"/>
      <c r="CG751" s="578"/>
      <c r="CH751" s="578"/>
      <c r="CI751" s="123"/>
      <c r="CJ751" s="123"/>
      <c r="CK751" s="117"/>
    </row>
    <row r="752" spans="1:89" hidden="1" outlineLevel="1">
      <c r="A752" s="117"/>
      <c r="B752" s="117"/>
      <c r="C752" s="95" t="s">
        <v>104</v>
      </c>
      <c r="D752" s="122"/>
      <c r="E752" s="123"/>
      <c r="F752" s="123"/>
      <c r="G752" s="111">
        <f>J752+O752+P752+Q752+R752</f>
        <v>0</v>
      </c>
      <c r="H752" s="225">
        <f t="shared" si="1251"/>
        <v>0</v>
      </c>
      <c r="I752" s="225">
        <f t="shared" si="1251"/>
        <v>0</v>
      </c>
      <c r="J752" s="111">
        <f t="shared" si="1251"/>
        <v>0</v>
      </c>
      <c r="K752" s="90"/>
      <c r="L752" s="90"/>
      <c r="M752" s="90"/>
      <c r="N752" s="90"/>
      <c r="O752" s="90"/>
      <c r="P752" s="90"/>
      <c r="Q752" s="90"/>
      <c r="R752" s="90"/>
      <c r="S752" s="224"/>
      <c r="T752" s="87"/>
      <c r="U752" s="87"/>
      <c r="V752" s="87"/>
      <c r="W752" s="87"/>
      <c r="X752" s="87"/>
      <c r="Y752" s="87"/>
      <c r="Z752" s="222"/>
      <c r="AA752" s="123"/>
      <c r="AB752" s="111">
        <f>AI752+AX752+BA752+BD752+BG752</f>
        <v>0</v>
      </c>
      <c r="AC752" s="247"/>
      <c r="AD752" s="247"/>
      <c r="AE752" s="247"/>
      <c r="AF752" s="247"/>
      <c r="AG752" s="247"/>
      <c r="AH752" s="247"/>
      <c r="AI752" s="87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221"/>
      <c r="BK752" s="221"/>
      <c r="BL752" s="221"/>
      <c r="BM752" s="124"/>
      <c r="BN752" s="124"/>
      <c r="BO752" s="124"/>
      <c r="BP752" s="124"/>
      <c r="BQ752" s="111">
        <f>SUM(BS752:BW752)</f>
        <v>0</v>
      </c>
      <c r="BR752" s="247"/>
      <c r="BS752" s="123"/>
      <c r="BT752" s="123"/>
      <c r="BU752" s="123"/>
      <c r="BV752" s="123"/>
      <c r="BW752" s="123"/>
      <c r="BX752" s="221"/>
      <c r="BY752" s="221"/>
      <c r="BZ752" s="111">
        <f>SUM(CA752:CD752)</f>
        <v>0</v>
      </c>
      <c r="CA752" s="123"/>
      <c r="CB752" s="123"/>
      <c r="CC752" s="123"/>
      <c r="CD752" s="123"/>
      <c r="CE752" s="221"/>
      <c r="CF752" s="229"/>
      <c r="CG752" s="578"/>
      <c r="CH752" s="578"/>
      <c r="CI752" s="123"/>
      <c r="CJ752" s="123"/>
      <c r="CK752" s="117"/>
    </row>
    <row r="753" spans="1:89" hidden="1" outlineLevel="1">
      <c r="A753" s="117"/>
      <c r="B753" s="117"/>
      <c r="C753" s="97"/>
      <c r="D753" s="124" t="s">
        <v>13</v>
      </c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24"/>
      <c r="AB753" s="111">
        <f>SUM(AB750:AB752)</f>
        <v>0</v>
      </c>
      <c r="AC753" s="247"/>
      <c r="AD753" s="247"/>
      <c r="AE753" s="247"/>
      <c r="AF753" s="247"/>
      <c r="AG753" s="247"/>
      <c r="AH753" s="247"/>
      <c r="AI753" s="111">
        <f>SUM(AI750:AI752)</f>
        <v>0</v>
      </c>
      <c r="AJ753" s="111">
        <f>SUM(AJ750:AJ752)</f>
        <v>0</v>
      </c>
      <c r="AK753" s="111">
        <f t="shared" ref="AK753:BI753" si="1252">SUM(AK750:AK752)</f>
        <v>0</v>
      </c>
      <c r="AL753" s="111">
        <f t="shared" si="1252"/>
        <v>0</v>
      </c>
      <c r="AM753" s="111">
        <f t="shared" si="1252"/>
        <v>0</v>
      </c>
      <c r="AN753" s="111">
        <f t="shared" si="1252"/>
        <v>0</v>
      </c>
      <c r="AO753" s="111">
        <f t="shared" si="1252"/>
        <v>0</v>
      </c>
      <c r="AP753" s="111">
        <f t="shared" si="1252"/>
        <v>0</v>
      </c>
      <c r="AQ753" s="111">
        <f t="shared" si="1252"/>
        <v>0</v>
      </c>
      <c r="AR753" s="111">
        <f t="shared" si="1252"/>
        <v>0</v>
      </c>
      <c r="AS753" s="111">
        <f t="shared" si="1252"/>
        <v>0</v>
      </c>
      <c r="AT753" s="111">
        <f t="shared" si="1252"/>
        <v>0</v>
      </c>
      <c r="AU753" s="111">
        <f t="shared" si="1252"/>
        <v>0</v>
      </c>
      <c r="AV753" s="111">
        <f t="shared" si="1252"/>
        <v>0</v>
      </c>
      <c r="AW753" s="111">
        <f t="shared" si="1252"/>
        <v>0</v>
      </c>
      <c r="AX753" s="111">
        <f t="shared" si="1252"/>
        <v>0</v>
      </c>
      <c r="AY753" s="111">
        <f t="shared" si="1252"/>
        <v>0</v>
      </c>
      <c r="AZ753" s="111">
        <f t="shared" si="1252"/>
        <v>0</v>
      </c>
      <c r="BA753" s="111">
        <f t="shared" si="1252"/>
        <v>0</v>
      </c>
      <c r="BB753" s="111">
        <f t="shared" si="1252"/>
        <v>0</v>
      </c>
      <c r="BC753" s="111">
        <f t="shared" si="1252"/>
        <v>0</v>
      </c>
      <c r="BD753" s="111">
        <f t="shared" si="1252"/>
        <v>0</v>
      </c>
      <c r="BE753" s="111">
        <f t="shared" si="1252"/>
        <v>0</v>
      </c>
      <c r="BF753" s="111">
        <f t="shared" si="1252"/>
        <v>0</v>
      </c>
      <c r="BG753" s="111">
        <f t="shared" si="1252"/>
        <v>0</v>
      </c>
      <c r="BH753" s="111">
        <f t="shared" si="1252"/>
        <v>0</v>
      </c>
      <c r="BI753" s="111">
        <f t="shared" si="1252"/>
        <v>0</v>
      </c>
      <c r="BJ753" s="225">
        <f>SUM(BJ750:BJ752)</f>
        <v>0</v>
      </c>
      <c r="BK753" s="225">
        <f>SUM(BK750:BK752)</f>
        <v>0</v>
      </c>
      <c r="BL753" s="225">
        <f>SUM(BL750:BL752)</f>
        <v>0</v>
      </c>
      <c r="BM753" s="112"/>
      <c r="BN753" s="112"/>
      <c r="BO753" s="112"/>
      <c r="BP753" s="112"/>
      <c r="BQ753" s="111">
        <f t="shared" ref="BQ753:CD753" si="1253">SUM(BQ750:BQ752)</f>
        <v>0</v>
      </c>
      <c r="BR753" s="247"/>
      <c r="BS753" s="111">
        <f t="shared" si="1253"/>
        <v>0</v>
      </c>
      <c r="BT753" s="111">
        <f t="shared" si="1253"/>
        <v>0</v>
      </c>
      <c r="BU753" s="111">
        <f t="shared" si="1253"/>
        <v>0</v>
      </c>
      <c r="BV753" s="111">
        <f t="shared" si="1253"/>
        <v>0</v>
      </c>
      <c r="BW753" s="111">
        <f t="shared" si="1253"/>
        <v>0</v>
      </c>
      <c r="BX753" s="225">
        <f>SUM(BX750:BX752)</f>
        <v>0</v>
      </c>
      <c r="BY753" s="225">
        <f>SUM(BY750:BY752)</f>
        <v>0</v>
      </c>
      <c r="BZ753" s="111">
        <f t="shared" si="1253"/>
        <v>0</v>
      </c>
      <c r="CA753" s="111">
        <f t="shared" si="1253"/>
        <v>0</v>
      </c>
      <c r="CB753" s="111">
        <f t="shared" si="1253"/>
        <v>0</v>
      </c>
      <c r="CC753" s="111">
        <f t="shared" si="1253"/>
        <v>0</v>
      </c>
      <c r="CD753" s="111">
        <f t="shared" si="1253"/>
        <v>0</v>
      </c>
      <c r="CE753" s="225">
        <f>SUM(CE750:CE752)</f>
        <v>0</v>
      </c>
      <c r="CF753" s="247"/>
      <c r="CG753" s="570"/>
      <c r="CH753" s="570"/>
      <c r="CI753" s="112"/>
      <c r="CJ753" s="112"/>
      <c r="CK753" s="112"/>
    </row>
    <row r="754" spans="1:89" ht="45" hidden="1" outlineLevel="1">
      <c r="A754" s="117"/>
      <c r="B754" s="117"/>
      <c r="C754" s="98" t="s">
        <v>46</v>
      </c>
      <c r="D754" s="38" t="s">
        <v>290</v>
      </c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23"/>
      <c r="AB754" s="112"/>
      <c r="AC754" s="246"/>
      <c r="AD754" s="246"/>
      <c r="AE754" s="246"/>
      <c r="AF754" s="246"/>
      <c r="AG754" s="246"/>
      <c r="AH754" s="246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246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246"/>
      <c r="CG754" s="582"/>
      <c r="CH754" s="582"/>
      <c r="CI754" s="112"/>
      <c r="CJ754" s="112"/>
      <c r="CK754" s="112"/>
    </row>
    <row r="755" spans="1:89" hidden="1" outlineLevel="1">
      <c r="A755" s="117"/>
      <c r="B755" s="117"/>
      <c r="C755" s="95" t="s">
        <v>124</v>
      </c>
      <c r="D755" s="122" t="s">
        <v>101</v>
      </c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24"/>
      <c r="AB755" s="112"/>
      <c r="AC755" s="246"/>
      <c r="AD755" s="246"/>
      <c r="AE755" s="246"/>
      <c r="AF755" s="246"/>
      <c r="AG755" s="246"/>
      <c r="AH755" s="246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246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246"/>
      <c r="CG755" s="582"/>
      <c r="CH755" s="582"/>
      <c r="CI755" s="112"/>
      <c r="CJ755" s="112"/>
      <c r="CK755" s="112"/>
    </row>
    <row r="756" spans="1:89" hidden="1" outlineLevel="1">
      <c r="A756" s="117"/>
      <c r="B756" s="117"/>
      <c r="C756" s="99"/>
      <c r="D756" s="117"/>
      <c r="E756" s="124"/>
      <c r="F756" s="124"/>
      <c r="G756" s="111">
        <f>J756+O756+P756+Q756+R756</f>
        <v>0</v>
      </c>
      <c r="H756" s="225">
        <f t="shared" ref="H756:J758" si="1254">SUM(I756:L756)</f>
        <v>0</v>
      </c>
      <c r="I756" s="225">
        <f t="shared" si="1254"/>
        <v>0</v>
      </c>
      <c r="J756" s="111">
        <f t="shared" si="1254"/>
        <v>0</v>
      </c>
      <c r="K756" s="123"/>
      <c r="L756" s="123"/>
      <c r="M756" s="123"/>
      <c r="N756" s="123"/>
      <c r="O756" s="123"/>
      <c r="P756" s="123"/>
      <c r="Q756" s="123"/>
      <c r="R756" s="123"/>
      <c r="S756" s="221"/>
      <c r="T756" s="123"/>
      <c r="U756" s="123"/>
      <c r="V756" s="123"/>
      <c r="W756" s="123"/>
      <c r="X756" s="123"/>
      <c r="Y756" s="123"/>
      <c r="Z756" s="221"/>
      <c r="AA756" s="124"/>
      <c r="AB756" s="111">
        <f>AI756+AX756+BA756+BD756+BG756</f>
        <v>0</v>
      </c>
      <c r="AC756" s="247"/>
      <c r="AD756" s="247"/>
      <c r="AE756" s="247"/>
      <c r="AF756" s="247"/>
      <c r="AG756" s="247"/>
      <c r="AH756" s="247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221"/>
      <c r="BK756" s="221"/>
      <c r="BL756" s="221"/>
      <c r="BM756" s="124"/>
      <c r="BN756" s="124"/>
      <c r="BO756" s="124"/>
      <c r="BP756" s="124"/>
      <c r="BQ756" s="111">
        <f>SUM(BS756:BW756)</f>
        <v>0</v>
      </c>
      <c r="BR756" s="247"/>
      <c r="BS756" s="123"/>
      <c r="BT756" s="123"/>
      <c r="BU756" s="123"/>
      <c r="BV756" s="123"/>
      <c r="BW756" s="123"/>
      <c r="BX756" s="221"/>
      <c r="BY756" s="221"/>
      <c r="BZ756" s="111">
        <f>SUM(CA756:CD756)</f>
        <v>0</v>
      </c>
      <c r="CA756" s="123"/>
      <c r="CB756" s="123"/>
      <c r="CC756" s="123"/>
      <c r="CD756" s="123"/>
      <c r="CE756" s="221"/>
      <c r="CF756" s="229"/>
      <c r="CG756" s="578"/>
      <c r="CH756" s="578"/>
      <c r="CI756" s="124"/>
      <c r="CJ756" s="124"/>
      <c r="CK756" s="117"/>
    </row>
    <row r="757" spans="1:89" hidden="1" outlineLevel="1">
      <c r="A757" s="117"/>
      <c r="B757" s="117"/>
      <c r="C757" s="99"/>
      <c r="D757" s="117"/>
      <c r="E757" s="124"/>
      <c r="F757" s="124"/>
      <c r="G757" s="111">
        <f>J757+O757+P757+Q757+R757</f>
        <v>0</v>
      </c>
      <c r="H757" s="225">
        <f t="shared" si="1254"/>
        <v>0</v>
      </c>
      <c r="I757" s="225">
        <f t="shared" si="1254"/>
        <v>0</v>
      </c>
      <c r="J757" s="111">
        <f t="shared" si="1254"/>
        <v>0</v>
      </c>
      <c r="K757" s="90"/>
      <c r="L757" s="90"/>
      <c r="M757" s="90"/>
      <c r="N757" s="90"/>
      <c r="O757" s="90"/>
      <c r="P757" s="90"/>
      <c r="Q757" s="90"/>
      <c r="R757" s="90"/>
      <c r="S757" s="224"/>
      <c r="T757" s="87"/>
      <c r="U757" s="87"/>
      <c r="V757" s="87"/>
      <c r="W757" s="87"/>
      <c r="X757" s="87"/>
      <c r="Y757" s="87"/>
      <c r="Z757" s="222"/>
      <c r="AA757" s="124"/>
      <c r="AB757" s="111">
        <f>AI757+AX757+BA757+BD757+BG757</f>
        <v>0</v>
      </c>
      <c r="AC757" s="247"/>
      <c r="AD757" s="247"/>
      <c r="AE757" s="247"/>
      <c r="AF757" s="247"/>
      <c r="AG757" s="247"/>
      <c r="AH757" s="247"/>
      <c r="AI757" s="87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221"/>
      <c r="BK757" s="221"/>
      <c r="BL757" s="221"/>
      <c r="BM757" s="124"/>
      <c r="BN757" s="124"/>
      <c r="BO757" s="124"/>
      <c r="BP757" s="124"/>
      <c r="BQ757" s="111">
        <f>SUM(BS757:BW757)</f>
        <v>0</v>
      </c>
      <c r="BR757" s="247"/>
      <c r="BS757" s="87"/>
      <c r="BT757" s="87"/>
      <c r="BU757" s="87"/>
      <c r="BV757" s="87"/>
      <c r="BW757" s="87"/>
      <c r="BX757" s="222"/>
      <c r="BY757" s="222"/>
      <c r="BZ757" s="111">
        <f>SUM(CA757:CD757)</f>
        <v>0</v>
      </c>
      <c r="CA757" s="87"/>
      <c r="CB757" s="87"/>
      <c r="CC757" s="87"/>
      <c r="CD757" s="87"/>
      <c r="CE757" s="222"/>
      <c r="CF757" s="226"/>
      <c r="CG757" s="568"/>
      <c r="CH757" s="568"/>
      <c r="CI757" s="124"/>
      <c r="CJ757" s="124"/>
      <c r="CK757" s="117"/>
    </row>
    <row r="758" spans="1:89" hidden="1" outlineLevel="1">
      <c r="A758" s="117"/>
      <c r="B758" s="117"/>
      <c r="C758" s="99" t="s">
        <v>104</v>
      </c>
      <c r="D758" s="117"/>
      <c r="E758" s="124"/>
      <c r="F758" s="124"/>
      <c r="G758" s="111">
        <f>J758+O758+P758+Q758+R758</f>
        <v>0</v>
      </c>
      <c r="H758" s="225">
        <f t="shared" si="1254"/>
        <v>0</v>
      </c>
      <c r="I758" s="225">
        <f t="shared" si="1254"/>
        <v>0</v>
      </c>
      <c r="J758" s="111">
        <f t="shared" si="1254"/>
        <v>0</v>
      </c>
      <c r="K758" s="90"/>
      <c r="L758" s="90"/>
      <c r="M758" s="90"/>
      <c r="N758" s="90"/>
      <c r="O758" s="90"/>
      <c r="P758" s="90"/>
      <c r="Q758" s="90"/>
      <c r="R758" s="90"/>
      <c r="S758" s="224"/>
      <c r="T758" s="87"/>
      <c r="U758" s="87"/>
      <c r="V758" s="87"/>
      <c r="W758" s="87"/>
      <c r="X758" s="87"/>
      <c r="Y758" s="87"/>
      <c r="Z758" s="222"/>
      <c r="AA758" s="124"/>
      <c r="AB758" s="111">
        <f>AI758+AX758+BA758+BD758+BG758</f>
        <v>0</v>
      </c>
      <c r="AC758" s="247"/>
      <c r="AD758" s="247"/>
      <c r="AE758" s="247"/>
      <c r="AF758" s="247"/>
      <c r="AG758" s="247"/>
      <c r="AH758" s="247"/>
      <c r="AI758" s="87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221"/>
      <c r="BK758" s="221"/>
      <c r="BL758" s="221"/>
      <c r="BM758" s="124"/>
      <c r="BN758" s="124"/>
      <c r="BO758" s="124"/>
      <c r="BP758" s="124"/>
      <c r="BQ758" s="111">
        <f>SUM(BS758:BW758)</f>
        <v>0</v>
      </c>
      <c r="BR758" s="247"/>
      <c r="BS758" s="87"/>
      <c r="BT758" s="87"/>
      <c r="BU758" s="87"/>
      <c r="BV758" s="87"/>
      <c r="BW758" s="87"/>
      <c r="BX758" s="222"/>
      <c r="BY758" s="222"/>
      <c r="BZ758" s="111">
        <f>SUM(CA758:CD758)</f>
        <v>0</v>
      </c>
      <c r="CA758" s="87"/>
      <c r="CB758" s="87"/>
      <c r="CC758" s="87"/>
      <c r="CD758" s="87"/>
      <c r="CE758" s="222"/>
      <c r="CF758" s="226"/>
      <c r="CG758" s="568"/>
      <c r="CH758" s="568"/>
      <c r="CI758" s="124"/>
      <c r="CJ758" s="124"/>
      <c r="CK758" s="117"/>
    </row>
    <row r="759" spans="1:89" hidden="1" outlineLevel="1">
      <c r="A759" s="117"/>
      <c r="B759" s="117"/>
      <c r="C759" s="97"/>
      <c r="D759" s="124" t="s">
        <v>13</v>
      </c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24"/>
      <c r="AB759" s="111">
        <f>SUM(AB756:AB758)</f>
        <v>0</v>
      </c>
      <c r="AC759" s="247"/>
      <c r="AD759" s="247"/>
      <c r="AE759" s="247"/>
      <c r="AF759" s="247"/>
      <c r="AG759" s="247"/>
      <c r="AH759" s="247"/>
      <c r="AI759" s="111">
        <f>SUM(AI756:AI758)</f>
        <v>0</v>
      </c>
      <c r="AJ759" s="111">
        <f>SUM(AJ756:AJ758)</f>
        <v>0</v>
      </c>
      <c r="AK759" s="111">
        <f t="shared" ref="AK759:BI759" si="1255">SUM(AK756:AK758)</f>
        <v>0</v>
      </c>
      <c r="AL759" s="111">
        <f t="shared" si="1255"/>
        <v>0</v>
      </c>
      <c r="AM759" s="111">
        <f t="shared" si="1255"/>
        <v>0</v>
      </c>
      <c r="AN759" s="111">
        <f t="shared" si="1255"/>
        <v>0</v>
      </c>
      <c r="AO759" s="111">
        <f t="shared" si="1255"/>
        <v>0</v>
      </c>
      <c r="AP759" s="111">
        <f t="shared" si="1255"/>
        <v>0</v>
      </c>
      <c r="AQ759" s="111">
        <f t="shared" si="1255"/>
        <v>0</v>
      </c>
      <c r="AR759" s="111">
        <f t="shared" si="1255"/>
        <v>0</v>
      </c>
      <c r="AS759" s="111">
        <f t="shared" si="1255"/>
        <v>0</v>
      </c>
      <c r="AT759" s="111">
        <f t="shared" si="1255"/>
        <v>0</v>
      </c>
      <c r="AU759" s="111">
        <f t="shared" si="1255"/>
        <v>0</v>
      </c>
      <c r="AV759" s="111">
        <f t="shared" si="1255"/>
        <v>0</v>
      </c>
      <c r="AW759" s="111">
        <f t="shared" si="1255"/>
        <v>0</v>
      </c>
      <c r="AX759" s="111">
        <f t="shared" si="1255"/>
        <v>0</v>
      </c>
      <c r="AY759" s="111">
        <f t="shared" si="1255"/>
        <v>0</v>
      </c>
      <c r="AZ759" s="111">
        <f t="shared" si="1255"/>
        <v>0</v>
      </c>
      <c r="BA759" s="111">
        <f t="shared" si="1255"/>
        <v>0</v>
      </c>
      <c r="BB759" s="111">
        <f t="shared" si="1255"/>
        <v>0</v>
      </c>
      <c r="BC759" s="111">
        <f t="shared" si="1255"/>
        <v>0</v>
      </c>
      <c r="BD759" s="111">
        <f t="shared" si="1255"/>
        <v>0</v>
      </c>
      <c r="BE759" s="111">
        <f t="shared" si="1255"/>
        <v>0</v>
      </c>
      <c r="BF759" s="111">
        <f t="shared" si="1255"/>
        <v>0</v>
      </c>
      <c r="BG759" s="111">
        <f t="shared" si="1255"/>
        <v>0</v>
      </c>
      <c r="BH759" s="111">
        <f t="shared" si="1255"/>
        <v>0</v>
      </c>
      <c r="BI759" s="111">
        <f t="shared" si="1255"/>
        <v>0</v>
      </c>
      <c r="BJ759" s="225">
        <f>SUM(BJ756:BJ758)</f>
        <v>0</v>
      </c>
      <c r="BK759" s="225">
        <f>SUM(BK756:BK758)</f>
        <v>0</v>
      </c>
      <c r="BL759" s="225">
        <f>SUM(BL756:BL758)</f>
        <v>0</v>
      </c>
      <c r="BM759" s="112"/>
      <c r="BN759" s="112"/>
      <c r="BO759" s="112"/>
      <c r="BP759" s="112"/>
      <c r="BQ759" s="111">
        <f t="shared" ref="BQ759:CD759" si="1256">SUM(BQ756:BQ758)</f>
        <v>0</v>
      </c>
      <c r="BR759" s="247"/>
      <c r="BS759" s="111">
        <f t="shared" si="1256"/>
        <v>0</v>
      </c>
      <c r="BT759" s="111">
        <f t="shared" si="1256"/>
        <v>0</v>
      </c>
      <c r="BU759" s="111">
        <f t="shared" si="1256"/>
        <v>0</v>
      </c>
      <c r="BV759" s="111">
        <f t="shared" si="1256"/>
        <v>0</v>
      </c>
      <c r="BW759" s="111">
        <f t="shared" si="1256"/>
        <v>0</v>
      </c>
      <c r="BX759" s="225">
        <f>SUM(BX756:BX758)</f>
        <v>0</v>
      </c>
      <c r="BY759" s="225">
        <f>SUM(BY756:BY758)</f>
        <v>0</v>
      </c>
      <c r="BZ759" s="111">
        <f t="shared" si="1256"/>
        <v>0</v>
      </c>
      <c r="CA759" s="111">
        <f t="shared" si="1256"/>
        <v>0</v>
      </c>
      <c r="CB759" s="111">
        <f t="shared" si="1256"/>
        <v>0</v>
      </c>
      <c r="CC759" s="111">
        <f t="shared" si="1256"/>
        <v>0</v>
      </c>
      <c r="CD759" s="111">
        <f t="shared" si="1256"/>
        <v>0</v>
      </c>
      <c r="CE759" s="225">
        <f>SUM(CE756:CE758)</f>
        <v>0</v>
      </c>
      <c r="CF759" s="247"/>
      <c r="CG759" s="570"/>
      <c r="CH759" s="570"/>
      <c r="CI759" s="112"/>
      <c r="CJ759" s="112"/>
      <c r="CK759" s="112"/>
    </row>
    <row r="760" spans="1:89" hidden="1" outlineLevel="1">
      <c r="A760" s="117"/>
      <c r="B760" s="117"/>
      <c r="C760" s="95" t="s">
        <v>125</v>
      </c>
      <c r="D760" s="122" t="s">
        <v>105</v>
      </c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24"/>
      <c r="AB760" s="112"/>
      <c r="AC760" s="246"/>
      <c r="AD760" s="246"/>
      <c r="AE760" s="246"/>
      <c r="AF760" s="246"/>
      <c r="AG760" s="246"/>
      <c r="AH760" s="246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246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246"/>
      <c r="CG760" s="582"/>
      <c r="CH760" s="582"/>
      <c r="CI760" s="112"/>
      <c r="CJ760" s="112"/>
      <c r="CK760" s="112"/>
    </row>
    <row r="761" spans="1:89" hidden="1" outlineLevel="1">
      <c r="A761" s="117"/>
      <c r="B761" s="117"/>
      <c r="C761" s="100"/>
      <c r="D761" s="117"/>
      <c r="E761" s="124"/>
      <c r="F761" s="124"/>
      <c r="G761" s="111">
        <f>J761+O761+P761+Q761+R761</f>
        <v>0</v>
      </c>
      <c r="H761" s="225">
        <f t="shared" ref="H761:J763" si="1257">SUM(I761:L761)</f>
        <v>0</v>
      </c>
      <c r="I761" s="225">
        <f t="shared" si="1257"/>
        <v>0</v>
      </c>
      <c r="J761" s="111">
        <f t="shared" si="1257"/>
        <v>0</v>
      </c>
      <c r="K761" s="123"/>
      <c r="L761" s="123"/>
      <c r="M761" s="123"/>
      <c r="N761" s="123"/>
      <c r="O761" s="123"/>
      <c r="P761" s="123"/>
      <c r="Q761" s="123"/>
      <c r="R761" s="123"/>
      <c r="S761" s="221"/>
      <c r="T761" s="123"/>
      <c r="U761" s="123"/>
      <c r="V761" s="123"/>
      <c r="W761" s="123"/>
      <c r="X761" s="123"/>
      <c r="Y761" s="123"/>
      <c r="Z761" s="221"/>
      <c r="AA761" s="124"/>
      <c r="AB761" s="111">
        <f>AI761+AX761+BA761+BD761+BG761</f>
        <v>0</v>
      </c>
      <c r="AC761" s="247"/>
      <c r="AD761" s="247"/>
      <c r="AE761" s="247"/>
      <c r="AF761" s="247"/>
      <c r="AG761" s="247"/>
      <c r="AH761" s="247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221"/>
      <c r="BK761" s="221"/>
      <c r="BL761" s="221"/>
      <c r="BM761" s="124"/>
      <c r="BN761" s="124"/>
      <c r="BO761" s="124"/>
      <c r="BP761" s="124"/>
      <c r="BQ761" s="111">
        <f>SUM(BS761:BW761)</f>
        <v>0</v>
      </c>
      <c r="BR761" s="247"/>
      <c r="BS761" s="123"/>
      <c r="BT761" s="123"/>
      <c r="BU761" s="123"/>
      <c r="BV761" s="123"/>
      <c r="BW761" s="123"/>
      <c r="BX761" s="221"/>
      <c r="BY761" s="221"/>
      <c r="BZ761" s="111">
        <f>SUM(CA761:CD761)</f>
        <v>0</v>
      </c>
      <c r="CA761" s="123"/>
      <c r="CB761" s="123"/>
      <c r="CC761" s="123"/>
      <c r="CD761" s="123"/>
      <c r="CE761" s="221"/>
      <c r="CF761" s="229"/>
      <c r="CG761" s="578"/>
      <c r="CH761" s="578"/>
      <c r="CI761" s="124"/>
      <c r="CJ761" s="124"/>
      <c r="CK761" s="117"/>
    </row>
    <row r="762" spans="1:89" hidden="1" outlineLevel="1">
      <c r="A762" s="117"/>
      <c r="B762" s="117"/>
      <c r="C762" s="100"/>
      <c r="D762" s="117"/>
      <c r="E762" s="124"/>
      <c r="F762" s="124"/>
      <c r="G762" s="111">
        <f>J762+O762+P762+Q762+R762</f>
        <v>0</v>
      </c>
      <c r="H762" s="225">
        <f t="shared" si="1257"/>
        <v>0</v>
      </c>
      <c r="I762" s="225">
        <f t="shared" si="1257"/>
        <v>0</v>
      </c>
      <c r="J762" s="111">
        <f t="shared" si="1257"/>
        <v>0</v>
      </c>
      <c r="K762" s="90"/>
      <c r="L762" s="90"/>
      <c r="M762" s="90"/>
      <c r="N762" s="90"/>
      <c r="O762" s="90"/>
      <c r="P762" s="90"/>
      <c r="Q762" s="90"/>
      <c r="R762" s="90"/>
      <c r="S762" s="224"/>
      <c r="T762" s="87"/>
      <c r="U762" s="87"/>
      <c r="V762" s="87"/>
      <c r="W762" s="87"/>
      <c r="X762" s="87"/>
      <c r="Y762" s="87"/>
      <c r="Z762" s="222"/>
      <c r="AA762" s="124"/>
      <c r="AB762" s="111">
        <f>AI762+AX762+BA762+BD762+BG762</f>
        <v>0</v>
      </c>
      <c r="AC762" s="247"/>
      <c r="AD762" s="247"/>
      <c r="AE762" s="247"/>
      <c r="AF762" s="247"/>
      <c r="AG762" s="247"/>
      <c r="AH762" s="247"/>
      <c r="AI762" s="87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221"/>
      <c r="BK762" s="221"/>
      <c r="BL762" s="221"/>
      <c r="BM762" s="124"/>
      <c r="BN762" s="124"/>
      <c r="BO762" s="124"/>
      <c r="BP762" s="124"/>
      <c r="BQ762" s="111">
        <f>SUM(BS762:BW762)</f>
        <v>0</v>
      </c>
      <c r="BR762" s="247"/>
      <c r="BS762" s="123"/>
      <c r="BT762" s="123"/>
      <c r="BU762" s="123"/>
      <c r="BV762" s="123"/>
      <c r="BW762" s="123"/>
      <c r="BX762" s="221"/>
      <c r="BY762" s="221"/>
      <c r="BZ762" s="111">
        <f>SUM(CA762:CD762)</f>
        <v>0</v>
      </c>
      <c r="CA762" s="123"/>
      <c r="CB762" s="123"/>
      <c r="CC762" s="123"/>
      <c r="CD762" s="123"/>
      <c r="CE762" s="221"/>
      <c r="CF762" s="229"/>
      <c r="CG762" s="578"/>
      <c r="CH762" s="578"/>
      <c r="CI762" s="124"/>
      <c r="CJ762" s="124"/>
      <c r="CK762" s="117"/>
    </row>
    <row r="763" spans="1:89" hidden="1" outlineLevel="1">
      <c r="A763" s="117"/>
      <c r="B763" s="117"/>
      <c r="C763" s="100" t="s">
        <v>104</v>
      </c>
      <c r="D763" s="117"/>
      <c r="E763" s="124"/>
      <c r="F763" s="124"/>
      <c r="G763" s="111">
        <f>J763+O763+P763+Q763+R763</f>
        <v>0</v>
      </c>
      <c r="H763" s="225">
        <f t="shared" si="1257"/>
        <v>0</v>
      </c>
      <c r="I763" s="225">
        <f t="shared" si="1257"/>
        <v>0</v>
      </c>
      <c r="J763" s="111">
        <f t="shared" si="1257"/>
        <v>0</v>
      </c>
      <c r="K763" s="90"/>
      <c r="L763" s="90"/>
      <c r="M763" s="90"/>
      <c r="N763" s="90"/>
      <c r="O763" s="90"/>
      <c r="P763" s="90"/>
      <c r="Q763" s="90"/>
      <c r="R763" s="90"/>
      <c r="S763" s="224"/>
      <c r="T763" s="87"/>
      <c r="U763" s="87"/>
      <c r="V763" s="87"/>
      <c r="W763" s="87"/>
      <c r="X763" s="87"/>
      <c r="Y763" s="87"/>
      <c r="Z763" s="222"/>
      <c r="AA763" s="124"/>
      <c r="AB763" s="111">
        <f>AI763+AX763+BA763+BD763+BG763</f>
        <v>0</v>
      </c>
      <c r="AC763" s="247"/>
      <c r="AD763" s="247"/>
      <c r="AE763" s="247"/>
      <c r="AF763" s="247"/>
      <c r="AG763" s="247"/>
      <c r="AH763" s="247"/>
      <c r="AI763" s="87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221"/>
      <c r="BK763" s="221"/>
      <c r="BL763" s="221"/>
      <c r="BM763" s="124"/>
      <c r="BN763" s="124"/>
      <c r="BO763" s="124"/>
      <c r="BP763" s="124"/>
      <c r="BQ763" s="111">
        <f>SUM(BS763:BW763)</f>
        <v>0</v>
      </c>
      <c r="BR763" s="247"/>
      <c r="BS763" s="123"/>
      <c r="BT763" s="123"/>
      <c r="BU763" s="123"/>
      <c r="BV763" s="123"/>
      <c r="BW763" s="123"/>
      <c r="BX763" s="221"/>
      <c r="BY763" s="221"/>
      <c r="BZ763" s="111">
        <f>SUM(CA763:CD763)</f>
        <v>0</v>
      </c>
      <c r="CA763" s="123"/>
      <c r="CB763" s="123"/>
      <c r="CC763" s="123"/>
      <c r="CD763" s="123"/>
      <c r="CE763" s="221"/>
      <c r="CF763" s="229"/>
      <c r="CG763" s="578"/>
      <c r="CH763" s="578"/>
      <c r="CI763" s="124"/>
      <c r="CJ763" s="124"/>
      <c r="CK763" s="117"/>
    </row>
    <row r="764" spans="1:89" hidden="1" outlineLevel="1">
      <c r="A764" s="117"/>
      <c r="B764" s="117"/>
      <c r="C764" s="97"/>
      <c r="D764" s="124" t="s">
        <v>13</v>
      </c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24"/>
      <c r="AB764" s="111">
        <f>SUM(AB761:AB763)</f>
        <v>0</v>
      </c>
      <c r="AC764" s="247"/>
      <c r="AD764" s="247"/>
      <c r="AE764" s="247"/>
      <c r="AF764" s="247"/>
      <c r="AG764" s="247"/>
      <c r="AH764" s="247"/>
      <c r="AI764" s="111">
        <f>SUM(AI761:AI763)</f>
        <v>0</v>
      </c>
      <c r="AJ764" s="111">
        <f>SUM(AJ761:AJ763)</f>
        <v>0</v>
      </c>
      <c r="AK764" s="111">
        <f t="shared" ref="AK764:BI764" si="1258">SUM(AK761:AK763)</f>
        <v>0</v>
      </c>
      <c r="AL764" s="111">
        <f t="shared" si="1258"/>
        <v>0</v>
      </c>
      <c r="AM764" s="111">
        <f t="shared" si="1258"/>
        <v>0</v>
      </c>
      <c r="AN764" s="111">
        <f t="shared" si="1258"/>
        <v>0</v>
      </c>
      <c r="AO764" s="111">
        <f t="shared" si="1258"/>
        <v>0</v>
      </c>
      <c r="AP764" s="111">
        <f t="shared" si="1258"/>
        <v>0</v>
      </c>
      <c r="AQ764" s="111">
        <f t="shared" si="1258"/>
        <v>0</v>
      </c>
      <c r="AR764" s="111">
        <f t="shared" si="1258"/>
        <v>0</v>
      </c>
      <c r="AS764" s="111">
        <f t="shared" si="1258"/>
        <v>0</v>
      </c>
      <c r="AT764" s="111">
        <f t="shared" si="1258"/>
        <v>0</v>
      </c>
      <c r="AU764" s="111">
        <f t="shared" si="1258"/>
        <v>0</v>
      </c>
      <c r="AV764" s="111">
        <f t="shared" si="1258"/>
        <v>0</v>
      </c>
      <c r="AW764" s="111">
        <f t="shared" si="1258"/>
        <v>0</v>
      </c>
      <c r="AX764" s="111">
        <f t="shared" si="1258"/>
        <v>0</v>
      </c>
      <c r="AY764" s="111">
        <f t="shared" si="1258"/>
        <v>0</v>
      </c>
      <c r="AZ764" s="111">
        <f t="shared" si="1258"/>
        <v>0</v>
      </c>
      <c r="BA764" s="111">
        <f t="shared" si="1258"/>
        <v>0</v>
      </c>
      <c r="BB764" s="111">
        <f t="shared" si="1258"/>
        <v>0</v>
      </c>
      <c r="BC764" s="111">
        <f t="shared" si="1258"/>
        <v>0</v>
      </c>
      <c r="BD764" s="111">
        <f t="shared" si="1258"/>
        <v>0</v>
      </c>
      <c r="BE764" s="111">
        <f t="shared" si="1258"/>
        <v>0</v>
      </c>
      <c r="BF764" s="111">
        <f t="shared" si="1258"/>
        <v>0</v>
      </c>
      <c r="BG764" s="111">
        <f t="shared" si="1258"/>
        <v>0</v>
      </c>
      <c r="BH764" s="111">
        <f t="shared" si="1258"/>
        <v>0</v>
      </c>
      <c r="BI764" s="111">
        <f t="shared" si="1258"/>
        <v>0</v>
      </c>
      <c r="BJ764" s="225">
        <f>SUM(BJ761:BJ763)</f>
        <v>0</v>
      </c>
      <c r="BK764" s="225">
        <f>SUM(BK761:BK763)</f>
        <v>0</v>
      </c>
      <c r="BL764" s="225">
        <f>SUM(BL761:BL763)</f>
        <v>0</v>
      </c>
      <c r="BM764" s="112"/>
      <c r="BN764" s="112"/>
      <c r="BO764" s="112"/>
      <c r="BP764" s="112"/>
      <c r="BQ764" s="111">
        <f t="shared" ref="BQ764:CD764" si="1259">SUM(BQ761:BQ763)</f>
        <v>0</v>
      </c>
      <c r="BR764" s="247"/>
      <c r="BS764" s="111">
        <f t="shared" si="1259"/>
        <v>0</v>
      </c>
      <c r="BT764" s="111">
        <f t="shared" si="1259"/>
        <v>0</v>
      </c>
      <c r="BU764" s="111">
        <f t="shared" si="1259"/>
        <v>0</v>
      </c>
      <c r="BV764" s="111">
        <f t="shared" si="1259"/>
        <v>0</v>
      </c>
      <c r="BW764" s="111">
        <f t="shared" si="1259"/>
        <v>0</v>
      </c>
      <c r="BX764" s="225">
        <f>SUM(BX761:BX763)</f>
        <v>0</v>
      </c>
      <c r="BY764" s="225">
        <f>SUM(BY761:BY763)</f>
        <v>0</v>
      </c>
      <c r="BZ764" s="111">
        <f t="shared" si="1259"/>
        <v>0</v>
      </c>
      <c r="CA764" s="111">
        <f t="shared" si="1259"/>
        <v>0</v>
      </c>
      <c r="CB764" s="111">
        <f t="shared" si="1259"/>
        <v>0</v>
      </c>
      <c r="CC764" s="111">
        <f t="shared" si="1259"/>
        <v>0</v>
      </c>
      <c r="CD764" s="111">
        <f t="shared" si="1259"/>
        <v>0</v>
      </c>
      <c r="CE764" s="225">
        <f>SUM(CE761:CE763)</f>
        <v>0</v>
      </c>
      <c r="CF764" s="247"/>
      <c r="CG764" s="570"/>
      <c r="CH764" s="570"/>
      <c r="CI764" s="112"/>
      <c r="CJ764" s="112"/>
      <c r="CK764" s="112"/>
    </row>
    <row r="765" spans="1:89" ht="78.75" outlineLevel="1">
      <c r="A765" s="119"/>
      <c r="B765" s="119"/>
      <c r="C765" s="101">
        <v>2</v>
      </c>
      <c r="D765" s="25" t="s">
        <v>291</v>
      </c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  <c r="AB765" s="173"/>
      <c r="AC765" s="252"/>
      <c r="AD765" s="252"/>
      <c r="AE765" s="252"/>
      <c r="AF765" s="252"/>
      <c r="AG765" s="252"/>
      <c r="AH765" s="252"/>
      <c r="AI765" s="173"/>
      <c r="AJ765" s="164">
        <f>AJ771+AJ776+AJ781+AJ786+AJ791+AJ796+AJ802+AJ807+AJ812+AJ817+AJ822+AJ827</f>
        <v>1.22418620688</v>
      </c>
      <c r="AK765" s="164">
        <f>AK771+AK776+AK781+AK786+AK791+AK796+AK802+AK807+AK812+AK817+AK822+AK827</f>
        <v>2.4152709049068806E-2</v>
      </c>
      <c r="AL765" s="173"/>
      <c r="AM765" s="164">
        <f>AM771+AM776+AM781+AM786+AM791+AM796+AM802+AM807+AM812+AM817+AM822+AM827</f>
        <v>1.656265052</v>
      </c>
      <c r="AN765" s="164">
        <f>AN771+AN776+AN781+AN786+AN791+AN796+AN802+AN807+AN812+AN817+AN822+AN827</f>
        <v>3.0615662847999998E-2</v>
      </c>
      <c r="AO765" s="173"/>
      <c r="AP765" s="164">
        <f>AP771+AP776+AP781+AP786+AP791+AP796+AP802+AP807+AP812+AP817+AP822+AP827</f>
        <v>1.1881901459999999</v>
      </c>
      <c r="AQ765" s="164">
        <f>AQ771+AQ776+AQ781+AQ786+AQ791+AQ796+AQ802+AQ807+AQ812+AQ817+AQ822+AQ827</f>
        <v>2.1963410304000001E-2</v>
      </c>
      <c r="AR765" s="173"/>
      <c r="AS765" s="164">
        <f>AS771+AS776+AS781+AS786+AS791+AS796+AS802+AS807+AS812+AS817+AS822+AS827</f>
        <v>0</v>
      </c>
      <c r="AT765" s="164">
        <f>AT771+AT776+AT781+AT786+AT791+AT796+AT802+AT807+AT812+AT817+AT822+AT827</f>
        <v>0</v>
      </c>
      <c r="AU765" s="173"/>
      <c r="AV765" s="164">
        <f>AV771+AV776+AV781+AV786+AV791+AV796+AV802+AV807+AV812+AV817+AV822+AV827</f>
        <v>0.50408066799999995</v>
      </c>
      <c r="AW765" s="164">
        <f>AW771+AW776+AW781+AW786+AW791+AW796+AW802+AW807+AW812+AW817+AW822+AW827</f>
        <v>9.3178104319999993E-3</v>
      </c>
      <c r="AX765" s="173"/>
      <c r="AY765" s="164">
        <f>AY771+AY776+AY781+AY786+AY791+AY796+AY802+AY807+AY812+AY817+AY822+AY827</f>
        <v>3.3485358659999997</v>
      </c>
      <c r="AZ765" s="164">
        <f>AZ771+AZ776+AZ781+AZ786+AZ791+AZ796+AZ802+AZ807+AZ812+AZ817+AZ822+AZ827</f>
        <v>6.1896883584000001E-2</v>
      </c>
      <c r="BA765" s="173"/>
      <c r="BB765" s="164">
        <f>BB771+BB776+BB781+BB786+BB791+BB796+BB802+BB807+BB812+BB817+BB822+BB827</f>
        <v>0.66951890777777745</v>
      </c>
      <c r="BC765" s="164">
        <f>BC771+BC776+BC781+BC786+BC791+BC796+BC802+BC807+BC812+BC817+BC822+BC827</f>
        <v>1.237589667555555E-2</v>
      </c>
      <c r="BD765" s="173"/>
      <c r="BE765" s="164">
        <f>BE771+BE776+BE781+BE786+BE791+BE796+BE802+BE807+BE812+BE817+BE822+BE827</f>
        <v>1.7496917677777775</v>
      </c>
      <c r="BF765" s="164">
        <f>BF771+BF776+BF781+BF786+BF791+BF796+BF802+BF807+BF812+BF817+BF822+BF827</f>
        <v>3.234263331555555E-2</v>
      </c>
      <c r="BG765" s="173"/>
      <c r="BH765" s="164">
        <f>BH771+BH776+BH781+BH786+BH791+BH796+BH802+BH807+BH812+BH817+BH822+BH827</f>
        <v>1.2602016700000001</v>
      </c>
      <c r="BI765" s="164">
        <f>BI771+BI776+BI781+BI786+BI791+BI796+BI802+BI807+BI812+BI817+BI822+BI827</f>
        <v>2.3294526079999999E-2</v>
      </c>
      <c r="BJ765" s="173"/>
      <c r="BK765" s="164">
        <f>BK771+BK776+BK781+BK786+BK791+BK796+BK802+BK807+BK812+BK817+BK822+BK827</f>
        <v>1.2602016700000001</v>
      </c>
      <c r="BL765" s="164">
        <f>BL771+BL776+BL781+BL786+BL791+BL796+BL802+BL807+BL812+BL817+BL822+BL827</f>
        <v>2.3294526079999999E-2</v>
      </c>
      <c r="BM765" s="173"/>
      <c r="BN765" s="173"/>
      <c r="BO765" s="173"/>
      <c r="BP765" s="173"/>
      <c r="BQ765" s="164">
        <f>BQ771+BQ776+BQ781+BQ786+BQ791+BQ796+BQ802+BQ807+BQ812+BQ817+BQ822+BQ827</f>
        <v>1.27262736</v>
      </c>
      <c r="BR765" s="248"/>
      <c r="BS765" s="164">
        <f>BS771+BS776+BS781+BS786+BS791+BS796+BS802+BS807+BS812+BS817+BS822+BS827</f>
        <v>0</v>
      </c>
      <c r="BT765" s="164">
        <f t="shared" ref="BT765:CH765" si="1260">BT771+BT776+BT781+BT786+BT791+BT796+BT802+BT807+BT812+BT817+BT822+BT827</f>
        <v>0</v>
      </c>
      <c r="BU765" s="164">
        <f t="shared" si="1260"/>
        <v>0.21210456</v>
      </c>
      <c r="BV765" s="164">
        <f t="shared" si="1260"/>
        <v>0.21210455999999997</v>
      </c>
      <c r="BW765" s="164">
        <f t="shared" si="1260"/>
        <v>0.21210456</v>
      </c>
      <c r="BX765" s="164">
        <f t="shared" si="1260"/>
        <v>0.21210456</v>
      </c>
      <c r="BY765" s="164">
        <f t="shared" si="1260"/>
        <v>0.21210456</v>
      </c>
      <c r="BZ765" s="164">
        <f t="shared" si="1260"/>
        <v>4.417066E-2</v>
      </c>
      <c r="CA765" s="164">
        <f t="shared" si="1260"/>
        <v>0</v>
      </c>
      <c r="CB765" s="164">
        <f t="shared" si="1260"/>
        <v>0</v>
      </c>
      <c r="CC765" s="164">
        <f t="shared" si="1260"/>
        <v>4.417066E-2</v>
      </c>
      <c r="CD765" s="164">
        <f t="shared" si="1260"/>
        <v>0</v>
      </c>
      <c r="CE765" s="164">
        <f t="shared" si="1260"/>
        <v>0</v>
      </c>
      <c r="CF765" s="164">
        <f t="shared" si="1260"/>
        <v>0</v>
      </c>
      <c r="CG765" s="164">
        <f t="shared" si="1260"/>
        <v>0</v>
      </c>
      <c r="CH765" s="164">
        <f t="shared" si="1260"/>
        <v>0</v>
      </c>
      <c r="CI765" s="173"/>
      <c r="CJ765" s="173"/>
      <c r="CK765" s="173"/>
    </row>
    <row r="766" spans="1:89" outlineLevel="1">
      <c r="A766" s="117"/>
      <c r="B766" s="117"/>
      <c r="C766" s="95" t="s">
        <v>51</v>
      </c>
      <c r="D766" s="122" t="s">
        <v>101</v>
      </c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23"/>
      <c r="AB766" s="112"/>
      <c r="AC766" s="246"/>
      <c r="AD766" s="246"/>
      <c r="AE766" s="246"/>
      <c r="AF766" s="246"/>
      <c r="AG766" s="246"/>
      <c r="AH766" s="246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246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246"/>
      <c r="CG766" s="582"/>
      <c r="CH766" s="582"/>
      <c r="CI766" s="112"/>
      <c r="CJ766" s="112"/>
      <c r="CK766" s="112"/>
    </row>
    <row r="767" spans="1:89" outlineLevel="1">
      <c r="A767" s="117"/>
      <c r="B767" s="117"/>
      <c r="C767" s="102" t="s">
        <v>126</v>
      </c>
      <c r="D767" s="36" t="s">
        <v>106</v>
      </c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7"/>
      <c r="AB767" s="112"/>
      <c r="AC767" s="246"/>
      <c r="AD767" s="246"/>
      <c r="AE767" s="246"/>
      <c r="AF767" s="246"/>
      <c r="AG767" s="246"/>
      <c r="AH767" s="246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221"/>
      <c r="BS767" s="112"/>
      <c r="BT767" s="112"/>
      <c r="BU767" s="112"/>
      <c r="BV767" s="112"/>
      <c r="BW767" s="112"/>
      <c r="BX767" s="112"/>
      <c r="BY767" s="112"/>
      <c r="BZ767" s="112"/>
      <c r="CA767" s="221"/>
      <c r="CB767" s="112"/>
      <c r="CC767" s="112"/>
      <c r="CD767" s="112"/>
      <c r="CE767" s="112"/>
      <c r="CF767" s="246"/>
      <c r="CG767" s="582"/>
      <c r="CH767" s="582"/>
      <c r="CI767" s="112"/>
      <c r="CJ767" s="112"/>
      <c r="CK767" s="112"/>
    </row>
    <row r="768" spans="1:89" ht="60" outlineLevel="1">
      <c r="A768" s="117"/>
      <c r="B768" s="117"/>
      <c r="C768" s="103"/>
      <c r="D768" s="231" t="s">
        <v>337</v>
      </c>
      <c r="E768" s="214" t="s">
        <v>75</v>
      </c>
      <c r="F768" s="214" t="s">
        <v>14</v>
      </c>
      <c r="G768" s="599">
        <f t="shared" ref="G768:G769" si="1261">J768+O768+P768+Q768+I768</f>
        <v>60</v>
      </c>
      <c r="H768" s="225">
        <v>0</v>
      </c>
      <c r="I768" s="600"/>
      <c r="J768" s="111"/>
      <c r="K768" s="123">
        <v>4</v>
      </c>
      <c r="L768" s="123">
        <v>16</v>
      </c>
      <c r="M768" s="123"/>
      <c r="N768" s="123"/>
      <c r="O768" s="571">
        <f t="shared" ref="O768:O769" si="1262">SUM(K768:N768)</f>
        <v>20</v>
      </c>
      <c r="P768" s="123">
        <v>5</v>
      </c>
      <c r="Q768" s="123">
        <v>35</v>
      </c>
      <c r="R768" s="123">
        <v>35</v>
      </c>
      <c r="S768" s="221">
        <v>35</v>
      </c>
      <c r="T768" s="221">
        <f t="shared" ref="T768:T769" si="1263">SUM(U768:Z768)</f>
        <v>0</v>
      </c>
      <c r="U768" s="160">
        <f>V768/$V$210*$U$210</f>
        <v>0</v>
      </c>
      <c r="V768" s="123">
        <v>0</v>
      </c>
      <c r="W768" s="123">
        <v>0</v>
      </c>
      <c r="X768" s="123"/>
      <c r="Y768" s="123"/>
      <c r="Z768" s="221"/>
      <c r="AA768" s="296" t="s">
        <v>316</v>
      </c>
      <c r="AB768" s="575">
        <f t="shared" ref="AB768:AB769" si="1264">AI768+AX768+BA768+BD768+AF768</f>
        <v>6.2709599999999999E-3</v>
      </c>
      <c r="AC768" s="247">
        <f>$AC$210/$U$210*U768</f>
        <v>0</v>
      </c>
      <c r="AD768" s="247">
        <f t="shared" ref="AD768:AD769" si="1265">AC768*344.5</f>
        <v>0</v>
      </c>
      <c r="AE768" s="247">
        <f>$AE$210/$AC$210*AC768</f>
        <v>0</v>
      </c>
      <c r="AF768" s="247">
        <v>0</v>
      </c>
      <c r="AG768" s="247">
        <v>0</v>
      </c>
      <c r="AH768" s="247">
        <v>0</v>
      </c>
      <c r="AI768" s="590">
        <v>0</v>
      </c>
      <c r="AJ768" s="568">
        <v>0</v>
      </c>
      <c r="AK768" s="222">
        <v>0</v>
      </c>
      <c r="AL768" s="353">
        <v>4.18064E-4</v>
      </c>
      <c r="AM768" s="223">
        <v>0.14402304799999999</v>
      </c>
      <c r="AN768" s="353">
        <v>2.6622315520000001E-3</v>
      </c>
      <c r="AO768" s="353">
        <v>1.672256E-3</v>
      </c>
      <c r="AP768" s="223">
        <v>0.57609219199999995</v>
      </c>
      <c r="AQ768" s="353">
        <v>1.0648926208E-2</v>
      </c>
      <c r="AR768" s="353">
        <v>0</v>
      </c>
      <c r="AS768" s="223">
        <v>0</v>
      </c>
      <c r="AT768" s="353">
        <v>0</v>
      </c>
      <c r="AU768" s="353">
        <v>0</v>
      </c>
      <c r="AV768" s="223">
        <v>0</v>
      </c>
      <c r="AW768" s="353">
        <v>0</v>
      </c>
      <c r="AX768" s="222">
        <v>2.0903200000000001E-3</v>
      </c>
      <c r="AY768" s="222">
        <v>0.72011523999999993</v>
      </c>
      <c r="AZ768" s="222">
        <v>1.3311157760000001E-2</v>
      </c>
      <c r="BA768" s="353">
        <v>5.2258000000000003E-4</v>
      </c>
      <c r="BB768" s="223">
        <v>0.18002881000000001</v>
      </c>
      <c r="BC768" s="353">
        <v>3.3277894400000002E-3</v>
      </c>
      <c r="BD768" s="222">
        <v>3.6580599999999999E-3</v>
      </c>
      <c r="BE768" s="223">
        <v>1.2602016700000001</v>
      </c>
      <c r="BF768" s="353">
        <v>2.3294526079999999E-2</v>
      </c>
      <c r="BG768" s="353">
        <v>3.6580599999999999E-3</v>
      </c>
      <c r="BH768" s="223">
        <v>1.2602016700000001</v>
      </c>
      <c r="BI768" s="353">
        <v>2.3294526079999999E-2</v>
      </c>
      <c r="BJ768" s="353">
        <v>3.6580599999999999E-3</v>
      </c>
      <c r="BK768" s="223">
        <v>1.2602016700000001</v>
      </c>
      <c r="BL768" s="353">
        <v>2.3294526079999999E-2</v>
      </c>
      <c r="BM768" s="123"/>
      <c r="BN768" s="123"/>
      <c r="BO768" s="123"/>
      <c r="BP768" s="123"/>
      <c r="BQ768" s="599">
        <f>SUM(BS768:BW768)</f>
        <v>0.28128561720430106</v>
      </c>
      <c r="BR768" s="222"/>
      <c r="BS768" s="123"/>
      <c r="BT768" s="256">
        <v>0</v>
      </c>
      <c r="BU768" s="239">
        <v>4.5613883870967743E-2</v>
      </c>
      <c r="BV768" s="239">
        <v>7.070151999999999E-2</v>
      </c>
      <c r="BW768" s="239">
        <v>0.16497021333333334</v>
      </c>
      <c r="BX768" s="239">
        <v>0.21210456</v>
      </c>
      <c r="BY768" s="239">
        <v>0.21210456</v>
      </c>
      <c r="BZ768" s="111">
        <f>SUM(CA768:CD768)</f>
        <v>0</v>
      </c>
      <c r="CA768" s="222"/>
      <c r="CB768" s="123"/>
      <c r="CC768" s="295">
        <v>0</v>
      </c>
      <c r="CD768" s="123"/>
      <c r="CE768" s="221"/>
      <c r="CF768" s="229"/>
      <c r="CG768" s="578"/>
      <c r="CH768" s="578"/>
      <c r="CI768" s="117"/>
      <c r="CJ768" s="117"/>
      <c r="CK768" s="117"/>
    </row>
    <row r="769" spans="1:89" ht="60" outlineLevel="1">
      <c r="A769" s="117"/>
      <c r="B769" s="117"/>
      <c r="C769" s="103"/>
      <c r="D769" s="292" t="s">
        <v>338</v>
      </c>
      <c r="E769" s="214" t="s">
        <v>75</v>
      </c>
      <c r="F769" s="214" t="s">
        <v>14</v>
      </c>
      <c r="G769" s="599">
        <f t="shared" si="1261"/>
        <v>582</v>
      </c>
      <c r="H769" s="225">
        <v>14</v>
      </c>
      <c r="I769" s="600">
        <v>489</v>
      </c>
      <c r="J769" s="111">
        <v>0</v>
      </c>
      <c r="K769" s="90">
        <v>42</v>
      </c>
      <c r="L769" s="90">
        <v>17</v>
      </c>
      <c r="M769" s="90">
        <v>0</v>
      </c>
      <c r="N769" s="90">
        <f>22-8</f>
        <v>14</v>
      </c>
      <c r="O769" s="571">
        <f t="shared" si="1262"/>
        <v>73</v>
      </c>
      <c r="P769" s="90">
        <v>10</v>
      </c>
      <c r="Q769" s="224">
        <v>10</v>
      </c>
      <c r="R769" s="224">
        <v>0</v>
      </c>
      <c r="S769" s="224">
        <v>0</v>
      </c>
      <c r="T769" s="221">
        <f t="shared" si="1263"/>
        <v>48</v>
      </c>
      <c r="U769" s="160">
        <v>14</v>
      </c>
      <c r="V769" s="87">
        <v>0</v>
      </c>
      <c r="W769" s="87">
        <v>34</v>
      </c>
      <c r="X769" s="87"/>
      <c r="Y769" s="87"/>
      <c r="Z769" s="222"/>
      <c r="AA769" s="296" t="s">
        <v>316</v>
      </c>
      <c r="AB769" s="575">
        <f t="shared" si="1264"/>
        <v>1.402492606222222E-2</v>
      </c>
      <c r="AC769" s="247">
        <f>$AC$211/$U$211*U769</f>
        <v>2.8654970760233923E-4</v>
      </c>
      <c r="AD769" s="247">
        <f t="shared" si="1265"/>
        <v>9.8716374269005869E-2</v>
      </c>
      <c r="AE769" s="247">
        <f>$AE$211/$AC$211*AC769</f>
        <v>1.6856286549707606E-3</v>
      </c>
      <c r="AF769" s="247">
        <v>0</v>
      </c>
      <c r="AG769" s="247">
        <v>0</v>
      </c>
      <c r="AH769" s="247">
        <v>0</v>
      </c>
      <c r="AI769" s="160">
        <v>3.5535158399999998E-3</v>
      </c>
      <c r="AJ769" s="568">
        <v>1.22418620688</v>
      </c>
      <c r="AK769" s="222">
        <v>2.4152709049068806E-2</v>
      </c>
      <c r="AL769" s="353">
        <v>4.3896719999999998E-3</v>
      </c>
      <c r="AM769" s="223">
        <v>1.512242004</v>
      </c>
      <c r="AN769" s="353">
        <v>2.7953431296E-2</v>
      </c>
      <c r="AO769" s="353">
        <v>1.776772E-3</v>
      </c>
      <c r="AP769" s="223">
        <v>0.612097954</v>
      </c>
      <c r="AQ769" s="353">
        <v>1.1314484096000001E-2</v>
      </c>
      <c r="AR769" s="353">
        <v>0</v>
      </c>
      <c r="AS769" s="223">
        <v>0</v>
      </c>
      <c r="AT769" s="353">
        <v>0</v>
      </c>
      <c r="AU769" s="353">
        <v>1.4632239999999999E-3</v>
      </c>
      <c r="AV769" s="223">
        <v>0.50408066799999995</v>
      </c>
      <c r="AW769" s="353">
        <v>9.3178104319999993E-3</v>
      </c>
      <c r="AX769" s="222">
        <v>7.629668E-3</v>
      </c>
      <c r="AY769" s="222">
        <v>2.628420626</v>
      </c>
      <c r="AZ769" s="222">
        <v>4.8585725824000003E-2</v>
      </c>
      <c r="BA769" s="353">
        <v>1.4208711111111101E-3</v>
      </c>
      <c r="BB769" s="223">
        <v>0.48949009777777741</v>
      </c>
      <c r="BC769" s="353">
        <v>9.0481072355555487E-3</v>
      </c>
      <c r="BD769" s="87">
        <v>1.4208711111111101E-3</v>
      </c>
      <c r="BE769" s="223">
        <v>0.48949009777777741</v>
      </c>
      <c r="BF769" s="353">
        <v>9.0481072355555487E-3</v>
      </c>
      <c r="BG769" s="353">
        <v>0</v>
      </c>
      <c r="BH769" s="223">
        <v>0</v>
      </c>
      <c r="BI769" s="353">
        <v>0</v>
      </c>
      <c r="BJ769" s="353">
        <v>0</v>
      </c>
      <c r="BK769" s="223">
        <v>0</v>
      </c>
      <c r="BL769" s="353">
        <v>0</v>
      </c>
      <c r="BM769" s="87"/>
      <c r="BN769" s="87"/>
      <c r="BO769" s="87"/>
      <c r="BP769" s="87"/>
      <c r="BQ769" s="599">
        <f>SUM(BS769:BW769)</f>
        <v>0.35502806279569893</v>
      </c>
      <c r="BR769" s="222"/>
      <c r="BS769" s="87"/>
      <c r="BT769" s="256">
        <v>0</v>
      </c>
      <c r="BU769" s="239">
        <v>0.16649067612903226</v>
      </c>
      <c r="BV769" s="239">
        <v>0.14140303999999998</v>
      </c>
      <c r="BW769" s="239">
        <v>4.7134346666666674E-2</v>
      </c>
      <c r="BX769" s="239">
        <v>0</v>
      </c>
      <c r="BY769" s="239">
        <v>0</v>
      </c>
      <c r="BZ769" s="111">
        <f>SUM(CA769:CD769)</f>
        <v>4.417066E-2</v>
      </c>
      <c r="CA769" s="222"/>
      <c r="CB769" s="87"/>
      <c r="CC769" s="295">
        <v>4.417066E-2</v>
      </c>
      <c r="CD769" s="87"/>
      <c r="CE769" s="222"/>
      <c r="CF769" s="226"/>
      <c r="CG769" s="568"/>
      <c r="CH769" s="568"/>
      <c r="CI769" s="117"/>
      <c r="CJ769" s="117"/>
      <c r="CK769" s="117"/>
    </row>
    <row r="770" spans="1:89" outlineLevel="1">
      <c r="A770" s="117"/>
      <c r="B770" s="117"/>
      <c r="C770" s="103"/>
      <c r="D770" s="131"/>
      <c r="E770" s="117"/>
      <c r="F770" s="117"/>
      <c r="G770" s="111">
        <f>J770+O770+P770+Q770+R770</f>
        <v>0</v>
      </c>
      <c r="H770" s="225">
        <f>SUM(I770:L770)</f>
        <v>0</v>
      </c>
      <c r="I770" s="225">
        <f>SUM(J770:M770)</f>
        <v>0</v>
      </c>
      <c r="J770" s="111">
        <f>SUM(K770:N770)</f>
        <v>0</v>
      </c>
      <c r="K770" s="90"/>
      <c r="L770" s="90"/>
      <c r="M770" s="90"/>
      <c r="N770" s="90"/>
      <c r="O770" s="90"/>
      <c r="P770" s="90"/>
      <c r="Q770" s="90"/>
      <c r="R770" s="90"/>
      <c r="S770" s="224"/>
      <c r="T770" s="87"/>
      <c r="U770" s="87"/>
      <c r="V770" s="87"/>
      <c r="W770" s="87"/>
      <c r="X770" s="87"/>
      <c r="Y770" s="87"/>
      <c r="Z770" s="222"/>
      <c r="AA770" s="87"/>
      <c r="AB770" s="111">
        <f>AI770+AX770+BA770+BD770+BG770</f>
        <v>0</v>
      </c>
      <c r="AC770" s="247"/>
      <c r="AD770" s="247"/>
      <c r="AE770" s="247"/>
      <c r="AF770" s="247"/>
      <c r="AG770" s="247"/>
      <c r="AH770" s="24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222"/>
      <c r="BK770" s="222"/>
      <c r="BL770" s="222"/>
      <c r="BM770" s="87"/>
      <c r="BN770" s="87"/>
      <c r="BO770" s="87"/>
      <c r="BP770" s="87"/>
      <c r="BQ770" s="599">
        <f t="shared" ref="BQ770" si="1266">SUM(BQ768:BQ769)</f>
        <v>0.63631367999999999</v>
      </c>
      <c r="BR770" s="222"/>
      <c r="BS770" s="87"/>
      <c r="BT770" s="87"/>
      <c r="BU770" s="87"/>
      <c r="BV770" s="87"/>
      <c r="BW770" s="87"/>
      <c r="BX770" s="222"/>
      <c r="BY770" s="222"/>
      <c r="BZ770" s="111">
        <f>SUM(CA770:CD770)</f>
        <v>0</v>
      </c>
      <c r="CA770" s="222"/>
      <c r="CB770" s="87"/>
      <c r="CC770" s="87"/>
      <c r="CD770" s="87"/>
      <c r="CE770" s="222"/>
      <c r="CF770" s="226"/>
      <c r="CG770" s="568"/>
      <c r="CH770" s="568"/>
      <c r="CI770" s="117"/>
      <c r="CJ770" s="117"/>
      <c r="CK770" s="117"/>
    </row>
    <row r="771" spans="1:89" ht="15.75" outlineLevel="1" thickBot="1">
      <c r="A771" s="117"/>
      <c r="B771" s="117"/>
      <c r="C771" s="103"/>
      <c r="D771" s="37" t="s">
        <v>107</v>
      </c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24"/>
      <c r="AB771" s="111">
        <f>SUM(AB768:AB770)</f>
        <v>2.029588606222222E-2</v>
      </c>
      <c r="AC771" s="247"/>
      <c r="AD771" s="247"/>
      <c r="AE771" s="247"/>
      <c r="AF771" s="247"/>
      <c r="AG771" s="247"/>
      <c r="AH771" s="247"/>
      <c r="AI771" s="111">
        <f>SUM(AI768:AI770)</f>
        <v>3.5535158399999998E-3</v>
      </c>
      <c r="AJ771" s="111">
        <f>SUM(AJ768:AJ770)</f>
        <v>1.22418620688</v>
      </c>
      <c r="AK771" s="111">
        <f t="shared" ref="AK771:BI771" si="1267">SUM(AK768:AK770)</f>
        <v>2.4152709049068806E-2</v>
      </c>
      <c r="AL771" s="111">
        <f t="shared" si="1267"/>
        <v>4.807736E-3</v>
      </c>
      <c r="AM771" s="111">
        <f t="shared" si="1267"/>
        <v>1.656265052</v>
      </c>
      <c r="AN771" s="111">
        <f t="shared" si="1267"/>
        <v>3.0615662847999998E-2</v>
      </c>
      <c r="AO771" s="111">
        <f t="shared" si="1267"/>
        <v>3.4490279999999998E-3</v>
      </c>
      <c r="AP771" s="111">
        <f t="shared" si="1267"/>
        <v>1.1881901459999999</v>
      </c>
      <c r="AQ771" s="111">
        <f t="shared" si="1267"/>
        <v>2.1963410304000001E-2</v>
      </c>
      <c r="AR771" s="111">
        <f t="shared" si="1267"/>
        <v>0</v>
      </c>
      <c r="AS771" s="111">
        <f t="shared" si="1267"/>
        <v>0</v>
      </c>
      <c r="AT771" s="111">
        <f t="shared" si="1267"/>
        <v>0</v>
      </c>
      <c r="AU771" s="111">
        <f t="shared" si="1267"/>
        <v>1.4632239999999999E-3</v>
      </c>
      <c r="AV771" s="111">
        <f t="shared" si="1267"/>
        <v>0.50408066799999995</v>
      </c>
      <c r="AW771" s="111">
        <f t="shared" si="1267"/>
        <v>9.3178104319999993E-3</v>
      </c>
      <c r="AX771" s="111">
        <f t="shared" si="1267"/>
        <v>9.7199880000000006E-3</v>
      </c>
      <c r="AY771" s="111">
        <f t="shared" si="1267"/>
        <v>3.3485358659999997</v>
      </c>
      <c r="AZ771" s="111">
        <f t="shared" si="1267"/>
        <v>6.1896883584000001E-2</v>
      </c>
      <c r="BA771" s="111">
        <f t="shared" si="1267"/>
        <v>1.94345111111111E-3</v>
      </c>
      <c r="BB771" s="111">
        <f t="shared" si="1267"/>
        <v>0.66951890777777745</v>
      </c>
      <c r="BC771" s="111">
        <f t="shared" si="1267"/>
        <v>1.237589667555555E-2</v>
      </c>
      <c r="BD771" s="111">
        <f t="shared" si="1267"/>
        <v>5.07893111111111E-3</v>
      </c>
      <c r="BE771" s="111">
        <f t="shared" si="1267"/>
        <v>1.7496917677777775</v>
      </c>
      <c r="BF771" s="111">
        <f t="shared" si="1267"/>
        <v>3.234263331555555E-2</v>
      </c>
      <c r="BG771" s="111">
        <f t="shared" si="1267"/>
        <v>3.6580599999999999E-3</v>
      </c>
      <c r="BH771" s="111">
        <f t="shared" si="1267"/>
        <v>1.2602016700000001</v>
      </c>
      <c r="BI771" s="111">
        <f t="shared" si="1267"/>
        <v>2.3294526079999999E-2</v>
      </c>
      <c r="BJ771" s="225">
        <f>SUM(BJ768:BJ770)</f>
        <v>3.6580599999999999E-3</v>
      </c>
      <c r="BK771" s="225">
        <f>SUM(BK768:BK770)</f>
        <v>1.2602016700000001</v>
      </c>
      <c r="BL771" s="225">
        <f>SUM(BL768:BL770)</f>
        <v>2.3294526079999999E-2</v>
      </c>
      <c r="BM771" s="112"/>
      <c r="BN771" s="112"/>
      <c r="BO771" s="112"/>
      <c r="BP771" s="112"/>
      <c r="BQ771" s="111">
        <f t="shared" ref="BQ771:CD771" si="1268">SUM(BQ768:BQ770)</f>
        <v>1.27262736</v>
      </c>
      <c r="BR771" s="225"/>
      <c r="BS771" s="111">
        <f t="shared" si="1268"/>
        <v>0</v>
      </c>
      <c r="BT771" s="111">
        <f t="shared" si="1268"/>
        <v>0</v>
      </c>
      <c r="BU771" s="111">
        <f t="shared" si="1268"/>
        <v>0.21210456</v>
      </c>
      <c r="BV771" s="111">
        <f t="shared" si="1268"/>
        <v>0.21210455999999997</v>
      </c>
      <c r="BW771" s="111">
        <f t="shared" si="1268"/>
        <v>0.21210456</v>
      </c>
      <c r="BX771" s="225">
        <f>SUM(BX768:BX770)</f>
        <v>0.21210456</v>
      </c>
      <c r="BY771" s="225">
        <f>SUM(BY768:BY770)</f>
        <v>0.21210456</v>
      </c>
      <c r="BZ771" s="111">
        <f t="shared" si="1268"/>
        <v>4.417066E-2</v>
      </c>
      <c r="CA771" s="225">
        <f t="shared" si="1268"/>
        <v>0</v>
      </c>
      <c r="CB771" s="111">
        <f t="shared" si="1268"/>
        <v>0</v>
      </c>
      <c r="CC771" s="111">
        <f t="shared" si="1268"/>
        <v>4.417066E-2</v>
      </c>
      <c r="CD771" s="111">
        <f t="shared" si="1268"/>
        <v>0</v>
      </c>
      <c r="CE771" s="225">
        <f>SUM(CE768:CE770)</f>
        <v>0</v>
      </c>
      <c r="CF771" s="247"/>
      <c r="CG771" s="570"/>
      <c r="CH771" s="570"/>
      <c r="CI771" s="112"/>
      <c r="CJ771" s="112"/>
      <c r="CK771" s="112"/>
    </row>
    <row r="772" spans="1:89" ht="15.75" hidden="1" outlineLevel="1" thickBot="1">
      <c r="A772" s="117"/>
      <c r="B772" s="117"/>
      <c r="C772" s="102" t="s">
        <v>127</v>
      </c>
      <c r="D772" s="36" t="s">
        <v>273</v>
      </c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7"/>
      <c r="AB772" s="112"/>
      <c r="AC772" s="246"/>
      <c r="AD772" s="246"/>
      <c r="AE772" s="246"/>
      <c r="AF772" s="246"/>
      <c r="AG772" s="246"/>
      <c r="AH772" s="246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246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246"/>
      <c r="CG772" s="582"/>
      <c r="CH772" s="582"/>
      <c r="CI772" s="112"/>
      <c r="CJ772" s="112"/>
      <c r="CK772" s="112"/>
    </row>
    <row r="773" spans="1:89" ht="15.75" hidden="1" outlineLevel="1" thickBot="1">
      <c r="A773" s="117"/>
      <c r="B773" s="117"/>
      <c r="C773" s="103"/>
      <c r="D773" s="24"/>
      <c r="E773" s="117"/>
      <c r="F773" s="117"/>
      <c r="G773" s="111">
        <f>J773+O773+P773+Q773+R773</f>
        <v>0</v>
      </c>
      <c r="H773" s="225">
        <f t="shared" ref="H773:J775" si="1269">SUM(I773:L773)</f>
        <v>0</v>
      </c>
      <c r="I773" s="225">
        <f t="shared" si="1269"/>
        <v>0</v>
      </c>
      <c r="J773" s="111">
        <f t="shared" si="1269"/>
        <v>0</v>
      </c>
      <c r="K773" s="123"/>
      <c r="L773" s="123"/>
      <c r="M773" s="123"/>
      <c r="N773" s="123"/>
      <c r="O773" s="123"/>
      <c r="P773" s="123"/>
      <c r="Q773" s="123"/>
      <c r="R773" s="123"/>
      <c r="S773" s="221"/>
      <c r="T773" s="123"/>
      <c r="U773" s="123"/>
      <c r="V773" s="123"/>
      <c r="W773" s="123"/>
      <c r="X773" s="123"/>
      <c r="Y773" s="123"/>
      <c r="Z773" s="221"/>
      <c r="AA773" s="123"/>
      <c r="AB773" s="111">
        <f>AI773+AX773+BA773+BD773+BG773</f>
        <v>0</v>
      </c>
      <c r="AC773" s="247"/>
      <c r="AD773" s="247"/>
      <c r="AE773" s="247"/>
      <c r="AF773" s="247"/>
      <c r="AG773" s="247"/>
      <c r="AH773" s="247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221"/>
      <c r="BK773" s="221"/>
      <c r="BL773" s="221"/>
      <c r="BM773" s="123"/>
      <c r="BN773" s="123"/>
      <c r="BO773" s="123"/>
      <c r="BP773" s="123"/>
      <c r="BQ773" s="111">
        <f>SUM(BS773:BW773)</f>
        <v>0</v>
      </c>
      <c r="BR773" s="247"/>
      <c r="BS773" s="123"/>
      <c r="BT773" s="123"/>
      <c r="BU773" s="123"/>
      <c r="BV773" s="123"/>
      <c r="BW773" s="123"/>
      <c r="BX773" s="221"/>
      <c r="BY773" s="221"/>
      <c r="BZ773" s="111">
        <f>SUM(CA773:CD773)</f>
        <v>0</v>
      </c>
      <c r="CA773" s="123"/>
      <c r="CB773" s="123"/>
      <c r="CC773" s="123"/>
      <c r="CD773" s="123"/>
      <c r="CE773" s="221"/>
      <c r="CF773" s="229"/>
      <c r="CG773" s="578"/>
      <c r="CH773" s="578"/>
      <c r="CI773" s="117"/>
      <c r="CJ773" s="117"/>
      <c r="CK773" s="117"/>
    </row>
    <row r="774" spans="1:89" ht="15.75" hidden="1" outlineLevel="1" thickBot="1">
      <c r="A774" s="117"/>
      <c r="B774" s="117"/>
      <c r="C774" s="103"/>
      <c r="D774" s="24"/>
      <c r="E774" s="117"/>
      <c r="F774" s="117"/>
      <c r="G774" s="111">
        <f>J774+O774+P774+Q774+R774</f>
        <v>0</v>
      </c>
      <c r="H774" s="225">
        <f t="shared" si="1269"/>
        <v>0</v>
      </c>
      <c r="I774" s="225">
        <f t="shared" si="1269"/>
        <v>0</v>
      </c>
      <c r="J774" s="111">
        <f t="shared" si="1269"/>
        <v>0</v>
      </c>
      <c r="K774" s="90"/>
      <c r="L774" s="90"/>
      <c r="M774" s="90"/>
      <c r="N774" s="90"/>
      <c r="O774" s="90"/>
      <c r="P774" s="90"/>
      <c r="Q774" s="90"/>
      <c r="R774" s="90"/>
      <c r="S774" s="224"/>
      <c r="T774" s="87"/>
      <c r="U774" s="87"/>
      <c r="V774" s="87"/>
      <c r="W774" s="87"/>
      <c r="X774" s="87"/>
      <c r="Y774" s="87"/>
      <c r="Z774" s="222"/>
      <c r="AA774" s="87"/>
      <c r="AB774" s="111">
        <f>AI774+AX774+BA774+BD774+BG774</f>
        <v>0</v>
      </c>
      <c r="AC774" s="247"/>
      <c r="AD774" s="247"/>
      <c r="AE774" s="247"/>
      <c r="AF774" s="247"/>
      <c r="AG774" s="247"/>
      <c r="AH774" s="24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222"/>
      <c r="BK774" s="222"/>
      <c r="BL774" s="222"/>
      <c r="BM774" s="87"/>
      <c r="BN774" s="87"/>
      <c r="BO774" s="87"/>
      <c r="BP774" s="87"/>
      <c r="BQ774" s="111">
        <f>SUM(BS774:BW774)</f>
        <v>0</v>
      </c>
      <c r="BR774" s="247"/>
      <c r="BS774" s="87"/>
      <c r="BT774" s="87"/>
      <c r="BU774" s="87"/>
      <c r="BV774" s="87"/>
      <c r="BW774" s="87"/>
      <c r="BX774" s="222"/>
      <c r="BY774" s="222"/>
      <c r="BZ774" s="111">
        <f>SUM(CA774:CD774)</f>
        <v>0</v>
      </c>
      <c r="CA774" s="87"/>
      <c r="CB774" s="87"/>
      <c r="CC774" s="87"/>
      <c r="CD774" s="87"/>
      <c r="CE774" s="222"/>
      <c r="CF774" s="226"/>
      <c r="CG774" s="568"/>
      <c r="CH774" s="568"/>
      <c r="CI774" s="117"/>
      <c r="CJ774" s="117"/>
      <c r="CK774" s="117"/>
    </row>
    <row r="775" spans="1:89" ht="15.75" hidden="1" outlineLevel="1" thickBot="1">
      <c r="A775" s="117"/>
      <c r="B775" s="117"/>
      <c r="C775" s="103" t="s">
        <v>104</v>
      </c>
      <c r="D775" s="24"/>
      <c r="E775" s="117"/>
      <c r="F775" s="117"/>
      <c r="G775" s="111">
        <f>J775+O775+P775+Q775+R775</f>
        <v>0</v>
      </c>
      <c r="H775" s="225">
        <f t="shared" si="1269"/>
        <v>0</v>
      </c>
      <c r="I775" s="225">
        <f t="shared" si="1269"/>
        <v>0</v>
      </c>
      <c r="J775" s="111">
        <f t="shared" si="1269"/>
        <v>0</v>
      </c>
      <c r="K775" s="90"/>
      <c r="L775" s="90"/>
      <c r="M775" s="90"/>
      <c r="N775" s="90"/>
      <c r="O775" s="90"/>
      <c r="P775" s="90"/>
      <c r="Q775" s="90"/>
      <c r="R775" s="90"/>
      <c r="S775" s="224"/>
      <c r="T775" s="87"/>
      <c r="U775" s="87"/>
      <c r="V775" s="87"/>
      <c r="W775" s="87"/>
      <c r="X775" s="87"/>
      <c r="Y775" s="87"/>
      <c r="Z775" s="222"/>
      <c r="AA775" s="87"/>
      <c r="AB775" s="111">
        <f>AI775+AX775+BA775+BD775+BG775</f>
        <v>0</v>
      </c>
      <c r="AC775" s="247"/>
      <c r="AD775" s="247"/>
      <c r="AE775" s="247"/>
      <c r="AF775" s="247"/>
      <c r="AG775" s="247"/>
      <c r="AH775" s="24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222"/>
      <c r="BK775" s="222"/>
      <c r="BL775" s="222"/>
      <c r="BM775" s="87"/>
      <c r="BN775" s="87"/>
      <c r="BO775" s="87"/>
      <c r="BP775" s="87"/>
      <c r="BQ775" s="111">
        <f>SUM(BS775:BW775)</f>
        <v>0</v>
      </c>
      <c r="BR775" s="247"/>
      <c r="BS775" s="87"/>
      <c r="BT775" s="87"/>
      <c r="BU775" s="87"/>
      <c r="BV775" s="87"/>
      <c r="BW775" s="87"/>
      <c r="BX775" s="222"/>
      <c r="BY775" s="222"/>
      <c r="BZ775" s="111">
        <f>SUM(CA775:CD775)</f>
        <v>0</v>
      </c>
      <c r="CA775" s="87"/>
      <c r="CB775" s="87"/>
      <c r="CC775" s="87"/>
      <c r="CD775" s="87"/>
      <c r="CE775" s="222"/>
      <c r="CF775" s="226"/>
      <c r="CG775" s="568"/>
      <c r="CH775" s="568"/>
      <c r="CI775" s="117"/>
      <c r="CJ775" s="117"/>
      <c r="CK775" s="117"/>
    </row>
    <row r="776" spans="1:89" ht="15.75" hidden="1" outlineLevel="1" thickBot="1">
      <c r="A776" s="117"/>
      <c r="B776" s="117"/>
      <c r="C776" s="103"/>
      <c r="D776" s="37" t="s">
        <v>107</v>
      </c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24"/>
      <c r="AB776" s="111">
        <f>SUM(AB773:AB775)</f>
        <v>0</v>
      </c>
      <c r="AC776" s="247"/>
      <c r="AD776" s="247"/>
      <c r="AE776" s="247"/>
      <c r="AF776" s="247"/>
      <c r="AG776" s="247"/>
      <c r="AH776" s="247"/>
      <c r="AI776" s="111">
        <f>SUM(AI773:AI775)</f>
        <v>0</v>
      </c>
      <c r="AJ776" s="111">
        <f>SUM(AJ773:AJ775)</f>
        <v>0</v>
      </c>
      <c r="AK776" s="111">
        <f t="shared" ref="AK776:BI776" si="1270">SUM(AK773:AK775)</f>
        <v>0</v>
      </c>
      <c r="AL776" s="111">
        <f t="shared" si="1270"/>
        <v>0</v>
      </c>
      <c r="AM776" s="111">
        <f t="shared" si="1270"/>
        <v>0</v>
      </c>
      <c r="AN776" s="111">
        <f t="shared" si="1270"/>
        <v>0</v>
      </c>
      <c r="AO776" s="111">
        <f t="shared" si="1270"/>
        <v>0</v>
      </c>
      <c r="AP776" s="111">
        <f t="shared" si="1270"/>
        <v>0</v>
      </c>
      <c r="AQ776" s="111">
        <f t="shared" si="1270"/>
        <v>0</v>
      </c>
      <c r="AR776" s="111">
        <f t="shared" si="1270"/>
        <v>0</v>
      </c>
      <c r="AS776" s="111">
        <f t="shared" si="1270"/>
        <v>0</v>
      </c>
      <c r="AT776" s="111">
        <f t="shared" si="1270"/>
        <v>0</v>
      </c>
      <c r="AU776" s="111">
        <f t="shared" si="1270"/>
        <v>0</v>
      </c>
      <c r="AV776" s="111">
        <f t="shared" si="1270"/>
        <v>0</v>
      </c>
      <c r="AW776" s="111">
        <f t="shared" si="1270"/>
        <v>0</v>
      </c>
      <c r="AX776" s="111">
        <f t="shared" si="1270"/>
        <v>0</v>
      </c>
      <c r="AY776" s="111">
        <f t="shared" si="1270"/>
        <v>0</v>
      </c>
      <c r="AZ776" s="111">
        <f t="shared" si="1270"/>
        <v>0</v>
      </c>
      <c r="BA776" s="111">
        <f t="shared" si="1270"/>
        <v>0</v>
      </c>
      <c r="BB776" s="111">
        <f t="shared" si="1270"/>
        <v>0</v>
      </c>
      <c r="BC776" s="111">
        <f t="shared" si="1270"/>
        <v>0</v>
      </c>
      <c r="BD776" s="111">
        <f t="shared" si="1270"/>
        <v>0</v>
      </c>
      <c r="BE776" s="111">
        <f t="shared" si="1270"/>
        <v>0</v>
      </c>
      <c r="BF776" s="111">
        <f t="shared" si="1270"/>
        <v>0</v>
      </c>
      <c r="BG776" s="111">
        <f t="shared" si="1270"/>
        <v>0</v>
      </c>
      <c r="BH776" s="111">
        <f t="shared" si="1270"/>
        <v>0</v>
      </c>
      <c r="BI776" s="111">
        <f t="shared" si="1270"/>
        <v>0</v>
      </c>
      <c r="BJ776" s="225">
        <f>SUM(BJ773:BJ775)</f>
        <v>0</v>
      </c>
      <c r="BK776" s="225">
        <f>SUM(BK773:BK775)</f>
        <v>0</v>
      </c>
      <c r="BL776" s="225">
        <f>SUM(BL773:BL775)</f>
        <v>0</v>
      </c>
      <c r="BM776" s="112"/>
      <c r="BN776" s="112"/>
      <c r="BO776" s="112"/>
      <c r="BP776" s="112"/>
      <c r="BQ776" s="111">
        <f t="shared" ref="BQ776:CD776" si="1271">SUM(BQ773:BQ775)</f>
        <v>0</v>
      </c>
      <c r="BR776" s="247"/>
      <c r="BS776" s="111">
        <f t="shared" si="1271"/>
        <v>0</v>
      </c>
      <c r="BT776" s="111">
        <f t="shared" si="1271"/>
        <v>0</v>
      </c>
      <c r="BU776" s="111">
        <f t="shared" si="1271"/>
        <v>0</v>
      </c>
      <c r="BV776" s="111">
        <f t="shared" si="1271"/>
        <v>0</v>
      </c>
      <c r="BW776" s="111">
        <f t="shared" si="1271"/>
        <v>0</v>
      </c>
      <c r="BX776" s="225">
        <f>SUM(BX773:BX775)</f>
        <v>0</v>
      </c>
      <c r="BY776" s="225">
        <f>SUM(BY773:BY775)</f>
        <v>0</v>
      </c>
      <c r="BZ776" s="111">
        <f t="shared" si="1271"/>
        <v>0</v>
      </c>
      <c r="CA776" s="111">
        <f t="shared" si="1271"/>
        <v>0</v>
      </c>
      <c r="CB776" s="111">
        <f t="shared" si="1271"/>
        <v>0</v>
      </c>
      <c r="CC776" s="111">
        <f t="shared" si="1271"/>
        <v>0</v>
      </c>
      <c r="CD776" s="111">
        <f t="shared" si="1271"/>
        <v>0</v>
      </c>
      <c r="CE776" s="225">
        <f>SUM(CE773:CE775)</f>
        <v>0</v>
      </c>
      <c r="CF776" s="247"/>
      <c r="CG776" s="570"/>
      <c r="CH776" s="570"/>
      <c r="CI776" s="112"/>
      <c r="CJ776" s="112"/>
      <c r="CK776" s="112"/>
    </row>
    <row r="777" spans="1:89" ht="15.75" hidden="1" outlineLevel="1" thickBot="1">
      <c r="A777" s="117"/>
      <c r="B777" s="117"/>
      <c r="C777" s="102" t="s">
        <v>128</v>
      </c>
      <c r="D777" s="36" t="s">
        <v>274</v>
      </c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7"/>
      <c r="AB777" s="112"/>
      <c r="AC777" s="246"/>
      <c r="AD777" s="246"/>
      <c r="AE777" s="246"/>
      <c r="AF777" s="246"/>
      <c r="AG777" s="246"/>
      <c r="AH777" s="246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246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246"/>
      <c r="CG777" s="582"/>
      <c r="CH777" s="582"/>
      <c r="CI777" s="112"/>
      <c r="CJ777" s="112"/>
      <c r="CK777" s="112"/>
    </row>
    <row r="778" spans="1:89" ht="15.75" hidden="1" outlineLevel="1" thickBot="1">
      <c r="A778" s="117"/>
      <c r="B778" s="117"/>
      <c r="C778" s="103"/>
      <c r="D778" s="24"/>
      <c r="E778" s="117"/>
      <c r="F778" s="117"/>
      <c r="G778" s="111">
        <f>J778+O778+P778+Q778+R778</f>
        <v>0</v>
      </c>
      <c r="H778" s="225">
        <f t="shared" ref="H778:J780" si="1272">SUM(I778:L778)</f>
        <v>0</v>
      </c>
      <c r="I778" s="225">
        <f t="shared" si="1272"/>
        <v>0</v>
      </c>
      <c r="J778" s="111">
        <f t="shared" si="1272"/>
        <v>0</v>
      </c>
      <c r="K778" s="123"/>
      <c r="L778" s="123"/>
      <c r="M778" s="123"/>
      <c r="N778" s="123"/>
      <c r="O778" s="123"/>
      <c r="P778" s="123"/>
      <c r="Q778" s="123"/>
      <c r="R778" s="123"/>
      <c r="S778" s="221"/>
      <c r="T778" s="123"/>
      <c r="U778" s="123"/>
      <c r="V778" s="123"/>
      <c r="W778" s="123"/>
      <c r="X778" s="123"/>
      <c r="Y778" s="123"/>
      <c r="Z778" s="221"/>
      <c r="AA778" s="123"/>
      <c r="AB778" s="111">
        <f>AI778+AX778+BA778+BD778+BG778</f>
        <v>0</v>
      </c>
      <c r="AC778" s="247"/>
      <c r="AD778" s="247"/>
      <c r="AE778" s="247"/>
      <c r="AF778" s="247"/>
      <c r="AG778" s="247"/>
      <c r="AH778" s="247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221"/>
      <c r="BK778" s="221"/>
      <c r="BL778" s="221"/>
      <c r="BM778" s="123"/>
      <c r="BN778" s="123"/>
      <c r="BO778" s="123"/>
      <c r="BP778" s="123"/>
      <c r="BQ778" s="111">
        <f>SUM(BS778:BW778)</f>
        <v>0</v>
      </c>
      <c r="BR778" s="247"/>
      <c r="BS778" s="123"/>
      <c r="BT778" s="123"/>
      <c r="BU778" s="123"/>
      <c r="BV778" s="123"/>
      <c r="BW778" s="123"/>
      <c r="BX778" s="221"/>
      <c r="BY778" s="221"/>
      <c r="BZ778" s="111">
        <f>SUM(CA778:CD778)</f>
        <v>0</v>
      </c>
      <c r="CA778" s="123"/>
      <c r="CB778" s="123"/>
      <c r="CC778" s="123"/>
      <c r="CD778" s="123"/>
      <c r="CE778" s="221"/>
      <c r="CF778" s="229"/>
      <c r="CG778" s="578"/>
      <c r="CH778" s="578"/>
      <c r="CI778" s="117"/>
      <c r="CJ778" s="117"/>
      <c r="CK778" s="117"/>
    </row>
    <row r="779" spans="1:89" ht="15.75" hidden="1" outlineLevel="1" thickBot="1">
      <c r="A779" s="117"/>
      <c r="B779" s="117"/>
      <c r="C779" s="103"/>
      <c r="D779" s="24"/>
      <c r="E779" s="117"/>
      <c r="F779" s="117"/>
      <c r="G779" s="111">
        <f>J779+O779+P779+Q779+R779</f>
        <v>0</v>
      </c>
      <c r="H779" s="225">
        <f t="shared" si="1272"/>
        <v>0</v>
      </c>
      <c r="I779" s="225">
        <f t="shared" si="1272"/>
        <v>0</v>
      </c>
      <c r="J779" s="111">
        <f t="shared" si="1272"/>
        <v>0</v>
      </c>
      <c r="K779" s="90"/>
      <c r="L779" s="90"/>
      <c r="M779" s="90"/>
      <c r="N779" s="90"/>
      <c r="O779" s="90"/>
      <c r="P779" s="90"/>
      <c r="Q779" s="90"/>
      <c r="R779" s="90"/>
      <c r="S779" s="224"/>
      <c r="T779" s="87"/>
      <c r="U779" s="87"/>
      <c r="V779" s="87"/>
      <c r="W779" s="87"/>
      <c r="X779" s="87"/>
      <c r="Y779" s="87"/>
      <c r="Z779" s="222"/>
      <c r="AA779" s="87"/>
      <c r="AB779" s="111">
        <f>AI779+AX779+BA779+BD779+BG779</f>
        <v>0</v>
      </c>
      <c r="AC779" s="247"/>
      <c r="AD779" s="247"/>
      <c r="AE779" s="247"/>
      <c r="AF779" s="247"/>
      <c r="AG779" s="247"/>
      <c r="AH779" s="24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222"/>
      <c r="BK779" s="222"/>
      <c r="BL779" s="222"/>
      <c r="BM779" s="87"/>
      <c r="BN779" s="87"/>
      <c r="BO779" s="87"/>
      <c r="BP779" s="87"/>
      <c r="BQ779" s="111">
        <f>SUM(BS779:BW779)</f>
        <v>0</v>
      </c>
      <c r="BR779" s="247"/>
      <c r="BS779" s="87"/>
      <c r="BT779" s="87"/>
      <c r="BU779" s="87"/>
      <c r="BV779" s="87"/>
      <c r="BW779" s="87"/>
      <c r="BX779" s="222"/>
      <c r="BY779" s="222"/>
      <c r="BZ779" s="111">
        <f>SUM(CA779:CD779)</f>
        <v>0</v>
      </c>
      <c r="CA779" s="87"/>
      <c r="CB779" s="87"/>
      <c r="CC779" s="87"/>
      <c r="CD779" s="87"/>
      <c r="CE779" s="222"/>
      <c r="CF779" s="226"/>
      <c r="CG779" s="568"/>
      <c r="CH779" s="568"/>
      <c r="CI779" s="117"/>
      <c r="CJ779" s="117"/>
      <c r="CK779" s="117"/>
    </row>
    <row r="780" spans="1:89" ht="15.75" hidden="1" outlineLevel="1" thickBot="1">
      <c r="A780" s="117"/>
      <c r="B780" s="117"/>
      <c r="C780" s="103" t="s">
        <v>104</v>
      </c>
      <c r="D780" s="24"/>
      <c r="E780" s="117"/>
      <c r="F780" s="117"/>
      <c r="G780" s="111">
        <f>J780+O780+P780+Q780+R780</f>
        <v>0</v>
      </c>
      <c r="H780" s="225">
        <f t="shared" si="1272"/>
        <v>0</v>
      </c>
      <c r="I780" s="225">
        <f t="shared" si="1272"/>
        <v>0</v>
      </c>
      <c r="J780" s="111">
        <f t="shared" si="1272"/>
        <v>0</v>
      </c>
      <c r="K780" s="90"/>
      <c r="L780" s="90"/>
      <c r="M780" s="90"/>
      <c r="N780" s="90"/>
      <c r="O780" s="90"/>
      <c r="P780" s="90"/>
      <c r="Q780" s="90"/>
      <c r="R780" s="90"/>
      <c r="S780" s="224"/>
      <c r="T780" s="87"/>
      <c r="U780" s="87"/>
      <c r="V780" s="87"/>
      <c r="W780" s="87"/>
      <c r="X780" s="87"/>
      <c r="Y780" s="87"/>
      <c r="Z780" s="222"/>
      <c r="AA780" s="87"/>
      <c r="AB780" s="111">
        <f>AI780+AX780+BA780+BD780+BG780</f>
        <v>0</v>
      </c>
      <c r="AC780" s="247"/>
      <c r="AD780" s="247"/>
      <c r="AE780" s="247"/>
      <c r="AF780" s="247"/>
      <c r="AG780" s="247"/>
      <c r="AH780" s="24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222"/>
      <c r="BK780" s="222"/>
      <c r="BL780" s="222"/>
      <c r="BM780" s="87"/>
      <c r="BN780" s="87"/>
      <c r="BO780" s="87"/>
      <c r="BP780" s="87"/>
      <c r="BQ780" s="111">
        <f>SUM(BS780:BW780)</f>
        <v>0</v>
      </c>
      <c r="BR780" s="247"/>
      <c r="BS780" s="87"/>
      <c r="BT780" s="87"/>
      <c r="BU780" s="87"/>
      <c r="BV780" s="87"/>
      <c r="BW780" s="87"/>
      <c r="BX780" s="222"/>
      <c r="BY780" s="222"/>
      <c r="BZ780" s="111">
        <f>SUM(CA780:CD780)</f>
        <v>0</v>
      </c>
      <c r="CA780" s="87"/>
      <c r="CB780" s="87"/>
      <c r="CC780" s="87"/>
      <c r="CD780" s="87"/>
      <c r="CE780" s="222"/>
      <c r="CF780" s="226"/>
      <c r="CG780" s="568"/>
      <c r="CH780" s="568"/>
      <c r="CI780" s="117"/>
      <c r="CJ780" s="117"/>
      <c r="CK780" s="117"/>
    </row>
    <row r="781" spans="1:89" ht="15.75" hidden="1" outlineLevel="1" thickBot="1">
      <c r="A781" s="117"/>
      <c r="B781" s="117"/>
      <c r="C781" s="103"/>
      <c r="D781" s="37" t="s">
        <v>107</v>
      </c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24"/>
      <c r="AB781" s="111">
        <f>SUM(AB778:AB780)</f>
        <v>0</v>
      </c>
      <c r="AC781" s="247"/>
      <c r="AD781" s="247"/>
      <c r="AE781" s="247"/>
      <c r="AF781" s="247"/>
      <c r="AG781" s="247"/>
      <c r="AH781" s="247"/>
      <c r="AI781" s="111">
        <f>SUM(AI778:AI780)</f>
        <v>0</v>
      </c>
      <c r="AJ781" s="111">
        <f>SUM(AJ778:AJ780)</f>
        <v>0</v>
      </c>
      <c r="AK781" s="111">
        <f t="shared" ref="AK781:BI781" si="1273">SUM(AK778:AK780)</f>
        <v>0</v>
      </c>
      <c r="AL781" s="111">
        <f t="shared" si="1273"/>
        <v>0</v>
      </c>
      <c r="AM781" s="111">
        <f t="shared" si="1273"/>
        <v>0</v>
      </c>
      <c r="AN781" s="111">
        <f t="shared" si="1273"/>
        <v>0</v>
      </c>
      <c r="AO781" s="111">
        <f t="shared" si="1273"/>
        <v>0</v>
      </c>
      <c r="AP781" s="111">
        <f t="shared" si="1273"/>
        <v>0</v>
      </c>
      <c r="AQ781" s="111">
        <f t="shared" si="1273"/>
        <v>0</v>
      </c>
      <c r="AR781" s="111">
        <f t="shared" si="1273"/>
        <v>0</v>
      </c>
      <c r="AS781" s="111">
        <f t="shared" si="1273"/>
        <v>0</v>
      </c>
      <c r="AT781" s="111">
        <f t="shared" si="1273"/>
        <v>0</v>
      </c>
      <c r="AU781" s="111">
        <f t="shared" si="1273"/>
        <v>0</v>
      </c>
      <c r="AV781" s="111">
        <f t="shared" si="1273"/>
        <v>0</v>
      </c>
      <c r="AW781" s="111">
        <f t="shared" si="1273"/>
        <v>0</v>
      </c>
      <c r="AX781" s="111">
        <f t="shared" si="1273"/>
        <v>0</v>
      </c>
      <c r="AY781" s="111">
        <f t="shared" si="1273"/>
        <v>0</v>
      </c>
      <c r="AZ781" s="111">
        <f t="shared" si="1273"/>
        <v>0</v>
      </c>
      <c r="BA781" s="111">
        <f t="shared" si="1273"/>
        <v>0</v>
      </c>
      <c r="BB781" s="111">
        <f t="shared" si="1273"/>
        <v>0</v>
      </c>
      <c r="BC781" s="111">
        <f t="shared" si="1273"/>
        <v>0</v>
      </c>
      <c r="BD781" s="111">
        <f t="shared" si="1273"/>
        <v>0</v>
      </c>
      <c r="BE781" s="111">
        <f t="shared" si="1273"/>
        <v>0</v>
      </c>
      <c r="BF781" s="111">
        <f t="shared" si="1273"/>
        <v>0</v>
      </c>
      <c r="BG781" s="111">
        <f t="shared" si="1273"/>
        <v>0</v>
      </c>
      <c r="BH781" s="111">
        <f t="shared" si="1273"/>
        <v>0</v>
      </c>
      <c r="BI781" s="111">
        <f t="shared" si="1273"/>
        <v>0</v>
      </c>
      <c r="BJ781" s="225">
        <f>SUM(BJ778:BJ780)</f>
        <v>0</v>
      </c>
      <c r="BK781" s="225">
        <f>SUM(BK778:BK780)</f>
        <v>0</v>
      </c>
      <c r="BL781" s="225">
        <f>SUM(BL778:BL780)</f>
        <v>0</v>
      </c>
      <c r="BM781" s="112"/>
      <c r="BN781" s="112"/>
      <c r="BO781" s="112"/>
      <c r="BP781" s="112"/>
      <c r="BQ781" s="111">
        <f t="shared" ref="BQ781:CD781" si="1274">SUM(BQ778:BQ780)</f>
        <v>0</v>
      </c>
      <c r="BR781" s="247"/>
      <c r="BS781" s="111">
        <f t="shared" si="1274"/>
        <v>0</v>
      </c>
      <c r="BT781" s="111">
        <f t="shared" si="1274"/>
        <v>0</v>
      </c>
      <c r="BU781" s="111">
        <f t="shared" si="1274"/>
        <v>0</v>
      </c>
      <c r="BV781" s="111">
        <f t="shared" si="1274"/>
        <v>0</v>
      </c>
      <c r="BW781" s="111">
        <f t="shared" si="1274"/>
        <v>0</v>
      </c>
      <c r="BX781" s="225">
        <f>SUM(BX778:BX780)</f>
        <v>0</v>
      </c>
      <c r="BY781" s="225">
        <f>SUM(BY778:BY780)</f>
        <v>0</v>
      </c>
      <c r="BZ781" s="111">
        <f t="shared" si="1274"/>
        <v>0</v>
      </c>
      <c r="CA781" s="111">
        <f t="shared" si="1274"/>
        <v>0</v>
      </c>
      <c r="CB781" s="111">
        <f t="shared" si="1274"/>
        <v>0</v>
      </c>
      <c r="CC781" s="111">
        <f t="shared" si="1274"/>
        <v>0</v>
      </c>
      <c r="CD781" s="111">
        <f t="shared" si="1274"/>
        <v>0</v>
      </c>
      <c r="CE781" s="225">
        <f>SUM(CE778:CE780)</f>
        <v>0</v>
      </c>
      <c r="CF781" s="247"/>
      <c r="CG781" s="570"/>
      <c r="CH781" s="570"/>
      <c r="CI781" s="112"/>
      <c r="CJ781" s="112"/>
      <c r="CK781" s="112"/>
    </row>
    <row r="782" spans="1:89" ht="15.75" hidden="1" outlineLevel="1" thickBot="1">
      <c r="A782" s="117"/>
      <c r="B782" s="117"/>
      <c r="C782" s="102" t="s">
        <v>129</v>
      </c>
      <c r="D782" s="36" t="s">
        <v>213</v>
      </c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7"/>
      <c r="AB782" s="112"/>
      <c r="AC782" s="246"/>
      <c r="AD782" s="246"/>
      <c r="AE782" s="246"/>
      <c r="AF782" s="246"/>
      <c r="AG782" s="246"/>
      <c r="AH782" s="246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246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246"/>
      <c r="CG782" s="582"/>
      <c r="CH782" s="582"/>
      <c r="CI782" s="112"/>
      <c r="CJ782" s="112"/>
      <c r="CK782" s="112"/>
    </row>
    <row r="783" spans="1:89" ht="15.75" hidden="1" outlineLevel="1" thickBot="1">
      <c r="A783" s="117"/>
      <c r="B783" s="117"/>
      <c r="C783" s="103"/>
      <c r="D783" s="24"/>
      <c r="E783" s="117"/>
      <c r="F783" s="117"/>
      <c r="G783" s="111">
        <f>J783+O783+P783+Q783+R783</f>
        <v>0</v>
      </c>
      <c r="H783" s="225">
        <f t="shared" ref="H783:J785" si="1275">SUM(I783:L783)</f>
        <v>0</v>
      </c>
      <c r="I783" s="225">
        <f t="shared" si="1275"/>
        <v>0</v>
      </c>
      <c r="J783" s="111">
        <f t="shared" si="1275"/>
        <v>0</v>
      </c>
      <c r="K783" s="123"/>
      <c r="L783" s="123"/>
      <c r="M783" s="123"/>
      <c r="N783" s="123"/>
      <c r="O783" s="123"/>
      <c r="P783" s="123"/>
      <c r="Q783" s="123"/>
      <c r="R783" s="123"/>
      <c r="S783" s="221"/>
      <c r="T783" s="123"/>
      <c r="U783" s="123"/>
      <c r="V783" s="123"/>
      <c r="W783" s="123"/>
      <c r="X783" s="123"/>
      <c r="Y783" s="123"/>
      <c r="Z783" s="221"/>
      <c r="AA783" s="123"/>
      <c r="AB783" s="111">
        <f>AI783+AX783+BA783+BD783+BG783</f>
        <v>0</v>
      </c>
      <c r="AC783" s="247"/>
      <c r="AD783" s="247"/>
      <c r="AE783" s="247"/>
      <c r="AF783" s="247"/>
      <c r="AG783" s="247"/>
      <c r="AH783" s="247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221"/>
      <c r="BK783" s="221"/>
      <c r="BL783" s="221"/>
      <c r="BM783" s="123"/>
      <c r="BN783" s="123"/>
      <c r="BO783" s="123"/>
      <c r="BP783" s="123"/>
      <c r="BQ783" s="111">
        <f>SUM(BS783:BW783)</f>
        <v>0</v>
      </c>
      <c r="BR783" s="247"/>
      <c r="BS783" s="123"/>
      <c r="BT783" s="123"/>
      <c r="BU783" s="123"/>
      <c r="BV783" s="123"/>
      <c r="BW783" s="123"/>
      <c r="BX783" s="221"/>
      <c r="BY783" s="221"/>
      <c r="BZ783" s="111">
        <f>SUM(CA783:CD783)</f>
        <v>0</v>
      </c>
      <c r="CA783" s="123"/>
      <c r="CB783" s="123"/>
      <c r="CC783" s="123"/>
      <c r="CD783" s="123"/>
      <c r="CE783" s="221"/>
      <c r="CF783" s="229"/>
      <c r="CG783" s="578"/>
      <c r="CH783" s="578"/>
      <c r="CI783" s="117"/>
      <c r="CJ783" s="117"/>
      <c r="CK783" s="117"/>
    </row>
    <row r="784" spans="1:89" ht="15.75" hidden="1" outlineLevel="1" thickBot="1">
      <c r="A784" s="117"/>
      <c r="B784" s="117"/>
      <c r="C784" s="103"/>
      <c r="D784" s="24"/>
      <c r="E784" s="117"/>
      <c r="F784" s="117"/>
      <c r="G784" s="111">
        <f>J784+O784+P784+Q784+R784</f>
        <v>0</v>
      </c>
      <c r="H784" s="225">
        <f t="shared" si="1275"/>
        <v>0</v>
      </c>
      <c r="I784" s="225">
        <f t="shared" si="1275"/>
        <v>0</v>
      </c>
      <c r="J784" s="111">
        <f t="shared" si="1275"/>
        <v>0</v>
      </c>
      <c r="K784" s="90"/>
      <c r="L784" s="90"/>
      <c r="M784" s="90"/>
      <c r="N784" s="90"/>
      <c r="O784" s="90"/>
      <c r="P784" s="90"/>
      <c r="Q784" s="90"/>
      <c r="R784" s="90"/>
      <c r="S784" s="224"/>
      <c r="T784" s="87"/>
      <c r="U784" s="87"/>
      <c r="V784" s="87"/>
      <c r="W784" s="87"/>
      <c r="X784" s="87"/>
      <c r="Y784" s="87"/>
      <c r="Z784" s="222"/>
      <c r="AA784" s="87"/>
      <c r="AB784" s="111">
        <f>AI784+AX784+BA784+BD784+BG784</f>
        <v>0</v>
      </c>
      <c r="AC784" s="247"/>
      <c r="AD784" s="247"/>
      <c r="AE784" s="247"/>
      <c r="AF784" s="247"/>
      <c r="AG784" s="247"/>
      <c r="AH784" s="24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222"/>
      <c r="BK784" s="222"/>
      <c r="BL784" s="222"/>
      <c r="BM784" s="87"/>
      <c r="BN784" s="87"/>
      <c r="BO784" s="87"/>
      <c r="BP784" s="87"/>
      <c r="BQ784" s="111">
        <f>SUM(BS784:BW784)</f>
        <v>0</v>
      </c>
      <c r="BR784" s="247"/>
      <c r="BS784" s="87"/>
      <c r="BT784" s="87"/>
      <c r="BU784" s="87"/>
      <c r="BV784" s="87"/>
      <c r="BW784" s="87"/>
      <c r="BX784" s="222"/>
      <c r="BY784" s="222"/>
      <c r="BZ784" s="111">
        <f>SUM(CA784:CD784)</f>
        <v>0</v>
      </c>
      <c r="CA784" s="87"/>
      <c r="CB784" s="87"/>
      <c r="CC784" s="87"/>
      <c r="CD784" s="87"/>
      <c r="CE784" s="222"/>
      <c r="CF784" s="226"/>
      <c r="CG784" s="568"/>
      <c r="CH784" s="568"/>
      <c r="CI784" s="117"/>
      <c r="CJ784" s="117"/>
      <c r="CK784" s="117"/>
    </row>
    <row r="785" spans="1:89" ht="15.75" hidden="1" outlineLevel="1" thickBot="1">
      <c r="A785" s="117"/>
      <c r="B785" s="117"/>
      <c r="C785" s="103" t="s">
        <v>104</v>
      </c>
      <c r="D785" s="24"/>
      <c r="E785" s="117"/>
      <c r="F785" s="117"/>
      <c r="G785" s="111">
        <f>J785+O785+P785+Q785+R785</f>
        <v>0</v>
      </c>
      <c r="H785" s="225">
        <f t="shared" si="1275"/>
        <v>0</v>
      </c>
      <c r="I785" s="225">
        <f t="shared" si="1275"/>
        <v>0</v>
      </c>
      <c r="J785" s="111">
        <f t="shared" si="1275"/>
        <v>0</v>
      </c>
      <c r="K785" s="90"/>
      <c r="L785" s="90"/>
      <c r="M785" s="90"/>
      <c r="N785" s="90"/>
      <c r="O785" s="90"/>
      <c r="P785" s="90"/>
      <c r="Q785" s="90"/>
      <c r="R785" s="90"/>
      <c r="S785" s="224"/>
      <c r="T785" s="87"/>
      <c r="U785" s="87"/>
      <c r="V785" s="87"/>
      <c r="W785" s="87"/>
      <c r="X785" s="87"/>
      <c r="Y785" s="87"/>
      <c r="Z785" s="222"/>
      <c r="AA785" s="87"/>
      <c r="AB785" s="111">
        <f>AI785+AX785+BA785+BD785+BG785</f>
        <v>0</v>
      </c>
      <c r="AC785" s="247"/>
      <c r="AD785" s="247"/>
      <c r="AE785" s="247"/>
      <c r="AF785" s="247"/>
      <c r="AG785" s="247"/>
      <c r="AH785" s="24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222"/>
      <c r="BK785" s="222"/>
      <c r="BL785" s="222"/>
      <c r="BM785" s="87"/>
      <c r="BN785" s="87"/>
      <c r="BO785" s="87"/>
      <c r="BP785" s="87"/>
      <c r="BQ785" s="111">
        <f>SUM(BS785:BW785)</f>
        <v>0</v>
      </c>
      <c r="BR785" s="247"/>
      <c r="BS785" s="87"/>
      <c r="BT785" s="87"/>
      <c r="BU785" s="87"/>
      <c r="BV785" s="87"/>
      <c r="BW785" s="87"/>
      <c r="BX785" s="222"/>
      <c r="BY785" s="222"/>
      <c r="BZ785" s="111">
        <f>SUM(CA785:CD785)</f>
        <v>0</v>
      </c>
      <c r="CA785" s="87"/>
      <c r="CB785" s="87"/>
      <c r="CC785" s="87"/>
      <c r="CD785" s="87"/>
      <c r="CE785" s="222"/>
      <c r="CF785" s="226"/>
      <c r="CG785" s="568"/>
      <c r="CH785" s="568"/>
      <c r="CI785" s="117"/>
      <c r="CJ785" s="117"/>
      <c r="CK785" s="117"/>
    </row>
    <row r="786" spans="1:89" ht="15.75" hidden="1" outlineLevel="1" thickBot="1">
      <c r="A786" s="117"/>
      <c r="B786" s="117"/>
      <c r="C786" s="103"/>
      <c r="D786" s="37" t="s">
        <v>107</v>
      </c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24"/>
      <c r="AB786" s="112"/>
      <c r="AC786" s="246"/>
      <c r="AD786" s="246"/>
      <c r="AE786" s="246"/>
      <c r="AF786" s="246"/>
      <c r="AG786" s="246"/>
      <c r="AH786" s="246"/>
      <c r="AI786" s="112"/>
      <c r="AJ786" s="111">
        <f>SUM(AJ783:AJ785)</f>
        <v>0</v>
      </c>
      <c r="AK786" s="111">
        <f>SUM(AK783:AK785)</f>
        <v>0</v>
      </c>
      <c r="AL786" s="112"/>
      <c r="AM786" s="111">
        <f>SUM(AM783:AM785)</f>
        <v>0</v>
      </c>
      <c r="AN786" s="111">
        <f>SUM(AN783:AN785)</f>
        <v>0</v>
      </c>
      <c r="AO786" s="112"/>
      <c r="AP786" s="111">
        <f>SUM(AP783:AP785)</f>
        <v>0</v>
      </c>
      <c r="AQ786" s="111">
        <f>SUM(AQ783:AQ785)</f>
        <v>0</v>
      </c>
      <c r="AR786" s="112"/>
      <c r="AS786" s="111">
        <f>SUM(AS783:AS785)</f>
        <v>0</v>
      </c>
      <c r="AT786" s="111">
        <f>SUM(AT783:AT785)</f>
        <v>0</v>
      </c>
      <c r="AU786" s="112"/>
      <c r="AV786" s="111">
        <f>SUM(AV783:AV785)</f>
        <v>0</v>
      </c>
      <c r="AW786" s="111">
        <f>SUM(AW783:AW785)</f>
        <v>0</v>
      </c>
      <c r="AX786" s="112"/>
      <c r="AY786" s="111">
        <f>SUM(AY783:AY785)</f>
        <v>0</v>
      </c>
      <c r="AZ786" s="111">
        <f>SUM(AZ783:AZ785)</f>
        <v>0</v>
      </c>
      <c r="BA786" s="112"/>
      <c r="BB786" s="111">
        <f>SUM(BB783:BB785)</f>
        <v>0</v>
      </c>
      <c r="BC786" s="111">
        <f>SUM(BC783:BC785)</f>
        <v>0</v>
      </c>
      <c r="BD786" s="112"/>
      <c r="BE786" s="111">
        <f>SUM(BE783:BE785)</f>
        <v>0</v>
      </c>
      <c r="BF786" s="111">
        <f>SUM(BF783:BF785)</f>
        <v>0</v>
      </c>
      <c r="BG786" s="112"/>
      <c r="BH786" s="111">
        <f>SUM(BH783:BH785)</f>
        <v>0</v>
      </c>
      <c r="BI786" s="111">
        <f>SUM(BI783:BI785)</f>
        <v>0</v>
      </c>
      <c r="BJ786" s="112"/>
      <c r="BK786" s="225">
        <f>SUM(BK783:BK785)</f>
        <v>0</v>
      </c>
      <c r="BL786" s="225">
        <f>SUM(BL783:BL785)</f>
        <v>0</v>
      </c>
      <c r="BM786" s="112"/>
      <c r="BN786" s="112"/>
      <c r="BO786" s="112"/>
      <c r="BP786" s="112"/>
      <c r="BQ786" s="111">
        <f t="shared" ref="BQ786:CD786" si="1276">SUM(BQ783:BQ785)</f>
        <v>0</v>
      </c>
      <c r="BR786" s="247"/>
      <c r="BS786" s="111">
        <f t="shared" si="1276"/>
        <v>0</v>
      </c>
      <c r="BT786" s="111">
        <f t="shared" si="1276"/>
        <v>0</v>
      </c>
      <c r="BU786" s="111">
        <f t="shared" si="1276"/>
        <v>0</v>
      </c>
      <c r="BV786" s="111">
        <f t="shared" si="1276"/>
        <v>0</v>
      </c>
      <c r="BW786" s="111">
        <f t="shared" si="1276"/>
        <v>0</v>
      </c>
      <c r="BX786" s="225">
        <f>SUM(BX783:BX785)</f>
        <v>0</v>
      </c>
      <c r="BY786" s="225">
        <f>SUM(BY783:BY785)</f>
        <v>0</v>
      </c>
      <c r="BZ786" s="111">
        <f t="shared" si="1276"/>
        <v>0</v>
      </c>
      <c r="CA786" s="111">
        <f t="shared" si="1276"/>
        <v>0</v>
      </c>
      <c r="CB786" s="111">
        <f t="shared" si="1276"/>
        <v>0</v>
      </c>
      <c r="CC786" s="111">
        <f t="shared" si="1276"/>
        <v>0</v>
      </c>
      <c r="CD786" s="111">
        <f t="shared" si="1276"/>
        <v>0</v>
      </c>
      <c r="CE786" s="225">
        <f>SUM(CE783:CE785)</f>
        <v>0</v>
      </c>
      <c r="CF786" s="247"/>
      <c r="CG786" s="570"/>
      <c r="CH786" s="570"/>
      <c r="CI786" s="112"/>
      <c r="CJ786" s="112"/>
      <c r="CK786" s="112"/>
    </row>
    <row r="787" spans="1:89" ht="15.75" hidden="1" outlineLevel="1" thickBot="1">
      <c r="A787" s="117"/>
      <c r="B787" s="117"/>
      <c r="C787" s="102" t="s">
        <v>130</v>
      </c>
      <c r="D787" s="36" t="s">
        <v>62</v>
      </c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7"/>
      <c r="AB787" s="112"/>
      <c r="AC787" s="246"/>
      <c r="AD787" s="246"/>
      <c r="AE787" s="246"/>
      <c r="AF787" s="246"/>
      <c r="AG787" s="246"/>
      <c r="AH787" s="246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246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246"/>
      <c r="CG787" s="582"/>
      <c r="CH787" s="582"/>
      <c r="CI787" s="112"/>
      <c r="CJ787" s="112"/>
      <c r="CK787" s="112"/>
    </row>
    <row r="788" spans="1:89" ht="15.75" hidden="1" outlineLevel="1" thickBot="1">
      <c r="A788" s="117"/>
      <c r="B788" s="117"/>
      <c r="C788" s="103"/>
      <c r="D788" s="24"/>
      <c r="E788" s="117"/>
      <c r="F788" s="117"/>
      <c r="G788" s="111">
        <f>J788+O788+P788+Q788+R788</f>
        <v>0</v>
      </c>
      <c r="H788" s="225">
        <f t="shared" ref="H788:J790" si="1277">SUM(I788:L788)</f>
        <v>0</v>
      </c>
      <c r="I788" s="225">
        <f t="shared" si="1277"/>
        <v>0</v>
      </c>
      <c r="J788" s="111">
        <f t="shared" si="1277"/>
        <v>0</v>
      </c>
      <c r="K788" s="123"/>
      <c r="L788" s="123"/>
      <c r="M788" s="123"/>
      <c r="N788" s="123"/>
      <c r="O788" s="123"/>
      <c r="P788" s="123"/>
      <c r="Q788" s="123"/>
      <c r="R788" s="123"/>
      <c r="S788" s="221"/>
      <c r="T788" s="123"/>
      <c r="U788" s="123"/>
      <c r="V788" s="123"/>
      <c r="W788" s="123"/>
      <c r="X788" s="123"/>
      <c r="Y788" s="123"/>
      <c r="Z788" s="221"/>
      <c r="AA788" s="123"/>
      <c r="AB788" s="111">
        <f>AI788+AX788+BA788+BD788+BG788</f>
        <v>0</v>
      </c>
      <c r="AC788" s="247"/>
      <c r="AD788" s="247"/>
      <c r="AE788" s="247"/>
      <c r="AF788" s="247"/>
      <c r="AG788" s="247"/>
      <c r="AH788" s="247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221"/>
      <c r="BK788" s="221"/>
      <c r="BL788" s="221"/>
      <c r="BM788" s="123"/>
      <c r="BN788" s="123"/>
      <c r="BO788" s="123"/>
      <c r="BP788" s="123"/>
      <c r="BQ788" s="111">
        <f>SUM(BS788:BW788)</f>
        <v>0</v>
      </c>
      <c r="BR788" s="247"/>
      <c r="BS788" s="123"/>
      <c r="BT788" s="123"/>
      <c r="BU788" s="123"/>
      <c r="BV788" s="123"/>
      <c r="BW788" s="123"/>
      <c r="BX788" s="221"/>
      <c r="BY788" s="221"/>
      <c r="BZ788" s="111">
        <f>SUM(CA788:CD788)</f>
        <v>0</v>
      </c>
      <c r="CA788" s="123"/>
      <c r="CB788" s="123"/>
      <c r="CC788" s="123"/>
      <c r="CD788" s="123"/>
      <c r="CE788" s="221"/>
      <c r="CF788" s="229"/>
      <c r="CG788" s="578"/>
      <c r="CH788" s="578"/>
      <c r="CI788" s="117"/>
      <c r="CJ788" s="117"/>
      <c r="CK788" s="117"/>
    </row>
    <row r="789" spans="1:89" ht="15.75" hidden="1" outlineLevel="1" thickBot="1">
      <c r="A789" s="117"/>
      <c r="B789" s="117"/>
      <c r="C789" s="103"/>
      <c r="D789" s="24"/>
      <c r="E789" s="117"/>
      <c r="F789" s="117"/>
      <c r="G789" s="111">
        <f>J789+O789+P789+Q789+R789</f>
        <v>0</v>
      </c>
      <c r="H789" s="225">
        <f t="shared" si="1277"/>
        <v>0</v>
      </c>
      <c r="I789" s="225">
        <f t="shared" si="1277"/>
        <v>0</v>
      </c>
      <c r="J789" s="111">
        <f t="shared" si="1277"/>
        <v>0</v>
      </c>
      <c r="K789" s="90"/>
      <c r="L789" s="90"/>
      <c r="M789" s="90"/>
      <c r="N789" s="90"/>
      <c r="O789" s="90"/>
      <c r="P789" s="90"/>
      <c r="Q789" s="90"/>
      <c r="R789" s="90"/>
      <c r="S789" s="224"/>
      <c r="T789" s="87"/>
      <c r="U789" s="87"/>
      <c r="V789" s="87"/>
      <c r="W789" s="87"/>
      <c r="X789" s="87"/>
      <c r="Y789" s="87"/>
      <c r="Z789" s="222"/>
      <c r="AA789" s="87"/>
      <c r="AB789" s="111">
        <f>AI789+AX789+BA789+BD789+BG789</f>
        <v>0</v>
      </c>
      <c r="AC789" s="247"/>
      <c r="AD789" s="247"/>
      <c r="AE789" s="247"/>
      <c r="AF789" s="247"/>
      <c r="AG789" s="247"/>
      <c r="AH789" s="24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222"/>
      <c r="BK789" s="222"/>
      <c r="BL789" s="222"/>
      <c r="BM789" s="87"/>
      <c r="BN789" s="87"/>
      <c r="BO789" s="87"/>
      <c r="BP789" s="87"/>
      <c r="BQ789" s="111">
        <f>SUM(BS789:BW789)</f>
        <v>0</v>
      </c>
      <c r="BR789" s="247"/>
      <c r="BS789" s="87"/>
      <c r="BT789" s="87"/>
      <c r="BU789" s="87"/>
      <c r="BV789" s="87"/>
      <c r="BW789" s="87"/>
      <c r="BX789" s="222"/>
      <c r="BY789" s="222"/>
      <c r="BZ789" s="111">
        <f>SUM(CA789:CD789)</f>
        <v>0</v>
      </c>
      <c r="CA789" s="87"/>
      <c r="CB789" s="87"/>
      <c r="CC789" s="87"/>
      <c r="CD789" s="87"/>
      <c r="CE789" s="222"/>
      <c r="CF789" s="226"/>
      <c r="CG789" s="568"/>
      <c r="CH789" s="568"/>
      <c r="CI789" s="117"/>
      <c r="CJ789" s="117"/>
      <c r="CK789" s="117"/>
    </row>
    <row r="790" spans="1:89" ht="15.75" hidden="1" outlineLevel="1" thickBot="1">
      <c r="A790" s="117"/>
      <c r="B790" s="117"/>
      <c r="C790" s="103" t="s">
        <v>104</v>
      </c>
      <c r="D790" s="24"/>
      <c r="E790" s="117"/>
      <c r="F790" s="117"/>
      <c r="G790" s="111">
        <f>J790+O790+P790+Q790+R790</f>
        <v>0</v>
      </c>
      <c r="H790" s="225">
        <f t="shared" si="1277"/>
        <v>0</v>
      </c>
      <c r="I790" s="225">
        <f t="shared" si="1277"/>
        <v>0</v>
      </c>
      <c r="J790" s="111">
        <f t="shared" si="1277"/>
        <v>0</v>
      </c>
      <c r="K790" s="90"/>
      <c r="L790" s="90"/>
      <c r="M790" s="90"/>
      <c r="N790" s="90"/>
      <c r="O790" s="90"/>
      <c r="P790" s="90"/>
      <c r="Q790" s="90"/>
      <c r="R790" s="90"/>
      <c r="S790" s="224"/>
      <c r="T790" s="87"/>
      <c r="U790" s="87"/>
      <c r="V790" s="87"/>
      <c r="W790" s="87"/>
      <c r="X790" s="87"/>
      <c r="Y790" s="87"/>
      <c r="Z790" s="222"/>
      <c r="AA790" s="87"/>
      <c r="AB790" s="111">
        <f>AI790+AX790+BA790+BD790+BG790</f>
        <v>0</v>
      </c>
      <c r="AC790" s="247"/>
      <c r="AD790" s="247"/>
      <c r="AE790" s="247"/>
      <c r="AF790" s="247"/>
      <c r="AG790" s="247"/>
      <c r="AH790" s="24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222"/>
      <c r="BK790" s="222"/>
      <c r="BL790" s="222"/>
      <c r="BM790" s="87"/>
      <c r="BN790" s="87"/>
      <c r="BO790" s="87"/>
      <c r="BP790" s="87"/>
      <c r="BQ790" s="111">
        <f>SUM(BS790:BW790)</f>
        <v>0</v>
      </c>
      <c r="BR790" s="247"/>
      <c r="BS790" s="87"/>
      <c r="BT790" s="87"/>
      <c r="BU790" s="87"/>
      <c r="BV790" s="87"/>
      <c r="BW790" s="87"/>
      <c r="BX790" s="222"/>
      <c r="BY790" s="222"/>
      <c r="BZ790" s="111">
        <f>SUM(CA790:CD790)</f>
        <v>0</v>
      </c>
      <c r="CA790" s="87"/>
      <c r="CB790" s="87"/>
      <c r="CC790" s="87"/>
      <c r="CD790" s="87"/>
      <c r="CE790" s="222"/>
      <c r="CF790" s="226"/>
      <c r="CG790" s="568"/>
      <c r="CH790" s="568"/>
      <c r="CI790" s="117"/>
      <c r="CJ790" s="117"/>
      <c r="CK790" s="117"/>
    </row>
    <row r="791" spans="1:89" ht="15.75" hidden="1" outlineLevel="1" thickBot="1">
      <c r="A791" s="117"/>
      <c r="B791" s="117"/>
      <c r="C791" s="103"/>
      <c r="D791" s="37" t="s">
        <v>107</v>
      </c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24"/>
      <c r="AB791" s="111">
        <f>SUM(AB788:AB790)</f>
        <v>0</v>
      </c>
      <c r="AC791" s="247"/>
      <c r="AD791" s="247"/>
      <c r="AE791" s="247"/>
      <c r="AF791" s="247"/>
      <c r="AG791" s="247"/>
      <c r="AH791" s="247"/>
      <c r="AI791" s="111">
        <f>SUM(AI788:AI790)</f>
        <v>0</v>
      </c>
      <c r="AJ791" s="111">
        <f>SUM(AJ788:AJ790)</f>
        <v>0</v>
      </c>
      <c r="AK791" s="111">
        <f>SUM(AK788:AK790)</f>
        <v>0</v>
      </c>
      <c r="AL791" s="111">
        <f>SUM(AL788:AL790)</f>
        <v>0</v>
      </c>
      <c r="AM791" s="111">
        <f t="shared" ref="AM791:BI791" si="1278">SUM(AM788:AM790)</f>
        <v>0</v>
      </c>
      <c r="AN791" s="111">
        <f t="shared" si="1278"/>
        <v>0</v>
      </c>
      <c r="AO791" s="111">
        <f t="shared" si="1278"/>
        <v>0</v>
      </c>
      <c r="AP791" s="111">
        <f t="shared" si="1278"/>
        <v>0</v>
      </c>
      <c r="AQ791" s="111">
        <f t="shared" si="1278"/>
        <v>0</v>
      </c>
      <c r="AR791" s="111">
        <f t="shared" si="1278"/>
        <v>0</v>
      </c>
      <c r="AS791" s="111">
        <f t="shared" si="1278"/>
        <v>0</v>
      </c>
      <c r="AT791" s="111">
        <f t="shared" si="1278"/>
        <v>0</v>
      </c>
      <c r="AU791" s="111">
        <f t="shared" si="1278"/>
        <v>0</v>
      </c>
      <c r="AV791" s="111">
        <f t="shared" si="1278"/>
        <v>0</v>
      </c>
      <c r="AW791" s="111">
        <f t="shared" si="1278"/>
        <v>0</v>
      </c>
      <c r="AX791" s="111">
        <f t="shared" si="1278"/>
        <v>0</v>
      </c>
      <c r="AY791" s="111">
        <f t="shared" si="1278"/>
        <v>0</v>
      </c>
      <c r="AZ791" s="111">
        <f t="shared" si="1278"/>
        <v>0</v>
      </c>
      <c r="BA791" s="111">
        <f t="shared" si="1278"/>
        <v>0</v>
      </c>
      <c r="BB791" s="111">
        <f t="shared" si="1278"/>
        <v>0</v>
      </c>
      <c r="BC791" s="111">
        <f t="shared" si="1278"/>
        <v>0</v>
      </c>
      <c r="BD791" s="111">
        <f t="shared" si="1278"/>
        <v>0</v>
      </c>
      <c r="BE791" s="111">
        <f t="shared" si="1278"/>
        <v>0</v>
      </c>
      <c r="BF791" s="111">
        <f t="shared" si="1278"/>
        <v>0</v>
      </c>
      <c r="BG791" s="111">
        <f t="shared" si="1278"/>
        <v>0</v>
      </c>
      <c r="BH791" s="111">
        <f t="shared" si="1278"/>
        <v>0</v>
      </c>
      <c r="BI791" s="111">
        <f t="shared" si="1278"/>
        <v>0</v>
      </c>
      <c r="BJ791" s="225">
        <f>SUM(BJ788:BJ790)</f>
        <v>0</v>
      </c>
      <c r="BK791" s="225">
        <f>SUM(BK788:BK790)</f>
        <v>0</v>
      </c>
      <c r="BL791" s="225">
        <f>SUM(BL788:BL790)</f>
        <v>0</v>
      </c>
      <c r="BM791" s="112"/>
      <c r="BN791" s="112"/>
      <c r="BO791" s="112"/>
      <c r="BP791" s="112"/>
      <c r="BQ791" s="111">
        <f t="shared" ref="BQ791:CD791" si="1279">SUM(BQ788:BQ790)</f>
        <v>0</v>
      </c>
      <c r="BR791" s="247"/>
      <c r="BS791" s="111">
        <f t="shared" si="1279"/>
        <v>0</v>
      </c>
      <c r="BT791" s="111">
        <f t="shared" si="1279"/>
        <v>0</v>
      </c>
      <c r="BU791" s="111">
        <f t="shared" si="1279"/>
        <v>0</v>
      </c>
      <c r="BV791" s="111">
        <f t="shared" si="1279"/>
        <v>0</v>
      </c>
      <c r="BW791" s="111">
        <f t="shared" si="1279"/>
        <v>0</v>
      </c>
      <c r="BX791" s="225">
        <f>SUM(BX788:BX790)</f>
        <v>0</v>
      </c>
      <c r="BY791" s="225">
        <f>SUM(BY788:BY790)</f>
        <v>0</v>
      </c>
      <c r="BZ791" s="111">
        <f t="shared" si="1279"/>
        <v>0</v>
      </c>
      <c r="CA791" s="111">
        <f t="shared" si="1279"/>
        <v>0</v>
      </c>
      <c r="CB791" s="111">
        <f t="shared" si="1279"/>
        <v>0</v>
      </c>
      <c r="CC791" s="111">
        <f t="shared" si="1279"/>
        <v>0</v>
      </c>
      <c r="CD791" s="111">
        <f t="shared" si="1279"/>
        <v>0</v>
      </c>
      <c r="CE791" s="225">
        <f>SUM(CE788:CE790)</f>
        <v>0</v>
      </c>
      <c r="CF791" s="247"/>
      <c r="CG791" s="570"/>
      <c r="CH791" s="570"/>
      <c r="CI791" s="112"/>
      <c r="CJ791" s="112"/>
      <c r="CK791" s="112"/>
    </row>
    <row r="792" spans="1:89" ht="15.75" hidden="1" outlineLevel="1" thickBot="1">
      <c r="A792" s="117"/>
      <c r="B792" s="117"/>
      <c r="C792" s="102" t="s">
        <v>131</v>
      </c>
      <c r="D792" s="36" t="s">
        <v>63</v>
      </c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7"/>
      <c r="AB792" s="112"/>
      <c r="AC792" s="246"/>
      <c r="AD792" s="246"/>
      <c r="AE792" s="246"/>
      <c r="AF792" s="246"/>
      <c r="AG792" s="246"/>
      <c r="AH792" s="246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246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246"/>
      <c r="CG792" s="582"/>
      <c r="CH792" s="582"/>
      <c r="CI792" s="112"/>
      <c r="CJ792" s="112"/>
      <c r="CK792" s="112"/>
    </row>
    <row r="793" spans="1:89" ht="15.75" hidden="1" outlineLevel="1" thickBot="1">
      <c r="A793" s="117"/>
      <c r="B793" s="117"/>
      <c r="C793" s="103"/>
      <c r="D793" s="24"/>
      <c r="E793" s="117"/>
      <c r="F793" s="117"/>
      <c r="G793" s="111">
        <f>J793+O793+P793+Q793+R793</f>
        <v>0</v>
      </c>
      <c r="H793" s="225">
        <f t="shared" ref="H793:J795" si="1280">SUM(I793:L793)</f>
        <v>0</v>
      </c>
      <c r="I793" s="225">
        <f t="shared" si="1280"/>
        <v>0</v>
      </c>
      <c r="J793" s="111">
        <f t="shared" si="1280"/>
        <v>0</v>
      </c>
      <c r="K793" s="123"/>
      <c r="L793" s="123"/>
      <c r="M793" s="123"/>
      <c r="N793" s="123"/>
      <c r="O793" s="123"/>
      <c r="P793" s="123"/>
      <c r="Q793" s="123"/>
      <c r="R793" s="123"/>
      <c r="S793" s="221"/>
      <c r="T793" s="123"/>
      <c r="U793" s="123"/>
      <c r="V793" s="123"/>
      <c r="W793" s="123"/>
      <c r="X793" s="123"/>
      <c r="Y793" s="123"/>
      <c r="Z793" s="221"/>
      <c r="AA793" s="123"/>
      <c r="AB793" s="111">
        <f>AI793+AX793+BA793+BD793+BG793</f>
        <v>0</v>
      </c>
      <c r="AC793" s="247"/>
      <c r="AD793" s="247"/>
      <c r="AE793" s="247"/>
      <c r="AF793" s="247"/>
      <c r="AG793" s="247"/>
      <c r="AH793" s="247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221"/>
      <c r="BK793" s="221"/>
      <c r="BL793" s="221"/>
      <c r="BM793" s="123"/>
      <c r="BN793" s="123"/>
      <c r="BO793" s="123"/>
      <c r="BP793" s="123"/>
      <c r="BQ793" s="111">
        <f>SUM(BS793:BW793)</f>
        <v>0</v>
      </c>
      <c r="BR793" s="247"/>
      <c r="BS793" s="123"/>
      <c r="BT793" s="123"/>
      <c r="BU793" s="123"/>
      <c r="BV793" s="123"/>
      <c r="BW793" s="123"/>
      <c r="BX793" s="221"/>
      <c r="BY793" s="221"/>
      <c r="BZ793" s="111">
        <f>SUM(CA793:CD793)</f>
        <v>0</v>
      </c>
      <c r="CA793" s="123"/>
      <c r="CB793" s="123"/>
      <c r="CC793" s="123"/>
      <c r="CD793" s="123"/>
      <c r="CE793" s="221"/>
      <c r="CF793" s="229"/>
      <c r="CG793" s="578"/>
      <c r="CH793" s="578"/>
      <c r="CI793" s="117"/>
      <c r="CJ793" s="117"/>
      <c r="CK793" s="117"/>
    </row>
    <row r="794" spans="1:89" ht="15.75" hidden="1" outlineLevel="1" thickBot="1">
      <c r="A794" s="117"/>
      <c r="B794" s="117"/>
      <c r="C794" s="103"/>
      <c r="D794" s="24"/>
      <c r="E794" s="117"/>
      <c r="F794" s="117"/>
      <c r="G794" s="111">
        <f>J794+O794+P794+Q794+R794</f>
        <v>0</v>
      </c>
      <c r="H794" s="225">
        <f t="shared" si="1280"/>
        <v>0</v>
      </c>
      <c r="I794" s="225">
        <f t="shared" si="1280"/>
        <v>0</v>
      </c>
      <c r="J794" s="111">
        <f t="shared" si="1280"/>
        <v>0</v>
      </c>
      <c r="K794" s="90"/>
      <c r="L794" s="90"/>
      <c r="M794" s="90"/>
      <c r="N794" s="90"/>
      <c r="O794" s="90"/>
      <c r="P794" s="90"/>
      <c r="Q794" s="90"/>
      <c r="R794" s="90"/>
      <c r="S794" s="224"/>
      <c r="T794" s="87"/>
      <c r="U794" s="87"/>
      <c r="V794" s="87"/>
      <c r="W794" s="87"/>
      <c r="X794" s="87"/>
      <c r="Y794" s="87"/>
      <c r="Z794" s="222"/>
      <c r="AA794" s="87"/>
      <c r="AB794" s="111">
        <f>AI794+AX794+BA794+BD794+BG794</f>
        <v>0</v>
      </c>
      <c r="AC794" s="247"/>
      <c r="AD794" s="247"/>
      <c r="AE794" s="247"/>
      <c r="AF794" s="247"/>
      <c r="AG794" s="247"/>
      <c r="AH794" s="24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222"/>
      <c r="BK794" s="222"/>
      <c r="BL794" s="222"/>
      <c r="BM794" s="87"/>
      <c r="BN794" s="87"/>
      <c r="BO794" s="87"/>
      <c r="BP794" s="87"/>
      <c r="BQ794" s="111">
        <f>SUM(BS794:BW794)</f>
        <v>0</v>
      </c>
      <c r="BR794" s="247"/>
      <c r="BS794" s="87"/>
      <c r="BT794" s="87"/>
      <c r="BU794" s="87"/>
      <c r="BV794" s="87"/>
      <c r="BW794" s="87"/>
      <c r="BX794" s="222"/>
      <c r="BY794" s="222"/>
      <c r="BZ794" s="111">
        <f>SUM(CA794:CD794)</f>
        <v>0</v>
      </c>
      <c r="CA794" s="87"/>
      <c r="CB794" s="87"/>
      <c r="CC794" s="87"/>
      <c r="CD794" s="87"/>
      <c r="CE794" s="222"/>
      <c r="CF794" s="226"/>
      <c r="CG794" s="568"/>
      <c r="CH794" s="568"/>
      <c r="CI794" s="117"/>
      <c r="CJ794" s="117"/>
      <c r="CK794" s="117"/>
    </row>
    <row r="795" spans="1:89" ht="15.75" hidden="1" outlineLevel="1" thickBot="1">
      <c r="A795" s="117"/>
      <c r="B795" s="117"/>
      <c r="C795" s="103" t="s">
        <v>104</v>
      </c>
      <c r="D795" s="24"/>
      <c r="E795" s="117"/>
      <c r="F795" s="117"/>
      <c r="G795" s="111">
        <f>J795+O795+P795+Q795+R795</f>
        <v>0</v>
      </c>
      <c r="H795" s="225">
        <f t="shared" si="1280"/>
        <v>0</v>
      </c>
      <c r="I795" s="225">
        <f t="shared" si="1280"/>
        <v>0</v>
      </c>
      <c r="J795" s="111">
        <f t="shared" si="1280"/>
        <v>0</v>
      </c>
      <c r="K795" s="90"/>
      <c r="L795" s="90"/>
      <c r="M795" s="90"/>
      <c r="N795" s="90"/>
      <c r="O795" s="90"/>
      <c r="P795" s="90"/>
      <c r="Q795" s="90"/>
      <c r="R795" s="90"/>
      <c r="S795" s="224"/>
      <c r="T795" s="87"/>
      <c r="U795" s="87"/>
      <c r="V795" s="87"/>
      <c r="W795" s="87"/>
      <c r="X795" s="87"/>
      <c r="Y795" s="87"/>
      <c r="Z795" s="222"/>
      <c r="AA795" s="87"/>
      <c r="AB795" s="111">
        <f>AI795+AX795+BA795+BD795+BG795</f>
        <v>0</v>
      </c>
      <c r="AC795" s="247"/>
      <c r="AD795" s="247"/>
      <c r="AE795" s="247"/>
      <c r="AF795" s="247"/>
      <c r="AG795" s="247"/>
      <c r="AH795" s="24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222"/>
      <c r="BK795" s="222"/>
      <c r="BL795" s="222"/>
      <c r="BM795" s="87"/>
      <c r="BN795" s="87"/>
      <c r="BO795" s="87"/>
      <c r="BP795" s="87"/>
      <c r="BQ795" s="111">
        <f>SUM(BS795:BW795)</f>
        <v>0</v>
      </c>
      <c r="BR795" s="247"/>
      <c r="BS795" s="87"/>
      <c r="BT795" s="87"/>
      <c r="BU795" s="87"/>
      <c r="BV795" s="87"/>
      <c r="BW795" s="87"/>
      <c r="BX795" s="222"/>
      <c r="BY795" s="222"/>
      <c r="BZ795" s="111">
        <f>SUM(CA795:CD795)</f>
        <v>0</v>
      </c>
      <c r="CA795" s="87"/>
      <c r="CB795" s="87"/>
      <c r="CC795" s="87"/>
      <c r="CD795" s="87"/>
      <c r="CE795" s="222"/>
      <c r="CF795" s="226"/>
      <c r="CG795" s="568"/>
      <c r="CH795" s="568"/>
      <c r="CI795" s="117"/>
      <c r="CJ795" s="117"/>
      <c r="CK795" s="117"/>
    </row>
    <row r="796" spans="1:89" ht="15.75" hidden="1" outlineLevel="1" thickBot="1">
      <c r="A796" s="117"/>
      <c r="B796" s="117"/>
      <c r="C796" s="103"/>
      <c r="D796" s="37" t="s">
        <v>107</v>
      </c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24"/>
      <c r="AB796" s="111">
        <f>SUM(AB793:AB795)</f>
        <v>0</v>
      </c>
      <c r="AC796" s="247"/>
      <c r="AD796" s="247"/>
      <c r="AE796" s="247"/>
      <c r="AF796" s="247"/>
      <c r="AG796" s="247"/>
      <c r="AH796" s="247"/>
      <c r="AI796" s="111">
        <f>SUM(AI793:AI795)</f>
        <v>0</v>
      </c>
      <c r="AJ796" s="111">
        <f>SUM(AJ793:AJ795)</f>
        <v>0</v>
      </c>
      <c r="AK796" s="111">
        <f t="shared" ref="AK796:BI796" si="1281">SUM(AK793:AK795)</f>
        <v>0</v>
      </c>
      <c r="AL796" s="111">
        <f t="shared" si="1281"/>
        <v>0</v>
      </c>
      <c r="AM796" s="111">
        <f t="shared" si="1281"/>
        <v>0</v>
      </c>
      <c r="AN796" s="111">
        <f t="shared" si="1281"/>
        <v>0</v>
      </c>
      <c r="AO796" s="111">
        <f t="shared" si="1281"/>
        <v>0</v>
      </c>
      <c r="AP796" s="111">
        <f t="shared" si="1281"/>
        <v>0</v>
      </c>
      <c r="AQ796" s="111">
        <f t="shared" si="1281"/>
        <v>0</v>
      </c>
      <c r="AR796" s="111">
        <f t="shared" si="1281"/>
        <v>0</v>
      </c>
      <c r="AS796" s="111">
        <f t="shared" si="1281"/>
        <v>0</v>
      </c>
      <c r="AT796" s="111">
        <f t="shared" si="1281"/>
        <v>0</v>
      </c>
      <c r="AU796" s="111">
        <f t="shared" si="1281"/>
        <v>0</v>
      </c>
      <c r="AV796" s="111">
        <f t="shared" si="1281"/>
        <v>0</v>
      </c>
      <c r="AW796" s="111">
        <f t="shared" si="1281"/>
        <v>0</v>
      </c>
      <c r="AX796" s="111">
        <f t="shared" si="1281"/>
        <v>0</v>
      </c>
      <c r="AY796" s="111">
        <f t="shared" si="1281"/>
        <v>0</v>
      </c>
      <c r="AZ796" s="111">
        <f t="shared" si="1281"/>
        <v>0</v>
      </c>
      <c r="BA796" s="111">
        <f t="shared" si="1281"/>
        <v>0</v>
      </c>
      <c r="BB796" s="111">
        <f t="shared" si="1281"/>
        <v>0</v>
      </c>
      <c r="BC796" s="111">
        <f t="shared" si="1281"/>
        <v>0</v>
      </c>
      <c r="BD796" s="111">
        <f t="shared" si="1281"/>
        <v>0</v>
      </c>
      <c r="BE796" s="111">
        <f t="shared" si="1281"/>
        <v>0</v>
      </c>
      <c r="BF796" s="111">
        <f t="shared" si="1281"/>
        <v>0</v>
      </c>
      <c r="BG796" s="111">
        <f t="shared" si="1281"/>
        <v>0</v>
      </c>
      <c r="BH796" s="111">
        <f t="shared" si="1281"/>
        <v>0</v>
      </c>
      <c r="BI796" s="111">
        <f t="shared" si="1281"/>
        <v>0</v>
      </c>
      <c r="BJ796" s="225">
        <f>SUM(BJ793:BJ795)</f>
        <v>0</v>
      </c>
      <c r="BK796" s="225">
        <f>SUM(BK793:BK795)</f>
        <v>0</v>
      </c>
      <c r="BL796" s="225">
        <f>SUM(BL793:BL795)</f>
        <v>0</v>
      </c>
      <c r="BM796" s="112"/>
      <c r="BN796" s="112"/>
      <c r="BO796" s="112"/>
      <c r="BP796" s="112"/>
      <c r="BQ796" s="111">
        <f t="shared" ref="BQ796:CD796" si="1282">SUM(BQ793:BQ795)</f>
        <v>0</v>
      </c>
      <c r="BR796" s="247"/>
      <c r="BS796" s="111">
        <f t="shared" si="1282"/>
        <v>0</v>
      </c>
      <c r="BT796" s="111">
        <f t="shared" si="1282"/>
        <v>0</v>
      </c>
      <c r="BU796" s="111">
        <f t="shared" si="1282"/>
        <v>0</v>
      </c>
      <c r="BV796" s="111">
        <f t="shared" si="1282"/>
        <v>0</v>
      </c>
      <c r="BW796" s="111">
        <f t="shared" si="1282"/>
        <v>0</v>
      </c>
      <c r="BX796" s="225">
        <f>SUM(BX793:BX795)</f>
        <v>0</v>
      </c>
      <c r="BY796" s="225">
        <f>SUM(BY793:BY795)</f>
        <v>0</v>
      </c>
      <c r="BZ796" s="111">
        <f t="shared" si="1282"/>
        <v>0</v>
      </c>
      <c r="CA796" s="111">
        <f t="shared" si="1282"/>
        <v>0</v>
      </c>
      <c r="CB796" s="111">
        <f t="shared" si="1282"/>
        <v>0</v>
      </c>
      <c r="CC796" s="111">
        <f t="shared" si="1282"/>
        <v>0</v>
      </c>
      <c r="CD796" s="111">
        <f t="shared" si="1282"/>
        <v>0</v>
      </c>
      <c r="CE796" s="225">
        <f>SUM(CE793:CE795)</f>
        <v>0</v>
      </c>
      <c r="CF796" s="247"/>
      <c r="CG796" s="570"/>
      <c r="CH796" s="570"/>
      <c r="CI796" s="112"/>
      <c r="CJ796" s="112"/>
      <c r="CK796" s="112"/>
    </row>
    <row r="797" spans="1:89" ht="15.75" hidden="1" outlineLevel="1" thickBot="1">
      <c r="A797" s="117"/>
      <c r="B797" s="117"/>
      <c r="C797" s="95" t="s">
        <v>52</v>
      </c>
      <c r="D797" s="122" t="s">
        <v>105</v>
      </c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7"/>
      <c r="AB797" s="112"/>
      <c r="AC797" s="246"/>
      <c r="AD797" s="246"/>
      <c r="AE797" s="246"/>
      <c r="AF797" s="246"/>
      <c r="AG797" s="246"/>
      <c r="AH797" s="246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246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246"/>
      <c r="CG797" s="582"/>
      <c r="CH797" s="582"/>
      <c r="CI797" s="112"/>
      <c r="CJ797" s="112"/>
      <c r="CK797" s="112"/>
    </row>
    <row r="798" spans="1:89" ht="15.75" hidden="1" outlineLevel="1" thickBot="1">
      <c r="A798" s="117"/>
      <c r="B798" s="117"/>
      <c r="C798" s="102" t="s">
        <v>132</v>
      </c>
      <c r="D798" s="36" t="s">
        <v>106</v>
      </c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7"/>
      <c r="AB798" s="112"/>
      <c r="AC798" s="246"/>
      <c r="AD798" s="246"/>
      <c r="AE798" s="246"/>
      <c r="AF798" s="246"/>
      <c r="AG798" s="246"/>
      <c r="AH798" s="246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246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246"/>
      <c r="CG798" s="582"/>
      <c r="CH798" s="582"/>
      <c r="CI798" s="112"/>
      <c r="CJ798" s="112"/>
      <c r="CK798" s="112"/>
    </row>
    <row r="799" spans="1:89" ht="15.75" hidden="1" outlineLevel="1" thickBot="1">
      <c r="A799" s="117"/>
      <c r="B799" s="117"/>
      <c r="C799" s="103"/>
      <c r="D799" s="92"/>
      <c r="E799" s="117"/>
      <c r="F799" s="117"/>
      <c r="G799" s="111">
        <f>J799+O799+P799+Q799+R799</f>
        <v>0</v>
      </c>
      <c r="H799" s="225">
        <f t="shared" ref="H799:J801" si="1283">SUM(I799:L799)</f>
        <v>0</v>
      </c>
      <c r="I799" s="225">
        <f t="shared" si="1283"/>
        <v>0</v>
      </c>
      <c r="J799" s="111">
        <f t="shared" si="1283"/>
        <v>0</v>
      </c>
      <c r="K799" s="123"/>
      <c r="L799" s="123"/>
      <c r="M799" s="123"/>
      <c r="N799" s="123"/>
      <c r="O799" s="123"/>
      <c r="P799" s="123"/>
      <c r="Q799" s="123"/>
      <c r="R799" s="123"/>
      <c r="S799" s="221"/>
      <c r="T799" s="123"/>
      <c r="U799" s="123"/>
      <c r="V799" s="123"/>
      <c r="W799" s="123"/>
      <c r="X799" s="123"/>
      <c r="Y799" s="123"/>
      <c r="Z799" s="221"/>
      <c r="AA799" s="123"/>
      <c r="AB799" s="111">
        <f>AI799+AX799+BA799+BD799+BG799</f>
        <v>0</v>
      </c>
      <c r="AC799" s="247"/>
      <c r="AD799" s="247"/>
      <c r="AE799" s="247"/>
      <c r="AF799" s="247"/>
      <c r="AG799" s="247"/>
      <c r="AH799" s="247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221"/>
      <c r="BK799" s="221"/>
      <c r="BL799" s="221"/>
      <c r="BM799" s="123"/>
      <c r="BN799" s="123"/>
      <c r="BO799" s="123"/>
      <c r="BP799" s="123"/>
      <c r="BQ799" s="111">
        <f>SUM(BS799:BW799)</f>
        <v>0</v>
      </c>
      <c r="BR799" s="247"/>
      <c r="BS799" s="123"/>
      <c r="BT799" s="123"/>
      <c r="BU799" s="123"/>
      <c r="BV799" s="123"/>
      <c r="BW799" s="123"/>
      <c r="BX799" s="221"/>
      <c r="BY799" s="221"/>
      <c r="BZ799" s="111">
        <f>SUM(CA799:CD799)</f>
        <v>0</v>
      </c>
      <c r="CA799" s="123"/>
      <c r="CB799" s="123"/>
      <c r="CC799" s="123"/>
      <c r="CD799" s="123"/>
      <c r="CE799" s="221"/>
      <c r="CF799" s="229"/>
      <c r="CG799" s="578"/>
      <c r="CH799" s="578"/>
      <c r="CI799" s="117"/>
      <c r="CJ799" s="117"/>
      <c r="CK799" s="117"/>
    </row>
    <row r="800" spans="1:89" ht="15.75" hidden="1" outlineLevel="1" thickBot="1">
      <c r="A800" s="117"/>
      <c r="B800" s="117"/>
      <c r="C800" s="103"/>
      <c r="D800" s="92"/>
      <c r="E800" s="117"/>
      <c r="F800" s="117"/>
      <c r="G800" s="111">
        <f>J800+O800+P800+Q800+R800</f>
        <v>0</v>
      </c>
      <c r="H800" s="225">
        <f t="shared" si="1283"/>
        <v>0</v>
      </c>
      <c r="I800" s="225">
        <f t="shared" si="1283"/>
        <v>0</v>
      </c>
      <c r="J800" s="111">
        <f t="shared" si="1283"/>
        <v>0</v>
      </c>
      <c r="K800" s="90"/>
      <c r="L800" s="90"/>
      <c r="M800" s="90"/>
      <c r="N800" s="90"/>
      <c r="O800" s="90"/>
      <c r="P800" s="90"/>
      <c r="Q800" s="90"/>
      <c r="R800" s="90"/>
      <c r="S800" s="224"/>
      <c r="T800" s="87"/>
      <c r="U800" s="87"/>
      <c r="V800" s="87"/>
      <c r="W800" s="87"/>
      <c r="X800" s="87"/>
      <c r="Y800" s="87"/>
      <c r="Z800" s="222"/>
      <c r="AA800" s="87"/>
      <c r="AB800" s="111">
        <f>AI800+AX800+BA800+BD800+BG800</f>
        <v>0</v>
      </c>
      <c r="AC800" s="247"/>
      <c r="AD800" s="247"/>
      <c r="AE800" s="247"/>
      <c r="AF800" s="247"/>
      <c r="AG800" s="247"/>
      <c r="AH800" s="24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222"/>
      <c r="BK800" s="222"/>
      <c r="BL800" s="222"/>
      <c r="BM800" s="87"/>
      <c r="BN800" s="87"/>
      <c r="BO800" s="87"/>
      <c r="BP800" s="87"/>
      <c r="BQ800" s="111">
        <f>SUM(BS800:BW800)</f>
        <v>0</v>
      </c>
      <c r="BR800" s="247"/>
      <c r="BS800" s="87"/>
      <c r="BT800" s="87"/>
      <c r="BU800" s="87"/>
      <c r="BV800" s="87"/>
      <c r="BW800" s="87"/>
      <c r="BX800" s="222"/>
      <c r="BY800" s="222"/>
      <c r="BZ800" s="111">
        <f>SUM(CA800:CD800)</f>
        <v>0</v>
      </c>
      <c r="CA800" s="87"/>
      <c r="CB800" s="87"/>
      <c r="CC800" s="87"/>
      <c r="CD800" s="87"/>
      <c r="CE800" s="222"/>
      <c r="CF800" s="226"/>
      <c r="CG800" s="568"/>
      <c r="CH800" s="568"/>
      <c r="CI800" s="117"/>
      <c r="CJ800" s="117"/>
      <c r="CK800" s="117"/>
    </row>
    <row r="801" spans="1:89" ht="15.75" hidden="1" outlineLevel="1" thickBot="1">
      <c r="A801" s="117"/>
      <c r="B801" s="117"/>
      <c r="C801" s="103"/>
      <c r="D801" s="92"/>
      <c r="E801" s="117"/>
      <c r="F801" s="117"/>
      <c r="G801" s="111">
        <f>J801+O801+P801+Q801+R801</f>
        <v>0</v>
      </c>
      <c r="H801" s="225">
        <f t="shared" si="1283"/>
        <v>0</v>
      </c>
      <c r="I801" s="225">
        <f t="shared" si="1283"/>
        <v>0</v>
      </c>
      <c r="J801" s="111">
        <f t="shared" si="1283"/>
        <v>0</v>
      </c>
      <c r="K801" s="90"/>
      <c r="L801" s="90"/>
      <c r="M801" s="90"/>
      <c r="N801" s="90"/>
      <c r="O801" s="90"/>
      <c r="P801" s="90"/>
      <c r="Q801" s="90"/>
      <c r="R801" s="90"/>
      <c r="S801" s="224"/>
      <c r="T801" s="87"/>
      <c r="U801" s="87"/>
      <c r="V801" s="87"/>
      <c r="W801" s="87"/>
      <c r="X801" s="87"/>
      <c r="Y801" s="87"/>
      <c r="Z801" s="222"/>
      <c r="AA801" s="87"/>
      <c r="AB801" s="111">
        <f>AI801+AX801+BA801+BD801+BG801</f>
        <v>0</v>
      </c>
      <c r="AC801" s="247"/>
      <c r="AD801" s="247"/>
      <c r="AE801" s="247"/>
      <c r="AF801" s="247"/>
      <c r="AG801" s="247"/>
      <c r="AH801" s="24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222"/>
      <c r="BK801" s="222"/>
      <c r="BL801" s="222"/>
      <c r="BM801" s="87"/>
      <c r="BN801" s="87"/>
      <c r="BO801" s="87"/>
      <c r="BP801" s="87"/>
      <c r="BQ801" s="111">
        <f>SUM(BS801:BW801)</f>
        <v>0</v>
      </c>
      <c r="BR801" s="247"/>
      <c r="BS801" s="87"/>
      <c r="BT801" s="87"/>
      <c r="BU801" s="87"/>
      <c r="BV801" s="87"/>
      <c r="BW801" s="87"/>
      <c r="BX801" s="222"/>
      <c r="BY801" s="222"/>
      <c r="BZ801" s="111">
        <f>SUM(CA801:CD801)</f>
        <v>0</v>
      </c>
      <c r="CA801" s="87"/>
      <c r="CB801" s="87"/>
      <c r="CC801" s="87"/>
      <c r="CD801" s="87"/>
      <c r="CE801" s="222"/>
      <c r="CF801" s="226"/>
      <c r="CG801" s="568"/>
      <c r="CH801" s="568"/>
      <c r="CI801" s="117"/>
      <c r="CJ801" s="117"/>
      <c r="CK801" s="117"/>
    </row>
    <row r="802" spans="1:89" ht="15.75" hidden="1" outlineLevel="1" thickBot="1">
      <c r="A802" s="117"/>
      <c r="B802" s="117"/>
      <c r="C802" s="103"/>
      <c r="D802" s="37" t="s">
        <v>107</v>
      </c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24"/>
      <c r="AB802" s="111">
        <f>SUM(AB799:AB801)</f>
        <v>0</v>
      </c>
      <c r="AC802" s="247"/>
      <c r="AD802" s="247"/>
      <c r="AE802" s="247"/>
      <c r="AF802" s="247"/>
      <c r="AG802" s="247"/>
      <c r="AH802" s="247"/>
      <c r="AI802" s="111">
        <f>SUM(AI799:AI801)</f>
        <v>0</v>
      </c>
      <c r="AJ802" s="111">
        <f>SUM(AJ799:AJ801)</f>
        <v>0</v>
      </c>
      <c r="AK802" s="111">
        <f t="shared" ref="AK802:BI802" si="1284">SUM(AK799:AK801)</f>
        <v>0</v>
      </c>
      <c r="AL802" s="111">
        <f t="shared" si="1284"/>
        <v>0</v>
      </c>
      <c r="AM802" s="111">
        <f t="shared" si="1284"/>
        <v>0</v>
      </c>
      <c r="AN802" s="111">
        <f t="shared" si="1284"/>
        <v>0</v>
      </c>
      <c r="AO802" s="111">
        <f t="shared" si="1284"/>
        <v>0</v>
      </c>
      <c r="AP802" s="111">
        <f t="shared" si="1284"/>
        <v>0</v>
      </c>
      <c r="AQ802" s="111">
        <f t="shared" si="1284"/>
        <v>0</v>
      </c>
      <c r="AR802" s="111">
        <f t="shared" si="1284"/>
        <v>0</v>
      </c>
      <c r="AS802" s="111">
        <f t="shared" si="1284"/>
        <v>0</v>
      </c>
      <c r="AT802" s="111">
        <f t="shared" si="1284"/>
        <v>0</v>
      </c>
      <c r="AU802" s="111">
        <f t="shared" si="1284"/>
        <v>0</v>
      </c>
      <c r="AV802" s="111">
        <f t="shared" si="1284"/>
        <v>0</v>
      </c>
      <c r="AW802" s="111">
        <f t="shared" si="1284"/>
        <v>0</v>
      </c>
      <c r="AX802" s="111">
        <f t="shared" si="1284"/>
        <v>0</v>
      </c>
      <c r="AY802" s="111">
        <f t="shared" si="1284"/>
        <v>0</v>
      </c>
      <c r="AZ802" s="111">
        <f t="shared" si="1284"/>
        <v>0</v>
      </c>
      <c r="BA802" s="111">
        <f t="shared" si="1284"/>
        <v>0</v>
      </c>
      <c r="BB802" s="111">
        <f t="shared" si="1284"/>
        <v>0</v>
      </c>
      <c r="BC802" s="111">
        <f t="shared" si="1284"/>
        <v>0</v>
      </c>
      <c r="BD802" s="111">
        <f t="shared" si="1284"/>
        <v>0</v>
      </c>
      <c r="BE802" s="111">
        <f t="shared" si="1284"/>
        <v>0</v>
      </c>
      <c r="BF802" s="111">
        <f t="shared" si="1284"/>
        <v>0</v>
      </c>
      <c r="BG802" s="111">
        <f t="shared" si="1284"/>
        <v>0</v>
      </c>
      <c r="BH802" s="111">
        <f t="shared" si="1284"/>
        <v>0</v>
      </c>
      <c r="BI802" s="111">
        <f t="shared" si="1284"/>
        <v>0</v>
      </c>
      <c r="BJ802" s="225">
        <f>SUM(BJ799:BJ801)</f>
        <v>0</v>
      </c>
      <c r="BK802" s="225">
        <f>SUM(BK799:BK801)</f>
        <v>0</v>
      </c>
      <c r="BL802" s="225">
        <f>SUM(BL799:BL801)</f>
        <v>0</v>
      </c>
      <c r="BM802" s="112"/>
      <c r="BN802" s="112"/>
      <c r="BO802" s="112"/>
      <c r="BP802" s="112"/>
      <c r="BQ802" s="111">
        <f t="shared" ref="BQ802:CD802" si="1285">SUM(BQ799:BQ801)</f>
        <v>0</v>
      </c>
      <c r="BR802" s="247"/>
      <c r="BS802" s="111">
        <f t="shared" si="1285"/>
        <v>0</v>
      </c>
      <c r="BT802" s="111">
        <f t="shared" si="1285"/>
        <v>0</v>
      </c>
      <c r="BU802" s="111">
        <f t="shared" si="1285"/>
        <v>0</v>
      </c>
      <c r="BV802" s="111">
        <f t="shared" si="1285"/>
        <v>0</v>
      </c>
      <c r="BW802" s="111">
        <f t="shared" si="1285"/>
        <v>0</v>
      </c>
      <c r="BX802" s="225">
        <f>SUM(BX799:BX801)</f>
        <v>0</v>
      </c>
      <c r="BY802" s="225">
        <f>SUM(BY799:BY801)</f>
        <v>0</v>
      </c>
      <c r="BZ802" s="111">
        <f t="shared" si="1285"/>
        <v>0</v>
      </c>
      <c r="CA802" s="111">
        <f t="shared" si="1285"/>
        <v>0</v>
      </c>
      <c r="CB802" s="111">
        <f t="shared" si="1285"/>
        <v>0</v>
      </c>
      <c r="CC802" s="111">
        <f t="shared" si="1285"/>
        <v>0</v>
      </c>
      <c r="CD802" s="111">
        <f t="shared" si="1285"/>
        <v>0</v>
      </c>
      <c r="CE802" s="225">
        <f>SUM(CE799:CE801)</f>
        <v>0</v>
      </c>
      <c r="CF802" s="247"/>
      <c r="CG802" s="570"/>
      <c r="CH802" s="570"/>
      <c r="CI802" s="112"/>
      <c r="CJ802" s="112"/>
      <c r="CK802" s="112"/>
    </row>
    <row r="803" spans="1:89" ht="15.75" hidden="1" outlineLevel="1" thickBot="1">
      <c r="A803" s="117"/>
      <c r="B803" s="117"/>
      <c r="C803" s="102" t="s">
        <v>133</v>
      </c>
      <c r="D803" s="36" t="s">
        <v>273</v>
      </c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7"/>
      <c r="AB803" s="112"/>
      <c r="AC803" s="246"/>
      <c r="AD803" s="246"/>
      <c r="AE803" s="246"/>
      <c r="AF803" s="246"/>
      <c r="AG803" s="246"/>
      <c r="AH803" s="246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246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246"/>
      <c r="CG803" s="582"/>
      <c r="CH803" s="582"/>
      <c r="CI803" s="112"/>
      <c r="CJ803" s="112"/>
      <c r="CK803" s="112"/>
    </row>
    <row r="804" spans="1:89" ht="15.75" hidden="1" outlineLevel="1" thickBot="1">
      <c r="A804" s="117"/>
      <c r="B804" s="117"/>
      <c r="C804" s="103"/>
      <c r="D804" s="92"/>
      <c r="E804" s="117"/>
      <c r="F804" s="117"/>
      <c r="G804" s="111">
        <f>J804+O804+P804+Q804+R804</f>
        <v>0</v>
      </c>
      <c r="H804" s="225">
        <f t="shared" ref="H804:J806" si="1286">SUM(I804:L804)</f>
        <v>0</v>
      </c>
      <c r="I804" s="225">
        <f t="shared" si="1286"/>
        <v>0</v>
      </c>
      <c r="J804" s="111">
        <f t="shared" si="1286"/>
        <v>0</v>
      </c>
      <c r="K804" s="123"/>
      <c r="L804" s="123"/>
      <c r="M804" s="123"/>
      <c r="N804" s="123"/>
      <c r="O804" s="123"/>
      <c r="P804" s="123"/>
      <c r="Q804" s="123"/>
      <c r="R804" s="123"/>
      <c r="S804" s="221"/>
      <c r="T804" s="123"/>
      <c r="U804" s="123"/>
      <c r="V804" s="123"/>
      <c r="W804" s="123"/>
      <c r="X804" s="123"/>
      <c r="Y804" s="123"/>
      <c r="Z804" s="221"/>
      <c r="AA804" s="123"/>
      <c r="AB804" s="111">
        <f>AI804+AX804+BA804+BD804+BG804</f>
        <v>0</v>
      </c>
      <c r="AC804" s="247"/>
      <c r="AD804" s="247"/>
      <c r="AE804" s="247"/>
      <c r="AF804" s="247"/>
      <c r="AG804" s="247"/>
      <c r="AH804" s="247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221"/>
      <c r="BK804" s="221"/>
      <c r="BL804" s="221"/>
      <c r="BM804" s="123"/>
      <c r="BN804" s="123"/>
      <c r="BO804" s="123"/>
      <c r="BP804" s="123"/>
      <c r="BQ804" s="111">
        <f>SUM(BS804:BW804)</f>
        <v>0</v>
      </c>
      <c r="BR804" s="247"/>
      <c r="BS804" s="123"/>
      <c r="BT804" s="123"/>
      <c r="BU804" s="123"/>
      <c r="BV804" s="123"/>
      <c r="BW804" s="123"/>
      <c r="BX804" s="221"/>
      <c r="BY804" s="221"/>
      <c r="BZ804" s="111">
        <f>SUM(CA804:CD804)</f>
        <v>0</v>
      </c>
      <c r="CA804" s="123"/>
      <c r="CB804" s="123"/>
      <c r="CC804" s="123"/>
      <c r="CD804" s="123"/>
      <c r="CE804" s="221"/>
      <c r="CF804" s="229"/>
      <c r="CG804" s="578"/>
      <c r="CH804" s="578"/>
      <c r="CI804" s="117"/>
      <c r="CJ804" s="117"/>
      <c r="CK804" s="117"/>
    </row>
    <row r="805" spans="1:89" ht="15.75" hidden="1" outlineLevel="1" thickBot="1">
      <c r="A805" s="117"/>
      <c r="B805" s="117"/>
      <c r="C805" s="103"/>
      <c r="D805" s="92"/>
      <c r="E805" s="117"/>
      <c r="F805" s="117"/>
      <c r="G805" s="111">
        <f>J805+O805+P805+Q805+R805</f>
        <v>0</v>
      </c>
      <c r="H805" s="225">
        <f t="shared" si="1286"/>
        <v>0</v>
      </c>
      <c r="I805" s="225">
        <f t="shared" si="1286"/>
        <v>0</v>
      </c>
      <c r="J805" s="111">
        <f t="shared" si="1286"/>
        <v>0</v>
      </c>
      <c r="K805" s="90"/>
      <c r="L805" s="90"/>
      <c r="M805" s="90"/>
      <c r="N805" s="90"/>
      <c r="O805" s="90"/>
      <c r="P805" s="90"/>
      <c r="Q805" s="90"/>
      <c r="R805" s="90"/>
      <c r="S805" s="224"/>
      <c r="T805" s="87"/>
      <c r="U805" s="87"/>
      <c r="V805" s="87"/>
      <c r="W805" s="87"/>
      <c r="X805" s="87"/>
      <c r="Y805" s="87"/>
      <c r="Z805" s="222"/>
      <c r="AA805" s="87"/>
      <c r="AB805" s="111">
        <f>AI805+AX805+BA805+BD805+BG805</f>
        <v>0</v>
      </c>
      <c r="AC805" s="247"/>
      <c r="AD805" s="247"/>
      <c r="AE805" s="247"/>
      <c r="AF805" s="247"/>
      <c r="AG805" s="247"/>
      <c r="AH805" s="24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222"/>
      <c r="BK805" s="222"/>
      <c r="BL805" s="222"/>
      <c r="BM805" s="87"/>
      <c r="BN805" s="87"/>
      <c r="BO805" s="87"/>
      <c r="BP805" s="87"/>
      <c r="BQ805" s="111">
        <f>SUM(BS805:BW805)</f>
        <v>0</v>
      </c>
      <c r="BR805" s="247"/>
      <c r="BS805" s="87"/>
      <c r="BT805" s="87"/>
      <c r="BU805" s="87"/>
      <c r="BV805" s="87"/>
      <c r="BW805" s="87"/>
      <c r="BX805" s="222"/>
      <c r="BY805" s="222"/>
      <c r="BZ805" s="111">
        <f>SUM(CA805:CD805)</f>
        <v>0</v>
      </c>
      <c r="CA805" s="87"/>
      <c r="CB805" s="87"/>
      <c r="CC805" s="87"/>
      <c r="CD805" s="87"/>
      <c r="CE805" s="222"/>
      <c r="CF805" s="226"/>
      <c r="CG805" s="568"/>
      <c r="CH805" s="568"/>
      <c r="CI805" s="117"/>
      <c r="CJ805" s="117"/>
      <c r="CK805" s="117"/>
    </row>
    <row r="806" spans="1:89" ht="15.75" hidden="1" outlineLevel="1" thickBot="1">
      <c r="A806" s="117"/>
      <c r="B806" s="117"/>
      <c r="C806" s="103"/>
      <c r="D806" s="92"/>
      <c r="E806" s="117"/>
      <c r="F806" s="117"/>
      <c r="G806" s="111">
        <f>J806+O806+P806+Q806+R806</f>
        <v>0</v>
      </c>
      <c r="H806" s="225">
        <f t="shared" si="1286"/>
        <v>0</v>
      </c>
      <c r="I806" s="225">
        <f t="shared" si="1286"/>
        <v>0</v>
      </c>
      <c r="J806" s="111">
        <f t="shared" si="1286"/>
        <v>0</v>
      </c>
      <c r="K806" s="90"/>
      <c r="L806" s="90"/>
      <c r="M806" s="90"/>
      <c r="N806" s="90"/>
      <c r="O806" s="90"/>
      <c r="P806" s="90"/>
      <c r="Q806" s="90"/>
      <c r="R806" s="90"/>
      <c r="S806" s="224"/>
      <c r="T806" s="87"/>
      <c r="U806" s="87"/>
      <c r="V806" s="87"/>
      <c r="W806" s="87"/>
      <c r="X806" s="87"/>
      <c r="Y806" s="87"/>
      <c r="Z806" s="222"/>
      <c r="AA806" s="87"/>
      <c r="AB806" s="111">
        <f>AI806+AX806+BA806+BD806+BG806</f>
        <v>0</v>
      </c>
      <c r="AC806" s="247"/>
      <c r="AD806" s="247"/>
      <c r="AE806" s="247"/>
      <c r="AF806" s="247"/>
      <c r="AG806" s="247"/>
      <c r="AH806" s="24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222"/>
      <c r="BK806" s="222"/>
      <c r="BL806" s="222"/>
      <c r="BM806" s="87"/>
      <c r="BN806" s="87"/>
      <c r="BO806" s="87"/>
      <c r="BP806" s="87"/>
      <c r="BQ806" s="111">
        <f>SUM(BS806:BW806)</f>
        <v>0</v>
      </c>
      <c r="BR806" s="247"/>
      <c r="BS806" s="87"/>
      <c r="BT806" s="87"/>
      <c r="BU806" s="87"/>
      <c r="BV806" s="87"/>
      <c r="BW806" s="87"/>
      <c r="BX806" s="222"/>
      <c r="BY806" s="222"/>
      <c r="BZ806" s="111">
        <f>SUM(CA806:CD806)</f>
        <v>0</v>
      </c>
      <c r="CA806" s="87"/>
      <c r="CB806" s="87"/>
      <c r="CC806" s="87"/>
      <c r="CD806" s="87"/>
      <c r="CE806" s="222"/>
      <c r="CF806" s="226"/>
      <c r="CG806" s="568"/>
      <c r="CH806" s="568"/>
      <c r="CI806" s="117"/>
      <c r="CJ806" s="117"/>
      <c r="CK806" s="117"/>
    </row>
    <row r="807" spans="1:89" ht="15.75" hidden="1" outlineLevel="1" thickBot="1">
      <c r="A807" s="117"/>
      <c r="B807" s="117"/>
      <c r="C807" s="103"/>
      <c r="D807" s="37" t="s">
        <v>107</v>
      </c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24"/>
      <c r="AB807" s="111">
        <f>SUM(AB804:AB806)</f>
        <v>0</v>
      </c>
      <c r="AC807" s="247"/>
      <c r="AD807" s="247"/>
      <c r="AE807" s="247"/>
      <c r="AF807" s="247"/>
      <c r="AG807" s="247"/>
      <c r="AH807" s="247"/>
      <c r="AI807" s="111">
        <f>SUM(AI804:AI806)</f>
        <v>0</v>
      </c>
      <c r="AJ807" s="111">
        <f>SUM(AJ804:AJ806)</f>
        <v>0</v>
      </c>
      <c r="AK807" s="111">
        <f t="shared" ref="AK807:BI807" si="1287">SUM(AK804:AK806)</f>
        <v>0</v>
      </c>
      <c r="AL807" s="111">
        <f t="shared" si="1287"/>
        <v>0</v>
      </c>
      <c r="AM807" s="111">
        <f t="shared" si="1287"/>
        <v>0</v>
      </c>
      <c r="AN807" s="111">
        <f t="shared" si="1287"/>
        <v>0</v>
      </c>
      <c r="AO807" s="111">
        <f t="shared" si="1287"/>
        <v>0</v>
      </c>
      <c r="AP807" s="111">
        <f t="shared" si="1287"/>
        <v>0</v>
      </c>
      <c r="AQ807" s="111">
        <f t="shared" si="1287"/>
        <v>0</v>
      </c>
      <c r="AR807" s="111">
        <f t="shared" si="1287"/>
        <v>0</v>
      </c>
      <c r="AS807" s="111">
        <f t="shared" si="1287"/>
        <v>0</v>
      </c>
      <c r="AT807" s="111">
        <f t="shared" si="1287"/>
        <v>0</v>
      </c>
      <c r="AU807" s="111">
        <f t="shared" si="1287"/>
        <v>0</v>
      </c>
      <c r="AV807" s="111">
        <f t="shared" si="1287"/>
        <v>0</v>
      </c>
      <c r="AW807" s="111">
        <f t="shared" si="1287"/>
        <v>0</v>
      </c>
      <c r="AX807" s="111">
        <f t="shared" si="1287"/>
        <v>0</v>
      </c>
      <c r="AY807" s="111">
        <f t="shared" si="1287"/>
        <v>0</v>
      </c>
      <c r="AZ807" s="111">
        <f t="shared" si="1287"/>
        <v>0</v>
      </c>
      <c r="BA807" s="111">
        <f t="shared" si="1287"/>
        <v>0</v>
      </c>
      <c r="BB807" s="111">
        <f t="shared" si="1287"/>
        <v>0</v>
      </c>
      <c r="BC807" s="111">
        <f t="shared" si="1287"/>
        <v>0</v>
      </c>
      <c r="BD807" s="111">
        <f t="shared" si="1287"/>
        <v>0</v>
      </c>
      <c r="BE807" s="111">
        <f t="shared" si="1287"/>
        <v>0</v>
      </c>
      <c r="BF807" s="111">
        <f t="shared" si="1287"/>
        <v>0</v>
      </c>
      <c r="BG807" s="111">
        <f t="shared" si="1287"/>
        <v>0</v>
      </c>
      <c r="BH807" s="111">
        <f t="shared" si="1287"/>
        <v>0</v>
      </c>
      <c r="BI807" s="111">
        <f t="shared" si="1287"/>
        <v>0</v>
      </c>
      <c r="BJ807" s="225">
        <f>SUM(BJ804:BJ806)</f>
        <v>0</v>
      </c>
      <c r="BK807" s="225">
        <f>SUM(BK804:BK806)</f>
        <v>0</v>
      </c>
      <c r="BL807" s="225">
        <f>SUM(BL804:BL806)</f>
        <v>0</v>
      </c>
      <c r="BM807" s="112"/>
      <c r="BN807" s="112"/>
      <c r="BO807" s="112"/>
      <c r="BP807" s="112"/>
      <c r="BQ807" s="111">
        <f t="shared" ref="BQ807:CD807" si="1288">SUM(BQ804:BQ806)</f>
        <v>0</v>
      </c>
      <c r="BR807" s="247"/>
      <c r="BS807" s="111">
        <f t="shared" si="1288"/>
        <v>0</v>
      </c>
      <c r="BT807" s="111">
        <f t="shared" si="1288"/>
        <v>0</v>
      </c>
      <c r="BU807" s="111">
        <f t="shared" si="1288"/>
        <v>0</v>
      </c>
      <c r="BV807" s="111">
        <f t="shared" si="1288"/>
        <v>0</v>
      </c>
      <c r="BW807" s="111">
        <f t="shared" si="1288"/>
        <v>0</v>
      </c>
      <c r="BX807" s="225">
        <f>SUM(BX804:BX806)</f>
        <v>0</v>
      </c>
      <c r="BY807" s="225">
        <f>SUM(BY804:BY806)</f>
        <v>0</v>
      </c>
      <c r="BZ807" s="111">
        <f t="shared" si="1288"/>
        <v>0</v>
      </c>
      <c r="CA807" s="111">
        <f t="shared" si="1288"/>
        <v>0</v>
      </c>
      <c r="CB807" s="111">
        <f t="shared" si="1288"/>
        <v>0</v>
      </c>
      <c r="CC807" s="111">
        <f t="shared" si="1288"/>
        <v>0</v>
      </c>
      <c r="CD807" s="111">
        <f t="shared" si="1288"/>
        <v>0</v>
      </c>
      <c r="CE807" s="225">
        <f>SUM(CE804:CE806)</f>
        <v>0</v>
      </c>
      <c r="CF807" s="247"/>
      <c r="CG807" s="570"/>
      <c r="CH807" s="570"/>
      <c r="CI807" s="112"/>
      <c r="CJ807" s="112"/>
      <c r="CK807" s="112"/>
    </row>
    <row r="808" spans="1:89" ht="15.75" hidden="1" outlineLevel="1" thickBot="1">
      <c r="A808" s="117"/>
      <c r="B808" s="117"/>
      <c r="C808" s="102" t="s">
        <v>134</v>
      </c>
      <c r="D808" s="36" t="s">
        <v>274</v>
      </c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7"/>
      <c r="AB808" s="112"/>
      <c r="AC808" s="246"/>
      <c r="AD808" s="246"/>
      <c r="AE808" s="246"/>
      <c r="AF808" s="246"/>
      <c r="AG808" s="246"/>
      <c r="AH808" s="246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246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246"/>
      <c r="CG808" s="582"/>
      <c r="CH808" s="582"/>
      <c r="CI808" s="112"/>
      <c r="CJ808" s="112"/>
      <c r="CK808" s="112"/>
    </row>
    <row r="809" spans="1:89" ht="15.75" hidden="1" outlineLevel="1" thickBot="1">
      <c r="A809" s="117"/>
      <c r="B809" s="117"/>
      <c r="C809" s="103"/>
      <c r="D809" s="24"/>
      <c r="E809" s="117"/>
      <c r="F809" s="117"/>
      <c r="G809" s="111">
        <f>J809+O809+P809+Q809+R809</f>
        <v>0</v>
      </c>
      <c r="H809" s="225">
        <f t="shared" ref="H809:J811" si="1289">SUM(I809:L809)</f>
        <v>0</v>
      </c>
      <c r="I809" s="225">
        <f t="shared" si="1289"/>
        <v>0</v>
      </c>
      <c r="J809" s="111">
        <f t="shared" si="1289"/>
        <v>0</v>
      </c>
      <c r="K809" s="123"/>
      <c r="L809" s="123"/>
      <c r="M809" s="123"/>
      <c r="N809" s="123"/>
      <c r="O809" s="123"/>
      <c r="P809" s="123"/>
      <c r="Q809" s="123"/>
      <c r="R809" s="123"/>
      <c r="S809" s="221"/>
      <c r="T809" s="123"/>
      <c r="U809" s="123"/>
      <c r="V809" s="123"/>
      <c r="W809" s="123"/>
      <c r="X809" s="123"/>
      <c r="Y809" s="123"/>
      <c r="Z809" s="221"/>
      <c r="AA809" s="123"/>
      <c r="AB809" s="111">
        <f>AI809+AX809+BA809+BD809+BG809</f>
        <v>0</v>
      </c>
      <c r="AC809" s="247"/>
      <c r="AD809" s="247"/>
      <c r="AE809" s="247"/>
      <c r="AF809" s="247"/>
      <c r="AG809" s="247"/>
      <c r="AH809" s="247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221"/>
      <c r="BK809" s="221"/>
      <c r="BL809" s="221"/>
      <c r="BM809" s="123"/>
      <c r="BN809" s="123"/>
      <c r="BO809" s="123"/>
      <c r="BP809" s="123"/>
      <c r="BQ809" s="111">
        <f>SUM(BS809:BW809)</f>
        <v>0</v>
      </c>
      <c r="BR809" s="247"/>
      <c r="BS809" s="123"/>
      <c r="BT809" s="123"/>
      <c r="BU809" s="123"/>
      <c r="BV809" s="123"/>
      <c r="BW809" s="123"/>
      <c r="BX809" s="221"/>
      <c r="BY809" s="221"/>
      <c r="BZ809" s="111">
        <f>SUM(CA809:CD809)</f>
        <v>0</v>
      </c>
      <c r="CA809" s="123"/>
      <c r="CB809" s="123"/>
      <c r="CC809" s="123"/>
      <c r="CD809" s="123"/>
      <c r="CE809" s="221"/>
      <c r="CF809" s="229"/>
      <c r="CG809" s="578"/>
      <c r="CH809" s="578"/>
      <c r="CI809" s="117"/>
      <c r="CJ809" s="117"/>
      <c r="CK809" s="117"/>
    </row>
    <row r="810" spans="1:89" ht="15.75" hidden="1" outlineLevel="1" thickBot="1">
      <c r="A810" s="117"/>
      <c r="B810" s="117"/>
      <c r="C810" s="103"/>
      <c r="D810" s="24"/>
      <c r="E810" s="117"/>
      <c r="F810" s="117"/>
      <c r="G810" s="111">
        <f>J810+O810+P810+Q810+R810</f>
        <v>0</v>
      </c>
      <c r="H810" s="225">
        <f t="shared" si="1289"/>
        <v>0</v>
      </c>
      <c r="I810" s="225">
        <f t="shared" si="1289"/>
        <v>0</v>
      </c>
      <c r="J810" s="111">
        <f t="shared" si="1289"/>
        <v>0</v>
      </c>
      <c r="K810" s="90"/>
      <c r="L810" s="90"/>
      <c r="M810" s="90"/>
      <c r="N810" s="90"/>
      <c r="O810" s="90"/>
      <c r="P810" s="90"/>
      <c r="Q810" s="90"/>
      <c r="R810" s="90"/>
      <c r="S810" s="224"/>
      <c r="T810" s="87"/>
      <c r="U810" s="87"/>
      <c r="V810" s="87"/>
      <c r="W810" s="87"/>
      <c r="X810" s="87"/>
      <c r="Y810" s="87"/>
      <c r="Z810" s="222"/>
      <c r="AA810" s="87"/>
      <c r="AB810" s="111">
        <f>AI810+AX810+BA810+BD810+BG810</f>
        <v>0</v>
      </c>
      <c r="AC810" s="247"/>
      <c r="AD810" s="247"/>
      <c r="AE810" s="247"/>
      <c r="AF810" s="247"/>
      <c r="AG810" s="247"/>
      <c r="AH810" s="24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222"/>
      <c r="BK810" s="222"/>
      <c r="BL810" s="222"/>
      <c r="BM810" s="87"/>
      <c r="BN810" s="87"/>
      <c r="BO810" s="87"/>
      <c r="BP810" s="87"/>
      <c r="BQ810" s="111">
        <f>SUM(BS810:BW810)</f>
        <v>0</v>
      </c>
      <c r="BR810" s="247"/>
      <c r="BS810" s="87"/>
      <c r="BT810" s="87"/>
      <c r="BU810" s="87"/>
      <c r="BV810" s="87"/>
      <c r="BW810" s="87"/>
      <c r="BX810" s="222"/>
      <c r="BY810" s="222"/>
      <c r="BZ810" s="111">
        <f>SUM(CA810:CD810)</f>
        <v>0</v>
      </c>
      <c r="CA810" s="87"/>
      <c r="CB810" s="87"/>
      <c r="CC810" s="87"/>
      <c r="CD810" s="87"/>
      <c r="CE810" s="222"/>
      <c r="CF810" s="226"/>
      <c r="CG810" s="568"/>
      <c r="CH810" s="568"/>
      <c r="CI810" s="117"/>
      <c r="CJ810" s="117"/>
      <c r="CK810" s="117"/>
    </row>
    <row r="811" spans="1:89" ht="15.75" hidden="1" outlineLevel="1" thickBot="1">
      <c r="A811" s="117"/>
      <c r="B811" s="117"/>
      <c r="C811" s="103" t="s">
        <v>104</v>
      </c>
      <c r="D811" s="24"/>
      <c r="E811" s="117"/>
      <c r="F811" s="117"/>
      <c r="G811" s="111">
        <f>J811+O811+P811+Q811+R811</f>
        <v>0</v>
      </c>
      <c r="H811" s="225">
        <f t="shared" si="1289"/>
        <v>0</v>
      </c>
      <c r="I811" s="225">
        <f t="shared" si="1289"/>
        <v>0</v>
      </c>
      <c r="J811" s="111">
        <f t="shared" si="1289"/>
        <v>0</v>
      </c>
      <c r="K811" s="90"/>
      <c r="L811" s="90"/>
      <c r="M811" s="90"/>
      <c r="N811" s="90"/>
      <c r="O811" s="90"/>
      <c r="P811" s="90"/>
      <c r="Q811" s="90"/>
      <c r="R811" s="90"/>
      <c r="S811" s="224"/>
      <c r="T811" s="87"/>
      <c r="U811" s="87"/>
      <c r="V811" s="87"/>
      <c r="W811" s="87"/>
      <c r="X811" s="87"/>
      <c r="Y811" s="87"/>
      <c r="Z811" s="222"/>
      <c r="AA811" s="87"/>
      <c r="AB811" s="111">
        <f>AI811+AX811+BA811+BD811+BG811</f>
        <v>0</v>
      </c>
      <c r="AC811" s="247"/>
      <c r="AD811" s="247"/>
      <c r="AE811" s="247"/>
      <c r="AF811" s="247"/>
      <c r="AG811" s="247"/>
      <c r="AH811" s="24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222"/>
      <c r="BK811" s="222"/>
      <c r="BL811" s="222"/>
      <c r="BM811" s="87"/>
      <c r="BN811" s="87"/>
      <c r="BO811" s="87"/>
      <c r="BP811" s="87"/>
      <c r="BQ811" s="111">
        <f>SUM(BS811:BW811)</f>
        <v>0</v>
      </c>
      <c r="BR811" s="247"/>
      <c r="BS811" s="87"/>
      <c r="BT811" s="87"/>
      <c r="BU811" s="87"/>
      <c r="BV811" s="87"/>
      <c r="BW811" s="87"/>
      <c r="BX811" s="222"/>
      <c r="BY811" s="222"/>
      <c r="BZ811" s="111">
        <f>SUM(CA811:CD811)</f>
        <v>0</v>
      </c>
      <c r="CA811" s="87"/>
      <c r="CB811" s="87"/>
      <c r="CC811" s="87"/>
      <c r="CD811" s="87"/>
      <c r="CE811" s="222"/>
      <c r="CF811" s="226"/>
      <c r="CG811" s="568"/>
      <c r="CH811" s="568"/>
      <c r="CI811" s="117"/>
      <c r="CJ811" s="117"/>
      <c r="CK811" s="117"/>
    </row>
    <row r="812" spans="1:89" ht="15.75" hidden="1" outlineLevel="1" thickBot="1">
      <c r="A812" s="117"/>
      <c r="B812" s="117"/>
      <c r="C812" s="103"/>
      <c r="D812" s="37" t="s">
        <v>107</v>
      </c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24"/>
      <c r="AB812" s="111">
        <f>SUM(AB809:AB811)</f>
        <v>0</v>
      </c>
      <c r="AC812" s="247"/>
      <c r="AD812" s="247"/>
      <c r="AE812" s="247"/>
      <c r="AF812" s="247"/>
      <c r="AG812" s="247"/>
      <c r="AH812" s="247"/>
      <c r="AI812" s="111">
        <f>SUM(AI809:AI811)</f>
        <v>0</v>
      </c>
      <c r="AJ812" s="111">
        <f>SUM(AJ809:AJ811)</f>
        <v>0</v>
      </c>
      <c r="AK812" s="111">
        <f t="shared" ref="AK812:BI812" si="1290">SUM(AK809:AK811)</f>
        <v>0</v>
      </c>
      <c r="AL812" s="111">
        <f t="shared" si="1290"/>
        <v>0</v>
      </c>
      <c r="AM812" s="111">
        <f t="shared" si="1290"/>
        <v>0</v>
      </c>
      <c r="AN812" s="111">
        <f t="shared" si="1290"/>
        <v>0</v>
      </c>
      <c r="AO812" s="111">
        <f t="shared" si="1290"/>
        <v>0</v>
      </c>
      <c r="AP812" s="111">
        <f t="shared" si="1290"/>
        <v>0</v>
      </c>
      <c r="AQ812" s="111">
        <f t="shared" si="1290"/>
        <v>0</v>
      </c>
      <c r="AR812" s="111">
        <f t="shared" si="1290"/>
        <v>0</v>
      </c>
      <c r="AS812" s="111">
        <f t="shared" si="1290"/>
        <v>0</v>
      </c>
      <c r="AT812" s="111">
        <f t="shared" si="1290"/>
        <v>0</v>
      </c>
      <c r="AU812" s="111">
        <f t="shared" si="1290"/>
        <v>0</v>
      </c>
      <c r="AV812" s="111">
        <f t="shared" si="1290"/>
        <v>0</v>
      </c>
      <c r="AW812" s="111">
        <f t="shared" si="1290"/>
        <v>0</v>
      </c>
      <c r="AX812" s="111">
        <f t="shared" si="1290"/>
        <v>0</v>
      </c>
      <c r="AY812" s="111">
        <f t="shared" si="1290"/>
        <v>0</v>
      </c>
      <c r="AZ812" s="111">
        <f t="shared" si="1290"/>
        <v>0</v>
      </c>
      <c r="BA812" s="111">
        <f t="shared" si="1290"/>
        <v>0</v>
      </c>
      <c r="BB812" s="111">
        <f t="shared" si="1290"/>
        <v>0</v>
      </c>
      <c r="BC812" s="111">
        <f t="shared" si="1290"/>
        <v>0</v>
      </c>
      <c r="BD812" s="111">
        <f t="shared" si="1290"/>
        <v>0</v>
      </c>
      <c r="BE812" s="111">
        <f t="shared" si="1290"/>
        <v>0</v>
      </c>
      <c r="BF812" s="111">
        <f t="shared" si="1290"/>
        <v>0</v>
      </c>
      <c r="BG812" s="111">
        <f t="shared" si="1290"/>
        <v>0</v>
      </c>
      <c r="BH812" s="111">
        <f t="shared" si="1290"/>
        <v>0</v>
      </c>
      <c r="BI812" s="111">
        <f t="shared" si="1290"/>
        <v>0</v>
      </c>
      <c r="BJ812" s="225">
        <f>SUM(BJ809:BJ811)</f>
        <v>0</v>
      </c>
      <c r="BK812" s="225">
        <f>SUM(BK809:BK811)</f>
        <v>0</v>
      </c>
      <c r="BL812" s="225">
        <f>SUM(BL809:BL811)</f>
        <v>0</v>
      </c>
      <c r="BM812" s="112"/>
      <c r="BN812" s="112"/>
      <c r="BO812" s="112"/>
      <c r="BP812" s="112"/>
      <c r="BQ812" s="111">
        <f t="shared" ref="BQ812:CD812" si="1291">SUM(BQ809:BQ811)</f>
        <v>0</v>
      </c>
      <c r="BR812" s="247"/>
      <c r="BS812" s="111">
        <f t="shared" si="1291"/>
        <v>0</v>
      </c>
      <c r="BT812" s="111">
        <f t="shared" si="1291"/>
        <v>0</v>
      </c>
      <c r="BU812" s="111">
        <f t="shared" si="1291"/>
        <v>0</v>
      </c>
      <c r="BV812" s="111">
        <f t="shared" si="1291"/>
        <v>0</v>
      </c>
      <c r="BW812" s="111">
        <f t="shared" si="1291"/>
        <v>0</v>
      </c>
      <c r="BX812" s="225">
        <f>SUM(BX809:BX811)</f>
        <v>0</v>
      </c>
      <c r="BY812" s="225">
        <f>SUM(BY809:BY811)</f>
        <v>0</v>
      </c>
      <c r="BZ812" s="111">
        <f t="shared" si="1291"/>
        <v>0</v>
      </c>
      <c r="CA812" s="111">
        <f t="shared" si="1291"/>
        <v>0</v>
      </c>
      <c r="CB812" s="111">
        <f t="shared" si="1291"/>
        <v>0</v>
      </c>
      <c r="CC812" s="111">
        <f t="shared" si="1291"/>
        <v>0</v>
      </c>
      <c r="CD812" s="111">
        <f t="shared" si="1291"/>
        <v>0</v>
      </c>
      <c r="CE812" s="225">
        <f>SUM(CE809:CE811)</f>
        <v>0</v>
      </c>
      <c r="CF812" s="247"/>
      <c r="CG812" s="570"/>
      <c r="CH812" s="570"/>
      <c r="CI812" s="112"/>
      <c r="CJ812" s="112"/>
      <c r="CK812" s="112"/>
    </row>
    <row r="813" spans="1:89" ht="15.75" hidden="1" outlineLevel="1" thickBot="1">
      <c r="A813" s="117"/>
      <c r="B813" s="117"/>
      <c r="C813" s="102" t="s">
        <v>135</v>
      </c>
      <c r="D813" s="36" t="s">
        <v>213</v>
      </c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7"/>
      <c r="AB813" s="112"/>
      <c r="AC813" s="246"/>
      <c r="AD813" s="246"/>
      <c r="AE813" s="246"/>
      <c r="AF813" s="246"/>
      <c r="AG813" s="246"/>
      <c r="AH813" s="246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246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246"/>
      <c r="CG813" s="582"/>
      <c r="CH813" s="582"/>
      <c r="CI813" s="112"/>
      <c r="CJ813" s="112"/>
      <c r="CK813" s="112"/>
    </row>
    <row r="814" spans="1:89" ht="15.75" hidden="1" outlineLevel="1" thickBot="1">
      <c r="A814" s="117"/>
      <c r="B814" s="117"/>
      <c r="C814" s="103"/>
      <c r="D814" s="24"/>
      <c r="E814" s="117"/>
      <c r="F814" s="117"/>
      <c r="G814" s="111">
        <f>J814+O814+P814+Q814+R814</f>
        <v>0</v>
      </c>
      <c r="H814" s="225">
        <f t="shared" ref="H814:J816" si="1292">SUM(I814:L814)</f>
        <v>0</v>
      </c>
      <c r="I814" s="225">
        <f t="shared" si="1292"/>
        <v>0</v>
      </c>
      <c r="J814" s="111">
        <f t="shared" si="1292"/>
        <v>0</v>
      </c>
      <c r="K814" s="123"/>
      <c r="L814" s="123"/>
      <c r="M814" s="123"/>
      <c r="N814" s="123"/>
      <c r="O814" s="123"/>
      <c r="P814" s="123"/>
      <c r="Q814" s="123"/>
      <c r="R814" s="123"/>
      <c r="S814" s="221"/>
      <c r="T814" s="123"/>
      <c r="U814" s="123"/>
      <c r="V814" s="123"/>
      <c r="W814" s="123"/>
      <c r="X814" s="123"/>
      <c r="Y814" s="123"/>
      <c r="Z814" s="221"/>
      <c r="AA814" s="123"/>
      <c r="AB814" s="111">
        <f>AI814+AX814+BA814+BD814+BG814</f>
        <v>0</v>
      </c>
      <c r="AC814" s="247"/>
      <c r="AD814" s="247"/>
      <c r="AE814" s="247"/>
      <c r="AF814" s="247"/>
      <c r="AG814" s="247"/>
      <c r="AH814" s="247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221"/>
      <c r="BK814" s="221"/>
      <c r="BL814" s="221"/>
      <c r="BM814" s="123"/>
      <c r="BN814" s="123"/>
      <c r="BO814" s="123"/>
      <c r="BP814" s="123"/>
      <c r="BQ814" s="111">
        <f>SUM(BS814:BW814)</f>
        <v>0</v>
      </c>
      <c r="BR814" s="247"/>
      <c r="BS814" s="123"/>
      <c r="BT814" s="123"/>
      <c r="BU814" s="123"/>
      <c r="BV814" s="123"/>
      <c r="BW814" s="123"/>
      <c r="BX814" s="221"/>
      <c r="BY814" s="221"/>
      <c r="BZ814" s="111">
        <f>SUM(CA814:CD814)</f>
        <v>0</v>
      </c>
      <c r="CA814" s="123"/>
      <c r="CB814" s="123"/>
      <c r="CC814" s="123"/>
      <c r="CD814" s="123"/>
      <c r="CE814" s="221"/>
      <c r="CF814" s="229"/>
      <c r="CG814" s="578"/>
      <c r="CH814" s="578"/>
      <c r="CI814" s="117"/>
      <c r="CJ814" s="117"/>
      <c r="CK814" s="117"/>
    </row>
    <row r="815" spans="1:89" ht="15.75" hidden="1" outlineLevel="1" thickBot="1">
      <c r="A815" s="117"/>
      <c r="B815" s="117"/>
      <c r="C815" s="103"/>
      <c r="D815" s="24"/>
      <c r="E815" s="117"/>
      <c r="F815" s="117"/>
      <c r="G815" s="111">
        <f>J815+O815+P815+Q815+R815</f>
        <v>0</v>
      </c>
      <c r="H815" s="225">
        <f t="shared" si="1292"/>
        <v>0</v>
      </c>
      <c r="I815" s="225">
        <f t="shared" si="1292"/>
        <v>0</v>
      </c>
      <c r="J815" s="111">
        <f t="shared" si="1292"/>
        <v>0</v>
      </c>
      <c r="K815" s="90"/>
      <c r="L815" s="90"/>
      <c r="M815" s="90"/>
      <c r="N815" s="90"/>
      <c r="O815" s="90"/>
      <c r="P815" s="90"/>
      <c r="Q815" s="90"/>
      <c r="R815" s="90"/>
      <c r="S815" s="224"/>
      <c r="T815" s="87"/>
      <c r="U815" s="87"/>
      <c r="V815" s="87"/>
      <c r="W815" s="87"/>
      <c r="X815" s="87"/>
      <c r="Y815" s="87"/>
      <c r="Z815" s="222"/>
      <c r="AA815" s="87"/>
      <c r="AB815" s="111">
        <f>AI815+AX815+BA815+BD815+BG815</f>
        <v>0</v>
      </c>
      <c r="AC815" s="247"/>
      <c r="AD815" s="247"/>
      <c r="AE815" s="247"/>
      <c r="AF815" s="247"/>
      <c r="AG815" s="247"/>
      <c r="AH815" s="24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222"/>
      <c r="BK815" s="222"/>
      <c r="BL815" s="222"/>
      <c r="BM815" s="87"/>
      <c r="BN815" s="87"/>
      <c r="BO815" s="87"/>
      <c r="BP815" s="87"/>
      <c r="BQ815" s="111">
        <f>SUM(BS815:BW815)</f>
        <v>0</v>
      </c>
      <c r="BR815" s="247"/>
      <c r="BS815" s="87"/>
      <c r="BT815" s="87"/>
      <c r="BU815" s="87"/>
      <c r="BV815" s="87"/>
      <c r="BW815" s="87"/>
      <c r="BX815" s="222"/>
      <c r="BY815" s="222"/>
      <c r="BZ815" s="111">
        <f>SUM(CA815:CD815)</f>
        <v>0</v>
      </c>
      <c r="CA815" s="87"/>
      <c r="CB815" s="87"/>
      <c r="CC815" s="87"/>
      <c r="CD815" s="87"/>
      <c r="CE815" s="222"/>
      <c r="CF815" s="226"/>
      <c r="CG815" s="568"/>
      <c r="CH815" s="568"/>
      <c r="CI815" s="117"/>
      <c r="CJ815" s="117"/>
      <c r="CK815" s="117"/>
    </row>
    <row r="816" spans="1:89" ht="15.75" hidden="1" outlineLevel="1" thickBot="1">
      <c r="A816" s="117"/>
      <c r="B816" s="117"/>
      <c r="C816" s="103" t="s">
        <v>104</v>
      </c>
      <c r="D816" s="24"/>
      <c r="E816" s="117"/>
      <c r="F816" s="117"/>
      <c r="G816" s="111">
        <f>J816+O816+P816+Q816+R816</f>
        <v>0</v>
      </c>
      <c r="H816" s="225">
        <f t="shared" si="1292"/>
        <v>0</v>
      </c>
      <c r="I816" s="225">
        <f t="shared" si="1292"/>
        <v>0</v>
      </c>
      <c r="J816" s="111">
        <f t="shared" si="1292"/>
        <v>0</v>
      </c>
      <c r="K816" s="90"/>
      <c r="L816" s="90"/>
      <c r="M816" s="90"/>
      <c r="N816" s="90"/>
      <c r="O816" s="90"/>
      <c r="P816" s="90"/>
      <c r="Q816" s="90"/>
      <c r="R816" s="90"/>
      <c r="S816" s="224"/>
      <c r="T816" s="87"/>
      <c r="U816" s="87"/>
      <c r="V816" s="87"/>
      <c r="W816" s="87"/>
      <c r="X816" s="87"/>
      <c r="Y816" s="87"/>
      <c r="Z816" s="222"/>
      <c r="AA816" s="87"/>
      <c r="AB816" s="111">
        <f>AI816+AX816+BA816+BD816+BG816</f>
        <v>0</v>
      </c>
      <c r="AC816" s="247"/>
      <c r="AD816" s="247"/>
      <c r="AE816" s="247"/>
      <c r="AF816" s="247"/>
      <c r="AG816" s="247"/>
      <c r="AH816" s="24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222"/>
      <c r="BK816" s="222"/>
      <c r="BL816" s="222"/>
      <c r="BM816" s="87"/>
      <c r="BN816" s="87"/>
      <c r="BO816" s="87"/>
      <c r="BP816" s="87"/>
      <c r="BQ816" s="111">
        <f>SUM(BS816:BW816)</f>
        <v>0</v>
      </c>
      <c r="BR816" s="247"/>
      <c r="BS816" s="87"/>
      <c r="BT816" s="87"/>
      <c r="BU816" s="87"/>
      <c r="BV816" s="87"/>
      <c r="BW816" s="87"/>
      <c r="BX816" s="222"/>
      <c r="BY816" s="222"/>
      <c r="BZ816" s="111">
        <f>SUM(CA816:CD816)</f>
        <v>0</v>
      </c>
      <c r="CA816" s="87"/>
      <c r="CB816" s="87"/>
      <c r="CC816" s="87"/>
      <c r="CD816" s="87"/>
      <c r="CE816" s="222"/>
      <c r="CF816" s="226"/>
      <c r="CG816" s="568"/>
      <c r="CH816" s="568"/>
      <c r="CI816" s="117"/>
      <c r="CJ816" s="117"/>
      <c r="CK816" s="117"/>
    </row>
    <row r="817" spans="1:89" ht="15.75" hidden="1" outlineLevel="1" thickBot="1">
      <c r="A817" s="117"/>
      <c r="B817" s="117"/>
      <c r="C817" s="103"/>
      <c r="D817" s="37" t="s">
        <v>107</v>
      </c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24"/>
      <c r="AB817" s="112"/>
      <c r="AC817" s="246"/>
      <c r="AD817" s="246"/>
      <c r="AE817" s="246"/>
      <c r="AF817" s="246"/>
      <c r="AG817" s="246"/>
      <c r="AH817" s="246"/>
      <c r="AI817" s="112"/>
      <c r="AJ817" s="111">
        <f>SUM(AJ814:AJ816)</f>
        <v>0</v>
      </c>
      <c r="AK817" s="111">
        <f>SUM(AK814:AK816)</f>
        <v>0</v>
      </c>
      <c r="AL817" s="112"/>
      <c r="AM817" s="111">
        <f>SUM(AM814:AM816)</f>
        <v>0</v>
      </c>
      <c r="AN817" s="111">
        <f>SUM(AN814:AN816)</f>
        <v>0</v>
      </c>
      <c r="AO817" s="112"/>
      <c r="AP817" s="111">
        <f>SUM(AP814:AP816)</f>
        <v>0</v>
      </c>
      <c r="AQ817" s="111">
        <f>SUM(AQ814:AQ816)</f>
        <v>0</v>
      </c>
      <c r="AR817" s="112"/>
      <c r="AS817" s="111">
        <f>SUM(AS814:AS816)</f>
        <v>0</v>
      </c>
      <c r="AT817" s="111">
        <f>SUM(AT814:AT816)</f>
        <v>0</v>
      </c>
      <c r="AU817" s="112"/>
      <c r="AV817" s="111">
        <f>SUM(AV814:AV816)</f>
        <v>0</v>
      </c>
      <c r="AW817" s="111">
        <f>SUM(AW814:AW816)</f>
        <v>0</v>
      </c>
      <c r="AX817" s="112"/>
      <c r="AY817" s="111">
        <f>SUM(AY814:AY816)</f>
        <v>0</v>
      </c>
      <c r="AZ817" s="111">
        <f>SUM(AZ814:AZ816)</f>
        <v>0</v>
      </c>
      <c r="BA817" s="112"/>
      <c r="BB817" s="111">
        <f>SUM(BB814:BB816)</f>
        <v>0</v>
      </c>
      <c r="BC817" s="111">
        <f>SUM(BC814:BC816)</f>
        <v>0</v>
      </c>
      <c r="BD817" s="112"/>
      <c r="BE817" s="111">
        <f>SUM(BE814:BE816)</f>
        <v>0</v>
      </c>
      <c r="BF817" s="111">
        <f>SUM(BF814:BF816)</f>
        <v>0</v>
      </c>
      <c r="BG817" s="112"/>
      <c r="BH817" s="111">
        <f>SUM(BH814:BH816)</f>
        <v>0</v>
      </c>
      <c r="BI817" s="111">
        <f>SUM(BI814:BI816)</f>
        <v>0</v>
      </c>
      <c r="BJ817" s="112"/>
      <c r="BK817" s="225">
        <f>SUM(BK814:BK816)</f>
        <v>0</v>
      </c>
      <c r="BL817" s="225">
        <f>SUM(BL814:BL816)</f>
        <v>0</v>
      </c>
      <c r="BM817" s="112"/>
      <c r="BN817" s="112"/>
      <c r="BO817" s="112"/>
      <c r="BP817" s="112"/>
      <c r="BQ817" s="111">
        <f t="shared" ref="BQ817:CD817" si="1293">SUM(BQ814:BQ816)</f>
        <v>0</v>
      </c>
      <c r="BR817" s="247"/>
      <c r="BS817" s="111">
        <f t="shared" si="1293"/>
        <v>0</v>
      </c>
      <c r="BT817" s="111">
        <f t="shared" si="1293"/>
        <v>0</v>
      </c>
      <c r="BU817" s="111">
        <f t="shared" si="1293"/>
        <v>0</v>
      </c>
      <c r="BV817" s="111">
        <f t="shared" si="1293"/>
        <v>0</v>
      </c>
      <c r="BW817" s="111">
        <f t="shared" si="1293"/>
        <v>0</v>
      </c>
      <c r="BX817" s="225">
        <f>SUM(BX814:BX816)</f>
        <v>0</v>
      </c>
      <c r="BY817" s="225">
        <f>SUM(BY814:BY816)</f>
        <v>0</v>
      </c>
      <c r="BZ817" s="111">
        <f t="shared" si="1293"/>
        <v>0</v>
      </c>
      <c r="CA817" s="111">
        <f t="shared" si="1293"/>
        <v>0</v>
      </c>
      <c r="CB817" s="111">
        <f t="shared" si="1293"/>
        <v>0</v>
      </c>
      <c r="CC817" s="111">
        <f t="shared" si="1293"/>
        <v>0</v>
      </c>
      <c r="CD817" s="111">
        <f t="shared" si="1293"/>
        <v>0</v>
      </c>
      <c r="CE817" s="225">
        <f>SUM(CE814:CE816)</f>
        <v>0</v>
      </c>
      <c r="CF817" s="247"/>
      <c r="CG817" s="570"/>
      <c r="CH817" s="570"/>
      <c r="CI817" s="112"/>
      <c r="CJ817" s="112"/>
      <c r="CK817" s="112"/>
    </row>
    <row r="818" spans="1:89" ht="15.75" hidden="1" outlineLevel="1" thickBot="1">
      <c r="A818" s="117"/>
      <c r="B818" s="117"/>
      <c r="C818" s="102" t="s">
        <v>136</v>
      </c>
      <c r="D818" s="36" t="s">
        <v>62</v>
      </c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7"/>
      <c r="AB818" s="112"/>
      <c r="AC818" s="246"/>
      <c r="AD818" s="246"/>
      <c r="AE818" s="246"/>
      <c r="AF818" s="246"/>
      <c r="AG818" s="246"/>
      <c r="AH818" s="246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246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246"/>
      <c r="CG818" s="582"/>
      <c r="CH818" s="582"/>
      <c r="CI818" s="112"/>
      <c r="CJ818" s="112"/>
      <c r="CK818" s="112"/>
    </row>
    <row r="819" spans="1:89" ht="15.75" hidden="1" outlineLevel="1" thickBot="1">
      <c r="A819" s="117"/>
      <c r="B819" s="117"/>
      <c r="C819" s="103"/>
      <c r="D819" s="24"/>
      <c r="E819" s="117"/>
      <c r="F819" s="117"/>
      <c r="G819" s="111">
        <f>J819+O819+P819+Q819+R819</f>
        <v>0</v>
      </c>
      <c r="H819" s="225">
        <f t="shared" ref="H819:J821" si="1294">SUM(I819:L819)</f>
        <v>0</v>
      </c>
      <c r="I819" s="225">
        <f t="shared" si="1294"/>
        <v>0</v>
      </c>
      <c r="J819" s="111">
        <f t="shared" si="1294"/>
        <v>0</v>
      </c>
      <c r="K819" s="123"/>
      <c r="L819" s="123"/>
      <c r="M819" s="123"/>
      <c r="N819" s="123"/>
      <c r="O819" s="123"/>
      <c r="P819" s="123"/>
      <c r="Q819" s="123"/>
      <c r="R819" s="123"/>
      <c r="S819" s="221"/>
      <c r="T819" s="123"/>
      <c r="U819" s="123"/>
      <c r="V819" s="123"/>
      <c r="W819" s="123"/>
      <c r="X819" s="123"/>
      <c r="Y819" s="123"/>
      <c r="Z819" s="221"/>
      <c r="AA819" s="123"/>
      <c r="AB819" s="111">
        <f>AI819+AX819+BA819+BD819+BG819</f>
        <v>0</v>
      </c>
      <c r="AC819" s="247"/>
      <c r="AD819" s="247"/>
      <c r="AE819" s="247"/>
      <c r="AF819" s="247"/>
      <c r="AG819" s="247"/>
      <c r="AH819" s="247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221"/>
      <c r="BK819" s="221"/>
      <c r="BL819" s="221"/>
      <c r="BM819" s="123"/>
      <c r="BN819" s="123"/>
      <c r="BO819" s="123"/>
      <c r="BP819" s="123"/>
      <c r="BQ819" s="111">
        <f>SUM(BS819:BW819)</f>
        <v>0</v>
      </c>
      <c r="BR819" s="247"/>
      <c r="BS819" s="123"/>
      <c r="BT819" s="123"/>
      <c r="BU819" s="123"/>
      <c r="BV819" s="123"/>
      <c r="BW819" s="123"/>
      <c r="BX819" s="221"/>
      <c r="BY819" s="221"/>
      <c r="BZ819" s="111">
        <f>SUM(CA819:CD819)</f>
        <v>0</v>
      </c>
      <c r="CA819" s="123"/>
      <c r="CB819" s="123"/>
      <c r="CC819" s="123"/>
      <c r="CD819" s="123"/>
      <c r="CE819" s="221"/>
      <c r="CF819" s="229"/>
      <c r="CG819" s="578"/>
      <c r="CH819" s="578"/>
      <c r="CI819" s="117"/>
      <c r="CJ819" s="117"/>
      <c r="CK819" s="117"/>
    </row>
    <row r="820" spans="1:89" ht="15.75" hidden="1" outlineLevel="1" thickBot="1">
      <c r="A820" s="117"/>
      <c r="B820" s="117"/>
      <c r="C820" s="103"/>
      <c r="D820" s="24"/>
      <c r="E820" s="117"/>
      <c r="F820" s="117"/>
      <c r="G820" s="111">
        <f>J820+O820+P820+Q820+R820</f>
        <v>0</v>
      </c>
      <c r="H820" s="225">
        <f t="shared" si="1294"/>
        <v>0</v>
      </c>
      <c r="I820" s="225">
        <f t="shared" si="1294"/>
        <v>0</v>
      </c>
      <c r="J820" s="111">
        <f t="shared" si="1294"/>
        <v>0</v>
      </c>
      <c r="K820" s="90"/>
      <c r="L820" s="90"/>
      <c r="M820" s="90"/>
      <c r="N820" s="90"/>
      <c r="O820" s="90"/>
      <c r="P820" s="90"/>
      <c r="Q820" s="90"/>
      <c r="R820" s="90"/>
      <c r="S820" s="224"/>
      <c r="T820" s="87"/>
      <c r="U820" s="87"/>
      <c r="V820" s="87"/>
      <c r="W820" s="87"/>
      <c r="X820" s="87"/>
      <c r="Y820" s="87"/>
      <c r="Z820" s="222"/>
      <c r="AA820" s="87"/>
      <c r="AB820" s="111">
        <f>AI820+AX820+BA820+BD820+BG820</f>
        <v>0</v>
      </c>
      <c r="AC820" s="247"/>
      <c r="AD820" s="247"/>
      <c r="AE820" s="247"/>
      <c r="AF820" s="247"/>
      <c r="AG820" s="247"/>
      <c r="AH820" s="24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222"/>
      <c r="BK820" s="222"/>
      <c r="BL820" s="222"/>
      <c r="BM820" s="87"/>
      <c r="BN820" s="87"/>
      <c r="BO820" s="87"/>
      <c r="BP820" s="87"/>
      <c r="BQ820" s="111">
        <f>SUM(BS820:BW820)</f>
        <v>0</v>
      </c>
      <c r="BR820" s="247"/>
      <c r="BS820" s="87"/>
      <c r="BT820" s="87"/>
      <c r="BU820" s="87"/>
      <c r="BV820" s="87"/>
      <c r="BW820" s="87"/>
      <c r="BX820" s="222"/>
      <c r="BY820" s="222"/>
      <c r="BZ820" s="111">
        <f>SUM(CA820:CD820)</f>
        <v>0</v>
      </c>
      <c r="CA820" s="87"/>
      <c r="CB820" s="87"/>
      <c r="CC820" s="87"/>
      <c r="CD820" s="87"/>
      <c r="CE820" s="222"/>
      <c r="CF820" s="226"/>
      <c r="CG820" s="568"/>
      <c r="CH820" s="568"/>
      <c r="CI820" s="117"/>
      <c r="CJ820" s="117"/>
      <c r="CK820" s="117"/>
    </row>
    <row r="821" spans="1:89" ht="15.75" hidden="1" outlineLevel="1" thickBot="1">
      <c r="A821" s="117"/>
      <c r="B821" s="117"/>
      <c r="C821" s="103" t="s">
        <v>104</v>
      </c>
      <c r="D821" s="24"/>
      <c r="E821" s="117"/>
      <c r="F821" s="117"/>
      <c r="G821" s="111">
        <f>J821+O821+P821+Q821+R821</f>
        <v>0</v>
      </c>
      <c r="H821" s="225">
        <f t="shared" si="1294"/>
        <v>0</v>
      </c>
      <c r="I821" s="225">
        <f t="shared" si="1294"/>
        <v>0</v>
      </c>
      <c r="J821" s="111">
        <f t="shared" si="1294"/>
        <v>0</v>
      </c>
      <c r="K821" s="90"/>
      <c r="L821" s="90"/>
      <c r="M821" s="90"/>
      <c r="N821" s="90"/>
      <c r="O821" s="90"/>
      <c r="P821" s="90"/>
      <c r="Q821" s="90"/>
      <c r="R821" s="90"/>
      <c r="S821" s="224"/>
      <c r="T821" s="87"/>
      <c r="U821" s="87"/>
      <c r="V821" s="87"/>
      <c r="W821" s="87"/>
      <c r="X821" s="87"/>
      <c r="Y821" s="87"/>
      <c r="Z821" s="222"/>
      <c r="AA821" s="87"/>
      <c r="AB821" s="111">
        <f>AI821+AX821+BA821+BD821+BG821</f>
        <v>0</v>
      </c>
      <c r="AC821" s="247"/>
      <c r="AD821" s="247"/>
      <c r="AE821" s="247"/>
      <c r="AF821" s="247"/>
      <c r="AG821" s="247"/>
      <c r="AH821" s="24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222"/>
      <c r="BK821" s="222"/>
      <c r="BL821" s="222"/>
      <c r="BM821" s="87"/>
      <c r="BN821" s="87"/>
      <c r="BO821" s="87"/>
      <c r="BP821" s="87"/>
      <c r="BQ821" s="111">
        <f>SUM(BS821:BW821)</f>
        <v>0</v>
      </c>
      <c r="BR821" s="247"/>
      <c r="BS821" s="87"/>
      <c r="BT821" s="87"/>
      <c r="BU821" s="87"/>
      <c r="BV821" s="87"/>
      <c r="BW821" s="87"/>
      <c r="BX821" s="222"/>
      <c r="BY821" s="222"/>
      <c r="BZ821" s="111">
        <f>SUM(CA821:CD821)</f>
        <v>0</v>
      </c>
      <c r="CA821" s="87"/>
      <c r="CB821" s="87"/>
      <c r="CC821" s="87"/>
      <c r="CD821" s="87"/>
      <c r="CE821" s="222"/>
      <c r="CF821" s="226"/>
      <c r="CG821" s="568"/>
      <c r="CH821" s="568"/>
      <c r="CI821" s="117"/>
      <c r="CJ821" s="117"/>
      <c r="CK821" s="117"/>
    </row>
    <row r="822" spans="1:89" ht="15.75" hidden="1" outlineLevel="1" thickBot="1">
      <c r="A822" s="117"/>
      <c r="B822" s="117"/>
      <c r="C822" s="103"/>
      <c r="D822" s="37" t="s">
        <v>107</v>
      </c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24"/>
      <c r="AB822" s="111">
        <f>SUM(AB819:AB821)</f>
        <v>0</v>
      </c>
      <c r="AC822" s="247"/>
      <c r="AD822" s="247"/>
      <c r="AE822" s="247"/>
      <c r="AF822" s="247"/>
      <c r="AG822" s="247"/>
      <c r="AH822" s="247"/>
      <c r="AI822" s="111">
        <f>SUM(AI819:AI821)</f>
        <v>0</v>
      </c>
      <c r="AJ822" s="111">
        <f>SUM(AJ819:AJ821)</f>
        <v>0</v>
      </c>
      <c r="AK822" s="111">
        <f t="shared" ref="AK822:BI822" si="1295">SUM(AK819:AK821)</f>
        <v>0</v>
      </c>
      <c r="AL822" s="111">
        <f t="shared" si="1295"/>
        <v>0</v>
      </c>
      <c r="AM822" s="111">
        <f t="shared" si="1295"/>
        <v>0</v>
      </c>
      <c r="AN822" s="111">
        <f t="shared" si="1295"/>
        <v>0</v>
      </c>
      <c r="AO822" s="111">
        <f t="shared" si="1295"/>
        <v>0</v>
      </c>
      <c r="AP822" s="111">
        <f t="shared" si="1295"/>
        <v>0</v>
      </c>
      <c r="AQ822" s="111">
        <f t="shared" si="1295"/>
        <v>0</v>
      </c>
      <c r="AR822" s="111">
        <f t="shared" si="1295"/>
        <v>0</v>
      </c>
      <c r="AS822" s="111">
        <f t="shared" si="1295"/>
        <v>0</v>
      </c>
      <c r="AT822" s="111">
        <f t="shared" si="1295"/>
        <v>0</v>
      </c>
      <c r="AU822" s="111">
        <f t="shared" si="1295"/>
        <v>0</v>
      </c>
      <c r="AV822" s="111">
        <f t="shared" si="1295"/>
        <v>0</v>
      </c>
      <c r="AW822" s="111">
        <f t="shared" si="1295"/>
        <v>0</v>
      </c>
      <c r="AX822" s="111">
        <f t="shared" si="1295"/>
        <v>0</v>
      </c>
      <c r="AY822" s="111">
        <f t="shared" si="1295"/>
        <v>0</v>
      </c>
      <c r="AZ822" s="111">
        <f t="shared" si="1295"/>
        <v>0</v>
      </c>
      <c r="BA822" s="111">
        <f t="shared" si="1295"/>
        <v>0</v>
      </c>
      <c r="BB822" s="111">
        <f t="shared" si="1295"/>
        <v>0</v>
      </c>
      <c r="BC822" s="111">
        <f t="shared" si="1295"/>
        <v>0</v>
      </c>
      <c r="BD822" s="111">
        <f t="shared" si="1295"/>
        <v>0</v>
      </c>
      <c r="BE822" s="111">
        <f t="shared" si="1295"/>
        <v>0</v>
      </c>
      <c r="BF822" s="111">
        <f t="shared" si="1295"/>
        <v>0</v>
      </c>
      <c r="BG822" s="111">
        <f t="shared" si="1295"/>
        <v>0</v>
      </c>
      <c r="BH822" s="111">
        <f t="shared" si="1295"/>
        <v>0</v>
      </c>
      <c r="BI822" s="111">
        <f t="shared" si="1295"/>
        <v>0</v>
      </c>
      <c r="BJ822" s="225">
        <f>SUM(BJ819:BJ821)</f>
        <v>0</v>
      </c>
      <c r="BK822" s="225">
        <f>SUM(BK819:BK821)</f>
        <v>0</v>
      </c>
      <c r="BL822" s="225">
        <f>SUM(BL819:BL821)</f>
        <v>0</v>
      </c>
      <c r="BM822" s="112"/>
      <c r="BN822" s="112"/>
      <c r="BO822" s="112"/>
      <c r="BP822" s="112"/>
      <c r="BQ822" s="111">
        <f t="shared" ref="BQ822:CD822" si="1296">SUM(BQ819:BQ821)</f>
        <v>0</v>
      </c>
      <c r="BR822" s="247"/>
      <c r="BS822" s="111">
        <f t="shared" si="1296"/>
        <v>0</v>
      </c>
      <c r="BT822" s="111">
        <f t="shared" si="1296"/>
        <v>0</v>
      </c>
      <c r="BU822" s="111">
        <f t="shared" si="1296"/>
        <v>0</v>
      </c>
      <c r="BV822" s="111">
        <f t="shared" si="1296"/>
        <v>0</v>
      </c>
      <c r="BW822" s="111">
        <f t="shared" si="1296"/>
        <v>0</v>
      </c>
      <c r="BX822" s="225">
        <f>SUM(BX819:BX821)</f>
        <v>0</v>
      </c>
      <c r="BY822" s="225">
        <f>SUM(BY819:BY821)</f>
        <v>0</v>
      </c>
      <c r="BZ822" s="111">
        <f t="shared" si="1296"/>
        <v>0</v>
      </c>
      <c r="CA822" s="111">
        <f t="shared" si="1296"/>
        <v>0</v>
      </c>
      <c r="CB822" s="111">
        <f t="shared" si="1296"/>
        <v>0</v>
      </c>
      <c r="CC822" s="111">
        <f t="shared" si="1296"/>
        <v>0</v>
      </c>
      <c r="CD822" s="111">
        <f t="shared" si="1296"/>
        <v>0</v>
      </c>
      <c r="CE822" s="225">
        <f>SUM(CE819:CE821)</f>
        <v>0</v>
      </c>
      <c r="CF822" s="247"/>
      <c r="CG822" s="570"/>
      <c r="CH822" s="570"/>
      <c r="CI822" s="112"/>
      <c r="CJ822" s="112"/>
      <c r="CK822" s="112"/>
    </row>
    <row r="823" spans="1:89" ht="15.75" hidden="1" outlineLevel="1" thickBot="1">
      <c r="A823" s="117"/>
      <c r="B823" s="117"/>
      <c r="C823" s="102" t="s">
        <v>137</v>
      </c>
      <c r="D823" s="36" t="s">
        <v>63</v>
      </c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7"/>
      <c r="AB823" s="112"/>
      <c r="AC823" s="246"/>
      <c r="AD823" s="246"/>
      <c r="AE823" s="246"/>
      <c r="AF823" s="246"/>
      <c r="AG823" s="246"/>
      <c r="AH823" s="246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246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246"/>
      <c r="CG823" s="582"/>
      <c r="CH823" s="582"/>
      <c r="CI823" s="112"/>
      <c r="CJ823" s="112"/>
      <c r="CK823" s="112"/>
    </row>
    <row r="824" spans="1:89" ht="15.75" hidden="1" outlineLevel="1" thickBot="1">
      <c r="A824" s="117"/>
      <c r="B824" s="117"/>
      <c r="C824" s="103"/>
      <c r="D824" s="24"/>
      <c r="E824" s="117"/>
      <c r="F824" s="117"/>
      <c r="G824" s="111">
        <f>J824+O824+P824+Q824+R824</f>
        <v>0</v>
      </c>
      <c r="H824" s="225">
        <f t="shared" ref="H824:J826" si="1297">SUM(I824:L824)</f>
        <v>0</v>
      </c>
      <c r="I824" s="225">
        <f t="shared" si="1297"/>
        <v>0</v>
      </c>
      <c r="J824" s="111">
        <f t="shared" si="1297"/>
        <v>0</v>
      </c>
      <c r="K824" s="123"/>
      <c r="L824" s="123"/>
      <c r="M824" s="123"/>
      <c r="N824" s="123"/>
      <c r="O824" s="123"/>
      <c r="P824" s="123"/>
      <c r="Q824" s="123"/>
      <c r="R824" s="123"/>
      <c r="S824" s="221"/>
      <c r="T824" s="123"/>
      <c r="U824" s="123"/>
      <c r="V824" s="123"/>
      <c r="W824" s="123"/>
      <c r="X824" s="123"/>
      <c r="Y824" s="123"/>
      <c r="Z824" s="221"/>
      <c r="AA824" s="123"/>
      <c r="AB824" s="111">
        <f>AI824+AX824+BA824+BD824+BG824</f>
        <v>0</v>
      </c>
      <c r="AC824" s="247"/>
      <c r="AD824" s="247"/>
      <c r="AE824" s="247"/>
      <c r="AF824" s="247"/>
      <c r="AG824" s="247"/>
      <c r="AH824" s="247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221"/>
      <c r="BK824" s="221"/>
      <c r="BL824" s="221"/>
      <c r="BM824" s="123"/>
      <c r="BN824" s="123"/>
      <c r="BO824" s="123"/>
      <c r="BP824" s="123"/>
      <c r="BQ824" s="111">
        <f>SUM(BS824:BW824)</f>
        <v>0</v>
      </c>
      <c r="BR824" s="247"/>
      <c r="BS824" s="123"/>
      <c r="BT824" s="123"/>
      <c r="BU824" s="123"/>
      <c r="BV824" s="123"/>
      <c r="BW824" s="123"/>
      <c r="BX824" s="221"/>
      <c r="BY824" s="221"/>
      <c r="BZ824" s="111">
        <f>SUM(CA824:CD824)</f>
        <v>0</v>
      </c>
      <c r="CA824" s="123"/>
      <c r="CB824" s="123"/>
      <c r="CC824" s="123"/>
      <c r="CD824" s="123"/>
      <c r="CE824" s="221"/>
      <c r="CF824" s="229"/>
      <c r="CG824" s="578"/>
      <c r="CH824" s="578"/>
      <c r="CI824" s="117"/>
      <c r="CJ824" s="117"/>
      <c r="CK824" s="117"/>
    </row>
    <row r="825" spans="1:89" ht="15.75" hidden="1" outlineLevel="1" thickBot="1">
      <c r="A825" s="117"/>
      <c r="B825" s="117"/>
      <c r="C825" s="103"/>
      <c r="D825" s="24"/>
      <c r="E825" s="117"/>
      <c r="F825" s="117"/>
      <c r="G825" s="111">
        <f>J825+O825+P825+Q825+R825</f>
        <v>0</v>
      </c>
      <c r="H825" s="225">
        <f t="shared" si="1297"/>
        <v>0</v>
      </c>
      <c r="I825" s="225">
        <f t="shared" si="1297"/>
        <v>0</v>
      </c>
      <c r="J825" s="111">
        <f t="shared" si="1297"/>
        <v>0</v>
      </c>
      <c r="K825" s="90"/>
      <c r="L825" s="90"/>
      <c r="M825" s="90"/>
      <c r="N825" s="90"/>
      <c r="O825" s="90"/>
      <c r="P825" s="90"/>
      <c r="Q825" s="90"/>
      <c r="R825" s="90"/>
      <c r="S825" s="224"/>
      <c r="T825" s="87"/>
      <c r="U825" s="87"/>
      <c r="V825" s="87"/>
      <c r="W825" s="87"/>
      <c r="X825" s="87"/>
      <c r="Y825" s="87"/>
      <c r="Z825" s="222"/>
      <c r="AA825" s="87"/>
      <c r="AB825" s="111">
        <f>AI825+AX825+BA825+BD825+BG825</f>
        <v>0</v>
      </c>
      <c r="AC825" s="247"/>
      <c r="AD825" s="247"/>
      <c r="AE825" s="247"/>
      <c r="AF825" s="247"/>
      <c r="AG825" s="247"/>
      <c r="AH825" s="24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222"/>
      <c r="BK825" s="222"/>
      <c r="BL825" s="222"/>
      <c r="BM825" s="87"/>
      <c r="BN825" s="87"/>
      <c r="BO825" s="87"/>
      <c r="BP825" s="87"/>
      <c r="BQ825" s="111">
        <f>SUM(BS825:BW825)</f>
        <v>0</v>
      </c>
      <c r="BR825" s="247"/>
      <c r="BS825" s="87"/>
      <c r="BT825" s="87"/>
      <c r="BU825" s="87"/>
      <c r="BV825" s="87"/>
      <c r="BW825" s="87"/>
      <c r="BX825" s="222"/>
      <c r="BY825" s="222"/>
      <c r="BZ825" s="111">
        <f>SUM(CA825:CD825)</f>
        <v>0</v>
      </c>
      <c r="CA825" s="87"/>
      <c r="CB825" s="87"/>
      <c r="CC825" s="87"/>
      <c r="CD825" s="87"/>
      <c r="CE825" s="222"/>
      <c r="CF825" s="226"/>
      <c r="CG825" s="568"/>
      <c r="CH825" s="568"/>
      <c r="CI825" s="117"/>
      <c r="CJ825" s="117"/>
      <c r="CK825" s="117"/>
    </row>
    <row r="826" spans="1:89" ht="15.75" hidden="1" outlineLevel="1" thickBot="1">
      <c r="A826" s="117"/>
      <c r="B826" s="117"/>
      <c r="C826" s="103" t="s">
        <v>104</v>
      </c>
      <c r="D826" s="24"/>
      <c r="E826" s="117"/>
      <c r="F826" s="117"/>
      <c r="G826" s="111">
        <f>J826+O826+P826+Q826+R826</f>
        <v>0</v>
      </c>
      <c r="H826" s="225">
        <f t="shared" si="1297"/>
        <v>0</v>
      </c>
      <c r="I826" s="225">
        <f t="shared" si="1297"/>
        <v>0</v>
      </c>
      <c r="J826" s="111">
        <f t="shared" si="1297"/>
        <v>0</v>
      </c>
      <c r="K826" s="90"/>
      <c r="L826" s="90"/>
      <c r="M826" s="90"/>
      <c r="N826" s="90"/>
      <c r="O826" s="90"/>
      <c r="P826" s="90"/>
      <c r="Q826" s="90"/>
      <c r="R826" s="90"/>
      <c r="S826" s="224"/>
      <c r="T826" s="87"/>
      <c r="U826" s="87"/>
      <c r="V826" s="87"/>
      <c r="W826" s="87"/>
      <c r="X826" s="87"/>
      <c r="Y826" s="87"/>
      <c r="Z826" s="222"/>
      <c r="AA826" s="87"/>
      <c r="AB826" s="111">
        <f>AI826+AX826+BA826+BD826+BG826</f>
        <v>0</v>
      </c>
      <c r="AC826" s="247"/>
      <c r="AD826" s="247"/>
      <c r="AE826" s="247"/>
      <c r="AF826" s="247"/>
      <c r="AG826" s="247"/>
      <c r="AH826" s="24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222"/>
      <c r="BK826" s="222"/>
      <c r="BL826" s="222"/>
      <c r="BM826" s="87"/>
      <c r="BN826" s="87"/>
      <c r="BO826" s="87"/>
      <c r="BP826" s="87"/>
      <c r="BQ826" s="111">
        <f>SUM(BS826:BW826)</f>
        <v>0</v>
      </c>
      <c r="BR826" s="247"/>
      <c r="BS826" s="87"/>
      <c r="BT826" s="87"/>
      <c r="BU826" s="87"/>
      <c r="BV826" s="87"/>
      <c r="BW826" s="87"/>
      <c r="BX826" s="222"/>
      <c r="BY826" s="222"/>
      <c r="BZ826" s="111">
        <f>SUM(CA826:CD826)</f>
        <v>0</v>
      </c>
      <c r="CA826" s="87"/>
      <c r="CB826" s="87"/>
      <c r="CC826" s="87"/>
      <c r="CD826" s="87"/>
      <c r="CE826" s="222"/>
      <c r="CF826" s="226"/>
      <c r="CG826" s="568"/>
      <c r="CH826" s="568"/>
      <c r="CI826" s="117"/>
      <c r="CJ826" s="117"/>
      <c r="CK826" s="117"/>
    </row>
    <row r="827" spans="1:89" ht="15.75" hidden="1" outlineLevel="1" thickBot="1">
      <c r="A827" s="128"/>
      <c r="B827" s="128"/>
      <c r="C827" s="104"/>
      <c r="D827" s="74" t="s">
        <v>107</v>
      </c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24"/>
      <c r="AB827" s="111">
        <f>SUM(AB824:AB826)</f>
        <v>0</v>
      </c>
      <c r="AC827" s="247"/>
      <c r="AD827" s="247"/>
      <c r="AE827" s="247"/>
      <c r="AF827" s="247"/>
      <c r="AG827" s="247"/>
      <c r="AH827" s="247"/>
      <c r="AI827" s="111">
        <f>SUM(AI824:AI826)</f>
        <v>0</v>
      </c>
      <c r="AJ827" s="111">
        <f>SUM(AJ824:AJ826)</f>
        <v>0</v>
      </c>
      <c r="AK827" s="111">
        <f t="shared" ref="AK827:AQ827" si="1298">SUM(AK824:AK826)</f>
        <v>0</v>
      </c>
      <c r="AL827" s="111">
        <f t="shared" si="1298"/>
        <v>0</v>
      </c>
      <c r="AM827" s="111">
        <f t="shared" si="1298"/>
        <v>0</v>
      </c>
      <c r="AN827" s="111">
        <f t="shared" si="1298"/>
        <v>0</v>
      </c>
      <c r="AO827" s="111">
        <f t="shared" si="1298"/>
        <v>0</v>
      </c>
      <c r="AP827" s="111">
        <f t="shared" si="1298"/>
        <v>0</v>
      </c>
      <c r="AQ827" s="111">
        <f t="shared" si="1298"/>
        <v>0</v>
      </c>
      <c r="AR827" s="111">
        <f>SUM(AR824:AR826)</f>
        <v>0</v>
      </c>
      <c r="AS827" s="111">
        <f t="shared" ref="AS827:BI827" si="1299">SUM(AS824:AS826)</f>
        <v>0</v>
      </c>
      <c r="AT827" s="111">
        <f t="shared" si="1299"/>
        <v>0</v>
      </c>
      <c r="AU827" s="111">
        <f t="shared" si="1299"/>
        <v>0</v>
      </c>
      <c r="AV827" s="111">
        <f t="shared" si="1299"/>
        <v>0</v>
      </c>
      <c r="AW827" s="111">
        <f t="shared" si="1299"/>
        <v>0</v>
      </c>
      <c r="AX827" s="111">
        <f t="shared" si="1299"/>
        <v>0</v>
      </c>
      <c r="AY827" s="111">
        <f t="shared" si="1299"/>
        <v>0</v>
      </c>
      <c r="AZ827" s="111">
        <f t="shared" si="1299"/>
        <v>0</v>
      </c>
      <c r="BA827" s="111">
        <f t="shared" si="1299"/>
        <v>0</v>
      </c>
      <c r="BB827" s="111">
        <f t="shared" si="1299"/>
        <v>0</v>
      </c>
      <c r="BC827" s="111">
        <f t="shared" si="1299"/>
        <v>0</v>
      </c>
      <c r="BD827" s="111">
        <f t="shared" si="1299"/>
        <v>0</v>
      </c>
      <c r="BE827" s="111">
        <f t="shared" si="1299"/>
        <v>0</v>
      </c>
      <c r="BF827" s="111">
        <f t="shared" si="1299"/>
        <v>0</v>
      </c>
      <c r="BG827" s="111">
        <f t="shared" si="1299"/>
        <v>0</v>
      </c>
      <c r="BH827" s="111">
        <f t="shared" si="1299"/>
        <v>0</v>
      </c>
      <c r="BI827" s="111">
        <f t="shared" si="1299"/>
        <v>0</v>
      </c>
      <c r="BJ827" s="225">
        <f>SUM(BJ824:BJ826)</f>
        <v>0</v>
      </c>
      <c r="BK827" s="225">
        <f>SUM(BK824:BK826)</f>
        <v>0</v>
      </c>
      <c r="BL827" s="225">
        <f>SUM(BL824:BL826)</f>
        <v>0</v>
      </c>
      <c r="BM827" s="112"/>
      <c r="BN827" s="112"/>
      <c r="BO827" s="112"/>
      <c r="BP827" s="112"/>
      <c r="BQ827" s="111">
        <f t="shared" ref="BQ827:CH827" si="1300">SUM(BQ824:BQ826)</f>
        <v>0</v>
      </c>
      <c r="BR827" s="247"/>
      <c r="BS827" s="111">
        <f t="shared" si="1300"/>
        <v>0</v>
      </c>
      <c r="BT827" s="111">
        <f t="shared" si="1300"/>
        <v>0</v>
      </c>
      <c r="BU827" s="111">
        <f t="shared" si="1300"/>
        <v>0</v>
      </c>
      <c r="BV827" s="111">
        <f t="shared" si="1300"/>
        <v>0</v>
      </c>
      <c r="BW827" s="225">
        <f t="shared" si="1300"/>
        <v>0</v>
      </c>
      <c r="BX827" s="225">
        <f t="shared" si="1300"/>
        <v>0</v>
      </c>
      <c r="BY827" s="225">
        <f t="shared" si="1300"/>
        <v>0</v>
      </c>
      <c r="BZ827" s="225">
        <f t="shared" si="1300"/>
        <v>0</v>
      </c>
      <c r="CA827" s="225">
        <f t="shared" si="1300"/>
        <v>0</v>
      </c>
      <c r="CB827" s="225">
        <f t="shared" si="1300"/>
        <v>0</v>
      </c>
      <c r="CC827" s="225">
        <f t="shared" si="1300"/>
        <v>0</v>
      </c>
      <c r="CD827" s="225">
        <f t="shared" si="1300"/>
        <v>0</v>
      </c>
      <c r="CE827" s="225">
        <f t="shared" si="1300"/>
        <v>0</v>
      </c>
      <c r="CF827" s="225">
        <f t="shared" si="1300"/>
        <v>0</v>
      </c>
      <c r="CG827" s="225">
        <f t="shared" si="1300"/>
        <v>0</v>
      </c>
      <c r="CH827" s="225">
        <f t="shared" si="1300"/>
        <v>0</v>
      </c>
      <c r="CI827" s="112"/>
      <c r="CJ827" s="112"/>
      <c r="CK827" s="112"/>
    </row>
    <row r="828" spans="1:89" ht="48" hidden="1" outlineLevel="1" thickBot="1">
      <c r="A828" s="119"/>
      <c r="B828" s="119"/>
      <c r="C828" s="101">
        <v>3</v>
      </c>
      <c r="D828" s="25" t="s">
        <v>292</v>
      </c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  <c r="AA828" s="173"/>
      <c r="AB828" s="173"/>
      <c r="AC828" s="252"/>
      <c r="AD828" s="252"/>
      <c r="AE828" s="252"/>
      <c r="AF828" s="252"/>
      <c r="AG828" s="252"/>
      <c r="AH828" s="252"/>
      <c r="AI828" s="173"/>
      <c r="AJ828" s="164">
        <f>AJ833+AJ837+AJ841+AJ846+AJ850+AJ854</f>
        <v>0</v>
      </c>
      <c r="AK828" s="164">
        <f>AK833+AK837+AK841+AK846+AK850+AK854</f>
        <v>0</v>
      </c>
      <c r="AL828" s="173"/>
      <c r="AM828" s="164">
        <f>AM833+AM837+AM841+AM846+AM850+AM854</f>
        <v>0</v>
      </c>
      <c r="AN828" s="164">
        <f>AN833+AN837+AN841+AN846+AN850+AN854</f>
        <v>0</v>
      </c>
      <c r="AO828" s="173"/>
      <c r="AP828" s="164">
        <f>AP833+AP837+AP841+AP846+AP850+AP854</f>
        <v>0</v>
      </c>
      <c r="AQ828" s="164">
        <f>AQ833+AQ837+AQ841+AQ846+AQ850+AQ854</f>
        <v>0</v>
      </c>
      <c r="AR828" s="173"/>
      <c r="AS828" s="164">
        <f>AS833+AS837+AS841+AS846+AS850+AS854</f>
        <v>0</v>
      </c>
      <c r="AT828" s="164">
        <f>AT833+AT837+AT841+AT846+AT850+AT854</f>
        <v>0</v>
      </c>
      <c r="AU828" s="173"/>
      <c r="AV828" s="164">
        <f>AV833+AV837+AV841+AV846+AV850+AV854</f>
        <v>0</v>
      </c>
      <c r="AW828" s="164">
        <f>AW833+AW837+AW841+AW846+AW850+AW854</f>
        <v>0</v>
      </c>
      <c r="AX828" s="173"/>
      <c r="AY828" s="164">
        <f>AY833+AY837+AY841+AY846+AY850+AY854</f>
        <v>0</v>
      </c>
      <c r="AZ828" s="164">
        <f>AZ833+AZ837+AZ841+AZ846+AZ850+AZ854</f>
        <v>0</v>
      </c>
      <c r="BA828" s="173"/>
      <c r="BB828" s="164">
        <f>BB833+BB837+BB841+BB846+BB850+BB854</f>
        <v>0</v>
      </c>
      <c r="BC828" s="164">
        <f>BC833+BC837+BC841+BC846+BC850+BC854</f>
        <v>0</v>
      </c>
      <c r="BD828" s="173"/>
      <c r="BE828" s="164">
        <f>BE833+BE837+BE841+BE846+BE850+BE854</f>
        <v>0</v>
      </c>
      <c r="BF828" s="164">
        <f>BF833+BF837+BF841+BF846+BF850+BF854</f>
        <v>0</v>
      </c>
      <c r="BG828" s="173"/>
      <c r="BH828" s="164">
        <f>BH833+BH837+BH841+BH846+BH850+BH854</f>
        <v>0</v>
      </c>
      <c r="BI828" s="164">
        <f>BI833+BI837+BI841+BI846+BI850+BI854</f>
        <v>0</v>
      </c>
      <c r="BJ828" s="173"/>
      <c r="BK828" s="164">
        <f>BK833+BK837+BK841+BK846+BK850+BK854</f>
        <v>0</v>
      </c>
      <c r="BL828" s="164">
        <f>BL833+BL837+BL841+BL846+BL850+BL854</f>
        <v>0</v>
      </c>
      <c r="BM828" s="173"/>
      <c r="BN828" s="173"/>
      <c r="BO828" s="173"/>
      <c r="BP828" s="173"/>
      <c r="BQ828" s="164">
        <f>BQ833+BQ837+BQ841+BQ846+BQ850+BQ854</f>
        <v>0</v>
      </c>
      <c r="BR828" s="248"/>
      <c r="BS828" s="164">
        <f>BS833+BS837+BS841+BS846+BS850+BS854</f>
        <v>0</v>
      </c>
      <c r="BT828" s="164">
        <f t="shared" ref="BT828:CH828" si="1301">BT833+BT837+BT841+BT846+BT850+BT854</f>
        <v>0</v>
      </c>
      <c r="BU828" s="164">
        <f t="shared" si="1301"/>
        <v>0</v>
      </c>
      <c r="BV828" s="164">
        <f t="shared" si="1301"/>
        <v>0</v>
      </c>
      <c r="BW828" s="164">
        <f t="shared" si="1301"/>
        <v>0</v>
      </c>
      <c r="BX828" s="164">
        <f t="shared" si="1301"/>
        <v>0</v>
      </c>
      <c r="BY828" s="164">
        <f t="shared" si="1301"/>
        <v>0</v>
      </c>
      <c r="BZ828" s="164">
        <f t="shared" si="1301"/>
        <v>0</v>
      </c>
      <c r="CA828" s="164">
        <f t="shared" si="1301"/>
        <v>0</v>
      </c>
      <c r="CB828" s="164">
        <f t="shared" si="1301"/>
        <v>0</v>
      </c>
      <c r="CC828" s="164">
        <f t="shared" si="1301"/>
        <v>0</v>
      </c>
      <c r="CD828" s="164">
        <f t="shared" si="1301"/>
        <v>0</v>
      </c>
      <c r="CE828" s="164">
        <f t="shared" si="1301"/>
        <v>0</v>
      </c>
      <c r="CF828" s="164">
        <f t="shared" si="1301"/>
        <v>0</v>
      </c>
      <c r="CG828" s="164">
        <f t="shared" si="1301"/>
        <v>0</v>
      </c>
      <c r="CH828" s="164">
        <f t="shared" si="1301"/>
        <v>0</v>
      </c>
      <c r="CI828" s="173"/>
      <c r="CJ828" s="173"/>
      <c r="CK828" s="173"/>
    </row>
    <row r="829" spans="1:89" ht="15.75" hidden="1" outlineLevel="1" thickBot="1">
      <c r="A829" s="127"/>
      <c r="B829" s="83"/>
      <c r="C829" s="105" t="s">
        <v>65</v>
      </c>
      <c r="D829" s="84" t="s">
        <v>101</v>
      </c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27"/>
      <c r="AB829" s="112"/>
      <c r="AC829" s="246"/>
      <c r="AD829" s="246"/>
      <c r="AE829" s="246"/>
      <c r="AF829" s="246"/>
      <c r="AG829" s="246"/>
      <c r="AH829" s="246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246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246"/>
      <c r="CG829" s="582"/>
      <c r="CH829" s="582"/>
      <c r="CI829" s="112"/>
      <c r="CJ829" s="112"/>
      <c r="CK829" s="112"/>
    </row>
    <row r="830" spans="1:89" ht="15.75" hidden="1" outlineLevel="1" thickBot="1">
      <c r="A830" s="117"/>
      <c r="B830" s="121"/>
      <c r="C830" s="103" t="s">
        <v>275</v>
      </c>
      <c r="D830" s="131" t="s">
        <v>276</v>
      </c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7"/>
      <c r="AB830" s="112"/>
      <c r="AC830" s="246"/>
      <c r="AD830" s="246"/>
      <c r="AE830" s="246"/>
      <c r="AF830" s="246"/>
      <c r="AG830" s="246"/>
      <c r="AH830" s="246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246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246"/>
      <c r="CG830" s="582"/>
      <c r="CH830" s="582"/>
      <c r="CI830" s="112"/>
      <c r="CJ830" s="112"/>
      <c r="CK830" s="112"/>
    </row>
    <row r="831" spans="1:89" ht="15.75" hidden="1" outlineLevel="1" thickBot="1">
      <c r="A831" s="117"/>
      <c r="B831" s="121"/>
      <c r="C831" s="103"/>
      <c r="D831" s="131"/>
      <c r="E831" s="117"/>
      <c r="F831" s="117"/>
      <c r="G831" s="111">
        <f>J831+O831+P831+Q831+R831</f>
        <v>0</v>
      </c>
      <c r="H831" s="225">
        <f t="shared" ref="H831:J832" si="1302">SUM(I831:L831)</f>
        <v>0</v>
      </c>
      <c r="I831" s="225">
        <f t="shared" si="1302"/>
        <v>0</v>
      </c>
      <c r="J831" s="111">
        <f t="shared" si="1302"/>
        <v>0</v>
      </c>
      <c r="K831" s="90"/>
      <c r="L831" s="90"/>
      <c r="M831" s="90"/>
      <c r="N831" s="90"/>
      <c r="O831" s="90"/>
      <c r="P831" s="90"/>
      <c r="Q831" s="90"/>
      <c r="R831" s="90"/>
      <c r="S831" s="224"/>
      <c r="T831" s="87"/>
      <c r="U831" s="87"/>
      <c r="V831" s="87"/>
      <c r="W831" s="87"/>
      <c r="X831" s="87"/>
      <c r="Y831" s="87"/>
      <c r="Z831" s="222"/>
      <c r="AA831" s="87"/>
      <c r="AB831" s="111">
        <f>AI831+AX831+BA831+BD831+BG831</f>
        <v>0</v>
      </c>
      <c r="AC831" s="247"/>
      <c r="AD831" s="247"/>
      <c r="AE831" s="247"/>
      <c r="AF831" s="247"/>
      <c r="AG831" s="247"/>
      <c r="AH831" s="24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222"/>
      <c r="BK831" s="222"/>
      <c r="BL831" s="222"/>
      <c r="BM831" s="87"/>
      <c r="BN831" s="87"/>
      <c r="BO831" s="87"/>
      <c r="BP831" s="87"/>
      <c r="BQ831" s="111">
        <f>SUM(BS831:BW831)</f>
        <v>0</v>
      </c>
      <c r="BR831" s="247"/>
      <c r="BS831" s="87"/>
      <c r="BT831" s="87"/>
      <c r="BU831" s="87"/>
      <c r="BV831" s="87"/>
      <c r="BW831" s="87"/>
      <c r="BX831" s="222"/>
      <c r="BY831" s="222"/>
      <c r="BZ831" s="111">
        <f>SUM(CA831:CD831)</f>
        <v>0</v>
      </c>
      <c r="CA831" s="87"/>
      <c r="CB831" s="87"/>
      <c r="CC831" s="87"/>
      <c r="CD831" s="87"/>
      <c r="CE831" s="222"/>
      <c r="CF831" s="226"/>
      <c r="CG831" s="568"/>
      <c r="CH831" s="568"/>
      <c r="CI831" s="117"/>
      <c r="CJ831" s="117"/>
      <c r="CK831" s="117"/>
    </row>
    <row r="832" spans="1:89" ht="15.75" hidden="1" outlineLevel="1" thickBot="1">
      <c r="A832" s="117"/>
      <c r="B832" s="121"/>
      <c r="C832" s="103"/>
      <c r="D832" s="121"/>
      <c r="E832" s="117"/>
      <c r="F832" s="117"/>
      <c r="G832" s="111">
        <f>J832+O832+P832+Q832+R832</f>
        <v>0</v>
      </c>
      <c r="H832" s="225">
        <f t="shared" si="1302"/>
        <v>0</v>
      </c>
      <c r="I832" s="225">
        <f t="shared" si="1302"/>
        <v>0</v>
      </c>
      <c r="J832" s="111">
        <f t="shared" si="1302"/>
        <v>0</v>
      </c>
      <c r="K832" s="90"/>
      <c r="L832" s="90"/>
      <c r="M832" s="90"/>
      <c r="N832" s="90"/>
      <c r="O832" s="90"/>
      <c r="P832" s="90"/>
      <c r="Q832" s="90"/>
      <c r="R832" s="90"/>
      <c r="S832" s="224"/>
      <c r="T832" s="87"/>
      <c r="U832" s="87"/>
      <c r="V832" s="87"/>
      <c r="W832" s="87"/>
      <c r="X832" s="87"/>
      <c r="Y832" s="87"/>
      <c r="Z832" s="222"/>
      <c r="AA832" s="87"/>
      <c r="AB832" s="111">
        <f>AI832+AX832+BA832+BD832+BG832</f>
        <v>0</v>
      </c>
      <c r="AC832" s="247"/>
      <c r="AD832" s="247"/>
      <c r="AE832" s="247"/>
      <c r="AF832" s="247"/>
      <c r="AG832" s="247"/>
      <c r="AH832" s="24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222"/>
      <c r="BK832" s="222"/>
      <c r="BL832" s="222"/>
      <c r="BM832" s="87"/>
      <c r="BN832" s="87"/>
      <c r="BO832" s="87"/>
      <c r="BP832" s="87"/>
      <c r="BQ832" s="111">
        <f>SUM(BS832:BW832)</f>
        <v>0</v>
      </c>
      <c r="BR832" s="247"/>
      <c r="BS832" s="87"/>
      <c r="BT832" s="87"/>
      <c r="BU832" s="87"/>
      <c r="BV832" s="87"/>
      <c r="BW832" s="87"/>
      <c r="BX832" s="222"/>
      <c r="BY832" s="222"/>
      <c r="BZ832" s="111">
        <f>SUM(CA832:CD832)</f>
        <v>0</v>
      </c>
      <c r="CA832" s="87"/>
      <c r="CB832" s="87"/>
      <c r="CC832" s="87"/>
      <c r="CD832" s="87"/>
      <c r="CE832" s="222"/>
      <c r="CF832" s="226"/>
      <c r="CG832" s="568"/>
      <c r="CH832" s="568"/>
      <c r="CI832" s="117"/>
      <c r="CJ832" s="117"/>
      <c r="CK832" s="117"/>
    </row>
    <row r="833" spans="1:89" ht="15.75" hidden="1" outlineLevel="1" thickBot="1">
      <c r="A833" s="117"/>
      <c r="B833" s="121"/>
      <c r="C833" s="103" t="s">
        <v>104</v>
      </c>
      <c r="D833" s="85" t="s">
        <v>13</v>
      </c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24"/>
      <c r="AB833" s="111">
        <f>SUM(AB831:AB832)</f>
        <v>0</v>
      </c>
      <c r="AC833" s="247"/>
      <c r="AD833" s="247"/>
      <c r="AE833" s="247"/>
      <c r="AF833" s="247"/>
      <c r="AG833" s="247"/>
      <c r="AH833" s="247"/>
      <c r="AI833" s="111">
        <f>SUM(AI831:AI832)</f>
        <v>0</v>
      </c>
      <c r="AJ833" s="111">
        <f>SUM(AJ831:AJ832)</f>
        <v>0</v>
      </c>
      <c r="AK833" s="111">
        <f t="shared" ref="AK833:BI833" si="1303">SUM(AK831:AK832)</f>
        <v>0</v>
      </c>
      <c r="AL833" s="111">
        <f t="shared" si="1303"/>
        <v>0</v>
      </c>
      <c r="AM833" s="111">
        <f t="shared" si="1303"/>
        <v>0</v>
      </c>
      <c r="AN833" s="111">
        <f t="shared" si="1303"/>
        <v>0</v>
      </c>
      <c r="AO833" s="111">
        <f t="shared" si="1303"/>
        <v>0</v>
      </c>
      <c r="AP833" s="111">
        <f t="shared" si="1303"/>
        <v>0</v>
      </c>
      <c r="AQ833" s="111">
        <f t="shared" si="1303"/>
        <v>0</v>
      </c>
      <c r="AR833" s="111">
        <f t="shared" si="1303"/>
        <v>0</v>
      </c>
      <c r="AS833" s="111">
        <f t="shared" si="1303"/>
        <v>0</v>
      </c>
      <c r="AT833" s="111">
        <f t="shared" si="1303"/>
        <v>0</v>
      </c>
      <c r="AU833" s="111">
        <f t="shared" si="1303"/>
        <v>0</v>
      </c>
      <c r="AV833" s="111">
        <f t="shared" si="1303"/>
        <v>0</v>
      </c>
      <c r="AW833" s="111">
        <f t="shared" si="1303"/>
        <v>0</v>
      </c>
      <c r="AX833" s="111">
        <f t="shared" si="1303"/>
        <v>0</v>
      </c>
      <c r="AY833" s="111">
        <f t="shared" si="1303"/>
        <v>0</v>
      </c>
      <c r="AZ833" s="111">
        <f t="shared" si="1303"/>
        <v>0</v>
      </c>
      <c r="BA833" s="111">
        <f t="shared" si="1303"/>
        <v>0</v>
      </c>
      <c r="BB833" s="111">
        <f t="shared" si="1303"/>
        <v>0</v>
      </c>
      <c r="BC833" s="111">
        <f t="shared" si="1303"/>
        <v>0</v>
      </c>
      <c r="BD833" s="111">
        <f t="shared" si="1303"/>
        <v>0</v>
      </c>
      <c r="BE833" s="111">
        <f t="shared" si="1303"/>
        <v>0</v>
      </c>
      <c r="BF833" s="111">
        <f t="shared" si="1303"/>
        <v>0</v>
      </c>
      <c r="BG833" s="111">
        <f t="shared" si="1303"/>
        <v>0</v>
      </c>
      <c r="BH833" s="111">
        <f t="shared" si="1303"/>
        <v>0</v>
      </c>
      <c r="BI833" s="111">
        <f t="shared" si="1303"/>
        <v>0</v>
      </c>
      <c r="BJ833" s="225">
        <f>SUM(BJ831:BJ832)</f>
        <v>0</v>
      </c>
      <c r="BK833" s="225">
        <f>SUM(BK831:BK832)</f>
        <v>0</v>
      </c>
      <c r="BL833" s="225">
        <f>SUM(BL831:BL832)</f>
        <v>0</v>
      </c>
      <c r="BM833" s="112"/>
      <c r="BN833" s="112"/>
      <c r="BO833" s="112"/>
      <c r="BP833" s="112"/>
      <c r="BQ833" s="111">
        <f>SUM(BQ831:BQ832)</f>
        <v>0</v>
      </c>
      <c r="BR833" s="247"/>
      <c r="BS833" s="111">
        <f t="shared" ref="BS833:CD833" si="1304">SUM(BS831:BS832)</f>
        <v>0</v>
      </c>
      <c r="BT833" s="111">
        <f t="shared" si="1304"/>
        <v>0</v>
      </c>
      <c r="BU833" s="111">
        <f t="shared" si="1304"/>
        <v>0</v>
      </c>
      <c r="BV833" s="111">
        <f t="shared" si="1304"/>
        <v>0</v>
      </c>
      <c r="BW833" s="111">
        <f t="shared" si="1304"/>
        <v>0</v>
      </c>
      <c r="BX833" s="225">
        <f>SUM(BX831:BX832)</f>
        <v>0</v>
      </c>
      <c r="BY833" s="225">
        <f>SUM(BY831:BY832)</f>
        <v>0</v>
      </c>
      <c r="BZ833" s="111">
        <f t="shared" si="1304"/>
        <v>0</v>
      </c>
      <c r="CA833" s="111">
        <f t="shared" si="1304"/>
        <v>0</v>
      </c>
      <c r="CB833" s="111">
        <f t="shared" si="1304"/>
        <v>0</v>
      </c>
      <c r="CC833" s="111">
        <f t="shared" si="1304"/>
        <v>0</v>
      </c>
      <c r="CD833" s="111">
        <f t="shared" si="1304"/>
        <v>0</v>
      </c>
      <c r="CE833" s="225">
        <f>SUM(CE831:CE832)</f>
        <v>0</v>
      </c>
      <c r="CF833" s="247"/>
      <c r="CG833" s="570"/>
      <c r="CH833" s="570"/>
      <c r="CI833" s="112"/>
      <c r="CJ833" s="112"/>
      <c r="CK833" s="112"/>
    </row>
    <row r="834" spans="1:89" ht="15.75" hidden="1" outlineLevel="1" thickBot="1">
      <c r="A834" s="117"/>
      <c r="B834" s="121"/>
      <c r="C834" s="103" t="s">
        <v>277</v>
      </c>
      <c r="D834" s="131" t="s">
        <v>279</v>
      </c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7"/>
      <c r="AB834" s="112"/>
      <c r="AC834" s="246"/>
      <c r="AD834" s="246"/>
      <c r="AE834" s="246"/>
      <c r="AF834" s="246"/>
      <c r="AG834" s="246"/>
      <c r="AH834" s="246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246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246"/>
      <c r="CG834" s="582"/>
      <c r="CH834" s="582"/>
      <c r="CI834" s="112"/>
      <c r="CJ834" s="112"/>
      <c r="CK834" s="112"/>
    </row>
    <row r="835" spans="1:89" ht="15.75" hidden="1" outlineLevel="1" thickBot="1">
      <c r="A835" s="117"/>
      <c r="B835" s="121"/>
      <c r="C835" s="103"/>
      <c r="D835" s="131"/>
      <c r="E835" s="117"/>
      <c r="F835" s="117"/>
      <c r="G835" s="111">
        <f>J835+O835+P835+Q835+R835</f>
        <v>0</v>
      </c>
      <c r="H835" s="225">
        <f t="shared" ref="H835:J836" si="1305">SUM(I835:L835)</f>
        <v>0</v>
      </c>
      <c r="I835" s="225">
        <f t="shared" si="1305"/>
        <v>0</v>
      </c>
      <c r="J835" s="111">
        <f t="shared" si="1305"/>
        <v>0</v>
      </c>
      <c r="K835" s="90"/>
      <c r="L835" s="90"/>
      <c r="M835" s="90"/>
      <c r="N835" s="90"/>
      <c r="O835" s="90"/>
      <c r="P835" s="90"/>
      <c r="Q835" s="90"/>
      <c r="R835" s="90"/>
      <c r="S835" s="224"/>
      <c r="T835" s="87"/>
      <c r="U835" s="87"/>
      <c r="V835" s="87"/>
      <c r="W835" s="87"/>
      <c r="X835" s="87"/>
      <c r="Y835" s="87"/>
      <c r="Z835" s="222"/>
      <c r="AA835" s="87"/>
      <c r="AB835" s="111">
        <f>AI835+AX835+BA835+BD835+BG835</f>
        <v>0</v>
      </c>
      <c r="AC835" s="247"/>
      <c r="AD835" s="247"/>
      <c r="AE835" s="247"/>
      <c r="AF835" s="247"/>
      <c r="AG835" s="247"/>
      <c r="AH835" s="24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222"/>
      <c r="BK835" s="222"/>
      <c r="BL835" s="222"/>
      <c r="BM835" s="87"/>
      <c r="BN835" s="87"/>
      <c r="BO835" s="87"/>
      <c r="BP835" s="87"/>
      <c r="BQ835" s="111">
        <f>SUM(BS835:BW835)</f>
        <v>0</v>
      </c>
      <c r="BR835" s="247"/>
      <c r="BS835" s="87"/>
      <c r="BT835" s="87"/>
      <c r="BU835" s="87"/>
      <c r="BV835" s="87"/>
      <c r="BW835" s="87"/>
      <c r="BX835" s="222"/>
      <c r="BY835" s="222"/>
      <c r="BZ835" s="111">
        <f>SUM(CA835:CD835)</f>
        <v>0</v>
      </c>
      <c r="CA835" s="87"/>
      <c r="CB835" s="87"/>
      <c r="CC835" s="87"/>
      <c r="CD835" s="87"/>
      <c r="CE835" s="222"/>
      <c r="CF835" s="226"/>
      <c r="CG835" s="568"/>
      <c r="CH835" s="568"/>
      <c r="CI835" s="117"/>
      <c r="CJ835" s="117"/>
      <c r="CK835" s="117"/>
    </row>
    <row r="836" spans="1:89" ht="15.75" hidden="1" outlineLevel="1" thickBot="1">
      <c r="A836" s="117"/>
      <c r="B836" s="121"/>
      <c r="C836" s="103"/>
      <c r="D836" s="121"/>
      <c r="E836" s="117"/>
      <c r="F836" s="117"/>
      <c r="G836" s="111">
        <f>J836+O836+P836+Q836+R836</f>
        <v>0</v>
      </c>
      <c r="H836" s="225">
        <f t="shared" si="1305"/>
        <v>0</v>
      </c>
      <c r="I836" s="225">
        <f t="shared" si="1305"/>
        <v>0</v>
      </c>
      <c r="J836" s="111">
        <f t="shared" si="1305"/>
        <v>0</v>
      </c>
      <c r="K836" s="90"/>
      <c r="L836" s="90"/>
      <c r="M836" s="90"/>
      <c r="N836" s="90"/>
      <c r="O836" s="90"/>
      <c r="P836" s="90"/>
      <c r="Q836" s="90"/>
      <c r="R836" s="90"/>
      <c r="S836" s="224"/>
      <c r="T836" s="87"/>
      <c r="U836" s="87"/>
      <c r="V836" s="87"/>
      <c r="W836" s="87"/>
      <c r="X836" s="87"/>
      <c r="Y836" s="87"/>
      <c r="Z836" s="222"/>
      <c r="AA836" s="87"/>
      <c r="AB836" s="111">
        <f>AI836+AX836+BA836+BD836+BG836</f>
        <v>0</v>
      </c>
      <c r="AC836" s="247"/>
      <c r="AD836" s="247"/>
      <c r="AE836" s="247"/>
      <c r="AF836" s="247"/>
      <c r="AG836" s="247"/>
      <c r="AH836" s="24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222"/>
      <c r="BK836" s="222"/>
      <c r="BL836" s="222"/>
      <c r="BM836" s="87"/>
      <c r="BN836" s="87"/>
      <c r="BO836" s="87"/>
      <c r="BP836" s="87"/>
      <c r="BQ836" s="111">
        <f>SUM(BS836:BW836)</f>
        <v>0</v>
      </c>
      <c r="BR836" s="247"/>
      <c r="BS836" s="87"/>
      <c r="BT836" s="87"/>
      <c r="BU836" s="87"/>
      <c r="BV836" s="87"/>
      <c r="BW836" s="87"/>
      <c r="BX836" s="222"/>
      <c r="BY836" s="222"/>
      <c r="BZ836" s="111">
        <f>SUM(CA836:CD836)</f>
        <v>0</v>
      </c>
      <c r="CA836" s="87"/>
      <c r="CB836" s="87"/>
      <c r="CC836" s="87"/>
      <c r="CD836" s="87"/>
      <c r="CE836" s="222"/>
      <c r="CF836" s="226"/>
      <c r="CG836" s="568"/>
      <c r="CH836" s="568"/>
      <c r="CI836" s="117"/>
      <c r="CJ836" s="117"/>
      <c r="CK836" s="117"/>
    </row>
    <row r="837" spans="1:89" ht="15.75" hidden="1" outlineLevel="1" thickBot="1">
      <c r="A837" s="117"/>
      <c r="B837" s="121"/>
      <c r="C837" s="103" t="s">
        <v>104</v>
      </c>
      <c r="D837" s="85" t="s">
        <v>13</v>
      </c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24"/>
      <c r="AB837" s="111">
        <f>SUM(AB835:AB836)</f>
        <v>0</v>
      </c>
      <c r="AC837" s="247"/>
      <c r="AD837" s="247"/>
      <c r="AE837" s="247"/>
      <c r="AF837" s="247"/>
      <c r="AG837" s="247"/>
      <c r="AH837" s="247"/>
      <c r="AI837" s="111">
        <f>SUM(AI835:AI836)</f>
        <v>0</v>
      </c>
      <c r="AJ837" s="111">
        <f>SUM(AJ835:AJ836)</f>
        <v>0</v>
      </c>
      <c r="AK837" s="111">
        <f t="shared" ref="AK837:BI837" si="1306">SUM(AK835:AK836)</f>
        <v>0</v>
      </c>
      <c r="AL837" s="111">
        <f t="shared" si="1306"/>
        <v>0</v>
      </c>
      <c r="AM837" s="111">
        <f t="shared" si="1306"/>
        <v>0</v>
      </c>
      <c r="AN837" s="111">
        <f t="shared" si="1306"/>
        <v>0</v>
      </c>
      <c r="AO837" s="111">
        <f t="shared" si="1306"/>
        <v>0</v>
      </c>
      <c r="AP837" s="111">
        <f t="shared" si="1306"/>
        <v>0</v>
      </c>
      <c r="AQ837" s="111">
        <f t="shared" si="1306"/>
        <v>0</v>
      </c>
      <c r="AR837" s="111">
        <f t="shared" si="1306"/>
        <v>0</v>
      </c>
      <c r="AS837" s="111">
        <f t="shared" si="1306"/>
        <v>0</v>
      </c>
      <c r="AT837" s="111">
        <f t="shared" si="1306"/>
        <v>0</v>
      </c>
      <c r="AU837" s="111">
        <f t="shared" si="1306"/>
        <v>0</v>
      </c>
      <c r="AV837" s="111">
        <f t="shared" si="1306"/>
        <v>0</v>
      </c>
      <c r="AW837" s="111">
        <f t="shared" si="1306"/>
        <v>0</v>
      </c>
      <c r="AX837" s="111">
        <f t="shared" si="1306"/>
        <v>0</v>
      </c>
      <c r="AY837" s="111">
        <f t="shared" si="1306"/>
        <v>0</v>
      </c>
      <c r="AZ837" s="111">
        <f t="shared" si="1306"/>
        <v>0</v>
      </c>
      <c r="BA837" s="111">
        <f t="shared" si="1306"/>
        <v>0</v>
      </c>
      <c r="BB837" s="111">
        <f t="shared" si="1306"/>
        <v>0</v>
      </c>
      <c r="BC837" s="111">
        <f t="shared" si="1306"/>
        <v>0</v>
      </c>
      <c r="BD837" s="111">
        <f t="shared" si="1306"/>
        <v>0</v>
      </c>
      <c r="BE837" s="111">
        <f t="shared" si="1306"/>
        <v>0</v>
      </c>
      <c r="BF837" s="111">
        <f t="shared" si="1306"/>
        <v>0</v>
      </c>
      <c r="BG837" s="111">
        <f t="shared" si="1306"/>
        <v>0</v>
      </c>
      <c r="BH837" s="111">
        <f t="shared" si="1306"/>
        <v>0</v>
      </c>
      <c r="BI837" s="111">
        <f t="shared" si="1306"/>
        <v>0</v>
      </c>
      <c r="BJ837" s="225">
        <f>SUM(BJ835:BJ836)</f>
        <v>0</v>
      </c>
      <c r="BK837" s="225">
        <f>SUM(BK835:BK836)</f>
        <v>0</v>
      </c>
      <c r="BL837" s="225">
        <f>SUM(BL835:BL836)</f>
        <v>0</v>
      </c>
      <c r="BM837" s="112"/>
      <c r="BN837" s="112"/>
      <c r="BO837" s="112"/>
      <c r="BP837" s="112"/>
      <c r="BQ837" s="111">
        <f>SUM(BQ835:BQ836)</f>
        <v>0</v>
      </c>
      <c r="BR837" s="247"/>
      <c r="BS837" s="111">
        <f t="shared" ref="BS837:CD837" si="1307">SUM(BS835:BS836)</f>
        <v>0</v>
      </c>
      <c r="BT837" s="111">
        <f t="shared" si="1307"/>
        <v>0</v>
      </c>
      <c r="BU837" s="111">
        <f t="shared" si="1307"/>
        <v>0</v>
      </c>
      <c r="BV837" s="111">
        <f t="shared" si="1307"/>
        <v>0</v>
      </c>
      <c r="BW837" s="111">
        <f t="shared" si="1307"/>
        <v>0</v>
      </c>
      <c r="BX837" s="225">
        <f>SUM(BX835:BX836)</f>
        <v>0</v>
      </c>
      <c r="BY837" s="225">
        <f>SUM(BY835:BY836)</f>
        <v>0</v>
      </c>
      <c r="BZ837" s="111">
        <f t="shared" si="1307"/>
        <v>0</v>
      </c>
      <c r="CA837" s="111">
        <f t="shared" si="1307"/>
        <v>0</v>
      </c>
      <c r="CB837" s="111">
        <f t="shared" si="1307"/>
        <v>0</v>
      </c>
      <c r="CC837" s="111">
        <f t="shared" si="1307"/>
        <v>0</v>
      </c>
      <c r="CD837" s="111">
        <f t="shared" si="1307"/>
        <v>0</v>
      </c>
      <c r="CE837" s="225">
        <f>SUM(CE835:CE836)</f>
        <v>0</v>
      </c>
      <c r="CF837" s="247"/>
      <c r="CG837" s="570"/>
      <c r="CH837" s="570"/>
      <c r="CI837" s="112"/>
      <c r="CJ837" s="112"/>
      <c r="CK837" s="112"/>
    </row>
    <row r="838" spans="1:89" ht="15.75" hidden="1" outlineLevel="1" thickBot="1">
      <c r="A838" s="117"/>
      <c r="B838" s="121"/>
      <c r="C838" s="103" t="s">
        <v>278</v>
      </c>
      <c r="D838" s="131" t="s">
        <v>280</v>
      </c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7"/>
      <c r="AB838" s="112"/>
      <c r="AC838" s="246"/>
      <c r="AD838" s="246"/>
      <c r="AE838" s="246"/>
      <c r="AF838" s="246"/>
      <c r="AG838" s="246"/>
      <c r="AH838" s="246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246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246"/>
      <c r="CG838" s="582"/>
      <c r="CH838" s="582"/>
      <c r="CI838" s="112"/>
      <c r="CJ838" s="112"/>
      <c r="CK838" s="112"/>
    </row>
    <row r="839" spans="1:89" ht="15.75" hidden="1" outlineLevel="1" thickBot="1">
      <c r="A839" s="117"/>
      <c r="B839" s="121"/>
      <c r="C839" s="103"/>
      <c r="D839" s="131"/>
      <c r="E839" s="117"/>
      <c r="F839" s="117"/>
      <c r="G839" s="111">
        <f>J839+O839+P839+Q839+R839</f>
        <v>0</v>
      </c>
      <c r="H839" s="225">
        <f t="shared" ref="H839:J840" si="1308">SUM(I839:L839)</f>
        <v>0</v>
      </c>
      <c r="I839" s="225">
        <f t="shared" si="1308"/>
        <v>0</v>
      </c>
      <c r="J839" s="111">
        <f t="shared" si="1308"/>
        <v>0</v>
      </c>
      <c r="K839" s="90"/>
      <c r="L839" s="90"/>
      <c r="M839" s="90"/>
      <c r="N839" s="90"/>
      <c r="O839" s="90"/>
      <c r="P839" s="90"/>
      <c r="Q839" s="90"/>
      <c r="R839" s="90"/>
      <c r="S839" s="224"/>
      <c r="T839" s="87"/>
      <c r="U839" s="87"/>
      <c r="V839" s="87"/>
      <c r="W839" s="87"/>
      <c r="X839" s="87"/>
      <c r="Y839" s="87"/>
      <c r="Z839" s="222"/>
      <c r="AA839" s="87"/>
      <c r="AB839" s="111">
        <f>AI839+AX839+BA839+BD839+BG839</f>
        <v>0</v>
      </c>
      <c r="AC839" s="247"/>
      <c r="AD839" s="247"/>
      <c r="AE839" s="247"/>
      <c r="AF839" s="247"/>
      <c r="AG839" s="247"/>
      <c r="AH839" s="24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222"/>
      <c r="BK839" s="222"/>
      <c r="BL839" s="222"/>
      <c r="BM839" s="87"/>
      <c r="BN839" s="87"/>
      <c r="BO839" s="87"/>
      <c r="BP839" s="87"/>
      <c r="BQ839" s="111">
        <f>SUM(BS839:BW839)</f>
        <v>0</v>
      </c>
      <c r="BR839" s="247"/>
      <c r="BS839" s="87"/>
      <c r="BT839" s="87"/>
      <c r="BU839" s="87"/>
      <c r="BV839" s="87"/>
      <c r="BW839" s="87"/>
      <c r="BX839" s="222"/>
      <c r="BY839" s="222"/>
      <c r="BZ839" s="111">
        <f>SUM(CA839:CD839)</f>
        <v>0</v>
      </c>
      <c r="CA839" s="87"/>
      <c r="CB839" s="87"/>
      <c r="CC839" s="87"/>
      <c r="CD839" s="87"/>
      <c r="CE839" s="222"/>
      <c r="CF839" s="226"/>
      <c r="CG839" s="568"/>
      <c r="CH839" s="568"/>
      <c r="CI839" s="117"/>
      <c r="CJ839" s="117"/>
      <c r="CK839" s="117"/>
    </row>
    <row r="840" spans="1:89" ht="15.75" hidden="1" outlineLevel="1" thickBot="1">
      <c r="A840" s="117"/>
      <c r="B840" s="121"/>
      <c r="C840" s="103"/>
      <c r="D840" s="121"/>
      <c r="E840" s="117"/>
      <c r="F840" s="117"/>
      <c r="G840" s="111">
        <f>J840+O840+P840+Q840+R840</f>
        <v>0</v>
      </c>
      <c r="H840" s="225">
        <f t="shared" si="1308"/>
        <v>0</v>
      </c>
      <c r="I840" s="225">
        <f t="shared" si="1308"/>
        <v>0</v>
      </c>
      <c r="J840" s="111">
        <f t="shared" si="1308"/>
        <v>0</v>
      </c>
      <c r="K840" s="90"/>
      <c r="L840" s="90"/>
      <c r="M840" s="90"/>
      <c r="N840" s="90"/>
      <c r="O840" s="90"/>
      <c r="P840" s="90"/>
      <c r="Q840" s="90"/>
      <c r="R840" s="90"/>
      <c r="S840" s="224"/>
      <c r="T840" s="87"/>
      <c r="U840" s="87"/>
      <c r="V840" s="87"/>
      <c r="W840" s="87"/>
      <c r="X840" s="87"/>
      <c r="Y840" s="87"/>
      <c r="Z840" s="222"/>
      <c r="AA840" s="87"/>
      <c r="AB840" s="111">
        <f>AI840+AX840+BA840+BD840+BG840</f>
        <v>0</v>
      </c>
      <c r="AC840" s="247"/>
      <c r="AD840" s="247"/>
      <c r="AE840" s="247"/>
      <c r="AF840" s="247"/>
      <c r="AG840" s="247"/>
      <c r="AH840" s="24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222"/>
      <c r="BK840" s="222"/>
      <c r="BL840" s="222"/>
      <c r="BM840" s="87"/>
      <c r="BN840" s="87"/>
      <c r="BO840" s="87"/>
      <c r="BP840" s="87"/>
      <c r="BQ840" s="111">
        <f>SUM(BS840:BW840)</f>
        <v>0</v>
      </c>
      <c r="BR840" s="247"/>
      <c r="BS840" s="87"/>
      <c r="BT840" s="87"/>
      <c r="BU840" s="87"/>
      <c r="BV840" s="87"/>
      <c r="BW840" s="87"/>
      <c r="BX840" s="222"/>
      <c r="BY840" s="222"/>
      <c r="BZ840" s="111">
        <f>SUM(CA840:CD840)</f>
        <v>0</v>
      </c>
      <c r="CA840" s="87"/>
      <c r="CB840" s="87"/>
      <c r="CC840" s="87"/>
      <c r="CD840" s="87"/>
      <c r="CE840" s="222"/>
      <c r="CF840" s="226"/>
      <c r="CG840" s="568"/>
      <c r="CH840" s="568"/>
      <c r="CI840" s="117"/>
      <c r="CJ840" s="117"/>
      <c r="CK840" s="117"/>
    </row>
    <row r="841" spans="1:89" ht="15.75" hidden="1" outlineLevel="1" thickBot="1">
      <c r="A841" s="117"/>
      <c r="B841" s="121"/>
      <c r="C841" s="103" t="s">
        <v>104</v>
      </c>
      <c r="D841" s="85" t="s">
        <v>13</v>
      </c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24"/>
      <c r="AB841" s="112"/>
      <c r="AC841" s="246"/>
      <c r="AD841" s="246"/>
      <c r="AE841" s="246"/>
      <c r="AF841" s="246"/>
      <c r="AG841" s="246"/>
      <c r="AH841" s="246"/>
      <c r="AI841" s="112"/>
      <c r="AJ841" s="111">
        <f>SUM(AJ839:AJ840)</f>
        <v>0</v>
      </c>
      <c r="AK841" s="111">
        <f>SUM(AK839:AK840)</f>
        <v>0</v>
      </c>
      <c r="AL841" s="112"/>
      <c r="AM841" s="111">
        <f>SUM(AM839:AM840)</f>
        <v>0</v>
      </c>
      <c r="AN841" s="111">
        <f>SUM(AN839:AN840)</f>
        <v>0</v>
      </c>
      <c r="AO841" s="112"/>
      <c r="AP841" s="111">
        <f>SUM(AP839:AP840)</f>
        <v>0</v>
      </c>
      <c r="AQ841" s="111">
        <f>SUM(AQ839:AQ840)</f>
        <v>0</v>
      </c>
      <c r="AR841" s="112"/>
      <c r="AS841" s="111">
        <f>SUM(AS839:AS840)</f>
        <v>0</v>
      </c>
      <c r="AT841" s="111">
        <f>SUM(AT839:AT840)</f>
        <v>0</v>
      </c>
      <c r="AU841" s="112"/>
      <c r="AV841" s="111">
        <f>SUM(AV839:AV840)</f>
        <v>0</v>
      </c>
      <c r="AW841" s="111">
        <f>SUM(AW839:AW840)</f>
        <v>0</v>
      </c>
      <c r="AX841" s="112"/>
      <c r="AY841" s="111">
        <f>SUM(AY839:AY840)</f>
        <v>0</v>
      </c>
      <c r="AZ841" s="111">
        <f>SUM(AZ839:AZ840)</f>
        <v>0</v>
      </c>
      <c r="BA841" s="112"/>
      <c r="BB841" s="111">
        <f>SUM(BB839:BB840)</f>
        <v>0</v>
      </c>
      <c r="BC841" s="111">
        <f>SUM(BC839:BC840)</f>
        <v>0</v>
      </c>
      <c r="BD841" s="112"/>
      <c r="BE841" s="111">
        <f>SUM(BE839:BE840)</f>
        <v>0</v>
      </c>
      <c r="BF841" s="111">
        <f>SUM(BF839:BF840)</f>
        <v>0</v>
      </c>
      <c r="BG841" s="112"/>
      <c r="BH841" s="111">
        <f>SUM(BH839:BH840)</f>
        <v>0</v>
      </c>
      <c r="BI841" s="111">
        <f>SUM(BI839:BI840)</f>
        <v>0</v>
      </c>
      <c r="BJ841" s="112"/>
      <c r="BK841" s="225">
        <f>SUM(BK839:BK840)</f>
        <v>0</v>
      </c>
      <c r="BL841" s="225">
        <f>SUM(BL839:BL840)</f>
        <v>0</v>
      </c>
      <c r="BM841" s="112"/>
      <c r="BN841" s="112"/>
      <c r="BO841" s="112"/>
      <c r="BP841" s="112"/>
      <c r="BQ841" s="111">
        <f>SUM(BQ839:BQ840)</f>
        <v>0</v>
      </c>
      <c r="BR841" s="247"/>
      <c r="BS841" s="111">
        <f t="shared" ref="BS841:CD841" si="1309">SUM(BS839:BS840)</f>
        <v>0</v>
      </c>
      <c r="BT841" s="111">
        <f t="shared" si="1309"/>
        <v>0</v>
      </c>
      <c r="BU841" s="111">
        <f t="shared" si="1309"/>
        <v>0</v>
      </c>
      <c r="BV841" s="111">
        <f t="shared" si="1309"/>
        <v>0</v>
      </c>
      <c r="BW841" s="111">
        <f t="shared" si="1309"/>
        <v>0</v>
      </c>
      <c r="BX841" s="225">
        <f>SUM(BX839:BX840)</f>
        <v>0</v>
      </c>
      <c r="BY841" s="225">
        <f>SUM(BY839:BY840)</f>
        <v>0</v>
      </c>
      <c r="BZ841" s="111">
        <f t="shared" si="1309"/>
        <v>0</v>
      </c>
      <c r="CA841" s="111">
        <f t="shared" si="1309"/>
        <v>0</v>
      </c>
      <c r="CB841" s="111">
        <f t="shared" si="1309"/>
        <v>0</v>
      </c>
      <c r="CC841" s="111">
        <f t="shared" si="1309"/>
        <v>0</v>
      </c>
      <c r="CD841" s="111">
        <f t="shared" si="1309"/>
        <v>0</v>
      </c>
      <c r="CE841" s="225">
        <f>SUM(CE839:CE840)</f>
        <v>0</v>
      </c>
      <c r="CF841" s="247"/>
      <c r="CG841" s="570"/>
      <c r="CH841" s="570"/>
      <c r="CI841" s="112"/>
      <c r="CJ841" s="112"/>
      <c r="CK841" s="112"/>
    </row>
    <row r="842" spans="1:89" ht="15.75" hidden="1" outlineLevel="1" thickBot="1">
      <c r="A842" s="117"/>
      <c r="B842" s="121"/>
      <c r="C842" s="106" t="s">
        <v>87</v>
      </c>
      <c r="D842" s="86" t="s">
        <v>105</v>
      </c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7"/>
      <c r="AB842" s="112"/>
      <c r="AC842" s="246"/>
      <c r="AD842" s="246"/>
      <c r="AE842" s="246"/>
      <c r="AF842" s="246"/>
      <c r="AG842" s="246"/>
      <c r="AH842" s="246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246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246"/>
      <c r="CG842" s="582"/>
      <c r="CH842" s="582"/>
      <c r="CI842" s="112"/>
      <c r="CJ842" s="112"/>
      <c r="CK842" s="112"/>
    </row>
    <row r="843" spans="1:89" ht="15.75" hidden="1" outlineLevel="1" thickBot="1">
      <c r="A843" s="117"/>
      <c r="B843" s="121"/>
      <c r="C843" s="103" t="s">
        <v>281</v>
      </c>
      <c r="D843" s="131" t="s">
        <v>276</v>
      </c>
      <c r="E843" s="117"/>
      <c r="F843" s="117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7"/>
      <c r="AB843" s="112"/>
      <c r="AC843" s="246"/>
      <c r="AD843" s="246"/>
      <c r="AE843" s="246"/>
      <c r="AF843" s="246"/>
      <c r="AG843" s="246"/>
      <c r="AH843" s="246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246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246"/>
      <c r="CG843" s="582"/>
      <c r="CH843" s="582"/>
      <c r="CI843" s="112"/>
      <c r="CJ843" s="112"/>
      <c r="CK843" s="112"/>
    </row>
    <row r="844" spans="1:89" ht="15.75" hidden="1" outlineLevel="1" thickBot="1">
      <c r="A844" s="117"/>
      <c r="B844" s="121"/>
      <c r="C844" s="103"/>
      <c r="D844" s="131"/>
      <c r="E844" s="117"/>
      <c r="F844" s="117"/>
      <c r="G844" s="111">
        <f>J844+O844+P844+Q844+R844</f>
        <v>0</v>
      </c>
      <c r="H844" s="225">
        <f t="shared" ref="H844:J845" si="1310">SUM(I844:L844)</f>
        <v>0</v>
      </c>
      <c r="I844" s="225">
        <f t="shared" si="1310"/>
        <v>0</v>
      </c>
      <c r="J844" s="111">
        <f t="shared" si="1310"/>
        <v>0</v>
      </c>
      <c r="K844" s="90"/>
      <c r="L844" s="90"/>
      <c r="M844" s="90"/>
      <c r="N844" s="90"/>
      <c r="O844" s="90"/>
      <c r="P844" s="90"/>
      <c r="Q844" s="90"/>
      <c r="R844" s="90"/>
      <c r="S844" s="224"/>
      <c r="T844" s="87"/>
      <c r="U844" s="87"/>
      <c r="V844" s="87"/>
      <c r="W844" s="87"/>
      <c r="X844" s="87"/>
      <c r="Y844" s="87"/>
      <c r="Z844" s="222"/>
      <c r="AA844" s="87"/>
      <c r="AB844" s="111">
        <f>AI844+AX844+BA844+BD844+BG844</f>
        <v>0</v>
      </c>
      <c r="AC844" s="247"/>
      <c r="AD844" s="247"/>
      <c r="AE844" s="247"/>
      <c r="AF844" s="247"/>
      <c r="AG844" s="247"/>
      <c r="AH844" s="24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222"/>
      <c r="BK844" s="222"/>
      <c r="BL844" s="222"/>
      <c r="BM844" s="87"/>
      <c r="BN844" s="87"/>
      <c r="BO844" s="87"/>
      <c r="BP844" s="87"/>
      <c r="BQ844" s="111">
        <f>SUM(BS844:BW844)</f>
        <v>0</v>
      </c>
      <c r="BR844" s="247"/>
      <c r="BS844" s="87"/>
      <c r="BT844" s="87"/>
      <c r="BU844" s="87"/>
      <c r="BV844" s="87"/>
      <c r="BW844" s="87"/>
      <c r="BX844" s="222"/>
      <c r="BY844" s="222"/>
      <c r="BZ844" s="111">
        <f>SUM(CA844:CD844)</f>
        <v>0</v>
      </c>
      <c r="CA844" s="87"/>
      <c r="CB844" s="87"/>
      <c r="CC844" s="87"/>
      <c r="CD844" s="87"/>
      <c r="CE844" s="222"/>
      <c r="CF844" s="226"/>
      <c r="CG844" s="568"/>
      <c r="CH844" s="568"/>
      <c r="CI844" s="117"/>
      <c r="CJ844" s="117"/>
      <c r="CK844" s="117"/>
    </row>
    <row r="845" spans="1:89" ht="15.75" hidden="1" outlineLevel="1" thickBot="1">
      <c r="A845" s="117"/>
      <c r="B845" s="121"/>
      <c r="C845" s="103"/>
      <c r="D845" s="121"/>
      <c r="E845" s="117"/>
      <c r="F845" s="117"/>
      <c r="G845" s="111">
        <f>J845+O845+P845+Q845+R845</f>
        <v>0</v>
      </c>
      <c r="H845" s="225">
        <f t="shared" si="1310"/>
        <v>0</v>
      </c>
      <c r="I845" s="225">
        <f t="shared" si="1310"/>
        <v>0</v>
      </c>
      <c r="J845" s="111">
        <f t="shared" si="1310"/>
        <v>0</v>
      </c>
      <c r="K845" s="90"/>
      <c r="L845" s="90"/>
      <c r="M845" s="90"/>
      <c r="N845" s="90"/>
      <c r="O845" s="90"/>
      <c r="P845" s="90"/>
      <c r="Q845" s="90"/>
      <c r="R845" s="90"/>
      <c r="S845" s="224"/>
      <c r="T845" s="87"/>
      <c r="U845" s="87"/>
      <c r="V845" s="87"/>
      <c r="W845" s="87"/>
      <c r="X845" s="87"/>
      <c r="Y845" s="87"/>
      <c r="Z845" s="222"/>
      <c r="AA845" s="87"/>
      <c r="AB845" s="111">
        <f>AI845+AX845+BA845+BD845+BG845</f>
        <v>0</v>
      </c>
      <c r="AC845" s="247"/>
      <c r="AD845" s="247"/>
      <c r="AE845" s="247"/>
      <c r="AF845" s="247"/>
      <c r="AG845" s="247"/>
      <c r="AH845" s="24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222"/>
      <c r="BK845" s="222"/>
      <c r="BL845" s="222"/>
      <c r="BM845" s="87"/>
      <c r="BN845" s="87"/>
      <c r="BO845" s="87"/>
      <c r="BP845" s="87"/>
      <c r="BQ845" s="111">
        <f>SUM(BS845:BW845)</f>
        <v>0</v>
      </c>
      <c r="BR845" s="247"/>
      <c r="BS845" s="87"/>
      <c r="BT845" s="87"/>
      <c r="BU845" s="87"/>
      <c r="BV845" s="87"/>
      <c r="BW845" s="87"/>
      <c r="BX845" s="222"/>
      <c r="BY845" s="222"/>
      <c r="BZ845" s="111">
        <f>SUM(CA845:CD845)</f>
        <v>0</v>
      </c>
      <c r="CA845" s="87"/>
      <c r="CB845" s="87"/>
      <c r="CC845" s="87"/>
      <c r="CD845" s="87"/>
      <c r="CE845" s="222"/>
      <c r="CF845" s="226"/>
      <c r="CG845" s="568"/>
      <c r="CH845" s="568"/>
      <c r="CI845" s="117"/>
      <c r="CJ845" s="117"/>
      <c r="CK845" s="117"/>
    </row>
    <row r="846" spans="1:89" ht="15.75" hidden="1" outlineLevel="1" thickBot="1">
      <c r="A846" s="117"/>
      <c r="B846" s="121"/>
      <c r="C846" s="103" t="s">
        <v>104</v>
      </c>
      <c r="D846" s="85" t="s">
        <v>13</v>
      </c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24"/>
      <c r="AB846" s="111">
        <f>SUM(AB844:AB845)</f>
        <v>0</v>
      </c>
      <c r="AC846" s="247"/>
      <c r="AD846" s="247"/>
      <c r="AE846" s="247"/>
      <c r="AF846" s="247"/>
      <c r="AG846" s="247"/>
      <c r="AH846" s="247"/>
      <c r="AI846" s="111">
        <f>SUM(AI844:AI845)</f>
        <v>0</v>
      </c>
      <c r="AJ846" s="111">
        <f>SUM(AJ844:AJ845)</f>
        <v>0</v>
      </c>
      <c r="AK846" s="111">
        <f t="shared" ref="AK846:BI846" si="1311">SUM(AK844:AK845)</f>
        <v>0</v>
      </c>
      <c r="AL846" s="111">
        <f t="shared" si="1311"/>
        <v>0</v>
      </c>
      <c r="AM846" s="111">
        <f t="shared" si="1311"/>
        <v>0</v>
      </c>
      <c r="AN846" s="111">
        <f t="shared" si="1311"/>
        <v>0</v>
      </c>
      <c r="AO846" s="111">
        <f t="shared" si="1311"/>
        <v>0</v>
      </c>
      <c r="AP846" s="111">
        <f t="shared" si="1311"/>
        <v>0</v>
      </c>
      <c r="AQ846" s="111">
        <f t="shared" si="1311"/>
        <v>0</v>
      </c>
      <c r="AR846" s="111">
        <f t="shared" si="1311"/>
        <v>0</v>
      </c>
      <c r="AS846" s="111">
        <f t="shared" si="1311"/>
        <v>0</v>
      </c>
      <c r="AT846" s="111">
        <f t="shared" si="1311"/>
        <v>0</v>
      </c>
      <c r="AU846" s="111">
        <f t="shared" si="1311"/>
        <v>0</v>
      </c>
      <c r="AV846" s="111">
        <f t="shared" si="1311"/>
        <v>0</v>
      </c>
      <c r="AW846" s="111">
        <f t="shared" si="1311"/>
        <v>0</v>
      </c>
      <c r="AX846" s="111">
        <f t="shared" si="1311"/>
        <v>0</v>
      </c>
      <c r="AY846" s="111">
        <f t="shared" si="1311"/>
        <v>0</v>
      </c>
      <c r="AZ846" s="111">
        <f t="shared" si="1311"/>
        <v>0</v>
      </c>
      <c r="BA846" s="111">
        <f t="shared" si="1311"/>
        <v>0</v>
      </c>
      <c r="BB846" s="111">
        <f t="shared" si="1311"/>
        <v>0</v>
      </c>
      <c r="BC846" s="111">
        <f t="shared" si="1311"/>
        <v>0</v>
      </c>
      <c r="BD846" s="111">
        <f t="shared" si="1311"/>
        <v>0</v>
      </c>
      <c r="BE846" s="111">
        <f t="shared" si="1311"/>
        <v>0</v>
      </c>
      <c r="BF846" s="111">
        <f t="shared" si="1311"/>
        <v>0</v>
      </c>
      <c r="BG846" s="111">
        <f t="shared" si="1311"/>
        <v>0</v>
      </c>
      <c r="BH846" s="111">
        <f t="shared" si="1311"/>
        <v>0</v>
      </c>
      <c r="BI846" s="111">
        <f t="shared" si="1311"/>
        <v>0</v>
      </c>
      <c r="BJ846" s="225">
        <f>SUM(BJ844:BJ845)</f>
        <v>0</v>
      </c>
      <c r="BK846" s="225">
        <f>SUM(BK844:BK845)</f>
        <v>0</v>
      </c>
      <c r="BL846" s="225">
        <f>SUM(BL844:BL845)</f>
        <v>0</v>
      </c>
      <c r="BM846" s="112"/>
      <c r="BN846" s="112"/>
      <c r="BO846" s="112"/>
      <c r="BP846" s="112"/>
      <c r="BQ846" s="111">
        <f>SUM(BQ844:BQ845)</f>
        <v>0</v>
      </c>
      <c r="BR846" s="247"/>
      <c r="BS846" s="111">
        <f t="shared" ref="BS846:CD846" si="1312">SUM(BS844:BS845)</f>
        <v>0</v>
      </c>
      <c r="BT846" s="111">
        <f t="shared" si="1312"/>
        <v>0</v>
      </c>
      <c r="BU846" s="111">
        <f t="shared" si="1312"/>
        <v>0</v>
      </c>
      <c r="BV846" s="111">
        <f t="shared" si="1312"/>
        <v>0</v>
      </c>
      <c r="BW846" s="111">
        <f t="shared" si="1312"/>
        <v>0</v>
      </c>
      <c r="BX846" s="225">
        <f>SUM(BX844:BX845)</f>
        <v>0</v>
      </c>
      <c r="BY846" s="225">
        <f>SUM(BY844:BY845)</f>
        <v>0</v>
      </c>
      <c r="BZ846" s="111">
        <f t="shared" si="1312"/>
        <v>0</v>
      </c>
      <c r="CA846" s="111">
        <f t="shared" si="1312"/>
        <v>0</v>
      </c>
      <c r="CB846" s="111">
        <f t="shared" si="1312"/>
        <v>0</v>
      </c>
      <c r="CC846" s="111">
        <f t="shared" si="1312"/>
        <v>0</v>
      </c>
      <c r="CD846" s="111">
        <f t="shared" si="1312"/>
        <v>0</v>
      </c>
      <c r="CE846" s="225">
        <f>SUM(CE844:CE845)</f>
        <v>0</v>
      </c>
      <c r="CF846" s="247"/>
      <c r="CG846" s="570"/>
      <c r="CH846" s="570"/>
      <c r="CI846" s="112"/>
      <c r="CJ846" s="112"/>
      <c r="CK846" s="112"/>
    </row>
    <row r="847" spans="1:89" ht="15.75" hidden="1" outlineLevel="1" thickBot="1">
      <c r="A847" s="117"/>
      <c r="B847" s="121"/>
      <c r="C847" s="103" t="s">
        <v>282</v>
      </c>
      <c r="D847" s="131" t="s">
        <v>279</v>
      </c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7"/>
      <c r="AB847" s="112"/>
      <c r="AC847" s="246"/>
      <c r="AD847" s="246"/>
      <c r="AE847" s="246"/>
      <c r="AF847" s="246"/>
      <c r="AG847" s="246"/>
      <c r="AH847" s="246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246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246"/>
      <c r="CG847" s="582"/>
      <c r="CH847" s="582"/>
      <c r="CI847" s="112"/>
      <c r="CJ847" s="112"/>
      <c r="CK847" s="112"/>
    </row>
    <row r="848" spans="1:89" ht="15.75" hidden="1" outlineLevel="1" thickBot="1">
      <c r="A848" s="117"/>
      <c r="B848" s="121"/>
      <c r="C848" s="103"/>
      <c r="D848" s="131"/>
      <c r="E848" s="117"/>
      <c r="F848" s="117"/>
      <c r="G848" s="111">
        <f>J848+O848+P848+Q848+R848</f>
        <v>0</v>
      </c>
      <c r="H848" s="225">
        <f t="shared" ref="H848:J849" si="1313">SUM(I848:L848)</f>
        <v>0</v>
      </c>
      <c r="I848" s="225">
        <f t="shared" si="1313"/>
        <v>0</v>
      </c>
      <c r="J848" s="111">
        <f t="shared" si="1313"/>
        <v>0</v>
      </c>
      <c r="K848" s="90"/>
      <c r="L848" s="90"/>
      <c r="M848" s="90"/>
      <c r="N848" s="90"/>
      <c r="O848" s="90"/>
      <c r="P848" s="90"/>
      <c r="Q848" s="90"/>
      <c r="R848" s="90"/>
      <c r="S848" s="224"/>
      <c r="T848" s="87"/>
      <c r="U848" s="87"/>
      <c r="V848" s="87"/>
      <c r="W848" s="87"/>
      <c r="X848" s="87"/>
      <c r="Y848" s="87"/>
      <c r="Z848" s="222"/>
      <c r="AA848" s="87"/>
      <c r="AB848" s="111">
        <f>AI848+AX848+BA848+BD848+BG848</f>
        <v>0</v>
      </c>
      <c r="AC848" s="247"/>
      <c r="AD848" s="247"/>
      <c r="AE848" s="247"/>
      <c r="AF848" s="247"/>
      <c r="AG848" s="247"/>
      <c r="AH848" s="24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222"/>
      <c r="BK848" s="222"/>
      <c r="BL848" s="222"/>
      <c r="BM848" s="87"/>
      <c r="BN848" s="87"/>
      <c r="BO848" s="87"/>
      <c r="BP848" s="87"/>
      <c r="BQ848" s="111">
        <f>SUM(BS848:BW848)</f>
        <v>0</v>
      </c>
      <c r="BR848" s="247"/>
      <c r="BS848" s="87"/>
      <c r="BT848" s="87"/>
      <c r="BU848" s="87"/>
      <c r="BV848" s="87"/>
      <c r="BW848" s="87"/>
      <c r="BX848" s="222"/>
      <c r="BY848" s="222"/>
      <c r="BZ848" s="111">
        <f>SUM(CA848:CD848)</f>
        <v>0</v>
      </c>
      <c r="CA848" s="87"/>
      <c r="CB848" s="87"/>
      <c r="CC848" s="87"/>
      <c r="CD848" s="87"/>
      <c r="CE848" s="222"/>
      <c r="CF848" s="226"/>
      <c r="CG848" s="568"/>
      <c r="CH848" s="568"/>
      <c r="CI848" s="117"/>
      <c r="CJ848" s="117"/>
      <c r="CK848" s="117"/>
    </row>
    <row r="849" spans="1:89" ht="15.75" hidden="1" outlineLevel="1" thickBot="1">
      <c r="A849" s="117"/>
      <c r="B849" s="121"/>
      <c r="C849" s="103"/>
      <c r="D849" s="121"/>
      <c r="E849" s="117"/>
      <c r="F849" s="117"/>
      <c r="G849" s="111">
        <f>J849+O849+P849+Q849+R849</f>
        <v>0</v>
      </c>
      <c r="H849" s="225">
        <f t="shared" si="1313"/>
        <v>0</v>
      </c>
      <c r="I849" s="225">
        <f t="shared" si="1313"/>
        <v>0</v>
      </c>
      <c r="J849" s="111">
        <f t="shared" si="1313"/>
        <v>0</v>
      </c>
      <c r="K849" s="90"/>
      <c r="L849" s="90"/>
      <c r="M849" s="90"/>
      <c r="N849" s="90"/>
      <c r="O849" s="90"/>
      <c r="P849" s="90"/>
      <c r="Q849" s="90"/>
      <c r="R849" s="90"/>
      <c r="S849" s="224"/>
      <c r="T849" s="87"/>
      <c r="U849" s="87"/>
      <c r="V849" s="87"/>
      <c r="W849" s="87"/>
      <c r="X849" s="87"/>
      <c r="Y849" s="87"/>
      <c r="Z849" s="222"/>
      <c r="AA849" s="87"/>
      <c r="AB849" s="111">
        <f>AI849+AX849+BA849+BD849+BG849</f>
        <v>0</v>
      </c>
      <c r="AC849" s="247"/>
      <c r="AD849" s="247"/>
      <c r="AE849" s="247"/>
      <c r="AF849" s="247"/>
      <c r="AG849" s="247"/>
      <c r="AH849" s="24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222"/>
      <c r="BK849" s="222"/>
      <c r="BL849" s="222"/>
      <c r="BM849" s="87"/>
      <c r="BN849" s="87"/>
      <c r="BO849" s="87"/>
      <c r="BP849" s="87"/>
      <c r="BQ849" s="111">
        <f>SUM(BS849:BW849)</f>
        <v>0</v>
      </c>
      <c r="BR849" s="247"/>
      <c r="BS849" s="87"/>
      <c r="BT849" s="87"/>
      <c r="BU849" s="87"/>
      <c r="BV849" s="87"/>
      <c r="BW849" s="87"/>
      <c r="BX849" s="222"/>
      <c r="BY849" s="222"/>
      <c r="BZ849" s="111">
        <f>SUM(CA849:CD849)</f>
        <v>0</v>
      </c>
      <c r="CA849" s="87"/>
      <c r="CB849" s="87"/>
      <c r="CC849" s="87"/>
      <c r="CD849" s="87"/>
      <c r="CE849" s="222"/>
      <c r="CF849" s="226"/>
      <c r="CG849" s="568"/>
      <c r="CH849" s="568"/>
      <c r="CI849" s="117"/>
      <c r="CJ849" s="117"/>
      <c r="CK849" s="117"/>
    </row>
    <row r="850" spans="1:89" ht="15.75" hidden="1" outlineLevel="1" thickBot="1">
      <c r="A850" s="117"/>
      <c r="B850" s="121"/>
      <c r="C850" s="103" t="s">
        <v>104</v>
      </c>
      <c r="D850" s="85" t="s">
        <v>13</v>
      </c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24"/>
      <c r="AB850" s="111">
        <f>SUM(AB848:AB849)</f>
        <v>0</v>
      </c>
      <c r="AC850" s="247"/>
      <c r="AD850" s="247"/>
      <c r="AE850" s="247"/>
      <c r="AF850" s="247"/>
      <c r="AG850" s="247"/>
      <c r="AH850" s="247"/>
      <c r="AI850" s="111">
        <f>SUM(AI848:AI849)</f>
        <v>0</v>
      </c>
      <c r="AJ850" s="111">
        <f>SUM(AJ848:AJ849)</f>
        <v>0</v>
      </c>
      <c r="AK850" s="111">
        <f t="shared" ref="AK850:BG850" si="1314">SUM(AK848:AK849)</f>
        <v>0</v>
      </c>
      <c r="AL850" s="111">
        <f t="shared" si="1314"/>
        <v>0</v>
      </c>
      <c r="AM850" s="111">
        <f t="shared" si="1314"/>
        <v>0</v>
      </c>
      <c r="AN850" s="111">
        <f t="shared" si="1314"/>
        <v>0</v>
      </c>
      <c r="AO850" s="111">
        <f t="shared" si="1314"/>
        <v>0</v>
      </c>
      <c r="AP850" s="111">
        <f t="shared" si="1314"/>
        <v>0</v>
      </c>
      <c r="AQ850" s="111">
        <f t="shared" si="1314"/>
        <v>0</v>
      </c>
      <c r="AR850" s="111">
        <f t="shared" si="1314"/>
        <v>0</v>
      </c>
      <c r="AS850" s="111">
        <f t="shared" si="1314"/>
        <v>0</v>
      </c>
      <c r="AT850" s="111">
        <f t="shared" si="1314"/>
        <v>0</v>
      </c>
      <c r="AU850" s="111">
        <f t="shared" si="1314"/>
        <v>0</v>
      </c>
      <c r="AV850" s="111">
        <f t="shared" si="1314"/>
        <v>0</v>
      </c>
      <c r="AW850" s="111">
        <f t="shared" si="1314"/>
        <v>0</v>
      </c>
      <c r="AX850" s="111">
        <f t="shared" si="1314"/>
        <v>0</v>
      </c>
      <c r="AY850" s="111">
        <f t="shared" si="1314"/>
        <v>0</v>
      </c>
      <c r="AZ850" s="111">
        <f t="shared" si="1314"/>
        <v>0</v>
      </c>
      <c r="BA850" s="111">
        <f t="shared" si="1314"/>
        <v>0</v>
      </c>
      <c r="BB850" s="111">
        <f t="shared" si="1314"/>
        <v>0</v>
      </c>
      <c r="BC850" s="111">
        <f t="shared" si="1314"/>
        <v>0</v>
      </c>
      <c r="BD850" s="111">
        <f t="shared" si="1314"/>
        <v>0</v>
      </c>
      <c r="BE850" s="111">
        <f t="shared" si="1314"/>
        <v>0</v>
      </c>
      <c r="BF850" s="111">
        <f t="shared" si="1314"/>
        <v>0</v>
      </c>
      <c r="BG850" s="111">
        <f t="shared" si="1314"/>
        <v>0</v>
      </c>
      <c r="BH850" s="111">
        <v>0</v>
      </c>
      <c r="BI850" s="111">
        <f>SUM(BI848:BI849)</f>
        <v>0</v>
      </c>
      <c r="BJ850" s="225">
        <f>SUM(BJ848:BJ849)</f>
        <v>0</v>
      </c>
      <c r="BK850" s="225">
        <v>0</v>
      </c>
      <c r="BL850" s="225">
        <f>SUM(BL848:BL849)</f>
        <v>0</v>
      </c>
      <c r="BM850" s="112"/>
      <c r="BN850" s="112"/>
      <c r="BO850" s="112"/>
      <c r="BP850" s="112"/>
      <c r="BQ850" s="111">
        <f>SUM(BQ848:BQ849)</f>
        <v>0</v>
      </c>
      <c r="BR850" s="247"/>
      <c r="BS850" s="111">
        <f t="shared" ref="BS850:CD850" si="1315">SUM(BS848:BS849)</f>
        <v>0</v>
      </c>
      <c r="BT850" s="111">
        <f t="shared" si="1315"/>
        <v>0</v>
      </c>
      <c r="BU850" s="111">
        <f t="shared" si="1315"/>
        <v>0</v>
      </c>
      <c r="BV850" s="111">
        <f t="shared" si="1315"/>
        <v>0</v>
      </c>
      <c r="BW850" s="111">
        <f t="shared" si="1315"/>
        <v>0</v>
      </c>
      <c r="BX850" s="225">
        <f>SUM(BX848:BX849)</f>
        <v>0</v>
      </c>
      <c r="BY850" s="225">
        <f>SUM(BY848:BY849)</f>
        <v>0</v>
      </c>
      <c r="BZ850" s="111">
        <f t="shared" si="1315"/>
        <v>0</v>
      </c>
      <c r="CA850" s="111">
        <f t="shared" si="1315"/>
        <v>0</v>
      </c>
      <c r="CB850" s="111">
        <f t="shared" si="1315"/>
        <v>0</v>
      </c>
      <c r="CC850" s="111">
        <f t="shared" si="1315"/>
        <v>0</v>
      </c>
      <c r="CD850" s="111">
        <f t="shared" si="1315"/>
        <v>0</v>
      </c>
      <c r="CE850" s="225">
        <f>SUM(CE848:CE849)</f>
        <v>0</v>
      </c>
      <c r="CF850" s="247"/>
      <c r="CG850" s="570"/>
      <c r="CH850" s="570"/>
      <c r="CI850" s="112"/>
      <c r="CJ850" s="112"/>
      <c r="CK850" s="112"/>
    </row>
    <row r="851" spans="1:89" ht="15.75" hidden="1" outlineLevel="1" thickBot="1">
      <c r="A851" s="117"/>
      <c r="B851" s="121"/>
      <c r="C851" s="103" t="s">
        <v>283</v>
      </c>
      <c r="D851" s="131" t="s">
        <v>280</v>
      </c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7"/>
      <c r="AB851" s="112"/>
      <c r="AC851" s="246"/>
      <c r="AD851" s="246"/>
      <c r="AE851" s="246"/>
      <c r="AF851" s="246"/>
      <c r="AG851" s="246"/>
      <c r="AH851" s="246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246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246"/>
      <c r="CG851" s="582"/>
      <c r="CH851" s="582"/>
      <c r="CI851" s="112"/>
      <c r="CJ851" s="112"/>
      <c r="CK851" s="112"/>
    </row>
    <row r="852" spans="1:89" ht="15.75" hidden="1" outlineLevel="1" thickBot="1">
      <c r="A852" s="117"/>
      <c r="B852" s="121"/>
      <c r="C852" s="103"/>
      <c r="D852" s="131"/>
      <c r="E852" s="117"/>
      <c r="F852" s="117"/>
      <c r="G852" s="111">
        <f>J852+O852+P852+Q852+R852</f>
        <v>0</v>
      </c>
      <c r="H852" s="225">
        <f t="shared" ref="H852:J853" si="1316">SUM(I852:L852)</f>
        <v>0</v>
      </c>
      <c r="I852" s="225">
        <f t="shared" si="1316"/>
        <v>0</v>
      </c>
      <c r="J852" s="111">
        <f t="shared" si="1316"/>
        <v>0</v>
      </c>
      <c r="K852" s="90"/>
      <c r="L852" s="90"/>
      <c r="M852" s="90"/>
      <c r="N852" s="90"/>
      <c r="O852" s="90"/>
      <c r="P852" s="90"/>
      <c r="Q852" s="90"/>
      <c r="R852" s="90"/>
      <c r="S852" s="224"/>
      <c r="T852" s="87"/>
      <c r="U852" s="87"/>
      <c r="V852" s="87"/>
      <c r="W852" s="87"/>
      <c r="X852" s="87"/>
      <c r="Y852" s="87"/>
      <c r="Z852" s="222"/>
      <c r="AA852" s="87"/>
      <c r="AB852" s="111">
        <f>AI852+AX852+BA852+BD852+BG852</f>
        <v>0</v>
      </c>
      <c r="AC852" s="247"/>
      <c r="AD852" s="247"/>
      <c r="AE852" s="247"/>
      <c r="AF852" s="247"/>
      <c r="AG852" s="247"/>
      <c r="AH852" s="24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222"/>
      <c r="BK852" s="222"/>
      <c r="BL852" s="222"/>
      <c r="BM852" s="87"/>
      <c r="BN852" s="87"/>
      <c r="BO852" s="87"/>
      <c r="BP852" s="87"/>
      <c r="BQ852" s="111">
        <f>SUM(BS852:BW852)</f>
        <v>0</v>
      </c>
      <c r="BR852" s="247"/>
      <c r="BS852" s="87"/>
      <c r="BT852" s="87"/>
      <c r="BU852" s="87"/>
      <c r="BV852" s="87"/>
      <c r="BW852" s="87"/>
      <c r="BX852" s="222"/>
      <c r="BY852" s="222"/>
      <c r="BZ852" s="111">
        <f>SUM(CA852:CD852)</f>
        <v>0</v>
      </c>
      <c r="CA852" s="87"/>
      <c r="CB852" s="87"/>
      <c r="CC852" s="87"/>
      <c r="CD852" s="87"/>
      <c r="CE852" s="222"/>
      <c r="CF852" s="226"/>
      <c r="CG852" s="568"/>
      <c r="CH852" s="568"/>
      <c r="CI852" s="117"/>
      <c r="CJ852" s="117"/>
      <c r="CK852" s="117"/>
    </row>
    <row r="853" spans="1:89" ht="15.75" hidden="1" outlineLevel="1" thickBot="1">
      <c r="A853" s="117"/>
      <c r="B853" s="121"/>
      <c r="C853" s="103"/>
      <c r="D853" s="121"/>
      <c r="E853" s="117"/>
      <c r="F853" s="117"/>
      <c r="G853" s="111">
        <f>J853+O853+P853+Q853+R853</f>
        <v>0</v>
      </c>
      <c r="H853" s="225">
        <f t="shared" si="1316"/>
        <v>0</v>
      </c>
      <c r="I853" s="225">
        <f t="shared" si="1316"/>
        <v>0</v>
      </c>
      <c r="J853" s="111">
        <f t="shared" si="1316"/>
        <v>0</v>
      </c>
      <c r="K853" s="90"/>
      <c r="L853" s="90"/>
      <c r="M853" s="90"/>
      <c r="N853" s="90"/>
      <c r="O853" s="90"/>
      <c r="P853" s="90"/>
      <c r="Q853" s="90"/>
      <c r="R853" s="90"/>
      <c r="S853" s="224"/>
      <c r="T853" s="87"/>
      <c r="U853" s="87"/>
      <c r="V853" s="87"/>
      <c r="W853" s="87"/>
      <c r="X853" s="87"/>
      <c r="Y853" s="87"/>
      <c r="Z853" s="222"/>
      <c r="AA853" s="87"/>
      <c r="AB853" s="111">
        <f>AI853+AX853+BA853+BD853+BG853</f>
        <v>0</v>
      </c>
      <c r="AC853" s="247"/>
      <c r="AD853" s="247"/>
      <c r="AE853" s="247"/>
      <c r="AF853" s="247"/>
      <c r="AG853" s="247"/>
      <c r="AH853" s="24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222"/>
      <c r="BK853" s="222"/>
      <c r="BL853" s="222"/>
      <c r="BM853" s="87"/>
      <c r="BN853" s="87"/>
      <c r="BO853" s="87"/>
      <c r="BP853" s="87"/>
      <c r="BQ853" s="111">
        <f>SUM(BS853:BW853)</f>
        <v>0</v>
      </c>
      <c r="BR853" s="247"/>
      <c r="BS853" s="87"/>
      <c r="BT853" s="87"/>
      <c r="BU853" s="87"/>
      <c r="BV853" s="87"/>
      <c r="BW853" s="87"/>
      <c r="BX853" s="222"/>
      <c r="BY853" s="222"/>
      <c r="BZ853" s="111">
        <f>SUM(CA853:CD853)</f>
        <v>0</v>
      </c>
      <c r="CA853" s="87"/>
      <c r="CB853" s="87"/>
      <c r="CC853" s="87"/>
      <c r="CD853" s="87"/>
      <c r="CE853" s="222"/>
      <c r="CF853" s="226"/>
      <c r="CG853" s="568"/>
      <c r="CH853" s="568"/>
      <c r="CI853" s="117"/>
      <c r="CJ853" s="117"/>
      <c r="CK853" s="117"/>
    </row>
    <row r="854" spans="1:89" ht="15.75" hidden="1" outlineLevel="1" thickBot="1">
      <c r="A854" s="128"/>
      <c r="B854" s="177"/>
      <c r="C854" s="104" t="s">
        <v>104</v>
      </c>
      <c r="D854" s="178" t="s">
        <v>13</v>
      </c>
      <c r="E854" s="179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80"/>
      <c r="AB854" s="179"/>
      <c r="AC854" s="179"/>
      <c r="AD854" s="179"/>
      <c r="AE854" s="179"/>
      <c r="AF854" s="179"/>
      <c r="AG854" s="179"/>
      <c r="AH854" s="179"/>
      <c r="AI854" s="179"/>
      <c r="AJ854" s="181">
        <f>SUM(AJ852:AJ853)</f>
        <v>0</v>
      </c>
      <c r="AK854" s="181">
        <f>SUM(AK852:AK853)</f>
        <v>0</v>
      </c>
      <c r="AL854" s="179"/>
      <c r="AM854" s="181">
        <f>SUM(AM852:AM853)</f>
        <v>0</v>
      </c>
      <c r="AN854" s="181">
        <f>SUM(AN852:AN853)</f>
        <v>0</v>
      </c>
      <c r="AO854" s="179"/>
      <c r="AP854" s="181">
        <f>SUM(AP852:AP853)</f>
        <v>0</v>
      </c>
      <c r="AQ854" s="181">
        <f>SUM(AQ852:AQ853)</f>
        <v>0</v>
      </c>
      <c r="AR854" s="179"/>
      <c r="AS854" s="181">
        <f>SUM(AS852:AS853)</f>
        <v>0</v>
      </c>
      <c r="AT854" s="181">
        <f>SUM(AT852:AT853)</f>
        <v>0</v>
      </c>
      <c r="AU854" s="179"/>
      <c r="AV854" s="181">
        <f>SUM(AV852:AV853)</f>
        <v>0</v>
      </c>
      <c r="AW854" s="181">
        <f>SUM(AW852:AW853)</f>
        <v>0</v>
      </c>
      <c r="AX854" s="179"/>
      <c r="AY854" s="181">
        <f>SUM(AY852:AY853)</f>
        <v>0</v>
      </c>
      <c r="AZ854" s="181">
        <f>SUM(AZ852:AZ853)</f>
        <v>0</v>
      </c>
      <c r="BA854" s="179"/>
      <c r="BB854" s="181">
        <f>SUM(BB852:BB853)</f>
        <v>0</v>
      </c>
      <c r="BC854" s="181">
        <f>SUM(BC852:BC853)</f>
        <v>0</v>
      </c>
      <c r="BD854" s="179"/>
      <c r="BE854" s="181">
        <f>SUM(BE852:BE853)</f>
        <v>0</v>
      </c>
      <c r="BF854" s="181">
        <f>SUM(BF852:BF853)</f>
        <v>0</v>
      </c>
      <c r="BG854" s="179"/>
      <c r="BH854" s="181">
        <f>SUM(BH852:BH853)</f>
        <v>0</v>
      </c>
      <c r="BI854" s="181">
        <f>SUM(BI852:BI853)</f>
        <v>0</v>
      </c>
      <c r="BJ854" s="179"/>
      <c r="BK854" s="181">
        <f>SUM(BK852:BK853)</f>
        <v>0</v>
      </c>
      <c r="BL854" s="181">
        <f>SUM(BL852:BL853)</f>
        <v>0</v>
      </c>
      <c r="BM854" s="179"/>
      <c r="BN854" s="179"/>
      <c r="BO854" s="179"/>
      <c r="BP854" s="179"/>
      <c r="BQ854" s="181">
        <f t="shared" ref="BQ854:CD854" si="1317">SUM(BQ852:BQ853)</f>
        <v>0</v>
      </c>
      <c r="BR854" s="181"/>
      <c r="BS854" s="181">
        <f t="shared" si="1317"/>
        <v>0</v>
      </c>
      <c r="BT854" s="181">
        <f t="shared" si="1317"/>
        <v>0</v>
      </c>
      <c r="BU854" s="181">
        <f t="shared" si="1317"/>
        <v>0</v>
      </c>
      <c r="BV854" s="181">
        <f t="shared" si="1317"/>
        <v>0</v>
      </c>
      <c r="BW854" s="181">
        <f t="shared" si="1317"/>
        <v>0</v>
      </c>
      <c r="BX854" s="181">
        <f>SUM(BX852:BX853)</f>
        <v>0</v>
      </c>
      <c r="BY854" s="181">
        <f>SUM(BY852:BY853)</f>
        <v>0</v>
      </c>
      <c r="BZ854" s="181">
        <f t="shared" si="1317"/>
        <v>0</v>
      </c>
      <c r="CA854" s="181">
        <f t="shared" si="1317"/>
        <v>0</v>
      </c>
      <c r="CB854" s="181">
        <f t="shared" si="1317"/>
        <v>0</v>
      </c>
      <c r="CC854" s="181">
        <f t="shared" si="1317"/>
        <v>0</v>
      </c>
      <c r="CD854" s="181">
        <f t="shared" si="1317"/>
        <v>0</v>
      </c>
      <c r="CE854" s="181">
        <f>SUM(CE852:CE853)</f>
        <v>0</v>
      </c>
      <c r="CF854" s="181"/>
      <c r="CG854" s="593"/>
      <c r="CH854" s="593"/>
      <c r="CI854" s="112"/>
      <c r="CJ854" s="112"/>
      <c r="CK854" s="112"/>
    </row>
    <row r="855" spans="1:89" ht="21.75" outlineLevel="1" thickBot="1">
      <c r="A855" s="182"/>
      <c r="B855" s="183"/>
      <c r="C855" s="184"/>
      <c r="D855" s="185" t="s">
        <v>13</v>
      </c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7">
        <f>AJ748+AJ753+AJ759+AJ764+AJ771+AJ776+AJ781+AJ786+AJ791+AJ796+AJ802+AJ807+AJ812+AJ817+AJ822+AJ827+AJ833+AJ837+AJ841+AJ846+AJ850+AJ854</f>
        <v>1478.70272690088</v>
      </c>
      <c r="AK855" s="187">
        <f>AK748+AK753+AK759+AK764+AK771+AK776+AK781+AK786+AK791+AK796+AK802+AK807+AK812+AK817+AK822+AK827+AK833+AK837+AK841+AK846+AK850+AK854</f>
        <v>16.257495499735612</v>
      </c>
      <c r="AL855" s="186"/>
      <c r="AM855" s="187">
        <f>AM748+AM753+AM759+AM764+AM771+AM776+AM781+AM786+AM791+AM796+AM802+AM807+AM812+AM817+AM822+AM827+AM833+AM837+AM841+AM846+AM850+AM854</f>
        <v>219.797454552</v>
      </c>
      <c r="AN855" s="187">
        <f>AN748+AN753+AN759+AN764+AN771+AN776+AN781+AN786+AN791+AN796+AN802+AN807+AN812+AN817+AN822+AN827+AN833+AN837+AN841+AN846+AN850+AN854</f>
        <v>2.5520475192399519</v>
      </c>
      <c r="AO855" s="186"/>
      <c r="AP855" s="187">
        <f>AP748+AP753+AP759+AP764+AP771+AP776+AP781+AP786+AP791+AP796+AP802+AP807+AP812+AP817+AP822+AP827+AP833+AP837+AP841+AP846+AP850+AP854</f>
        <v>355.36312814600001</v>
      </c>
      <c r="AQ855" s="187">
        <f>AQ748+AQ753+AQ759+AQ764+AQ771+AQ776+AQ781+AQ786+AQ791+AQ796+AQ802+AQ807+AQ812+AQ817+AQ822+AQ827+AQ833+AQ837+AQ841+AQ846+AQ850+AQ854</f>
        <v>3.8368380470517431</v>
      </c>
      <c r="AR855" s="186"/>
      <c r="AS855" s="187">
        <f>AS748+AS753+AS759+AS764+AS771+AS776+AS781+AS786+AS791+AS796+AS802+AS807+AS812+AS817+AS822+AS827+AS833+AS837+AS841+AS846+AS850+AS854</f>
        <v>271.410191</v>
      </c>
      <c r="AT855" s="187">
        <f>AT748+AT753+AT759+AT764+AT771+AT776+AT781+AT786+AT791+AT796+AT802+AT807+AT812+AT817+AT822+AT827+AT833+AT837+AT841+AT846+AT850+AT854</f>
        <v>3.1002688555554982</v>
      </c>
      <c r="AU855" s="186"/>
      <c r="AV855" s="187">
        <f>AV748+AV753+AV759+AV764+AV771+AV776+AV781+AV786+AV791+AV796+AV802+AV807+AV812+AV817+AV822+AV827+AV833+AV837+AV841+AV846+AV850+AV854</f>
        <v>314.85791916800002</v>
      </c>
      <c r="AW855" s="187">
        <f>AW748+AW753+AW759+AW764+AW771+AW776+AW781+AW786+AW791+AW796+AW802+AW807+AW812+AW817+AW822+AW827+AW833+AW837+AW841+AW846+AW850+AW854</f>
        <v>3.4088147916939482</v>
      </c>
      <c r="AX855" s="186"/>
      <c r="AY855" s="187">
        <f>AY748+AY753+AY759+AY764+AY771+AY776+AY781+AY786+AY791+AY796+AY802+AY807+AY812+AY817+AY822+AY827+AY833+AY837+AY841+AY846+AY850+AY854</f>
        <v>1161.4286928659999</v>
      </c>
      <c r="AZ855" s="187">
        <f>AZ748+AZ753+AZ759+AZ764+AZ771+AZ776+AZ781+AZ786+AZ791+AZ796+AZ802+AZ807+AZ812+AZ817+AZ822+AZ827+AZ833+AZ837+AZ841+AZ846+AZ850+AZ854</f>
        <v>12.897969213541142</v>
      </c>
      <c r="BA855" s="186"/>
      <c r="BB855" s="187">
        <f>BB748+BB753+BB759+BB764+BB771+BB776+BB781+BB786+BB791+BB796+BB802+BB807+BB812+BB817+BB822+BB827+BB833+BB837+BB841+BB846+BB850+BB854</f>
        <v>1091.7320239077776</v>
      </c>
      <c r="BC855" s="187">
        <f>BC748+BC753+BC759+BC764+BC771+BC776+BC781+BC786+BC791+BC796+BC802+BC807+BC812+BC817+BC822+BC827+BC833+BC837+BC841+BC846+BC850+BC854</f>
        <v>12.783250973687002</v>
      </c>
      <c r="BD855" s="186"/>
      <c r="BE855" s="187">
        <f>BE748+BE753+BE759+BE764+BE771+BE776+BE781+BE786+BE791+BE796+BE802+BE807+BE812+BE817+BE822+BE827+BE833+BE837+BE841+BE846+BE850+BE854</f>
        <v>1033.6632692677777</v>
      </c>
      <c r="BF855" s="187">
        <f>BF748+BF753+BF759+BF764+BF771+BF776+BF781+BF786+BF791+BF796+BF802+BF807+BF812+BF817+BF822+BF827+BF833+BF837+BF841+BF846+BF850+BF854</f>
        <v>12.677716655499765</v>
      </c>
      <c r="BG855" s="186"/>
      <c r="BH855" s="187">
        <f>BH748+BH753+BH759+BH764+BH771+BH776+BH781+BH786+BH791+BH796+BH802+BH807+BH812+BH817+BH822+BH827+BH833+BH837+BH841+BH846+BH850+BH854</f>
        <v>977.50257916999999</v>
      </c>
      <c r="BI855" s="187">
        <f>BI748+BI753+BI759+BI764+BI771+BI776+BI781+BI786+BI791+BI796+BI802+BI807+BI812+BI817+BI822+BI827+BI833+BI837+BI841+BI846+BI850+BI854</f>
        <v>12.549592179053143</v>
      </c>
      <c r="BJ855" s="186"/>
      <c r="BK855" s="187">
        <f>BK748+BK753+BK759+BK764+BK771+BK776+BK781+BK786+BK791+BK796+BK802+BK807+BK812+BK817+BK822+BK827+BK833+BK837+BK841+BK846+BK850+BK854</f>
        <v>925.07863616999998</v>
      </c>
      <c r="BL855" s="187">
        <f>BL748+BL753+BL759+BL764+BL771+BL776+BL781+BL786+BL791+BL796+BL802+BL807+BL812+BL817+BL822+BL827+BL833+BL837+BL841+BL846+BL850+BL854</f>
        <v>12.439867563510465</v>
      </c>
      <c r="BM855" s="186"/>
      <c r="BN855" s="186"/>
      <c r="BO855" s="186"/>
      <c r="BP855" s="186"/>
      <c r="BQ855" s="187">
        <f t="shared" ref="BQ855:CH855" si="1318">BQ748+BQ753+BQ759+BQ764+BQ771+BQ776+BQ781+BQ786+BQ791+BQ796+BQ802+BQ807+BQ812+BQ817+BQ822+BQ827+BQ833+BQ837+BQ841+BQ846+BQ850+BQ854</f>
        <v>183.97326873431328</v>
      </c>
      <c r="BR855" s="187"/>
      <c r="BS855" s="187">
        <f t="shared" si="1318"/>
        <v>0</v>
      </c>
      <c r="BT855" s="187">
        <f t="shared" si="1318"/>
        <v>44.674920544615453</v>
      </c>
      <c r="BU855" s="187">
        <f t="shared" si="1318"/>
        <v>42.325967115069027</v>
      </c>
      <c r="BV855" s="187">
        <f t="shared" si="1318"/>
        <v>48.532974140299544</v>
      </c>
      <c r="BW855" s="187">
        <f t="shared" si="1318"/>
        <v>47.803093254329248</v>
      </c>
      <c r="BX855" s="187">
        <f t="shared" si="1318"/>
        <v>51.317324537917358</v>
      </c>
      <c r="BY855" s="187">
        <f t="shared" si="1318"/>
        <v>53.155094653086515</v>
      </c>
      <c r="BZ855" s="187">
        <f t="shared" si="1318"/>
        <v>22.929054072</v>
      </c>
      <c r="CA855" s="187">
        <f t="shared" si="1318"/>
        <v>0</v>
      </c>
      <c r="CB855" s="187">
        <f t="shared" si="1318"/>
        <v>0</v>
      </c>
      <c r="CC855" s="187">
        <f t="shared" si="1318"/>
        <v>24.265103732</v>
      </c>
      <c r="CD855" s="187">
        <f t="shared" si="1318"/>
        <v>0</v>
      </c>
      <c r="CE855" s="187">
        <f t="shared" si="1318"/>
        <v>0</v>
      </c>
      <c r="CF855" s="187">
        <f t="shared" si="1318"/>
        <v>0</v>
      </c>
      <c r="CG855" s="187">
        <f t="shared" si="1318"/>
        <v>0</v>
      </c>
      <c r="CH855" s="187">
        <f t="shared" si="1318"/>
        <v>0</v>
      </c>
      <c r="CI855" s="186"/>
      <c r="CJ855" s="186"/>
      <c r="CK855" s="188"/>
    </row>
    <row r="856" spans="1:89" ht="35.25" customHeight="1">
      <c r="A856" s="157" t="s">
        <v>325</v>
      </c>
      <c r="B856" s="158"/>
      <c r="C856" s="159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  <c r="AA856" s="158"/>
      <c r="AB856" s="158"/>
      <c r="AC856" s="158"/>
      <c r="AD856" s="158"/>
      <c r="AE856" s="158"/>
      <c r="AF856" s="158"/>
      <c r="AG856" s="158"/>
      <c r="AH856" s="158"/>
      <c r="AI856" s="158"/>
      <c r="AJ856" s="158"/>
      <c r="AK856" s="158"/>
      <c r="AL856" s="158"/>
      <c r="AM856" s="158"/>
      <c r="AN856" s="158"/>
      <c r="AO856" s="158"/>
      <c r="AP856" s="158"/>
      <c r="AQ856" s="158"/>
      <c r="AR856" s="158"/>
      <c r="AS856" s="158"/>
      <c r="AT856" s="158"/>
      <c r="AU856" s="158"/>
      <c r="AV856" s="158"/>
      <c r="AW856" s="158"/>
      <c r="AX856" s="158"/>
      <c r="AY856" s="158"/>
      <c r="AZ856" s="158"/>
      <c r="BA856" s="158"/>
      <c r="BB856" s="158"/>
      <c r="BC856" s="158"/>
      <c r="BD856" s="158"/>
      <c r="BE856" s="158"/>
      <c r="BF856" s="158"/>
      <c r="BG856" s="158"/>
      <c r="BH856" s="158"/>
      <c r="BI856" s="158"/>
      <c r="BJ856" s="158"/>
      <c r="BK856" s="158"/>
      <c r="BL856" s="158"/>
      <c r="BM856" s="158"/>
      <c r="BN856" s="158"/>
      <c r="BO856" s="158"/>
      <c r="BP856" s="158"/>
      <c r="BQ856" s="158"/>
      <c r="BR856" s="158"/>
      <c r="BS856" s="158"/>
      <c r="BT856" s="158"/>
      <c r="BU856" s="158"/>
      <c r="BV856" s="158"/>
      <c r="BW856" s="158"/>
      <c r="BX856" s="158"/>
      <c r="BY856" s="158"/>
      <c r="BZ856" s="158"/>
      <c r="CA856" s="158"/>
      <c r="CB856" s="158"/>
      <c r="CC856" s="158"/>
      <c r="CD856" s="158"/>
      <c r="CE856" s="158"/>
      <c r="CF856" s="158"/>
      <c r="CG856" s="158"/>
      <c r="CH856" s="158"/>
      <c r="CI856" s="158"/>
      <c r="CJ856" s="158"/>
      <c r="CK856" s="158"/>
    </row>
    <row r="857" spans="1:89" ht="31.5" outlineLevel="1">
      <c r="A857" s="75"/>
      <c r="B857" s="75"/>
      <c r="C857" s="94">
        <v>1</v>
      </c>
      <c r="D857" s="129" t="s">
        <v>289</v>
      </c>
      <c r="E857" s="189"/>
      <c r="F857" s="189"/>
      <c r="G857" s="189"/>
      <c r="H857" s="189"/>
      <c r="I857" s="189"/>
      <c r="J857" s="189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63">
        <f t="shared" ref="AB857:BI857" si="1319">AB867+AB872+AB878+AB883</f>
        <v>19.453622827897142</v>
      </c>
      <c r="AC857" s="163"/>
      <c r="AD857" s="163"/>
      <c r="AE857" s="163"/>
      <c r="AF857" s="163"/>
      <c r="AG857" s="163"/>
      <c r="AH857" s="163"/>
      <c r="AI857" s="163">
        <f t="shared" si="1319"/>
        <v>2.0777251938350445</v>
      </c>
      <c r="AJ857" s="163">
        <f t="shared" si="1319"/>
        <v>715.77632927617287</v>
      </c>
      <c r="AK857" s="163">
        <f t="shared" si="1319"/>
        <v>23.195771530860796</v>
      </c>
      <c r="AL857" s="163">
        <f t="shared" si="1319"/>
        <v>0.55421699999999996</v>
      </c>
      <c r="AM857" s="163">
        <f t="shared" si="1319"/>
        <v>190.92775650000002</v>
      </c>
      <c r="AN857" s="163">
        <f t="shared" si="1319"/>
        <v>2.2377939378669329</v>
      </c>
      <c r="AO857" s="163">
        <f t="shared" si="1319"/>
        <v>0.97611999999999999</v>
      </c>
      <c r="AP857" s="163">
        <f t="shared" si="1319"/>
        <v>336.27333999999996</v>
      </c>
      <c r="AQ857" s="163">
        <f t="shared" si="1319"/>
        <v>3.6369300513997374</v>
      </c>
      <c r="AR857" s="163">
        <f t="shared" si="1319"/>
        <v>0.80740999999999996</v>
      </c>
      <c r="AS857" s="163">
        <f t="shared" si="1319"/>
        <v>278.15274499999998</v>
      </c>
      <c r="AT857" s="163">
        <f t="shared" si="1319"/>
        <v>3.1711250034666385</v>
      </c>
      <c r="AU857" s="163">
        <f t="shared" si="1319"/>
        <v>0.97246199999999994</v>
      </c>
      <c r="AV857" s="163">
        <f t="shared" si="1319"/>
        <v>335.01315899999997</v>
      </c>
      <c r="AW857" s="163">
        <f t="shared" si="1319"/>
        <v>3.6173855392702308</v>
      </c>
      <c r="AX857" s="163">
        <f t="shared" si="1319"/>
        <v>3.310209</v>
      </c>
      <c r="AY857" s="163">
        <f t="shared" si="1319"/>
        <v>1140.3670004999999</v>
      </c>
      <c r="AZ857" s="163">
        <f t="shared" si="1319"/>
        <v>12.663234532003541</v>
      </c>
      <c r="BA857" s="163">
        <f t="shared" si="1319"/>
        <v>3.114614</v>
      </c>
      <c r="BB857" s="163">
        <f t="shared" si="1319"/>
        <v>1072.9845230000001</v>
      </c>
      <c r="BC857" s="163">
        <f t="shared" si="1319"/>
        <v>12.572701689665838</v>
      </c>
      <c r="BD857" s="163">
        <f t="shared" si="1319"/>
        <v>2.9448569999999998</v>
      </c>
      <c r="BE857" s="163">
        <f t="shared" si="1319"/>
        <v>1014.5032365</v>
      </c>
      <c r="BF857" s="163">
        <f t="shared" si="1319"/>
        <v>12.444965463358473</v>
      </c>
      <c r="BG857" s="163">
        <f t="shared" si="1319"/>
        <v>2.7848410000000001</v>
      </c>
      <c r="BH857" s="163">
        <f t="shared" si="1319"/>
        <v>959.37772449999989</v>
      </c>
      <c r="BI857" s="163">
        <f t="shared" si="1319"/>
        <v>12.322391123651514</v>
      </c>
      <c r="BJ857" s="163">
        <f>BJ867+BJ872+BJ878+BJ883</f>
        <v>2.6339570000000001</v>
      </c>
      <c r="BK857" s="163">
        <f>BK867+BK872+BK878+BK883</f>
        <v>907.39818650000007</v>
      </c>
      <c r="BL857" s="163">
        <f>BL867+BL872+BL878+BL883</f>
        <v>12.207978132923312</v>
      </c>
      <c r="BM857" s="189"/>
      <c r="BN857" s="189"/>
      <c r="BO857" s="189"/>
      <c r="BP857" s="189"/>
      <c r="BQ857" s="163">
        <f>BQ867+BQ872+BQ878+BQ883</f>
        <v>203.10341636111337</v>
      </c>
      <c r="BR857" s="163"/>
      <c r="BS857" s="163">
        <f>BS867+BS872+BS878+BS883</f>
        <v>0</v>
      </c>
      <c r="BT857" s="163">
        <f t="shared" ref="BT857:CH857" si="1320">BT867+BT872+BT878+BT883</f>
        <v>44.554081713510044</v>
      </c>
      <c r="BU857" s="163">
        <f t="shared" si="1320"/>
        <v>48.254997754878787</v>
      </c>
      <c r="BV857" s="163">
        <f t="shared" si="1320"/>
        <v>55.499766472731039</v>
      </c>
      <c r="BW857" s="163">
        <f t="shared" si="1320"/>
        <v>54.794570419993491</v>
      </c>
      <c r="BX857" s="163">
        <f t="shared" si="1320"/>
        <v>58.930557428885528</v>
      </c>
      <c r="BY857" s="163">
        <f t="shared" si="1320"/>
        <v>61.107099768228572</v>
      </c>
      <c r="BZ857" s="163">
        <f t="shared" si="1320"/>
        <v>0</v>
      </c>
      <c r="CA857" s="163">
        <f t="shared" si="1320"/>
        <v>0</v>
      </c>
      <c r="CB857" s="163">
        <f t="shared" si="1320"/>
        <v>0</v>
      </c>
      <c r="CC857" s="163">
        <f t="shared" si="1320"/>
        <v>21.163162002</v>
      </c>
      <c r="CD857" s="163">
        <f t="shared" si="1320"/>
        <v>0</v>
      </c>
      <c r="CE857" s="163">
        <f t="shared" si="1320"/>
        <v>0</v>
      </c>
      <c r="CF857" s="163">
        <f t="shared" si="1320"/>
        <v>0</v>
      </c>
      <c r="CG857" s="163">
        <f t="shared" si="1320"/>
        <v>0</v>
      </c>
      <c r="CH857" s="163">
        <f t="shared" si="1320"/>
        <v>0</v>
      </c>
      <c r="CI857" s="189"/>
      <c r="CJ857" s="189"/>
      <c r="CK857" s="189"/>
    </row>
    <row r="858" spans="1:89" outlineLevel="1">
      <c r="A858" s="117"/>
      <c r="B858" s="117"/>
      <c r="C858" s="95" t="s">
        <v>44</v>
      </c>
      <c r="D858" s="122" t="s">
        <v>101</v>
      </c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23"/>
      <c r="AB858" s="112"/>
      <c r="AC858" s="246"/>
      <c r="AD858" s="246"/>
      <c r="AE858" s="246"/>
      <c r="AF858" s="246"/>
      <c r="AG858" s="246"/>
      <c r="AH858" s="246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246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246"/>
      <c r="CG858" s="582"/>
      <c r="CH858" s="582"/>
      <c r="CI858" s="112"/>
      <c r="CJ858" s="112"/>
      <c r="CK858" s="112"/>
    </row>
    <row r="859" spans="1:89" outlineLevel="1">
      <c r="A859" s="117"/>
      <c r="B859" s="117"/>
      <c r="C859" s="466" t="s">
        <v>203</v>
      </c>
      <c r="D859" s="464" t="s">
        <v>418</v>
      </c>
      <c r="E859" s="222"/>
      <c r="F859" s="222" t="s">
        <v>14</v>
      </c>
      <c r="G859" s="599">
        <f t="shared" ref="G859:G866" si="1321">J859+O859+P859+Q859+I859</f>
        <v>221</v>
      </c>
      <c r="H859" s="224">
        <f t="shared" ref="H859:I859" si="1322">H860+H861+H862</f>
        <v>121</v>
      </c>
      <c r="I859" s="224">
        <f t="shared" si="1322"/>
        <v>121</v>
      </c>
      <c r="J859" s="224">
        <f t="shared" ref="J859:S859" si="1323">J860+J861+J862</f>
        <v>34</v>
      </c>
      <c r="K859" s="224">
        <f t="shared" si="1323"/>
        <v>2</v>
      </c>
      <c r="L859" s="224">
        <f t="shared" si="1323"/>
        <v>6</v>
      </c>
      <c r="M859" s="224">
        <f t="shared" si="1323"/>
        <v>10</v>
      </c>
      <c r="N859" s="224">
        <f t="shared" si="1323"/>
        <v>4</v>
      </c>
      <c r="O859" s="571">
        <f t="shared" ref="O859" si="1324">SUM(K859:N859)</f>
        <v>22</v>
      </c>
      <c r="P859" s="224">
        <f t="shared" si="1323"/>
        <v>22</v>
      </c>
      <c r="Q859" s="224">
        <f t="shared" si="1323"/>
        <v>22</v>
      </c>
      <c r="R859" s="224">
        <f t="shared" si="1323"/>
        <v>22</v>
      </c>
      <c r="S859" s="224">
        <f t="shared" si="1323"/>
        <v>22</v>
      </c>
      <c r="T859" s="221">
        <f t="shared" ref="T859:T866" si="1325">SUM(U859:Z859)</f>
        <v>187</v>
      </c>
      <c r="U859" s="221">
        <f t="shared" ref="U859:Z859" si="1326">U860+U861+U862</f>
        <v>121</v>
      </c>
      <c r="V859" s="221">
        <f t="shared" si="1326"/>
        <v>33</v>
      </c>
      <c r="W859" s="123">
        <f t="shared" si="1326"/>
        <v>33</v>
      </c>
      <c r="X859" s="221">
        <f t="shared" si="1326"/>
        <v>0</v>
      </c>
      <c r="Y859" s="221">
        <f t="shared" si="1326"/>
        <v>0</v>
      </c>
      <c r="Z859" s="221">
        <f t="shared" si="1326"/>
        <v>0</v>
      </c>
      <c r="AA859" s="229" t="s">
        <v>316</v>
      </c>
      <c r="AB859" s="575">
        <f t="shared" ref="AB859:AB866" si="1327">AI859+AX859+BA859+BD859+AF859</f>
        <v>6.6327370700889801E-2</v>
      </c>
      <c r="AC859" s="222">
        <f t="shared" ref="AC859:AE859" si="1328">AC860+AC861+AC862</f>
        <v>0.35964200626959247</v>
      </c>
      <c r="AD859" s="222">
        <f t="shared" si="1328"/>
        <v>123.8966711598746</v>
      </c>
      <c r="AE859" s="222">
        <f t="shared" si="1328"/>
        <v>1.1328723197492163</v>
      </c>
      <c r="AF859" s="673">
        <v>2.9814435865845309E-2</v>
      </c>
      <c r="AG859" s="673">
        <v>10.271073155783709</v>
      </c>
      <c r="AH859" s="673">
        <v>9.674456479672279E-2</v>
      </c>
      <c r="AI859" s="673">
        <v>3.0464934835044498E-2</v>
      </c>
      <c r="AJ859" s="673">
        <v>10.495170050672829</v>
      </c>
      <c r="AK859" s="673">
        <v>9.4214979393149004E-2</v>
      </c>
      <c r="AL859" s="673">
        <v>1.1E-5</v>
      </c>
      <c r="AM859" s="673">
        <v>3.7894999999999999E-3</v>
      </c>
      <c r="AN859" s="673">
        <v>3.9496887153140815E-5</v>
      </c>
      <c r="AO859" s="673">
        <v>2.2499999999999999E-4</v>
      </c>
      <c r="AP859" s="673">
        <v>7.7512499999999998E-2</v>
      </c>
      <c r="AQ859" s="673">
        <v>7.7048594610309214E-4</v>
      </c>
      <c r="AR859" s="673">
        <v>6.6200000000000005E-4</v>
      </c>
      <c r="AS859" s="673">
        <v>0.22805900000000001</v>
      </c>
      <c r="AT859" s="673">
        <v>2.3966262986498499E-3</v>
      </c>
      <c r="AU859" s="673">
        <v>1.0740000000000001E-3</v>
      </c>
      <c r="AV859" s="673">
        <v>0.36999300000000007</v>
      </c>
      <c r="AW859" s="673">
        <v>3.9022213360385498E-3</v>
      </c>
      <c r="AX859" s="673">
        <v>1.9720000000000002E-3</v>
      </c>
      <c r="AY859" s="673">
        <v>0.67935400000000012</v>
      </c>
      <c r="AZ859" s="673">
        <v>7.1088304679446327E-3</v>
      </c>
      <c r="BA859" s="673">
        <v>2.0379999999999999E-3</v>
      </c>
      <c r="BB859" s="673">
        <v>0.70209100000000002</v>
      </c>
      <c r="BC859" s="673">
        <v>7.6964205238652002E-3</v>
      </c>
      <c r="BD859" s="673">
        <v>2.0379999999999999E-3</v>
      </c>
      <c r="BE859" s="673">
        <v>0.70209100000000002</v>
      </c>
      <c r="BF859" s="673">
        <v>8.0816938321035502E-3</v>
      </c>
      <c r="BG859" s="673">
        <v>2.0379999999999999E-3</v>
      </c>
      <c r="BH859" s="673">
        <v>0.70209100000000002</v>
      </c>
      <c r="BI859" s="673">
        <v>8.4888161694137501E-3</v>
      </c>
      <c r="BJ859" s="673">
        <v>2.0379999999999999E-3</v>
      </c>
      <c r="BK859" s="673">
        <v>0.70209100000000002</v>
      </c>
      <c r="BL859" s="673">
        <v>8.91902516334293E-3</v>
      </c>
      <c r="BM859" s="123"/>
      <c r="BN859" s="123"/>
      <c r="BO859" s="123"/>
      <c r="BP859" s="123"/>
      <c r="BQ859" s="575">
        <f>SUM(BU859:BY859)</f>
        <v>0</v>
      </c>
      <c r="BR859" s="363"/>
      <c r="BS859" s="223">
        <v>0</v>
      </c>
      <c r="BT859" s="223">
        <v>0</v>
      </c>
      <c r="BU859" s="223">
        <v>0</v>
      </c>
      <c r="BV859" s="223">
        <v>0</v>
      </c>
      <c r="BW859" s="223">
        <v>0</v>
      </c>
      <c r="BX859" s="223">
        <v>0</v>
      </c>
      <c r="BY859" s="223">
        <v>0</v>
      </c>
      <c r="BZ859" s="112">
        <f>SUM(CA859:CD859)</f>
        <v>0</v>
      </c>
      <c r="CA859" s="239"/>
      <c r="CB859" s="112"/>
      <c r="CC859" s="112"/>
      <c r="CD859" s="112"/>
      <c r="CE859" s="112"/>
      <c r="CF859" s="246"/>
      <c r="CG859" s="582"/>
      <c r="CH859" s="582"/>
      <c r="CI859" s="112"/>
      <c r="CJ859" s="112"/>
      <c r="CK859" s="112"/>
    </row>
    <row r="860" spans="1:89" ht="45" outlineLevel="1">
      <c r="A860" s="87"/>
      <c r="B860" s="87"/>
      <c r="C860" s="569" t="s">
        <v>419</v>
      </c>
      <c r="D860" s="219" t="s">
        <v>422</v>
      </c>
      <c r="E860" s="222" t="s">
        <v>74</v>
      </c>
      <c r="F860" s="222" t="s">
        <v>14</v>
      </c>
      <c r="G860" s="599">
        <f t="shared" si="1321"/>
        <v>0</v>
      </c>
      <c r="H860" s="570"/>
      <c r="I860" s="571"/>
      <c r="J860" s="570"/>
      <c r="K860" s="90"/>
      <c r="L860" s="90"/>
      <c r="M860" s="90"/>
      <c r="N860" s="90"/>
      <c r="O860" s="571">
        <f t="shared" ref="O860:O866" si="1329">SUM(K860:N860)</f>
        <v>0</v>
      </c>
      <c r="P860" s="90"/>
      <c r="Q860" s="90"/>
      <c r="R860" s="90"/>
      <c r="S860" s="224"/>
      <c r="T860" s="221">
        <f t="shared" si="1325"/>
        <v>0</v>
      </c>
      <c r="U860" s="87"/>
      <c r="V860" s="87"/>
      <c r="W860" s="87"/>
      <c r="X860" s="87"/>
      <c r="Y860" s="87"/>
      <c r="Z860" s="222"/>
      <c r="AA860" s="229" t="s">
        <v>316</v>
      </c>
      <c r="AB860" s="575">
        <f t="shared" si="1327"/>
        <v>0</v>
      </c>
      <c r="AC860" s="222"/>
      <c r="AD860" s="568">
        <f t="shared" ref="AD860:AD864" si="1330">AC860*344.5</f>
        <v>0</v>
      </c>
      <c r="AE860" s="578"/>
      <c r="AF860" s="673"/>
      <c r="AG860" s="674">
        <v>0</v>
      </c>
      <c r="AH860" s="675"/>
      <c r="AI860" s="673"/>
      <c r="AJ860" s="674">
        <v>0</v>
      </c>
      <c r="AK860" s="673"/>
      <c r="AL860" s="673"/>
      <c r="AM860" s="673">
        <v>0</v>
      </c>
      <c r="AN860" s="673"/>
      <c r="AO860" s="673"/>
      <c r="AP860" s="673">
        <v>0</v>
      </c>
      <c r="AQ860" s="673"/>
      <c r="AR860" s="673"/>
      <c r="AS860" s="673">
        <v>0</v>
      </c>
      <c r="AT860" s="673"/>
      <c r="AU860" s="673"/>
      <c r="AV860" s="673">
        <v>0</v>
      </c>
      <c r="AW860" s="673"/>
      <c r="AX860" s="673">
        <v>0</v>
      </c>
      <c r="AY860" s="673">
        <v>0</v>
      </c>
      <c r="AZ860" s="673">
        <v>0</v>
      </c>
      <c r="BA860" s="673"/>
      <c r="BB860" s="673">
        <v>0</v>
      </c>
      <c r="BC860" s="673"/>
      <c r="BD860" s="673"/>
      <c r="BE860" s="673">
        <v>0</v>
      </c>
      <c r="BF860" s="673"/>
      <c r="BG860" s="673"/>
      <c r="BH860" s="673">
        <v>0</v>
      </c>
      <c r="BI860" s="673"/>
      <c r="BJ860" s="673"/>
      <c r="BK860" s="673">
        <v>0</v>
      </c>
      <c r="BL860" s="673"/>
      <c r="BM860" s="87"/>
      <c r="BN860" s="87"/>
      <c r="BO860" s="87"/>
      <c r="BP860" s="87"/>
      <c r="BQ860" s="599">
        <f>SUM(BS860:BW860)</f>
        <v>0</v>
      </c>
      <c r="BR860" s="223"/>
      <c r="BS860" s="223"/>
      <c r="BT860" s="223"/>
      <c r="BU860" s="660">
        <v>0</v>
      </c>
      <c r="BV860" s="660">
        <v>0</v>
      </c>
      <c r="BW860" s="660">
        <v>0</v>
      </c>
      <c r="BX860" s="660">
        <v>0</v>
      </c>
      <c r="BY860" s="660">
        <v>0</v>
      </c>
      <c r="BZ860" s="222">
        <f>SUM(CA860:CD860)</f>
        <v>0</v>
      </c>
      <c r="CA860" s="223"/>
      <c r="CB860" s="222"/>
      <c r="CC860" s="222"/>
      <c r="CD860" s="222"/>
      <c r="CE860" s="222"/>
      <c r="CF860" s="222"/>
      <c r="CG860" s="222"/>
      <c r="CH860" s="222"/>
      <c r="CI860" s="221"/>
      <c r="CJ860" s="221"/>
      <c r="CK860" s="214"/>
    </row>
    <row r="861" spans="1:89" s="220" customFormat="1" ht="30" outlineLevel="1">
      <c r="A861" s="568"/>
      <c r="B861" s="568"/>
      <c r="C861" s="569" t="s">
        <v>420</v>
      </c>
      <c r="D861" s="219" t="s">
        <v>423</v>
      </c>
      <c r="E861" s="222" t="s">
        <v>345</v>
      </c>
      <c r="F861" s="222" t="s">
        <v>14</v>
      </c>
      <c r="G861" s="599">
        <f t="shared" si="1321"/>
        <v>54</v>
      </c>
      <c r="H861" s="570">
        <f>I861</f>
        <v>3</v>
      </c>
      <c r="I861" s="571">
        <v>3</v>
      </c>
      <c r="J861" s="570"/>
      <c r="K861" s="571">
        <v>2</v>
      </c>
      <c r="L861" s="571">
        <v>5</v>
      </c>
      <c r="M861" s="571">
        <v>8</v>
      </c>
      <c r="N861" s="571">
        <v>2</v>
      </c>
      <c r="O861" s="571">
        <f t="shared" si="1329"/>
        <v>17</v>
      </c>
      <c r="P861" s="571">
        <v>17</v>
      </c>
      <c r="Q861" s="571">
        <v>17</v>
      </c>
      <c r="R861" s="571">
        <v>17</v>
      </c>
      <c r="S861" s="571">
        <v>17</v>
      </c>
      <c r="T861" s="221">
        <f t="shared" si="1325"/>
        <v>15</v>
      </c>
      <c r="U861" s="568">
        <v>3</v>
      </c>
      <c r="V861" s="568">
        <v>3</v>
      </c>
      <c r="W861" s="568">
        <f>(2+5+8+7)-(2+5+8+7)+9</f>
        <v>9</v>
      </c>
      <c r="X861" s="568"/>
      <c r="Y861" s="568"/>
      <c r="Z861" s="568"/>
      <c r="AA861" s="229" t="s">
        <v>316</v>
      </c>
      <c r="AB861" s="575">
        <f t="shared" si="1327"/>
        <v>1.0303370841889115E-2</v>
      </c>
      <c r="AC861" s="222">
        <v>0.32819999999999999</v>
      </c>
      <c r="AD861" s="568">
        <f t="shared" si="1330"/>
        <v>113.06489999999999</v>
      </c>
      <c r="AE861" s="584">
        <f t="shared" ref="AE861:AE862" si="1331">AC861*3.15</f>
        <v>1.03383</v>
      </c>
      <c r="AF861" s="673">
        <v>6.4435865845311493E-5</v>
      </c>
      <c r="AG861" s="674">
        <v>2.219815578370981E-2</v>
      </c>
      <c r="AH861" s="670">
        <v>2.0908729672279279E-4</v>
      </c>
      <c r="AI861" s="674">
        <v>1.0064934976043801E-2</v>
      </c>
      <c r="AJ861" s="674">
        <v>3.4673700992470895</v>
      </c>
      <c r="AK861" s="674">
        <v>3.1770254942762123E-2</v>
      </c>
      <c r="AL861" s="674">
        <v>1.1E-5</v>
      </c>
      <c r="AM861" s="674">
        <v>3.7894999999999999E-3</v>
      </c>
      <c r="AN861" s="674">
        <v>3.9496887153140815E-5</v>
      </c>
      <c r="AO861" s="674">
        <v>1.2E-5</v>
      </c>
      <c r="AP861" s="674">
        <v>4.1340000000000005E-3</v>
      </c>
      <c r="AQ861" s="674">
        <v>4.1092583792164911E-5</v>
      </c>
      <c r="AR861" s="674">
        <v>2.4000000000000001E-5</v>
      </c>
      <c r="AS861" s="674">
        <v>8.268000000000001E-3</v>
      </c>
      <c r="AT861" s="676">
        <v>8.6886754029601813E-5</v>
      </c>
      <c r="AU861" s="674">
        <v>1.1E-5</v>
      </c>
      <c r="AV861" s="674">
        <v>3.7894999999999999E-3</v>
      </c>
      <c r="AW861" s="674">
        <v>3.9966885192201219E-5</v>
      </c>
      <c r="AX861" s="673">
        <v>5.8E-5</v>
      </c>
      <c r="AY861" s="673">
        <v>1.9981000000000002E-2</v>
      </c>
      <c r="AZ861" s="673">
        <v>2.0744311016710875E-4</v>
      </c>
      <c r="BA861" s="674">
        <v>5.8E-5</v>
      </c>
      <c r="BB861" s="674">
        <v>1.9980999999999999E-2</v>
      </c>
      <c r="BC861" s="674">
        <v>2.1903453895200269E-4</v>
      </c>
      <c r="BD861" s="674">
        <v>5.8E-5</v>
      </c>
      <c r="BE861" s="674">
        <v>1.9980999999999999E-2</v>
      </c>
      <c r="BF861" s="674">
        <v>2.2999913751815801E-4</v>
      </c>
      <c r="BG861" s="674">
        <v>5.8E-5</v>
      </c>
      <c r="BH861" s="674">
        <v>1.9980999999999999E-2</v>
      </c>
      <c r="BI861" s="674">
        <v>2.4158554358488595E-4</v>
      </c>
      <c r="BJ861" s="674">
        <v>5.8E-5</v>
      </c>
      <c r="BK861" s="674">
        <v>1.9980999999999999E-2</v>
      </c>
      <c r="BL861" s="674">
        <v>2.5382897913341009E-4</v>
      </c>
      <c r="BM861" s="568"/>
      <c r="BN861" s="568"/>
      <c r="BO861" s="568"/>
      <c r="BP861" s="568"/>
      <c r="BQ861" s="599">
        <f t="shared" ref="BQ861:BQ865" si="1332">SUM(BS861:BW861)</f>
        <v>0</v>
      </c>
      <c r="BR861" s="223"/>
      <c r="BS861" s="660"/>
      <c r="BT861" s="660"/>
      <c r="BU861" s="660">
        <v>0</v>
      </c>
      <c r="BV861" s="660">
        <v>0</v>
      </c>
      <c r="BW861" s="660">
        <v>0</v>
      </c>
      <c r="BX861" s="660">
        <v>0</v>
      </c>
      <c r="BY861" s="660">
        <v>0</v>
      </c>
      <c r="BZ861" s="570"/>
      <c r="CA861" s="223"/>
      <c r="CB861" s="578"/>
      <c r="CC861" s="578"/>
      <c r="CD861" s="578"/>
      <c r="CE861" s="578"/>
      <c r="CF861" s="578"/>
      <c r="CG861" s="578"/>
      <c r="CH861" s="578"/>
      <c r="CI861" s="578"/>
      <c r="CJ861" s="578"/>
      <c r="CK861" s="577"/>
    </row>
    <row r="862" spans="1:89" s="220" customFormat="1" ht="30" outlineLevel="1">
      <c r="A862" s="568"/>
      <c r="B862" s="568"/>
      <c r="C862" s="574" t="s">
        <v>421</v>
      </c>
      <c r="D862" s="313" t="s">
        <v>424</v>
      </c>
      <c r="E862" s="222" t="s">
        <v>75</v>
      </c>
      <c r="F862" s="222" t="s">
        <v>14</v>
      </c>
      <c r="G862" s="599">
        <f t="shared" si="1321"/>
        <v>167</v>
      </c>
      <c r="H862" s="570">
        <f>U862</f>
        <v>118</v>
      </c>
      <c r="I862" s="571">
        <v>118</v>
      </c>
      <c r="J862" s="570">
        <v>34</v>
      </c>
      <c r="K862" s="571">
        <v>0</v>
      </c>
      <c r="L862" s="571">
        <v>1</v>
      </c>
      <c r="M862" s="571">
        <v>2</v>
      </c>
      <c r="N862" s="571">
        <v>2</v>
      </c>
      <c r="O862" s="571">
        <f t="shared" si="1329"/>
        <v>5</v>
      </c>
      <c r="P862" s="571">
        <v>5</v>
      </c>
      <c r="Q862" s="571">
        <v>5</v>
      </c>
      <c r="R862" s="571">
        <v>5</v>
      </c>
      <c r="S862" s="571">
        <v>5</v>
      </c>
      <c r="T862" s="221">
        <f t="shared" si="1325"/>
        <v>172</v>
      </c>
      <c r="U862" s="568">
        <v>118</v>
      </c>
      <c r="V862" s="568">
        <v>30</v>
      </c>
      <c r="W862" s="568">
        <v>24</v>
      </c>
      <c r="X862" s="568"/>
      <c r="Y862" s="568"/>
      <c r="Z862" s="568"/>
      <c r="AA862" s="296" t="s">
        <v>316</v>
      </c>
      <c r="AB862" s="575">
        <f t="shared" si="1327"/>
        <v>5.6023999859000695E-2</v>
      </c>
      <c r="AC862" s="295">
        <f>$AC$158/$U$158*U862</f>
        <v>3.1442006269592475E-2</v>
      </c>
      <c r="AD862" s="568">
        <f t="shared" si="1330"/>
        <v>10.831771159874608</v>
      </c>
      <c r="AE862" s="584">
        <f t="shared" si="1331"/>
        <v>9.904231974921629E-2</v>
      </c>
      <c r="AF862" s="677">
        <v>2.9749999999999999E-2</v>
      </c>
      <c r="AG862" s="674">
        <v>10.248875</v>
      </c>
      <c r="AH862" s="670">
        <v>9.6535477499999994E-2</v>
      </c>
      <c r="AI862" s="674">
        <v>2.0399999859000699E-2</v>
      </c>
      <c r="AJ862" s="674">
        <v>7.0277999514257408</v>
      </c>
      <c r="AK862" s="674">
        <v>6.2444724450386881E-2</v>
      </c>
      <c r="AL862" s="674">
        <v>0</v>
      </c>
      <c r="AM862" s="674">
        <v>0</v>
      </c>
      <c r="AN862" s="674">
        <v>0</v>
      </c>
      <c r="AO862" s="674">
        <v>2.13E-4</v>
      </c>
      <c r="AP862" s="674">
        <v>7.3378499999999999E-2</v>
      </c>
      <c r="AQ862" s="674">
        <v>7.2939336231092719E-4</v>
      </c>
      <c r="AR862" s="674">
        <v>6.38E-4</v>
      </c>
      <c r="AS862" s="674">
        <v>0.21979100000000001</v>
      </c>
      <c r="AT862" s="674">
        <v>2.3097395446202481E-3</v>
      </c>
      <c r="AU862" s="674">
        <v>1.0630000000000001E-3</v>
      </c>
      <c r="AV862" s="674">
        <v>0.36620350000000007</v>
      </c>
      <c r="AW862" s="674">
        <v>3.8622544508463488E-3</v>
      </c>
      <c r="AX862" s="673">
        <v>1.9140000000000001E-3</v>
      </c>
      <c r="AY862" s="673">
        <v>0.6593730000000001</v>
      </c>
      <c r="AZ862" s="673">
        <v>6.9013873577775239E-3</v>
      </c>
      <c r="BA862" s="674">
        <v>1.98E-3</v>
      </c>
      <c r="BB862" s="674">
        <v>0.68210999999999999</v>
      </c>
      <c r="BC862" s="674">
        <v>7.4773859849131975E-3</v>
      </c>
      <c r="BD862" s="674">
        <v>1.98E-3</v>
      </c>
      <c r="BE862" s="674">
        <v>0.68210999999999999</v>
      </c>
      <c r="BF862" s="674">
        <v>7.851694694585392E-3</v>
      </c>
      <c r="BG862" s="674">
        <v>1.98E-3</v>
      </c>
      <c r="BH862" s="674">
        <v>0.68210999999999999</v>
      </c>
      <c r="BI862" s="674">
        <v>8.2472306258288639E-3</v>
      </c>
      <c r="BJ862" s="674">
        <v>1.98E-3</v>
      </c>
      <c r="BK862" s="674">
        <v>0.68210999999999999</v>
      </c>
      <c r="BL862" s="674">
        <v>8.6651961842095192E-3</v>
      </c>
      <c r="BM862" s="568"/>
      <c r="BN862" s="568"/>
      <c r="BO862" s="568"/>
      <c r="BP862" s="568"/>
      <c r="BQ862" s="599">
        <f t="shared" si="1332"/>
        <v>0</v>
      </c>
      <c r="BR862" s="223"/>
      <c r="BS862" s="660"/>
      <c r="BT862" s="660"/>
      <c r="BU862" s="660">
        <v>0</v>
      </c>
      <c r="BV862" s="660">
        <v>0</v>
      </c>
      <c r="BW862" s="660">
        <v>0</v>
      </c>
      <c r="BX862" s="660">
        <v>0</v>
      </c>
      <c r="BY862" s="660">
        <v>0</v>
      </c>
      <c r="BZ862" s="570"/>
      <c r="CA862" s="223"/>
      <c r="CB862" s="578"/>
      <c r="CC862" s="578"/>
      <c r="CD862" s="578"/>
      <c r="CE862" s="578"/>
      <c r="CF862" s="578"/>
      <c r="CG862" s="578"/>
      <c r="CH862" s="578"/>
      <c r="CI862" s="578"/>
      <c r="CJ862" s="578"/>
      <c r="CK862" s="577"/>
    </row>
    <row r="863" spans="1:89" s="220" customFormat="1" ht="30" outlineLevel="1">
      <c r="A863" s="568"/>
      <c r="B863" s="568"/>
      <c r="C863" s="466" t="s">
        <v>205</v>
      </c>
      <c r="D863" s="467" t="s">
        <v>425</v>
      </c>
      <c r="E863" s="222" t="s">
        <v>75</v>
      </c>
      <c r="F863" s="222" t="s">
        <v>14</v>
      </c>
      <c r="G863" s="599">
        <f t="shared" si="1321"/>
        <v>524</v>
      </c>
      <c r="H863" s="570"/>
      <c r="I863" s="571"/>
      <c r="J863" s="570">
        <v>248</v>
      </c>
      <c r="K863" s="571">
        <v>21</v>
      </c>
      <c r="L863" s="571">
        <v>26</v>
      </c>
      <c r="M863" s="571">
        <v>25</v>
      </c>
      <c r="N863" s="571">
        <v>25</v>
      </c>
      <c r="O863" s="571">
        <f t="shared" si="1329"/>
        <v>97</v>
      </c>
      <c r="P863" s="571">
        <v>92</v>
      </c>
      <c r="Q863" s="571">
        <v>87</v>
      </c>
      <c r="R863" s="571">
        <v>83</v>
      </c>
      <c r="S863" s="571">
        <v>79</v>
      </c>
      <c r="T863" s="221">
        <f t="shared" si="1325"/>
        <v>205</v>
      </c>
      <c r="U863" s="568"/>
      <c r="V863" s="568">
        <f>111+10</f>
        <v>121</v>
      </c>
      <c r="W863" s="568">
        <v>84</v>
      </c>
      <c r="X863" s="568"/>
      <c r="Y863" s="568"/>
      <c r="Z863" s="568"/>
      <c r="AA863" s="222" t="s">
        <v>316</v>
      </c>
      <c r="AB863" s="575">
        <f t="shared" si="1327"/>
        <v>3.54497281</v>
      </c>
      <c r="AC863" s="222">
        <f>AF863/$AF$159*$AC$159</f>
        <v>0.16858806634474585</v>
      </c>
      <c r="AD863" s="568">
        <f t="shared" si="1330"/>
        <v>58.078588855764949</v>
      </c>
      <c r="AE863" s="584">
        <f>AC863*3.15+0.254275303840166</f>
        <v>0.78532771282611535</v>
      </c>
      <c r="AF863" s="673">
        <v>0.31952451000000004</v>
      </c>
      <c r="AG863" s="674">
        <v>110.07619369500001</v>
      </c>
      <c r="AH863" s="670">
        <v>1.2098068353076965</v>
      </c>
      <c r="AI863" s="674">
        <v>0.11354529999999999</v>
      </c>
      <c r="AJ863" s="674">
        <v>39.116355849999998</v>
      </c>
      <c r="AK863" s="674">
        <v>0.46953591543640005</v>
      </c>
      <c r="AL863" s="674">
        <v>0.17995700000000001</v>
      </c>
      <c r="AM863" s="678">
        <v>61.995186500000003</v>
      </c>
      <c r="AN863" s="674">
        <v>0.64615830194706925</v>
      </c>
      <c r="AO863" s="674">
        <v>0.244176</v>
      </c>
      <c r="AP863" s="678">
        <v>84.118632000000005</v>
      </c>
      <c r="AQ863" s="674">
        <v>0.8361518950029716</v>
      </c>
      <c r="AR863" s="674">
        <v>0.32485700000000001</v>
      </c>
      <c r="AS863" s="678">
        <v>111.9132365</v>
      </c>
      <c r="AT863" s="674">
        <v>1.1760737605747649</v>
      </c>
      <c r="AU863" s="674">
        <v>0.341949</v>
      </c>
      <c r="AV863" s="678">
        <v>117.8014305</v>
      </c>
      <c r="AW863" s="674">
        <v>1.2424214931443649</v>
      </c>
      <c r="AX863" s="679">
        <v>1.0909390000000001</v>
      </c>
      <c r="AY863" s="679">
        <v>375.8284855</v>
      </c>
      <c r="AZ863" s="679">
        <v>3.9008054506691705</v>
      </c>
      <c r="BA863" s="674">
        <v>1.036392</v>
      </c>
      <c r="BB863" s="678">
        <v>357.03704399999998</v>
      </c>
      <c r="BC863" s="674">
        <v>3.9138904119576545</v>
      </c>
      <c r="BD863" s="674">
        <v>0.984572</v>
      </c>
      <c r="BE863" s="678">
        <v>339.18505399999998</v>
      </c>
      <c r="BF863" s="674">
        <v>3.9043226004228946</v>
      </c>
      <c r="BG863" s="674">
        <v>0.93534300000000004</v>
      </c>
      <c r="BH863" s="678">
        <v>322.2256635</v>
      </c>
      <c r="BI863" s="674">
        <v>3.8959542602296207</v>
      </c>
      <c r="BJ863" s="674">
        <v>0.88857600000000003</v>
      </c>
      <c r="BK863" s="678">
        <v>306.11443200000002</v>
      </c>
      <c r="BL863" s="674">
        <v>3.8887299821111898</v>
      </c>
      <c r="BM863" s="568"/>
      <c r="BN863" s="568"/>
      <c r="BO863" s="568"/>
      <c r="BP863" s="568"/>
      <c r="BQ863" s="599">
        <f t="shared" si="1332"/>
        <v>2.722644238150965</v>
      </c>
      <c r="BR863" s="223"/>
      <c r="BS863" s="660"/>
      <c r="BT863" s="660">
        <v>1.1119637760826531</v>
      </c>
      <c r="BU863" s="660">
        <v>0.56465546206831163</v>
      </c>
      <c r="BV863" s="660">
        <v>0.53642299999999998</v>
      </c>
      <c r="BW863" s="660">
        <v>0.509602</v>
      </c>
      <c r="BX863" s="660">
        <v>0.484122</v>
      </c>
      <c r="BY863" s="660">
        <v>0.45991599999999999</v>
      </c>
      <c r="BZ863" s="570"/>
      <c r="CA863" s="223"/>
      <c r="CB863" s="568"/>
      <c r="CC863" s="568">
        <v>4.4261789999999995E-2</v>
      </c>
      <c r="CD863" s="568"/>
      <c r="CE863" s="568"/>
      <c r="CF863" s="568"/>
      <c r="CG863" s="568"/>
      <c r="CH863" s="568"/>
      <c r="CI863" s="578"/>
      <c r="CJ863" s="578"/>
      <c r="CK863" s="577"/>
    </row>
    <row r="864" spans="1:89" s="220" customFormat="1" ht="30" outlineLevel="1">
      <c r="A864" s="568"/>
      <c r="B864" s="568"/>
      <c r="C864" s="468" t="s">
        <v>207</v>
      </c>
      <c r="D864" s="467" t="s">
        <v>371</v>
      </c>
      <c r="E864" s="222" t="s">
        <v>75</v>
      </c>
      <c r="F864" s="222" t="s">
        <v>14</v>
      </c>
      <c r="G864" s="599">
        <f t="shared" si="1321"/>
        <v>173</v>
      </c>
      <c r="H864" s="570">
        <f>U864</f>
        <v>65</v>
      </c>
      <c r="I864" s="571">
        <f>H864</f>
        <v>65</v>
      </c>
      <c r="J864" s="570"/>
      <c r="K864" s="571">
        <v>9</v>
      </c>
      <c r="L864" s="571">
        <v>9</v>
      </c>
      <c r="M864" s="571">
        <v>9</v>
      </c>
      <c r="N864" s="571">
        <v>8</v>
      </c>
      <c r="O864" s="571">
        <f t="shared" si="1329"/>
        <v>35</v>
      </c>
      <c r="P864" s="571">
        <v>36</v>
      </c>
      <c r="Q864" s="571">
        <v>37</v>
      </c>
      <c r="R864" s="571">
        <v>38</v>
      </c>
      <c r="S864" s="571">
        <v>39</v>
      </c>
      <c r="T864" s="221">
        <f t="shared" si="1325"/>
        <v>82</v>
      </c>
      <c r="U864" s="568">
        <f>ROUND(V864/$V$160*$U$160,0)+30</f>
        <v>65</v>
      </c>
      <c r="V864" s="568">
        <v>9</v>
      </c>
      <c r="W864" s="568">
        <v>8</v>
      </c>
      <c r="X864" s="568"/>
      <c r="Y864" s="568"/>
      <c r="Z864" s="568"/>
      <c r="AA864" s="222" t="s">
        <v>316</v>
      </c>
      <c r="AB864" s="575">
        <f t="shared" si="1327"/>
        <v>7.7336902745193239</v>
      </c>
      <c r="AC864" s="222">
        <f>AF864/$AF$160</f>
        <v>0.21620716579620136</v>
      </c>
      <c r="AD864" s="568">
        <f t="shared" si="1330"/>
        <v>74.483368616791367</v>
      </c>
      <c r="AE864" s="584">
        <f>AC864*3.15</f>
        <v>0.68105257225803428</v>
      </c>
      <c r="AF864" s="673">
        <v>6.6712312745193234</v>
      </c>
      <c r="AG864" s="674">
        <v>2298.2391740719067</v>
      </c>
      <c r="AH864" s="680">
        <v>23.62081093257094</v>
      </c>
      <c r="AI864" s="674">
        <v>0.27710499999999999</v>
      </c>
      <c r="AJ864" s="674">
        <v>95.462672499999996</v>
      </c>
      <c r="AK864" s="674">
        <v>17.481761717097999</v>
      </c>
      <c r="AL864" s="674">
        <v>8.0317E-2</v>
      </c>
      <c r="AM864" s="678">
        <v>27.669206500000001</v>
      </c>
      <c r="AN864" s="674">
        <v>0.53619622678752998</v>
      </c>
      <c r="AO864" s="674">
        <v>9.8246E-2</v>
      </c>
      <c r="AP864" s="678">
        <v>33.845747000000003</v>
      </c>
      <c r="AQ864" s="674">
        <v>0.63075414273615626</v>
      </c>
      <c r="AR864" s="674">
        <v>8.3857000000000001E-2</v>
      </c>
      <c r="AS864" s="678">
        <v>28.8887365</v>
      </c>
      <c r="AT864" s="674">
        <v>0.55165952270078478</v>
      </c>
      <c r="AU864" s="674">
        <v>2.7768000000000001E-2</v>
      </c>
      <c r="AV864" s="678">
        <v>9.5660760000000007</v>
      </c>
      <c r="AW864" s="674">
        <v>0.18497857201920043</v>
      </c>
      <c r="AX864" s="679">
        <v>0.290188</v>
      </c>
      <c r="AY864" s="679">
        <v>99.969766000000007</v>
      </c>
      <c r="AZ864" s="679">
        <v>1.9035884642436716</v>
      </c>
      <c r="BA864" s="674">
        <v>0.26090099999999999</v>
      </c>
      <c r="BB864" s="678">
        <v>89.880394499999994</v>
      </c>
      <c r="BC864" s="674">
        <v>1.7957756335221049</v>
      </c>
      <c r="BD864" s="674">
        <v>0.234265</v>
      </c>
      <c r="BE864" s="678">
        <v>80.704292499999994</v>
      </c>
      <c r="BF864" s="674">
        <v>1.696106460537457</v>
      </c>
      <c r="BG864" s="674">
        <v>0.21037500000000001</v>
      </c>
      <c r="BH864" s="678">
        <v>72.474187499999999</v>
      </c>
      <c r="BI864" s="674">
        <v>1.5990502951893228</v>
      </c>
      <c r="BJ864" s="674">
        <v>0.188944</v>
      </c>
      <c r="BK864" s="678">
        <v>65.091207999999995</v>
      </c>
      <c r="BL864" s="674">
        <v>1.5077168612350977</v>
      </c>
      <c r="BM864" s="568"/>
      <c r="BN864" s="568"/>
      <c r="BO864" s="568"/>
      <c r="BP864" s="568"/>
      <c r="BQ864" s="599">
        <f t="shared" si="1332"/>
        <v>8.0327761856690714</v>
      </c>
      <c r="BR864" s="223"/>
      <c r="BS864" s="660"/>
      <c r="BT864" s="665">
        <v>0.7415990959315415</v>
      </c>
      <c r="BU864" s="660">
        <v>2.7055000958298976</v>
      </c>
      <c r="BV864" s="660">
        <v>2.6356341468635387</v>
      </c>
      <c r="BW864" s="660">
        <v>1.9500428470440934</v>
      </c>
      <c r="BX864" s="660">
        <v>1.8037176477547883</v>
      </c>
      <c r="BY864" s="660">
        <v>1.6685679023655708</v>
      </c>
      <c r="BZ864" s="570"/>
      <c r="CA864" s="223"/>
      <c r="CB864" s="568"/>
      <c r="CC864" s="568">
        <v>0.71822467999999995</v>
      </c>
      <c r="CD864" s="568"/>
      <c r="CE864" s="568"/>
      <c r="CF864" s="568"/>
      <c r="CG864" s="568"/>
      <c r="CH864" s="568"/>
      <c r="CI864" s="578"/>
      <c r="CJ864" s="578"/>
      <c r="CK864" s="577"/>
    </row>
    <row r="865" spans="1:89" s="220" customFormat="1" ht="30" outlineLevel="1">
      <c r="A865" s="568"/>
      <c r="B865" s="568"/>
      <c r="C865" s="466" t="s">
        <v>209</v>
      </c>
      <c r="D865" s="469" t="s">
        <v>366</v>
      </c>
      <c r="E865" s="226" t="s">
        <v>75</v>
      </c>
      <c r="F865" s="226" t="s">
        <v>14</v>
      </c>
      <c r="G865" s="599">
        <f t="shared" si="1321"/>
        <v>10498</v>
      </c>
      <c r="H865" s="225">
        <v>1615</v>
      </c>
      <c r="I865" s="571">
        <v>808</v>
      </c>
      <c r="J865" s="225">
        <v>2422</v>
      </c>
      <c r="K865" s="571">
        <v>587</v>
      </c>
      <c r="L865" s="571">
        <v>588</v>
      </c>
      <c r="M865" s="571">
        <v>588</v>
      </c>
      <c r="N865" s="571">
        <v>588</v>
      </c>
      <c r="O865" s="571">
        <f t="shared" si="1329"/>
        <v>2351</v>
      </c>
      <c r="P865" s="571">
        <v>2422</v>
      </c>
      <c r="Q865" s="571">
        <v>2495</v>
      </c>
      <c r="R865" s="571">
        <v>2570</v>
      </c>
      <c r="S865" s="571">
        <v>2647</v>
      </c>
      <c r="T865" s="221">
        <f t="shared" si="1325"/>
        <v>4038</v>
      </c>
      <c r="U865" s="568">
        <v>1710</v>
      </c>
      <c r="V865" s="568">
        <v>808</v>
      </c>
      <c r="W865" s="568">
        <v>1520</v>
      </c>
      <c r="X865" s="568"/>
      <c r="Y865" s="568"/>
      <c r="Z865" s="568"/>
      <c r="AA865" s="222" t="s">
        <v>316</v>
      </c>
      <c r="AB865" s="575">
        <f t="shared" si="1327"/>
        <v>8.1086323726769312</v>
      </c>
      <c r="AC865" s="222">
        <f>7.75786932081669-AC864-AC863-AC862-AC861-AC860</f>
        <v>7.0134320824061511</v>
      </c>
      <c r="AD865" s="568">
        <f t="shared" ref="AD865" si="1333">AC865*344.5</f>
        <v>2416.127352388919</v>
      </c>
      <c r="AE865" s="584">
        <f>24.4623520512083-AE864-AE863-AE862-AE861-AE860</f>
        <v>21.863099446374932</v>
      </c>
      <c r="AF865" s="673">
        <v>0.98564741367693187</v>
      </c>
      <c r="AG865" s="674">
        <v>339.555534011703</v>
      </c>
      <c r="AH865" s="680">
        <v>3.1983174361661395</v>
      </c>
      <c r="AI865" s="674">
        <v>1.6566099590000001</v>
      </c>
      <c r="AJ865" s="674">
        <v>570.70213087550007</v>
      </c>
      <c r="AK865" s="674">
        <v>5.1502589189332486</v>
      </c>
      <c r="AL865" s="674">
        <v>0.29393200000000003</v>
      </c>
      <c r="AM865" s="674">
        <v>101.25957400000001</v>
      </c>
      <c r="AN865" s="674">
        <v>1.0553999122451807</v>
      </c>
      <c r="AO865" s="674">
        <v>0.63347299999999995</v>
      </c>
      <c r="AP865" s="674">
        <v>218.23144849999997</v>
      </c>
      <c r="AQ865" s="674">
        <v>2.1692535277145066</v>
      </c>
      <c r="AR865" s="674">
        <v>0.398034</v>
      </c>
      <c r="AS865" s="674">
        <v>137.122713</v>
      </c>
      <c r="AT865" s="674">
        <v>1.4409950938924387</v>
      </c>
      <c r="AU865" s="674">
        <v>0.60167099999999996</v>
      </c>
      <c r="AV865" s="674">
        <v>207.27565949999999</v>
      </c>
      <c r="AW865" s="674">
        <v>2.1860832527706271</v>
      </c>
      <c r="AX865" s="673">
        <v>1.9271099999999999</v>
      </c>
      <c r="AY865" s="673">
        <v>663.88939499999992</v>
      </c>
      <c r="AZ865" s="673">
        <v>6.8517317866227536</v>
      </c>
      <c r="BA865" s="674">
        <v>1.815283</v>
      </c>
      <c r="BB865" s="674">
        <v>625.36499349999997</v>
      </c>
      <c r="BC865" s="674">
        <v>6.8553392236622122</v>
      </c>
      <c r="BD865" s="674">
        <v>1.7239819999999999</v>
      </c>
      <c r="BE865" s="674">
        <v>593.91179899999997</v>
      </c>
      <c r="BF865" s="674">
        <v>6.8364547085660181</v>
      </c>
      <c r="BG865" s="674">
        <v>1.6370849999999999</v>
      </c>
      <c r="BH865" s="674">
        <v>563.97578249999992</v>
      </c>
      <c r="BI865" s="674">
        <v>6.8188977520631555</v>
      </c>
      <c r="BJ865" s="674">
        <v>1.5543990000000001</v>
      </c>
      <c r="BK865" s="674">
        <v>535.49045550000005</v>
      </c>
      <c r="BL865" s="674">
        <v>6.8026122644136811</v>
      </c>
      <c r="BM865" s="568"/>
      <c r="BN865" s="568"/>
      <c r="BO865" s="568"/>
      <c r="BP865" s="568"/>
      <c r="BQ865" s="599">
        <f t="shared" si="1332"/>
        <v>192.34799593729335</v>
      </c>
      <c r="BR865" s="223"/>
      <c r="BS865" s="660"/>
      <c r="BT865" s="660">
        <v>42.70051884149585</v>
      </c>
      <c r="BU865" s="660">
        <v>44.98484219698058</v>
      </c>
      <c r="BV865" s="660">
        <v>52.327709325867502</v>
      </c>
      <c r="BW865" s="660">
        <v>52.334925572949395</v>
      </c>
      <c r="BX865" s="660">
        <v>56.642717781130742</v>
      </c>
      <c r="BY865" s="660">
        <v>58.978615865862999</v>
      </c>
      <c r="BZ865" s="570"/>
      <c r="CA865" s="350"/>
      <c r="CB865" s="589"/>
      <c r="CC865" s="568">
        <v>20.400675532000001</v>
      </c>
      <c r="CD865" s="568"/>
      <c r="CE865" s="568"/>
      <c r="CF865" s="568"/>
      <c r="CG865" s="568"/>
      <c r="CH865" s="568"/>
      <c r="CI865" s="578"/>
      <c r="CJ865" s="578"/>
      <c r="CK865" s="577"/>
    </row>
    <row r="866" spans="1:89" outlineLevel="1">
      <c r="A866" s="87"/>
      <c r="B866" s="87"/>
      <c r="C866" s="96" t="s">
        <v>104</v>
      </c>
      <c r="D866" s="87"/>
      <c r="E866" s="222"/>
      <c r="F866" s="222"/>
      <c r="G866" s="225">
        <f t="shared" si="1321"/>
        <v>0</v>
      </c>
      <c r="H866" s="225"/>
      <c r="I866" s="224"/>
      <c r="J866" s="225"/>
      <c r="K866" s="90"/>
      <c r="L866" s="90"/>
      <c r="M866" s="90"/>
      <c r="N866" s="90"/>
      <c r="O866" s="571">
        <f t="shared" si="1329"/>
        <v>0</v>
      </c>
      <c r="P866" s="90"/>
      <c r="Q866" s="90"/>
      <c r="R866" s="90"/>
      <c r="S866" s="224"/>
      <c r="T866" s="221">
        <f t="shared" si="1325"/>
        <v>0</v>
      </c>
      <c r="U866" s="87"/>
      <c r="V866" s="87"/>
      <c r="W866" s="87"/>
      <c r="X866" s="87"/>
      <c r="Y866" s="87"/>
      <c r="Z866" s="222"/>
      <c r="AA866" s="87"/>
      <c r="AB866" s="575">
        <f t="shared" si="1327"/>
        <v>0</v>
      </c>
      <c r="AC866" s="247"/>
      <c r="AD866" s="247"/>
      <c r="AE866" s="247"/>
      <c r="AF866" s="247"/>
      <c r="AG866" s="247"/>
      <c r="AH866" s="247"/>
      <c r="AI866" s="87"/>
      <c r="AJ866" s="87"/>
      <c r="AK866" s="87"/>
      <c r="AL866" s="87"/>
      <c r="AM866" s="222"/>
      <c r="AN866" s="87"/>
      <c r="AO866" s="87"/>
      <c r="AP866" s="222"/>
      <c r="AQ866" s="87"/>
      <c r="AR866" s="87"/>
      <c r="AS866" s="222"/>
      <c r="AT866" s="87"/>
      <c r="AU866" s="87"/>
      <c r="AV866" s="222"/>
      <c r="AW866" s="87"/>
      <c r="AX866" s="222"/>
      <c r="AY866" s="222"/>
      <c r="AZ866" s="222"/>
      <c r="BA866" s="87"/>
      <c r="BB866" s="222"/>
      <c r="BC866" s="87"/>
      <c r="BD866" s="87"/>
      <c r="BE866" s="222"/>
      <c r="BF866" s="87"/>
      <c r="BG866" s="87"/>
      <c r="BH866" s="222"/>
      <c r="BI866" s="87"/>
      <c r="BJ866" s="222"/>
      <c r="BK866" s="222"/>
      <c r="BL866" s="222"/>
      <c r="BM866" s="87"/>
      <c r="BN866" s="87"/>
      <c r="BO866" s="87"/>
      <c r="BP866" s="87"/>
      <c r="BQ866" s="575"/>
      <c r="BR866" s="223"/>
      <c r="BS866" s="223"/>
      <c r="BT866" s="223"/>
      <c r="BU866" s="223"/>
      <c r="BV866" s="223"/>
      <c r="BW866" s="223"/>
      <c r="BX866" s="223"/>
      <c r="BY866" s="223"/>
      <c r="BZ866" s="225">
        <f>SUM(CA866:CD866)</f>
        <v>0</v>
      </c>
      <c r="CA866" s="223"/>
      <c r="CB866" s="222"/>
      <c r="CC866" s="222"/>
      <c r="CD866" s="222"/>
      <c r="CE866" s="222"/>
      <c r="CF866" s="226"/>
      <c r="CG866" s="568"/>
      <c r="CH866" s="568"/>
      <c r="CI866" s="89"/>
      <c r="CJ866" s="89"/>
      <c r="CK866" s="222"/>
    </row>
    <row r="867" spans="1:89" outlineLevel="1">
      <c r="A867" s="117"/>
      <c r="B867" s="117"/>
      <c r="C867" s="97"/>
      <c r="D867" s="124" t="s">
        <v>13</v>
      </c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24"/>
      <c r="AB867" s="575">
        <f>SUM(AB860:AB866)</f>
        <v>19.453622827897142</v>
      </c>
      <c r="AC867" s="247">
        <f t="shared" ref="AC867:AE867" si="1334">SUM(AC860:AC866)</f>
        <v>7.7578693208166909</v>
      </c>
      <c r="AD867" s="247">
        <f t="shared" si="1334"/>
        <v>2672.5859810213501</v>
      </c>
      <c r="AE867" s="247">
        <f t="shared" si="1334"/>
        <v>24.462352051208299</v>
      </c>
      <c r="AF867" s="225">
        <f t="shared" ref="AF867" si="1335">SUM(AF860:AF866)</f>
        <v>8.0062176340621001</v>
      </c>
      <c r="AG867" s="225">
        <f t="shared" ref="AG867" si="1336">SUM(AG860:AG866)</f>
        <v>2758.1419749343936</v>
      </c>
      <c r="AH867" s="225">
        <f t="shared" ref="AH867" si="1337">SUM(AH860:AH866)</f>
        <v>28.125679768841497</v>
      </c>
      <c r="AI867" s="111">
        <f>SUM(AI860:AI866)</f>
        <v>2.0777251938350445</v>
      </c>
      <c r="AJ867" s="225">
        <f t="shared" ref="AJ867:AK867" si="1338">SUM(AJ860:AJ866)</f>
        <v>715.77632927617287</v>
      </c>
      <c r="AK867" s="225">
        <f t="shared" si="1338"/>
        <v>23.195771530860796</v>
      </c>
      <c r="AL867" s="111">
        <f t="shared" ref="AL867" si="1339">SUM(AL860:AL866)</f>
        <v>0.55421699999999996</v>
      </c>
      <c r="AM867" s="111">
        <f t="shared" ref="AM867" si="1340">SUM(AM860:AM866)</f>
        <v>190.92775650000002</v>
      </c>
      <c r="AN867" s="111">
        <f t="shared" ref="AN867" si="1341">SUM(AN860:AN866)</f>
        <v>2.2377939378669329</v>
      </c>
      <c r="AO867" s="111">
        <f t="shared" ref="AO867" si="1342">SUM(AO860:AO866)</f>
        <v>0.97611999999999999</v>
      </c>
      <c r="AP867" s="111">
        <f t="shared" ref="AP867" si="1343">SUM(AP860:AP866)</f>
        <v>336.27333999999996</v>
      </c>
      <c r="AQ867" s="111">
        <f t="shared" ref="AQ867" si="1344">SUM(AQ860:AQ866)</f>
        <v>3.6369300513997374</v>
      </c>
      <c r="AR867" s="111">
        <f t="shared" ref="AR867" si="1345">SUM(AR860:AR866)</f>
        <v>0.80740999999999996</v>
      </c>
      <c r="AS867" s="111">
        <f t="shared" ref="AS867" si="1346">SUM(AS860:AS866)</f>
        <v>278.15274499999998</v>
      </c>
      <c r="AT867" s="111">
        <f t="shared" ref="AT867" si="1347">SUM(AT860:AT866)</f>
        <v>3.1711250034666385</v>
      </c>
      <c r="AU867" s="111">
        <f t="shared" ref="AU867" si="1348">SUM(AU860:AU866)</f>
        <v>0.97246199999999994</v>
      </c>
      <c r="AV867" s="111">
        <f t="shared" ref="AV867" si="1349">SUM(AV860:AV866)</f>
        <v>335.01315899999997</v>
      </c>
      <c r="AW867" s="111">
        <f t="shared" ref="AW867" si="1350">SUM(AW860:AW866)</f>
        <v>3.6173855392702308</v>
      </c>
      <c r="AX867" s="111">
        <f t="shared" ref="AX867" si="1351">SUM(AX860:AX866)</f>
        <v>3.310209</v>
      </c>
      <c r="AY867" s="111">
        <f t="shared" ref="AY867" si="1352">SUM(AY860:AY866)</f>
        <v>1140.3670004999999</v>
      </c>
      <c r="AZ867" s="111">
        <f t="shared" ref="AZ867" si="1353">SUM(AZ860:AZ866)</f>
        <v>12.663234532003541</v>
      </c>
      <c r="BA867" s="111">
        <f t="shared" ref="BA867" si="1354">SUM(BA860:BA866)</f>
        <v>3.114614</v>
      </c>
      <c r="BB867" s="111">
        <f t="shared" ref="BB867" si="1355">SUM(BB860:BB866)</f>
        <v>1072.9845230000001</v>
      </c>
      <c r="BC867" s="111">
        <f t="shared" ref="BC867" si="1356">SUM(BC860:BC866)</f>
        <v>12.572701689665838</v>
      </c>
      <c r="BD867" s="111">
        <f t="shared" ref="BD867" si="1357">SUM(BD860:BD866)</f>
        <v>2.9448569999999998</v>
      </c>
      <c r="BE867" s="111">
        <f t="shared" ref="BE867" si="1358">SUM(BE860:BE866)</f>
        <v>1014.5032365</v>
      </c>
      <c r="BF867" s="111">
        <f t="shared" ref="BF867" si="1359">SUM(BF860:BF866)</f>
        <v>12.444965463358473</v>
      </c>
      <c r="BG867" s="111">
        <f t="shared" ref="BG867" si="1360">SUM(BG860:BG866)</f>
        <v>2.7848410000000001</v>
      </c>
      <c r="BH867" s="111">
        <f t="shared" ref="BH867" si="1361">SUM(BH860:BH866)</f>
        <v>959.37772449999989</v>
      </c>
      <c r="BI867" s="111">
        <f t="shared" ref="BI867" si="1362">SUM(BI860:BI866)</f>
        <v>12.322391123651514</v>
      </c>
      <c r="BJ867" s="225">
        <f t="shared" ref="BJ867" si="1363">SUM(BJ860:BJ866)</f>
        <v>2.6339570000000001</v>
      </c>
      <c r="BK867" s="225">
        <f t="shared" ref="BK867" si="1364">SUM(BK860:BK866)</f>
        <v>907.39818650000007</v>
      </c>
      <c r="BL867" s="225">
        <f t="shared" ref="BL867" si="1365">SUM(BL860:BL866)</f>
        <v>12.207978132923312</v>
      </c>
      <c r="BM867" s="112">
        <f t="shared" ref="BM867" si="1366">SUM(BM860:BM866)</f>
        <v>0</v>
      </c>
      <c r="BN867" s="112">
        <f t="shared" ref="BN867" si="1367">SUM(BN860:BN866)</f>
        <v>0</v>
      </c>
      <c r="BO867" s="112">
        <f t="shared" ref="BO867" si="1368">SUM(BO860:BO866)</f>
        <v>0</v>
      </c>
      <c r="BP867" s="112">
        <f t="shared" ref="BP867" si="1369">SUM(BP860:BP866)</f>
        <v>0</v>
      </c>
      <c r="BQ867" s="599">
        <f t="shared" ref="BQ867" si="1370">SUM(BQ860:BQ866)</f>
        <v>203.10341636111337</v>
      </c>
      <c r="BR867" s="247">
        <f t="shared" ref="BR867" si="1371">SUM(BR860:BR866)</f>
        <v>0</v>
      </c>
      <c r="BS867" s="111">
        <f t="shared" ref="BS867" si="1372">SUM(BS860:BS866)</f>
        <v>0</v>
      </c>
      <c r="BT867" s="111">
        <f>SUM(BT860:BT866)</f>
        <v>44.554081713510044</v>
      </c>
      <c r="BU867" s="111">
        <f t="shared" ref="BU867" si="1373">SUM(BU860:BU866)</f>
        <v>48.254997754878787</v>
      </c>
      <c r="BV867" s="225">
        <f t="shared" ref="BV867" si="1374">SUM(BV860:BV866)</f>
        <v>55.499766472731039</v>
      </c>
      <c r="BW867" s="225">
        <f t="shared" ref="BW867" si="1375">SUM(BW860:BW866)</f>
        <v>54.794570419993491</v>
      </c>
      <c r="BX867" s="225">
        <f t="shared" ref="BX867" si="1376">SUM(BX860:BX866)</f>
        <v>58.930557428885528</v>
      </c>
      <c r="BY867" s="225">
        <f t="shared" ref="BY867" si="1377">SUM(BY860:BY866)</f>
        <v>61.107099768228572</v>
      </c>
      <c r="BZ867" s="225">
        <f t="shared" ref="BZ867" si="1378">SUM(BZ860:BZ866)</f>
        <v>0</v>
      </c>
      <c r="CA867" s="247">
        <f t="shared" ref="CA867" si="1379">SUM(CA860:CA866)</f>
        <v>0</v>
      </c>
      <c r="CB867" s="225">
        <f>SUM(CB860:CB866)</f>
        <v>0</v>
      </c>
      <c r="CC867" s="225">
        <f t="shared" ref="CC867" si="1380">SUM(CC860:CC866)</f>
        <v>21.163162002</v>
      </c>
      <c r="CD867" s="225">
        <f t="shared" ref="CD867" si="1381">SUM(CD860:CD866)</f>
        <v>0</v>
      </c>
      <c r="CE867" s="225">
        <f t="shared" ref="CE867" si="1382">SUM(CE860:CE866)</f>
        <v>0</v>
      </c>
      <c r="CF867" s="225">
        <f t="shared" ref="CF867" si="1383">SUM(CF860:CF866)</f>
        <v>0</v>
      </c>
      <c r="CG867" s="225">
        <f t="shared" ref="CG867" si="1384">SUM(CG860:CG866)</f>
        <v>0</v>
      </c>
      <c r="CH867" s="225">
        <f t="shared" ref="CH867" si="1385">SUM(CH860:CH866)</f>
        <v>0</v>
      </c>
      <c r="CI867" s="89"/>
      <c r="CJ867" s="89"/>
      <c r="CK867" s="222"/>
    </row>
    <row r="868" spans="1:89" hidden="1" outlineLevel="1">
      <c r="A868" s="117"/>
      <c r="B868" s="117"/>
      <c r="C868" s="95" t="s">
        <v>45</v>
      </c>
      <c r="D868" s="122" t="s">
        <v>105</v>
      </c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23"/>
      <c r="AB868" s="112"/>
      <c r="AC868" s="246"/>
      <c r="AD868" s="246"/>
      <c r="AE868" s="246"/>
      <c r="AF868" s="246"/>
      <c r="AG868" s="246"/>
      <c r="AH868" s="246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246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246"/>
      <c r="CG868" s="582"/>
      <c r="CH868" s="582"/>
      <c r="CI868" s="112"/>
      <c r="CJ868" s="112"/>
      <c r="CK868" s="112"/>
    </row>
    <row r="869" spans="1:89" hidden="1" outlineLevel="1">
      <c r="A869" s="117"/>
      <c r="B869" s="117"/>
      <c r="C869" s="95"/>
      <c r="D869" s="122"/>
      <c r="E869" s="123"/>
      <c r="F869" s="123"/>
      <c r="G869" s="111">
        <f>J869+O869+P869+Q869+R869</f>
        <v>0</v>
      </c>
      <c r="H869" s="225">
        <f t="shared" ref="H869:J871" si="1386">SUM(I869:L869)</f>
        <v>0</v>
      </c>
      <c r="I869" s="225">
        <f t="shared" si="1386"/>
        <v>0</v>
      </c>
      <c r="J869" s="111">
        <f t="shared" si="1386"/>
        <v>0</v>
      </c>
      <c r="K869" s="123"/>
      <c r="L869" s="123"/>
      <c r="M869" s="123"/>
      <c r="N869" s="123"/>
      <c r="O869" s="123"/>
      <c r="P869" s="123"/>
      <c r="Q869" s="123"/>
      <c r="R869" s="123"/>
      <c r="S869" s="221"/>
      <c r="T869" s="123"/>
      <c r="U869" s="123"/>
      <c r="V869" s="123"/>
      <c r="W869" s="123"/>
      <c r="X869" s="123"/>
      <c r="Y869" s="123"/>
      <c r="Z869" s="221"/>
      <c r="AA869" s="123"/>
      <c r="AB869" s="111">
        <f>AI869+AX869+BA869+BD869+BG869</f>
        <v>0</v>
      </c>
      <c r="AC869" s="247"/>
      <c r="AD869" s="247"/>
      <c r="AE869" s="247"/>
      <c r="AF869" s="247"/>
      <c r="AG869" s="247"/>
      <c r="AH869" s="247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221"/>
      <c r="BK869" s="221"/>
      <c r="BL869" s="221"/>
      <c r="BM869" s="124"/>
      <c r="BN869" s="124"/>
      <c r="BO869" s="124"/>
      <c r="BP869" s="124"/>
      <c r="BQ869" s="111">
        <f>SUM(BS869:BW869)</f>
        <v>0</v>
      </c>
      <c r="BR869" s="247"/>
      <c r="BS869" s="123"/>
      <c r="BT869" s="123"/>
      <c r="BU869" s="123"/>
      <c r="BV869" s="123"/>
      <c r="BW869" s="123"/>
      <c r="BX869" s="221"/>
      <c r="BY869" s="221"/>
      <c r="BZ869" s="111">
        <f>SUM(CA869:CD869)</f>
        <v>0</v>
      </c>
      <c r="CA869" s="123"/>
      <c r="CB869" s="123"/>
      <c r="CC869" s="123"/>
      <c r="CD869" s="123"/>
      <c r="CE869" s="221"/>
      <c r="CF869" s="229"/>
      <c r="CG869" s="578"/>
      <c r="CH869" s="578"/>
      <c r="CI869" s="123"/>
      <c r="CJ869" s="123"/>
      <c r="CK869" s="117"/>
    </row>
    <row r="870" spans="1:89" hidden="1" outlineLevel="1">
      <c r="A870" s="117"/>
      <c r="B870" s="117"/>
      <c r="C870" s="95"/>
      <c r="D870" s="122"/>
      <c r="E870" s="123"/>
      <c r="F870" s="123"/>
      <c r="G870" s="111">
        <f>J870+O870+P870+Q870+R870</f>
        <v>0</v>
      </c>
      <c r="H870" s="225">
        <f t="shared" si="1386"/>
        <v>0</v>
      </c>
      <c r="I870" s="225">
        <f t="shared" si="1386"/>
        <v>0</v>
      </c>
      <c r="J870" s="111">
        <f t="shared" si="1386"/>
        <v>0</v>
      </c>
      <c r="K870" s="90"/>
      <c r="L870" s="90"/>
      <c r="M870" s="90"/>
      <c r="N870" s="90"/>
      <c r="O870" s="90"/>
      <c r="P870" s="90"/>
      <c r="Q870" s="90"/>
      <c r="R870" s="90"/>
      <c r="S870" s="224"/>
      <c r="T870" s="87"/>
      <c r="U870" s="87"/>
      <c r="V870" s="87"/>
      <c r="W870" s="87"/>
      <c r="X870" s="87"/>
      <c r="Y870" s="87"/>
      <c r="Z870" s="222"/>
      <c r="AA870" s="123"/>
      <c r="AB870" s="111">
        <f>AI870+AX870+BA870+BD870+BG870</f>
        <v>0</v>
      </c>
      <c r="AC870" s="247"/>
      <c r="AD870" s="247"/>
      <c r="AE870" s="247"/>
      <c r="AF870" s="247"/>
      <c r="AG870" s="247"/>
      <c r="AH870" s="247"/>
      <c r="AI870" s="87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221"/>
      <c r="BK870" s="221"/>
      <c r="BL870" s="221"/>
      <c r="BM870" s="124"/>
      <c r="BN870" s="124"/>
      <c r="BO870" s="124"/>
      <c r="BP870" s="124"/>
      <c r="BQ870" s="111">
        <f>SUM(BS870:BW870)</f>
        <v>0</v>
      </c>
      <c r="BR870" s="247"/>
      <c r="BS870" s="123"/>
      <c r="BT870" s="123"/>
      <c r="BU870" s="123"/>
      <c r="BV870" s="123"/>
      <c r="BW870" s="123"/>
      <c r="BX870" s="221"/>
      <c r="BY870" s="221"/>
      <c r="BZ870" s="111">
        <f>SUM(CA870:CD870)</f>
        <v>0</v>
      </c>
      <c r="CA870" s="123"/>
      <c r="CB870" s="123"/>
      <c r="CC870" s="123"/>
      <c r="CD870" s="123"/>
      <c r="CE870" s="221"/>
      <c r="CF870" s="229"/>
      <c r="CG870" s="578"/>
      <c r="CH870" s="578"/>
      <c r="CI870" s="123"/>
      <c r="CJ870" s="123"/>
      <c r="CK870" s="117"/>
    </row>
    <row r="871" spans="1:89" hidden="1" outlineLevel="1">
      <c r="A871" s="117"/>
      <c r="B871" s="117"/>
      <c r="C871" s="95" t="s">
        <v>104</v>
      </c>
      <c r="D871" s="122"/>
      <c r="E871" s="123"/>
      <c r="F871" s="123"/>
      <c r="G871" s="111">
        <f>J871+O871+P871+Q871+R871</f>
        <v>0</v>
      </c>
      <c r="H871" s="225">
        <f t="shared" si="1386"/>
        <v>0</v>
      </c>
      <c r="I871" s="225">
        <f t="shared" si="1386"/>
        <v>0</v>
      </c>
      <c r="J871" s="111">
        <f t="shared" si="1386"/>
        <v>0</v>
      </c>
      <c r="K871" s="90"/>
      <c r="L871" s="90"/>
      <c r="M871" s="90"/>
      <c r="N871" s="90"/>
      <c r="O871" s="90"/>
      <c r="P871" s="90"/>
      <c r="Q871" s="90"/>
      <c r="R871" s="90"/>
      <c r="S871" s="224"/>
      <c r="T871" s="87"/>
      <c r="U871" s="87"/>
      <c r="V871" s="87"/>
      <c r="W871" s="87"/>
      <c r="X871" s="87"/>
      <c r="Y871" s="87"/>
      <c r="Z871" s="222"/>
      <c r="AA871" s="123"/>
      <c r="AB871" s="111">
        <f>AI871+AX871+BA871+BD871+BG871</f>
        <v>0</v>
      </c>
      <c r="AC871" s="247"/>
      <c r="AD871" s="247"/>
      <c r="AE871" s="247"/>
      <c r="AF871" s="247"/>
      <c r="AG871" s="247"/>
      <c r="AH871" s="247"/>
      <c r="AI871" s="87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221"/>
      <c r="BK871" s="221"/>
      <c r="BL871" s="221"/>
      <c r="BM871" s="124"/>
      <c r="BN871" s="124"/>
      <c r="BO871" s="124"/>
      <c r="BP871" s="124"/>
      <c r="BQ871" s="111">
        <f>SUM(BS871:BW871)</f>
        <v>0</v>
      </c>
      <c r="BR871" s="247"/>
      <c r="BS871" s="123"/>
      <c r="BT871" s="123"/>
      <c r="BU871" s="123"/>
      <c r="BV871" s="123"/>
      <c r="BW871" s="123"/>
      <c r="BX871" s="221"/>
      <c r="BY871" s="221"/>
      <c r="BZ871" s="111">
        <f>SUM(CA871:CD871)</f>
        <v>0</v>
      </c>
      <c r="CA871" s="123"/>
      <c r="CB871" s="123"/>
      <c r="CC871" s="123"/>
      <c r="CD871" s="123"/>
      <c r="CE871" s="221"/>
      <c r="CF871" s="229"/>
      <c r="CG871" s="578"/>
      <c r="CH871" s="578"/>
      <c r="CI871" s="123"/>
      <c r="CJ871" s="123"/>
      <c r="CK871" s="117"/>
    </row>
    <row r="872" spans="1:89" hidden="1" outlineLevel="1">
      <c r="A872" s="117"/>
      <c r="B872" s="117"/>
      <c r="C872" s="97"/>
      <c r="D872" s="124" t="s">
        <v>13</v>
      </c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24"/>
      <c r="AB872" s="111">
        <f>SUM(AB869:AB871)</f>
        <v>0</v>
      </c>
      <c r="AC872" s="247"/>
      <c r="AD872" s="247"/>
      <c r="AE872" s="247"/>
      <c r="AF872" s="247"/>
      <c r="AG872" s="247"/>
      <c r="AH872" s="247"/>
      <c r="AI872" s="111">
        <f>SUM(AI869:AI871)</f>
        <v>0</v>
      </c>
      <c r="AJ872" s="111">
        <f>SUM(AJ869:AJ871)</f>
        <v>0</v>
      </c>
      <c r="AK872" s="111">
        <f t="shared" ref="AK872:BI872" si="1387">SUM(AK869:AK871)</f>
        <v>0</v>
      </c>
      <c r="AL872" s="111">
        <f t="shared" si="1387"/>
        <v>0</v>
      </c>
      <c r="AM872" s="111">
        <f t="shared" si="1387"/>
        <v>0</v>
      </c>
      <c r="AN872" s="111">
        <f t="shared" si="1387"/>
        <v>0</v>
      </c>
      <c r="AO872" s="111">
        <f t="shared" si="1387"/>
        <v>0</v>
      </c>
      <c r="AP872" s="111">
        <f t="shared" si="1387"/>
        <v>0</v>
      </c>
      <c r="AQ872" s="111">
        <f t="shared" si="1387"/>
        <v>0</v>
      </c>
      <c r="AR872" s="111">
        <f t="shared" si="1387"/>
        <v>0</v>
      </c>
      <c r="AS872" s="111">
        <f t="shared" si="1387"/>
        <v>0</v>
      </c>
      <c r="AT872" s="111">
        <f t="shared" si="1387"/>
        <v>0</v>
      </c>
      <c r="AU872" s="111">
        <f t="shared" si="1387"/>
        <v>0</v>
      </c>
      <c r="AV872" s="111">
        <f t="shared" si="1387"/>
        <v>0</v>
      </c>
      <c r="AW872" s="111">
        <f t="shared" si="1387"/>
        <v>0</v>
      </c>
      <c r="AX872" s="111">
        <f t="shared" si="1387"/>
        <v>0</v>
      </c>
      <c r="AY872" s="111">
        <f t="shared" si="1387"/>
        <v>0</v>
      </c>
      <c r="AZ872" s="111">
        <f t="shared" si="1387"/>
        <v>0</v>
      </c>
      <c r="BA872" s="111">
        <f t="shared" si="1387"/>
        <v>0</v>
      </c>
      <c r="BB872" s="111">
        <f t="shared" si="1387"/>
        <v>0</v>
      </c>
      <c r="BC872" s="111">
        <f t="shared" si="1387"/>
        <v>0</v>
      </c>
      <c r="BD872" s="111">
        <f t="shared" si="1387"/>
        <v>0</v>
      </c>
      <c r="BE872" s="111">
        <f t="shared" si="1387"/>
        <v>0</v>
      </c>
      <c r="BF872" s="111">
        <f t="shared" si="1387"/>
        <v>0</v>
      </c>
      <c r="BG872" s="111">
        <f t="shared" si="1387"/>
        <v>0</v>
      </c>
      <c r="BH872" s="111">
        <f t="shared" si="1387"/>
        <v>0</v>
      </c>
      <c r="BI872" s="111">
        <f t="shared" si="1387"/>
        <v>0</v>
      </c>
      <c r="BJ872" s="225">
        <f>SUM(BJ869:BJ871)</f>
        <v>0</v>
      </c>
      <c r="BK872" s="225">
        <f>SUM(BK869:BK871)</f>
        <v>0</v>
      </c>
      <c r="BL872" s="225">
        <f>SUM(BL869:BL871)</f>
        <v>0</v>
      </c>
      <c r="BM872" s="112"/>
      <c r="BN872" s="112"/>
      <c r="BO872" s="112"/>
      <c r="BP872" s="112"/>
      <c r="BQ872" s="111">
        <f t="shared" ref="BQ872:CD872" si="1388">SUM(BQ869:BQ871)</f>
        <v>0</v>
      </c>
      <c r="BR872" s="247"/>
      <c r="BS872" s="111">
        <f t="shared" si="1388"/>
        <v>0</v>
      </c>
      <c r="BT872" s="111">
        <f t="shared" si="1388"/>
        <v>0</v>
      </c>
      <c r="BU872" s="111">
        <f t="shared" si="1388"/>
        <v>0</v>
      </c>
      <c r="BV872" s="111">
        <f t="shared" si="1388"/>
        <v>0</v>
      </c>
      <c r="BW872" s="111">
        <f t="shared" si="1388"/>
        <v>0</v>
      </c>
      <c r="BX872" s="225">
        <f>SUM(BX869:BX871)</f>
        <v>0</v>
      </c>
      <c r="BY872" s="225">
        <f>SUM(BY869:BY871)</f>
        <v>0</v>
      </c>
      <c r="BZ872" s="111">
        <f t="shared" si="1388"/>
        <v>0</v>
      </c>
      <c r="CA872" s="111">
        <f t="shared" si="1388"/>
        <v>0</v>
      </c>
      <c r="CB872" s="111">
        <f t="shared" si="1388"/>
        <v>0</v>
      </c>
      <c r="CC872" s="111">
        <f t="shared" si="1388"/>
        <v>0</v>
      </c>
      <c r="CD872" s="111">
        <f t="shared" si="1388"/>
        <v>0</v>
      </c>
      <c r="CE872" s="225">
        <f>SUM(CE869:CE871)</f>
        <v>0</v>
      </c>
      <c r="CF872" s="247"/>
      <c r="CG872" s="570"/>
      <c r="CH872" s="570"/>
      <c r="CI872" s="112"/>
      <c r="CJ872" s="112"/>
      <c r="CK872" s="112"/>
    </row>
    <row r="873" spans="1:89" ht="45" hidden="1" outlineLevel="1">
      <c r="A873" s="117"/>
      <c r="B873" s="117"/>
      <c r="C873" s="98" t="s">
        <v>46</v>
      </c>
      <c r="D873" s="38" t="s">
        <v>290</v>
      </c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23"/>
      <c r="AB873" s="112"/>
      <c r="AC873" s="246"/>
      <c r="AD873" s="246"/>
      <c r="AE873" s="246"/>
      <c r="AF873" s="246"/>
      <c r="AG873" s="246"/>
      <c r="AH873" s="246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246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246"/>
      <c r="CG873" s="582"/>
      <c r="CH873" s="582"/>
      <c r="CI873" s="112"/>
      <c r="CJ873" s="112"/>
      <c r="CK873" s="112"/>
    </row>
    <row r="874" spans="1:89" hidden="1" outlineLevel="1">
      <c r="A874" s="117"/>
      <c r="B874" s="117"/>
      <c r="C874" s="95" t="s">
        <v>124</v>
      </c>
      <c r="D874" s="122" t="s">
        <v>101</v>
      </c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24"/>
      <c r="AB874" s="112"/>
      <c r="AC874" s="246"/>
      <c r="AD874" s="246"/>
      <c r="AE874" s="246"/>
      <c r="AF874" s="246"/>
      <c r="AG874" s="246"/>
      <c r="AH874" s="246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246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246"/>
      <c r="CG874" s="582"/>
      <c r="CH874" s="582"/>
      <c r="CI874" s="112"/>
      <c r="CJ874" s="112"/>
      <c r="CK874" s="112"/>
    </row>
    <row r="875" spans="1:89" hidden="1" outlineLevel="1">
      <c r="A875" s="117"/>
      <c r="B875" s="117"/>
      <c r="C875" s="99"/>
      <c r="D875" s="117"/>
      <c r="E875" s="124"/>
      <c r="F875" s="124"/>
      <c r="G875" s="111">
        <f>J875+O875+P875+Q875+R875</f>
        <v>0</v>
      </c>
      <c r="H875" s="225">
        <f t="shared" ref="H875:J877" si="1389">SUM(I875:L875)</f>
        <v>0</v>
      </c>
      <c r="I875" s="225">
        <f t="shared" si="1389"/>
        <v>0</v>
      </c>
      <c r="J875" s="111">
        <f t="shared" si="1389"/>
        <v>0</v>
      </c>
      <c r="K875" s="123"/>
      <c r="L875" s="123"/>
      <c r="M875" s="123"/>
      <c r="N875" s="123"/>
      <c r="O875" s="123"/>
      <c r="P875" s="123"/>
      <c r="Q875" s="123"/>
      <c r="R875" s="123"/>
      <c r="S875" s="221"/>
      <c r="T875" s="123"/>
      <c r="U875" s="123"/>
      <c r="V875" s="123"/>
      <c r="W875" s="123"/>
      <c r="X875" s="123"/>
      <c r="Y875" s="123"/>
      <c r="Z875" s="221"/>
      <c r="AA875" s="124"/>
      <c r="AB875" s="111">
        <f>AI875+AX875+BA875+BD875+BG875</f>
        <v>0</v>
      </c>
      <c r="AC875" s="247"/>
      <c r="AD875" s="247"/>
      <c r="AE875" s="247"/>
      <c r="AF875" s="247"/>
      <c r="AG875" s="247"/>
      <c r="AH875" s="247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221"/>
      <c r="BK875" s="221"/>
      <c r="BL875" s="221"/>
      <c r="BM875" s="124"/>
      <c r="BN875" s="124"/>
      <c r="BO875" s="124"/>
      <c r="BP875" s="124"/>
      <c r="BQ875" s="111">
        <f>SUM(BS875:BW875)</f>
        <v>0</v>
      </c>
      <c r="BR875" s="247"/>
      <c r="BS875" s="123"/>
      <c r="BT875" s="123"/>
      <c r="BU875" s="123"/>
      <c r="BV875" s="123"/>
      <c r="BW875" s="123"/>
      <c r="BX875" s="221"/>
      <c r="BY875" s="221"/>
      <c r="BZ875" s="111">
        <f>SUM(CA875:CD875)</f>
        <v>0</v>
      </c>
      <c r="CA875" s="123"/>
      <c r="CB875" s="123"/>
      <c r="CC875" s="123"/>
      <c r="CD875" s="123"/>
      <c r="CE875" s="221"/>
      <c r="CF875" s="229"/>
      <c r="CG875" s="578"/>
      <c r="CH875" s="578"/>
      <c r="CI875" s="124"/>
      <c r="CJ875" s="124"/>
      <c r="CK875" s="117"/>
    </row>
    <row r="876" spans="1:89" hidden="1" outlineLevel="1">
      <c r="A876" s="117"/>
      <c r="B876" s="117"/>
      <c r="C876" s="99"/>
      <c r="D876" s="117"/>
      <c r="E876" s="124"/>
      <c r="F876" s="124"/>
      <c r="G876" s="111">
        <f>J876+O876+P876+Q876+R876</f>
        <v>0</v>
      </c>
      <c r="H876" s="225">
        <f t="shared" si="1389"/>
        <v>0</v>
      </c>
      <c r="I876" s="225">
        <f t="shared" si="1389"/>
        <v>0</v>
      </c>
      <c r="J876" s="111">
        <f t="shared" si="1389"/>
        <v>0</v>
      </c>
      <c r="K876" s="90"/>
      <c r="L876" s="90"/>
      <c r="M876" s="90"/>
      <c r="N876" s="90"/>
      <c r="O876" s="90"/>
      <c r="P876" s="90"/>
      <c r="Q876" s="90"/>
      <c r="R876" s="90"/>
      <c r="S876" s="224"/>
      <c r="T876" s="87"/>
      <c r="U876" s="87"/>
      <c r="V876" s="87"/>
      <c r="W876" s="87"/>
      <c r="X876" s="87"/>
      <c r="Y876" s="87"/>
      <c r="Z876" s="222"/>
      <c r="AA876" s="124"/>
      <c r="AB876" s="111">
        <f>AI876+AX876+BA876+BD876+BG876</f>
        <v>0</v>
      </c>
      <c r="AC876" s="247"/>
      <c r="AD876" s="247"/>
      <c r="AE876" s="247"/>
      <c r="AF876" s="247"/>
      <c r="AG876" s="247"/>
      <c r="AH876" s="247"/>
      <c r="AI876" s="87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221"/>
      <c r="BK876" s="221"/>
      <c r="BL876" s="221"/>
      <c r="BM876" s="124"/>
      <c r="BN876" s="124"/>
      <c r="BO876" s="124"/>
      <c r="BP876" s="124"/>
      <c r="BQ876" s="111">
        <f>SUM(BS876:BW876)</f>
        <v>0</v>
      </c>
      <c r="BR876" s="247"/>
      <c r="BS876" s="87"/>
      <c r="BT876" s="87"/>
      <c r="BU876" s="87"/>
      <c r="BV876" s="87"/>
      <c r="BW876" s="87"/>
      <c r="BX876" s="222"/>
      <c r="BY876" s="222"/>
      <c r="BZ876" s="111">
        <f>SUM(CA876:CD876)</f>
        <v>0</v>
      </c>
      <c r="CA876" s="87"/>
      <c r="CB876" s="87"/>
      <c r="CC876" s="87"/>
      <c r="CD876" s="87"/>
      <c r="CE876" s="222"/>
      <c r="CF876" s="226"/>
      <c r="CG876" s="568"/>
      <c r="CH876" s="568"/>
      <c r="CI876" s="124"/>
      <c r="CJ876" s="124"/>
      <c r="CK876" s="117"/>
    </row>
    <row r="877" spans="1:89" hidden="1" outlineLevel="1">
      <c r="A877" s="117"/>
      <c r="B877" s="117"/>
      <c r="C877" s="99" t="s">
        <v>104</v>
      </c>
      <c r="D877" s="117"/>
      <c r="E877" s="124"/>
      <c r="F877" s="124"/>
      <c r="G877" s="111">
        <f>J877+O877+P877+Q877+R877</f>
        <v>0</v>
      </c>
      <c r="H877" s="225">
        <f t="shared" si="1389"/>
        <v>0</v>
      </c>
      <c r="I877" s="225">
        <f t="shared" si="1389"/>
        <v>0</v>
      </c>
      <c r="J877" s="111">
        <f t="shared" si="1389"/>
        <v>0</v>
      </c>
      <c r="K877" s="90"/>
      <c r="L877" s="90"/>
      <c r="M877" s="90"/>
      <c r="N877" s="90"/>
      <c r="O877" s="90"/>
      <c r="P877" s="90"/>
      <c r="Q877" s="90"/>
      <c r="R877" s="90"/>
      <c r="S877" s="224"/>
      <c r="T877" s="87"/>
      <c r="U877" s="87"/>
      <c r="V877" s="87"/>
      <c r="W877" s="87"/>
      <c r="X877" s="87"/>
      <c r="Y877" s="87"/>
      <c r="Z877" s="222"/>
      <c r="AA877" s="124"/>
      <c r="AB877" s="111">
        <f>AI877+AX877+BA877+BD877+BG877</f>
        <v>0</v>
      </c>
      <c r="AC877" s="247"/>
      <c r="AD877" s="247"/>
      <c r="AE877" s="247"/>
      <c r="AF877" s="247"/>
      <c r="AG877" s="247"/>
      <c r="AH877" s="247"/>
      <c r="AI877" s="87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221"/>
      <c r="BK877" s="221"/>
      <c r="BL877" s="221"/>
      <c r="BM877" s="124"/>
      <c r="BN877" s="124"/>
      <c r="BO877" s="124"/>
      <c r="BP877" s="124"/>
      <c r="BQ877" s="111">
        <f>SUM(BS877:BW877)</f>
        <v>0</v>
      </c>
      <c r="BR877" s="247"/>
      <c r="BS877" s="87"/>
      <c r="BT877" s="87"/>
      <c r="BU877" s="87"/>
      <c r="BV877" s="87"/>
      <c r="BW877" s="87"/>
      <c r="BX877" s="222"/>
      <c r="BY877" s="222"/>
      <c r="BZ877" s="111">
        <f>SUM(CA877:CD877)</f>
        <v>0</v>
      </c>
      <c r="CA877" s="87"/>
      <c r="CB877" s="87"/>
      <c r="CC877" s="87"/>
      <c r="CD877" s="87"/>
      <c r="CE877" s="222"/>
      <c r="CF877" s="226"/>
      <c r="CG877" s="568"/>
      <c r="CH877" s="568"/>
      <c r="CI877" s="124"/>
      <c r="CJ877" s="124"/>
      <c r="CK877" s="117"/>
    </row>
    <row r="878" spans="1:89" hidden="1" outlineLevel="1">
      <c r="A878" s="117"/>
      <c r="B878" s="117"/>
      <c r="C878" s="97"/>
      <c r="D878" s="124" t="s">
        <v>13</v>
      </c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24"/>
      <c r="AB878" s="111">
        <f>SUM(AB875:AB877)</f>
        <v>0</v>
      </c>
      <c r="AC878" s="247"/>
      <c r="AD878" s="247"/>
      <c r="AE878" s="247"/>
      <c r="AF878" s="247"/>
      <c r="AG878" s="247"/>
      <c r="AH878" s="247"/>
      <c r="AI878" s="111">
        <f>SUM(AI875:AI877)</f>
        <v>0</v>
      </c>
      <c r="AJ878" s="111">
        <f>SUM(AJ875:AJ877)</f>
        <v>0</v>
      </c>
      <c r="AK878" s="111">
        <f t="shared" ref="AK878:BI878" si="1390">SUM(AK875:AK877)</f>
        <v>0</v>
      </c>
      <c r="AL878" s="111">
        <f t="shared" si="1390"/>
        <v>0</v>
      </c>
      <c r="AM878" s="111">
        <f t="shared" si="1390"/>
        <v>0</v>
      </c>
      <c r="AN878" s="111">
        <f t="shared" si="1390"/>
        <v>0</v>
      </c>
      <c r="AO878" s="111">
        <f t="shared" si="1390"/>
        <v>0</v>
      </c>
      <c r="AP878" s="111">
        <f t="shared" si="1390"/>
        <v>0</v>
      </c>
      <c r="AQ878" s="111">
        <f t="shared" si="1390"/>
        <v>0</v>
      </c>
      <c r="AR878" s="111">
        <f t="shared" si="1390"/>
        <v>0</v>
      </c>
      <c r="AS878" s="111">
        <f t="shared" si="1390"/>
        <v>0</v>
      </c>
      <c r="AT878" s="111">
        <f t="shared" si="1390"/>
        <v>0</v>
      </c>
      <c r="AU878" s="111">
        <f t="shared" si="1390"/>
        <v>0</v>
      </c>
      <c r="AV878" s="111">
        <f t="shared" si="1390"/>
        <v>0</v>
      </c>
      <c r="AW878" s="111">
        <f t="shared" si="1390"/>
        <v>0</v>
      </c>
      <c r="AX878" s="111">
        <f t="shared" si="1390"/>
        <v>0</v>
      </c>
      <c r="AY878" s="111">
        <f t="shared" si="1390"/>
        <v>0</v>
      </c>
      <c r="AZ878" s="111">
        <f t="shared" si="1390"/>
        <v>0</v>
      </c>
      <c r="BA878" s="111">
        <f t="shared" si="1390"/>
        <v>0</v>
      </c>
      <c r="BB878" s="111">
        <f t="shared" si="1390"/>
        <v>0</v>
      </c>
      <c r="BC878" s="111">
        <f t="shared" si="1390"/>
        <v>0</v>
      </c>
      <c r="BD878" s="111">
        <f t="shared" si="1390"/>
        <v>0</v>
      </c>
      <c r="BE878" s="111">
        <f t="shared" si="1390"/>
        <v>0</v>
      </c>
      <c r="BF878" s="111">
        <f t="shared" si="1390"/>
        <v>0</v>
      </c>
      <c r="BG878" s="111">
        <f t="shared" si="1390"/>
        <v>0</v>
      </c>
      <c r="BH878" s="111">
        <f t="shared" si="1390"/>
        <v>0</v>
      </c>
      <c r="BI878" s="111">
        <f t="shared" si="1390"/>
        <v>0</v>
      </c>
      <c r="BJ878" s="225">
        <f>SUM(BJ875:BJ877)</f>
        <v>0</v>
      </c>
      <c r="BK878" s="225">
        <f>SUM(BK875:BK877)</f>
        <v>0</v>
      </c>
      <c r="BL878" s="225">
        <f>SUM(BL875:BL877)</f>
        <v>0</v>
      </c>
      <c r="BM878" s="112"/>
      <c r="BN878" s="112"/>
      <c r="BO878" s="112"/>
      <c r="BP878" s="112"/>
      <c r="BQ878" s="111">
        <f t="shared" ref="BQ878:CD878" si="1391">SUM(BQ875:BQ877)</f>
        <v>0</v>
      </c>
      <c r="BR878" s="247"/>
      <c r="BS878" s="111">
        <f t="shared" si="1391"/>
        <v>0</v>
      </c>
      <c r="BT878" s="111">
        <f t="shared" si="1391"/>
        <v>0</v>
      </c>
      <c r="BU878" s="111">
        <f t="shared" si="1391"/>
        <v>0</v>
      </c>
      <c r="BV878" s="111">
        <f t="shared" si="1391"/>
        <v>0</v>
      </c>
      <c r="BW878" s="111">
        <f t="shared" si="1391"/>
        <v>0</v>
      </c>
      <c r="BX878" s="225">
        <f>SUM(BX875:BX877)</f>
        <v>0</v>
      </c>
      <c r="BY878" s="225">
        <f>SUM(BY875:BY877)</f>
        <v>0</v>
      </c>
      <c r="BZ878" s="111">
        <f t="shared" si="1391"/>
        <v>0</v>
      </c>
      <c r="CA878" s="111">
        <f t="shared" si="1391"/>
        <v>0</v>
      </c>
      <c r="CB878" s="111">
        <f t="shared" si="1391"/>
        <v>0</v>
      </c>
      <c r="CC878" s="111">
        <f t="shared" si="1391"/>
        <v>0</v>
      </c>
      <c r="CD878" s="111">
        <f t="shared" si="1391"/>
        <v>0</v>
      </c>
      <c r="CE878" s="225">
        <f>SUM(CE875:CE877)</f>
        <v>0</v>
      </c>
      <c r="CF878" s="247"/>
      <c r="CG878" s="570"/>
      <c r="CH878" s="570"/>
      <c r="CI878" s="112"/>
      <c r="CJ878" s="112"/>
      <c r="CK878" s="112"/>
    </row>
    <row r="879" spans="1:89" hidden="1" outlineLevel="1">
      <c r="A879" s="117"/>
      <c r="B879" s="117"/>
      <c r="C879" s="95" t="s">
        <v>125</v>
      </c>
      <c r="D879" s="122" t="s">
        <v>105</v>
      </c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24"/>
      <c r="AB879" s="112"/>
      <c r="AC879" s="246"/>
      <c r="AD879" s="246"/>
      <c r="AE879" s="246"/>
      <c r="AF879" s="246"/>
      <c r="AG879" s="246"/>
      <c r="AH879" s="246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246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246"/>
      <c r="CG879" s="582"/>
      <c r="CH879" s="582"/>
      <c r="CI879" s="112"/>
      <c r="CJ879" s="112"/>
      <c r="CK879" s="112"/>
    </row>
    <row r="880" spans="1:89" hidden="1" outlineLevel="1">
      <c r="A880" s="117"/>
      <c r="B880" s="117"/>
      <c r="C880" s="100"/>
      <c r="D880" s="117"/>
      <c r="E880" s="124"/>
      <c r="F880" s="124"/>
      <c r="G880" s="111">
        <f>J880+O880+P880+Q880+R880</f>
        <v>0</v>
      </c>
      <c r="H880" s="225">
        <f t="shared" ref="H880:J882" si="1392">SUM(I880:L880)</f>
        <v>0</v>
      </c>
      <c r="I880" s="225">
        <f t="shared" si="1392"/>
        <v>0</v>
      </c>
      <c r="J880" s="111">
        <f t="shared" si="1392"/>
        <v>0</v>
      </c>
      <c r="K880" s="123"/>
      <c r="L880" s="123"/>
      <c r="M880" s="123"/>
      <c r="N880" s="123"/>
      <c r="O880" s="123"/>
      <c r="P880" s="123"/>
      <c r="Q880" s="123"/>
      <c r="R880" s="123"/>
      <c r="S880" s="221"/>
      <c r="T880" s="123"/>
      <c r="U880" s="123"/>
      <c r="V880" s="123"/>
      <c r="W880" s="123"/>
      <c r="X880" s="123"/>
      <c r="Y880" s="123"/>
      <c r="Z880" s="221"/>
      <c r="AA880" s="124"/>
      <c r="AB880" s="111">
        <f>AI880+AX880+BA880+BD880+BG880</f>
        <v>0</v>
      </c>
      <c r="AC880" s="247"/>
      <c r="AD880" s="247"/>
      <c r="AE880" s="247"/>
      <c r="AF880" s="247"/>
      <c r="AG880" s="247"/>
      <c r="AH880" s="247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221"/>
      <c r="BK880" s="221"/>
      <c r="BL880" s="221"/>
      <c r="BM880" s="124"/>
      <c r="BN880" s="124"/>
      <c r="BO880" s="124"/>
      <c r="BP880" s="124"/>
      <c r="BQ880" s="111">
        <f>SUM(BS880:BW880)</f>
        <v>0</v>
      </c>
      <c r="BR880" s="247"/>
      <c r="BS880" s="123"/>
      <c r="BT880" s="123"/>
      <c r="BU880" s="123"/>
      <c r="BV880" s="123"/>
      <c r="BW880" s="123"/>
      <c r="BX880" s="221"/>
      <c r="BY880" s="221"/>
      <c r="BZ880" s="111">
        <f>SUM(CA880:CD880)</f>
        <v>0</v>
      </c>
      <c r="CA880" s="123"/>
      <c r="CB880" s="123"/>
      <c r="CC880" s="123"/>
      <c r="CD880" s="123"/>
      <c r="CE880" s="221"/>
      <c r="CF880" s="229"/>
      <c r="CG880" s="578"/>
      <c r="CH880" s="578"/>
      <c r="CI880" s="124"/>
      <c r="CJ880" s="124"/>
      <c r="CK880" s="117"/>
    </row>
    <row r="881" spans="1:89" hidden="1" outlineLevel="1">
      <c r="A881" s="117"/>
      <c r="B881" s="117"/>
      <c r="C881" s="100"/>
      <c r="D881" s="117"/>
      <c r="E881" s="124"/>
      <c r="F881" s="124"/>
      <c r="G881" s="111">
        <f>J881+O881+P881+Q881+R881</f>
        <v>0</v>
      </c>
      <c r="H881" s="225">
        <f t="shared" si="1392"/>
        <v>0</v>
      </c>
      <c r="I881" s="225">
        <f t="shared" si="1392"/>
        <v>0</v>
      </c>
      <c r="J881" s="111">
        <f t="shared" si="1392"/>
        <v>0</v>
      </c>
      <c r="K881" s="90"/>
      <c r="L881" s="90"/>
      <c r="M881" s="90"/>
      <c r="N881" s="90"/>
      <c r="O881" s="90"/>
      <c r="P881" s="90"/>
      <c r="Q881" s="90"/>
      <c r="R881" s="90"/>
      <c r="S881" s="224"/>
      <c r="T881" s="87"/>
      <c r="U881" s="87"/>
      <c r="V881" s="87"/>
      <c r="W881" s="87"/>
      <c r="X881" s="87"/>
      <c r="Y881" s="87"/>
      <c r="Z881" s="222"/>
      <c r="AA881" s="124"/>
      <c r="AB881" s="111">
        <f>AI881+AX881+BA881+BD881+BG881</f>
        <v>0</v>
      </c>
      <c r="AC881" s="247"/>
      <c r="AD881" s="247"/>
      <c r="AE881" s="247"/>
      <c r="AF881" s="247"/>
      <c r="AG881" s="247"/>
      <c r="AH881" s="247"/>
      <c r="AI881" s="87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221"/>
      <c r="BK881" s="221"/>
      <c r="BL881" s="221"/>
      <c r="BM881" s="124"/>
      <c r="BN881" s="124"/>
      <c r="BO881" s="124"/>
      <c r="BP881" s="124"/>
      <c r="BQ881" s="111">
        <f>SUM(BS881:BW881)</f>
        <v>0</v>
      </c>
      <c r="BR881" s="247"/>
      <c r="BS881" s="123"/>
      <c r="BT881" s="123"/>
      <c r="BU881" s="123"/>
      <c r="BV881" s="123"/>
      <c r="BW881" s="123"/>
      <c r="BX881" s="221"/>
      <c r="BY881" s="221"/>
      <c r="BZ881" s="111">
        <f>SUM(CA881:CD881)</f>
        <v>0</v>
      </c>
      <c r="CA881" s="123"/>
      <c r="CB881" s="123"/>
      <c r="CC881" s="123"/>
      <c r="CD881" s="123"/>
      <c r="CE881" s="221"/>
      <c r="CF881" s="229"/>
      <c r="CG881" s="578"/>
      <c r="CH881" s="578"/>
      <c r="CI881" s="124"/>
      <c r="CJ881" s="124"/>
      <c r="CK881" s="117"/>
    </row>
    <row r="882" spans="1:89" hidden="1" outlineLevel="1">
      <c r="A882" s="117"/>
      <c r="B882" s="117"/>
      <c r="C882" s="100" t="s">
        <v>104</v>
      </c>
      <c r="D882" s="117"/>
      <c r="E882" s="124"/>
      <c r="F882" s="124"/>
      <c r="G882" s="111">
        <f>J882+O882+P882+Q882+R882</f>
        <v>0</v>
      </c>
      <c r="H882" s="225">
        <f t="shared" si="1392"/>
        <v>0</v>
      </c>
      <c r="I882" s="225">
        <f t="shared" si="1392"/>
        <v>0</v>
      </c>
      <c r="J882" s="111">
        <f t="shared" si="1392"/>
        <v>0</v>
      </c>
      <c r="K882" s="90"/>
      <c r="L882" s="90"/>
      <c r="M882" s="90"/>
      <c r="N882" s="90"/>
      <c r="O882" s="90"/>
      <c r="P882" s="90"/>
      <c r="Q882" s="90"/>
      <c r="R882" s="90"/>
      <c r="S882" s="224"/>
      <c r="T882" s="87"/>
      <c r="U882" s="87"/>
      <c r="V882" s="87"/>
      <c r="W882" s="87"/>
      <c r="X882" s="87"/>
      <c r="Y882" s="87"/>
      <c r="Z882" s="222"/>
      <c r="AA882" s="124"/>
      <c r="AB882" s="111">
        <f>AI882+AX882+BA882+BD882+BG882</f>
        <v>0</v>
      </c>
      <c r="AC882" s="247"/>
      <c r="AD882" s="247"/>
      <c r="AE882" s="247"/>
      <c r="AF882" s="247"/>
      <c r="AG882" s="247"/>
      <c r="AH882" s="247"/>
      <c r="AI882" s="87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221"/>
      <c r="BK882" s="221"/>
      <c r="BL882" s="221"/>
      <c r="BM882" s="124"/>
      <c r="BN882" s="124"/>
      <c r="BO882" s="124"/>
      <c r="BP882" s="124"/>
      <c r="BQ882" s="111">
        <f>SUM(BS882:BW882)</f>
        <v>0</v>
      </c>
      <c r="BR882" s="247"/>
      <c r="BS882" s="123"/>
      <c r="BT882" s="123"/>
      <c r="BU882" s="123"/>
      <c r="BV882" s="123"/>
      <c r="BW882" s="123"/>
      <c r="BX882" s="221"/>
      <c r="BY882" s="221"/>
      <c r="BZ882" s="111">
        <f>SUM(CA882:CD882)</f>
        <v>0</v>
      </c>
      <c r="CA882" s="123"/>
      <c r="CB882" s="123"/>
      <c r="CC882" s="123"/>
      <c r="CD882" s="123"/>
      <c r="CE882" s="221"/>
      <c r="CF882" s="229"/>
      <c r="CG882" s="578"/>
      <c r="CH882" s="578"/>
      <c r="CI882" s="124"/>
      <c r="CJ882" s="124"/>
      <c r="CK882" s="117"/>
    </row>
    <row r="883" spans="1:89" hidden="1" outlineLevel="1">
      <c r="A883" s="117"/>
      <c r="B883" s="117"/>
      <c r="C883" s="97"/>
      <c r="D883" s="124" t="s">
        <v>13</v>
      </c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24"/>
      <c r="AB883" s="111">
        <f>SUM(AB880:AB882)</f>
        <v>0</v>
      </c>
      <c r="AC883" s="247"/>
      <c r="AD883" s="247"/>
      <c r="AE883" s="247"/>
      <c r="AF883" s="247"/>
      <c r="AG883" s="247"/>
      <c r="AH883" s="247"/>
      <c r="AI883" s="111">
        <f>SUM(AI880:AI882)</f>
        <v>0</v>
      </c>
      <c r="AJ883" s="111">
        <f>SUM(AJ880:AJ882)</f>
        <v>0</v>
      </c>
      <c r="AK883" s="111">
        <f t="shared" ref="AK883:BI883" si="1393">SUM(AK880:AK882)</f>
        <v>0</v>
      </c>
      <c r="AL883" s="111">
        <f t="shared" si="1393"/>
        <v>0</v>
      </c>
      <c r="AM883" s="111">
        <f t="shared" si="1393"/>
        <v>0</v>
      </c>
      <c r="AN883" s="111">
        <f t="shared" si="1393"/>
        <v>0</v>
      </c>
      <c r="AO883" s="111">
        <f t="shared" si="1393"/>
        <v>0</v>
      </c>
      <c r="AP883" s="111">
        <f t="shared" si="1393"/>
        <v>0</v>
      </c>
      <c r="AQ883" s="111">
        <f t="shared" si="1393"/>
        <v>0</v>
      </c>
      <c r="AR883" s="111">
        <f t="shared" si="1393"/>
        <v>0</v>
      </c>
      <c r="AS883" s="111">
        <f t="shared" si="1393"/>
        <v>0</v>
      </c>
      <c r="AT883" s="111">
        <f t="shared" si="1393"/>
        <v>0</v>
      </c>
      <c r="AU883" s="111">
        <f t="shared" si="1393"/>
        <v>0</v>
      </c>
      <c r="AV883" s="111">
        <f t="shared" si="1393"/>
        <v>0</v>
      </c>
      <c r="AW883" s="111">
        <f t="shared" si="1393"/>
        <v>0</v>
      </c>
      <c r="AX883" s="111">
        <f t="shared" si="1393"/>
        <v>0</v>
      </c>
      <c r="AY883" s="111">
        <f t="shared" si="1393"/>
        <v>0</v>
      </c>
      <c r="AZ883" s="111">
        <f t="shared" si="1393"/>
        <v>0</v>
      </c>
      <c r="BA883" s="111">
        <f t="shared" si="1393"/>
        <v>0</v>
      </c>
      <c r="BB883" s="111">
        <f t="shared" si="1393"/>
        <v>0</v>
      </c>
      <c r="BC883" s="111">
        <f t="shared" si="1393"/>
        <v>0</v>
      </c>
      <c r="BD883" s="111">
        <f t="shared" si="1393"/>
        <v>0</v>
      </c>
      <c r="BE883" s="111">
        <f t="shared" si="1393"/>
        <v>0</v>
      </c>
      <c r="BF883" s="111">
        <f t="shared" si="1393"/>
        <v>0</v>
      </c>
      <c r="BG883" s="111">
        <f t="shared" si="1393"/>
        <v>0</v>
      </c>
      <c r="BH883" s="111">
        <f t="shared" si="1393"/>
        <v>0</v>
      </c>
      <c r="BI883" s="111">
        <f t="shared" si="1393"/>
        <v>0</v>
      </c>
      <c r="BJ883" s="225">
        <f>SUM(BJ880:BJ882)</f>
        <v>0</v>
      </c>
      <c r="BK883" s="225">
        <f>SUM(BK880:BK882)</f>
        <v>0</v>
      </c>
      <c r="BL883" s="225">
        <f>SUM(BL880:BL882)</f>
        <v>0</v>
      </c>
      <c r="BM883" s="112"/>
      <c r="BN883" s="112"/>
      <c r="BO883" s="112"/>
      <c r="BP883" s="112"/>
      <c r="BQ883" s="111">
        <f t="shared" ref="BQ883:CD883" si="1394">SUM(BQ880:BQ882)</f>
        <v>0</v>
      </c>
      <c r="BR883" s="247"/>
      <c r="BS883" s="111">
        <f t="shared" si="1394"/>
        <v>0</v>
      </c>
      <c r="BT883" s="111">
        <f t="shared" si="1394"/>
        <v>0</v>
      </c>
      <c r="BU883" s="111">
        <f t="shared" si="1394"/>
        <v>0</v>
      </c>
      <c r="BV883" s="111">
        <f t="shared" si="1394"/>
        <v>0</v>
      </c>
      <c r="BW883" s="111">
        <f t="shared" si="1394"/>
        <v>0</v>
      </c>
      <c r="BX883" s="225">
        <f>SUM(BX880:BX882)</f>
        <v>0</v>
      </c>
      <c r="BY883" s="225">
        <f>SUM(BY880:BY882)</f>
        <v>0</v>
      </c>
      <c r="BZ883" s="111">
        <f t="shared" si="1394"/>
        <v>0</v>
      </c>
      <c r="CA883" s="111">
        <f t="shared" si="1394"/>
        <v>0</v>
      </c>
      <c r="CB883" s="111">
        <f t="shared" si="1394"/>
        <v>0</v>
      </c>
      <c r="CC883" s="111">
        <f t="shared" si="1394"/>
        <v>0</v>
      </c>
      <c r="CD883" s="111">
        <f t="shared" si="1394"/>
        <v>0</v>
      </c>
      <c r="CE883" s="225">
        <f>SUM(CE880:CE882)</f>
        <v>0</v>
      </c>
      <c r="CF883" s="247"/>
      <c r="CG883" s="570"/>
      <c r="CH883" s="570"/>
      <c r="CI883" s="112"/>
      <c r="CJ883" s="112"/>
      <c r="CK883" s="112"/>
    </row>
    <row r="884" spans="1:89" ht="78.75" outlineLevel="1">
      <c r="A884" s="119"/>
      <c r="B884" s="119"/>
      <c r="C884" s="101">
        <v>2</v>
      </c>
      <c r="D884" s="25" t="s">
        <v>291</v>
      </c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  <c r="AC884" s="252"/>
      <c r="AD884" s="252"/>
      <c r="AE884" s="252"/>
      <c r="AF884" s="252"/>
      <c r="AG884" s="252"/>
      <c r="AH884" s="252"/>
      <c r="AI884" s="173"/>
      <c r="AJ884" s="164">
        <f>AJ890+AJ895+AJ900+AJ905+AJ910+AJ915+AJ921+AJ926+AJ931+AJ936+AJ941+AJ946</f>
        <v>2.5203888466167181</v>
      </c>
      <c r="AK884" s="164">
        <f>AK890+AK895+AK900+AK905+AK910+AK915+AK921+AK926+AK931+AK936+AK941+AK946</f>
        <v>4.954340980508605E-2</v>
      </c>
      <c r="AL884" s="173"/>
      <c r="AM884" s="164">
        <f>AM890+AM895+AM900+AM905+AM910+AM915+AM921+AM926+AM931+AM936+AM941+AM946</f>
        <v>0.28804609599999997</v>
      </c>
      <c r="AN884" s="164">
        <f>AN890+AN895+AN900+AN905+AN910+AN915+AN921+AN926+AN931+AN936+AN941+AN946</f>
        <v>5.3244631040000002E-3</v>
      </c>
      <c r="AO884" s="173"/>
      <c r="AP884" s="164">
        <f>AP890+AP895+AP900+AP905+AP910+AP915+AP921+AP926+AP931+AP936+AP941+AP946</f>
        <v>0.14402304799999999</v>
      </c>
      <c r="AQ884" s="164">
        <f>AQ890+AQ895+AQ900+AQ905+AQ910+AQ915+AQ921+AQ926+AQ931+AQ936+AQ941+AQ946</f>
        <v>2.6622315520000001E-3</v>
      </c>
      <c r="AR884" s="173"/>
      <c r="AS884" s="164">
        <f>AS890+AS895+AS900+AS905+AS910+AS915+AS921+AS926+AS931+AS936+AS941+AS946</f>
        <v>0</v>
      </c>
      <c r="AT884" s="164">
        <f>AT890+AT895+AT900+AT905+AT910+AT915+AT921+AT926+AT931+AT936+AT941+AT946</f>
        <v>0</v>
      </c>
      <c r="AU884" s="173"/>
      <c r="AV884" s="164">
        <f>AV890+AV895+AV900+AV905+AV910+AV915+AV921+AV926+AV931+AV936+AV941+AV946</f>
        <v>0.28804609599999997</v>
      </c>
      <c r="AW884" s="164">
        <f>AW890+AW895+AW900+AW905+AW910+AW915+AW921+AW926+AW931+AW936+AW941+AW946</f>
        <v>5.3244631040000002E-3</v>
      </c>
      <c r="AX884" s="173"/>
      <c r="AY884" s="164">
        <f>AY890+AY895+AY900+AY905+AY910+AY915+AY921+AY926+AY931+AY936+AY941+AY946</f>
        <v>0.72011523999999993</v>
      </c>
      <c r="AZ884" s="164">
        <f>AZ890+AZ895+AZ900+AZ905+AZ910+AZ915+AZ921+AZ926+AZ931+AZ936+AZ941+AZ946</f>
        <v>1.3311157760000001E-2</v>
      </c>
      <c r="BA884" s="173"/>
      <c r="BB884" s="164">
        <f>BB890+BB895+BB900+BB905+BB910+BB915+BB921+BB926+BB931+BB936+BB941+BB946</f>
        <v>0.37582484911111097</v>
      </c>
      <c r="BC884" s="164">
        <f>BC890+BC895+BC900+BC905+BC910+BC915+BC921+BC926+BC931+BC936+BC941+BC946</f>
        <v>6.9470323342222199E-3</v>
      </c>
      <c r="BD884" s="173"/>
      <c r="BE884" s="164">
        <f>BE890+BE895+BE900+BE905+BE910+BE915+BE921+BE926+BE931+BE936+BE941+BE946</f>
        <v>1.4559977091111109</v>
      </c>
      <c r="BF884" s="164">
        <f>BF890+BF895+BF900+BF905+BF910+BF915+BF921+BF926+BF931+BF936+BF941+BF946</f>
        <v>2.6913768974222218E-2</v>
      </c>
      <c r="BG884" s="173"/>
      <c r="BH884" s="164">
        <f>BH890+BH895+BH900+BH905+BH910+BH915+BH921+BH926+BH931+BH936+BH941+BH946</f>
        <v>1.2602016700000001</v>
      </c>
      <c r="BI884" s="164">
        <f>BI890+BI895+BI900+BI905+BI910+BI915+BI921+BI926+BI931+BI936+BI941+BI946</f>
        <v>2.3294526079999999E-2</v>
      </c>
      <c r="BJ884" s="173"/>
      <c r="BK884" s="164">
        <f>BK890+BK895+BK900+BK905+BK910+BK915+BK921+BK926+BK931+BK936+BK941+BK946</f>
        <v>1.2602016700000001</v>
      </c>
      <c r="BL884" s="164">
        <f>BL890+BL895+BL900+BL905+BL910+BL915+BL921+BL926+BL931+BL936+BL941+BL946</f>
        <v>2.3294526079999999E-2</v>
      </c>
      <c r="BM884" s="173"/>
      <c r="BN884" s="173"/>
      <c r="BO884" s="173"/>
      <c r="BP884" s="173"/>
      <c r="BQ884" s="164">
        <f>BQ890+BQ895+BQ900+BQ905+BQ910+BQ915+BQ921+BQ926+BQ931+BQ936+BQ941+BQ946</f>
        <v>1.2999481004533628</v>
      </c>
      <c r="BR884" s="248"/>
      <c r="BS884" s="164">
        <f>BS890+BS895+BS900+BS905+BS910+BS915+BS921+BS926+BS931+BS936+BS941+BS946</f>
        <v>0</v>
      </c>
      <c r="BT884" s="164">
        <f t="shared" ref="BT884:CH884" si="1395">BT890+BT895+BT900+BT905+BT910+BT915+BT921+BT926+BT931+BT936+BT941+BT946</f>
        <v>0.13372760022668145</v>
      </c>
      <c r="BU884" s="164">
        <f t="shared" si="1395"/>
        <v>0.17208214999999999</v>
      </c>
      <c r="BV884" s="164">
        <f t="shared" si="1395"/>
        <v>0.17208214999999999</v>
      </c>
      <c r="BW884" s="164">
        <f t="shared" si="1395"/>
        <v>0.17208214999999999</v>
      </c>
      <c r="BX884" s="164">
        <f t="shared" si="1395"/>
        <v>0.17208214999999999</v>
      </c>
      <c r="BY884" s="164">
        <f t="shared" si="1395"/>
        <v>0.17208214999999999</v>
      </c>
      <c r="BZ884" s="164">
        <f t="shared" si="1395"/>
        <v>0.37581103000000005</v>
      </c>
      <c r="CA884" s="164">
        <f t="shared" si="1395"/>
        <v>0</v>
      </c>
      <c r="CB884" s="164">
        <f t="shared" si="1395"/>
        <v>0</v>
      </c>
      <c r="CC884" s="164">
        <f t="shared" si="1395"/>
        <v>0.37581103000000005</v>
      </c>
      <c r="CD884" s="164">
        <f t="shared" si="1395"/>
        <v>0</v>
      </c>
      <c r="CE884" s="164">
        <f t="shared" si="1395"/>
        <v>0</v>
      </c>
      <c r="CF884" s="164">
        <f t="shared" si="1395"/>
        <v>0</v>
      </c>
      <c r="CG884" s="164">
        <f t="shared" si="1395"/>
        <v>0</v>
      </c>
      <c r="CH884" s="164">
        <f t="shared" si="1395"/>
        <v>0</v>
      </c>
      <c r="CI884" s="173"/>
      <c r="CJ884" s="173"/>
      <c r="CK884" s="173"/>
    </row>
    <row r="885" spans="1:89" outlineLevel="1">
      <c r="A885" s="117"/>
      <c r="B885" s="117"/>
      <c r="C885" s="95" t="s">
        <v>51</v>
      </c>
      <c r="D885" s="122" t="s">
        <v>101</v>
      </c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23"/>
      <c r="AB885" s="112"/>
      <c r="AC885" s="246"/>
      <c r="AD885" s="246"/>
      <c r="AE885" s="246"/>
      <c r="AF885" s="246"/>
      <c r="AG885" s="246"/>
      <c r="AH885" s="246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246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246"/>
      <c r="CG885" s="582"/>
      <c r="CH885" s="582"/>
      <c r="CI885" s="112"/>
      <c r="CJ885" s="112"/>
      <c r="CK885" s="112"/>
    </row>
    <row r="886" spans="1:89" outlineLevel="1">
      <c r="A886" s="117"/>
      <c r="B886" s="117"/>
      <c r="C886" s="102" t="s">
        <v>126</v>
      </c>
      <c r="D886" s="36" t="s">
        <v>106</v>
      </c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7"/>
      <c r="AB886" s="112"/>
      <c r="AC886" s="246"/>
      <c r="AD886" s="246"/>
      <c r="AE886" s="246"/>
      <c r="AF886" s="246"/>
      <c r="AG886" s="246"/>
      <c r="AH886" s="246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221"/>
      <c r="BS886" s="112"/>
      <c r="BT886" s="112"/>
      <c r="BU886" s="112"/>
      <c r="BV886" s="112"/>
      <c r="BW886" s="112"/>
      <c r="BX886" s="112"/>
      <c r="BY886" s="112"/>
      <c r="BZ886" s="112"/>
      <c r="CA886" s="221"/>
      <c r="CB886" s="112"/>
      <c r="CC886" s="112"/>
      <c r="CD886" s="112"/>
      <c r="CE886" s="112"/>
      <c r="CF886" s="246"/>
      <c r="CG886" s="582"/>
      <c r="CH886" s="582"/>
      <c r="CI886" s="112"/>
      <c r="CJ886" s="112"/>
      <c r="CK886" s="112"/>
    </row>
    <row r="887" spans="1:89" ht="60" outlineLevel="1">
      <c r="A887" s="117"/>
      <c r="B887" s="117"/>
      <c r="C887" s="103"/>
      <c r="D887" s="231" t="s">
        <v>337</v>
      </c>
      <c r="E887" s="214" t="s">
        <v>75</v>
      </c>
      <c r="F887" s="214" t="s">
        <v>14</v>
      </c>
      <c r="G887" s="599">
        <f t="shared" ref="G887:G888" si="1396">J887+O887+P887+Q887+I887</f>
        <v>321</v>
      </c>
      <c r="H887" s="225">
        <v>1</v>
      </c>
      <c r="I887" s="600">
        <f>6+18</f>
        <v>24</v>
      </c>
      <c r="J887" s="225">
        <v>245</v>
      </c>
      <c r="K887" s="123">
        <v>8</v>
      </c>
      <c r="L887" s="123">
        <v>4</v>
      </c>
      <c r="M887" s="123"/>
      <c r="N887" s="123"/>
      <c r="O887" s="571">
        <f t="shared" ref="O887:O888" si="1397">SUM(K887:N887)</f>
        <v>12</v>
      </c>
      <c r="P887" s="221">
        <v>5</v>
      </c>
      <c r="Q887" s="123">
        <v>35</v>
      </c>
      <c r="R887" s="123">
        <v>35</v>
      </c>
      <c r="S887" s="221">
        <v>35</v>
      </c>
      <c r="T887" s="221">
        <f t="shared" ref="T887:T888" si="1398">SUM(U887:Z887)</f>
        <v>320</v>
      </c>
      <c r="U887" s="160">
        <v>25</v>
      </c>
      <c r="V887" s="123">
        <v>245</v>
      </c>
      <c r="W887" s="123">
        <v>50</v>
      </c>
      <c r="X887" s="123"/>
      <c r="Y887" s="123"/>
      <c r="Z887" s="221"/>
      <c r="AA887" s="123" t="s">
        <v>316</v>
      </c>
      <c r="AB887" s="575">
        <f t="shared" ref="AB887:AB888" si="1399">AI887+AX887+BA887+BD887+AF887</f>
        <v>5.8560169812704399E-2</v>
      </c>
      <c r="AC887" s="247">
        <f>$AC$210/$U$210*U887</f>
        <v>4.8986486486486493E-2</v>
      </c>
      <c r="AD887" s="247">
        <f t="shared" ref="AD887:AD888" si="1400">AC887*344.5</f>
        <v>16.875844594594597</v>
      </c>
      <c r="AE887" s="247">
        <f>$AE$210/$AC$210*AC887</f>
        <v>0.14541214527027027</v>
      </c>
      <c r="AF887" s="247">
        <v>4.7899563318777275E-2</v>
      </c>
      <c r="AG887" s="247">
        <v>16.50139956331877</v>
      </c>
      <c r="AH887" s="247">
        <v>0.31876041588173665</v>
      </c>
      <c r="AI887" s="160">
        <v>5.2257744939271256E-3</v>
      </c>
      <c r="AJ887" s="568">
        <v>1.8002793131578947</v>
      </c>
      <c r="AK887" s="222">
        <v>3.5335933893869104E-2</v>
      </c>
      <c r="AL887" s="353">
        <v>8.36128E-4</v>
      </c>
      <c r="AM887" s="223">
        <v>0.28804609599999997</v>
      </c>
      <c r="AN887" s="353">
        <v>5.3244631040000002E-3</v>
      </c>
      <c r="AO887" s="353">
        <v>4.18064E-4</v>
      </c>
      <c r="AP887" s="223">
        <v>0.14402304799999999</v>
      </c>
      <c r="AQ887" s="353">
        <v>2.6622315520000001E-3</v>
      </c>
      <c r="AR887" s="353">
        <v>0</v>
      </c>
      <c r="AS887" s="223">
        <v>0</v>
      </c>
      <c r="AT887" s="353">
        <v>0</v>
      </c>
      <c r="AU887" s="353">
        <v>0</v>
      </c>
      <c r="AV887" s="223">
        <v>0</v>
      </c>
      <c r="AW887" s="353">
        <v>0</v>
      </c>
      <c r="AX887" s="222">
        <v>1.2541919999999999E-3</v>
      </c>
      <c r="AY887" s="222">
        <v>0.43206914399999996</v>
      </c>
      <c r="AZ887" s="222">
        <v>7.9866946559999999E-3</v>
      </c>
      <c r="BA887" s="353">
        <v>5.2258000000000003E-4</v>
      </c>
      <c r="BB887" s="223">
        <v>0.18002881000000001</v>
      </c>
      <c r="BC887" s="353">
        <v>3.3277894400000002E-3</v>
      </c>
      <c r="BD887" s="353">
        <v>3.6580599999999999E-3</v>
      </c>
      <c r="BE887" s="223">
        <v>1.2602016700000001</v>
      </c>
      <c r="BF887" s="353">
        <v>2.3294526079999999E-2</v>
      </c>
      <c r="BG887" s="353">
        <v>3.6580599999999999E-3</v>
      </c>
      <c r="BH887" s="223">
        <v>1.2602016700000001</v>
      </c>
      <c r="BI887" s="353">
        <v>2.3294526079999999E-2</v>
      </c>
      <c r="BJ887" s="353">
        <v>3.6580599999999999E-3</v>
      </c>
      <c r="BK887" s="223">
        <v>1.2602016700000001</v>
      </c>
      <c r="BL887" s="353">
        <v>2.3294526079999999E-2</v>
      </c>
      <c r="BM887" s="123"/>
      <c r="BN887" s="123"/>
      <c r="BO887" s="123"/>
      <c r="BP887" s="123"/>
      <c r="BQ887" s="599">
        <f>SUM(BS887:BW887)</f>
        <v>0.47785832405797091</v>
      </c>
      <c r="BR887" s="222"/>
      <c r="BS887" s="123"/>
      <c r="BT887" s="256">
        <v>0.12457514089557779</v>
      </c>
      <c r="BU887" s="239">
        <v>0.10324928999999999</v>
      </c>
      <c r="BV887" s="239">
        <v>9.560119444444444E-2</v>
      </c>
      <c r="BW887" s="239">
        <v>0.15443269871794871</v>
      </c>
      <c r="BX887" s="239">
        <v>0.17208214999999999</v>
      </c>
      <c r="BY887" s="239">
        <v>0.17208214999999999</v>
      </c>
      <c r="BZ887" s="111">
        <f>SUM(CA887:CD887)</f>
        <v>0.35602935345116948</v>
      </c>
      <c r="CA887" s="222"/>
      <c r="CB887" s="222"/>
      <c r="CC887" s="222">
        <v>0.35602935345116948</v>
      </c>
      <c r="CD887" s="123"/>
      <c r="CE887" s="221"/>
      <c r="CF887" s="229"/>
      <c r="CG887" s="578"/>
      <c r="CH887" s="578"/>
      <c r="CI887" s="117"/>
      <c r="CJ887" s="117"/>
      <c r="CK887" s="117"/>
    </row>
    <row r="888" spans="1:89" ht="60" outlineLevel="1">
      <c r="A888" s="117"/>
      <c r="B888" s="117"/>
      <c r="C888" s="103"/>
      <c r="D888" s="292" t="s">
        <v>338</v>
      </c>
      <c r="E888" s="214" t="s">
        <v>75</v>
      </c>
      <c r="F888" s="214" t="s">
        <v>14</v>
      </c>
      <c r="G888" s="599">
        <f t="shared" si="1396"/>
        <v>523</v>
      </c>
      <c r="H888" s="225">
        <v>1277</v>
      </c>
      <c r="I888" s="600">
        <v>489</v>
      </c>
      <c r="J888" s="225">
        <v>18</v>
      </c>
      <c r="K888" s="90" t="s">
        <v>348</v>
      </c>
      <c r="L888" s="90">
        <v>0</v>
      </c>
      <c r="M888" s="90">
        <v>0</v>
      </c>
      <c r="N888" s="90">
        <v>8</v>
      </c>
      <c r="O888" s="571">
        <f t="shared" si="1397"/>
        <v>8</v>
      </c>
      <c r="P888" s="90">
        <v>4</v>
      </c>
      <c r="Q888" s="90">
        <v>4</v>
      </c>
      <c r="R888" s="90">
        <v>0</v>
      </c>
      <c r="S888" s="224">
        <v>0</v>
      </c>
      <c r="T888" s="221">
        <f t="shared" si="1398"/>
        <v>1387</v>
      </c>
      <c r="U888" s="160">
        <v>1277</v>
      </c>
      <c r="V888" s="221">
        <v>90</v>
      </c>
      <c r="W888" s="221">
        <v>20</v>
      </c>
      <c r="X888" s="87"/>
      <c r="Y888" s="87"/>
      <c r="Z888" s="222"/>
      <c r="AA888" s="87" t="s">
        <v>316</v>
      </c>
      <c r="AB888" s="575">
        <f t="shared" si="1399"/>
        <v>2.1658886278019557E-2</v>
      </c>
      <c r="AC888" s="247">
        <f>$AC$211/$U$211*U888</f>
        <v>2.6137426900584796E-2</v>
      </c>
      <c r="AD888" s="247">
        <f t="shared" si="1400"/>
        <v>9.0043435672514622</v>
      </c>
      <c r="AE888" s="247">
        <f>$AE$211/$AC$211*AC888</f>
        <v>0.15375341374269008</v>
      </c>
      <c r="AF888" s="247">
        <v>1.7595757953836551E-2</v>
      </c>
      <c r="AG888" s="247">
        <v>6.0617386150966919</v>
      </c>
      <c r="AH888" s="247">
        <v>0.11185580549366844</v>
      </c>
      <c r="AI888" s="160">
        <v>2.0903034352941175E-3</v>
      </c>
      <c r="AJ888" s="568">
        <v>0.72010953345882345</v>
      </c>
      <c r="AK888" s="222">
        <v>1.4207475911216945E-2</v>
      </c>
      <c r="AL888" s="353"/>
      <c r="AM888" s="223">
        <v>0</v>
      </c>
      <c r="AN888" s="353">
        <v>0</v>
      </c>
      <c r="AO888" s="353">
        <v>0</v>
      </c>
      <c r="AP888" s="223">
        <v>0</v>
      </c>
      <c r="AQ888" s="353">
        <v>0</v>
      </c>
      <c r="AR888" s="353">
        <v>0</v>
      </c>
      <c r="AS888" s="223">
        <v>0</v>
      </c>
      <c r="AT888" s="353">
        <v>0</v>
      </c>
      <c r="AU888" s="353">
        <v>8.36128E-4</v>
      </c>
      <c r="AV888" s="223">
        <v>0.28804609599999997</v>
      </c>
      <c r="AW888" s="353">
        <v>5.3244631040000002E-3</v>
      </c>
      <c r="AX888" s="222">
        <v>8.36128E-4</v>
      </c>
      <c r="AY888" s="222">
        <v>0.28804609599999997</v>
      </c>
      <c r="AZ888" s="222">
        <v>5.3244631040000002E-3</v>
      </c>
      <c r="BA888" s="353">
        <v>5.6834844444444402E-4</v>
      </c>
      <c r="BB888" s="223">
        <v>0.19579603911111096</v>
      </c>
      <c r="BC888" s="353">
        <v>3.6192428942222197E-3</v>
      </c>
      <c r="BD888" s="353">
        <v>5.6834844444444402E-4</v>
      </c>
      <c r="BE888" s="223">
        <v>0.19579603911111096</v>
      </c>
      <c r="BF888" s="353">
        <v>3.6192428942222197E-3</v>
      </c>
      <c r="BG888" s="353">
        <v>0</v>
      </c>
      <c r="BH888" s="223">
        <v>0</v>
      </c>
      <c r="BI888" s="353">
        <v>0</v>
      </c>
      <c r="BJ888" s="353">
        <v>0</v>
      </c>
      <c r="BK888" s="223">
        <v>0</v>
      </c>
      <c r="BL888" s="353">
        <v>0</v>
      </c>
      <c r="BM888" s="87"/>
      <c r="BN888" s="87"/>
      <c r="BO888" s="87"/>
      <c r="BP888" s="87"/>
      <c r="BQ888" s="599">
        <f>SUM(BS888:BW888)</f>
        <v>0.17211572616871049</v>
      </c>
      <c r="BR888" s="222"/>
      <c r="BS888" s="87"/>
      <c r="BT888" s="256">
        <v>9.1524593311036722E-3</v>
      </c>
      <c r="BU888" s="239">
        <v>6.8832859999999996E-2</v>
      </c>
      <c r="BV888" s="239">
        <v>7.6480955555555549E-2</v>
      </c>
      <c r="BW888" s="239">
        <v>1.7649451282051282E-2</v>
      </c>
      <c r="BX888" s="239">
        <v>0</v>
      </c>
      <c r="BY888" s="239">
        <v>0</v>
      </c>
      <c r="BZ888" s="111">
        <f>SUM(CA888:CD888)</f>
        <v>1.9781676548830562E-2</v>
      </c>
      <c r="CA888" s="222"/>
      <c r="CB888" s="87"/>
      <c r="CC888" s="222">
        <v>1.9781676548830562E-2</v>
      </c>
      <c r="CD888" s="87"/>
      <c r="CE888" s="222"/>
      <c r="CF888" s="226"/>
      <c r="CG888" s="568"/>
      <c r="CH888" s="568"/>
      <c r="CI888" s="117"/>
      <c r="CJ888" s="117"/>
      <c r="CK888" s="117"/>
    </row>
    <row r="889" spans="1:89" outlineLevel="1">
      <c r="A889" s="117"/>
      <c r="B889" s="117"/>
      <c r="C889" s="103"/>
      <c r="D889" s="131"/>
      <c r="E889" s="117"/>
      <c r="F889" s="117"/>
      <c r="G889" s="111">
        <f>J889+O889+P889+Q889+R889</f>
        <v>0</v>
      </c>
      <c r="H889" s="225">
        <f>SUM(I889:L889)</f>
        <v>0</v>
      </c>
      <c r="I889" s="225">
        <f>SUM(J889:M889)</f>
        <v>0</v>
      </c>
      <c r="J889" s="111">
        <f>SUM(K889:N889)</f>
        <v>0</v>
      </c>
      <c r="K889" s="90"/>
      <c r="L889" s="90"/>
      <c r="M889" s="90"/>
      <c r="N889" s="90"/>
      <c r="O889" s="90"/>
      <c r="P889" s="90"/>
      <c r="Q889" s="90"/>
      <c r="R889" s="90"/>
      <c r="S889" s="224"/>
      <c r="T889" s="87"/>
      <c r="U889" s="87"/>
      <c r="V889" s="87"/>
      <c r="W889" s="87"/>
      <c r="X889" s="87"/>
      <c r="Y889" s="87"/>
      <c r="Z889" s="222"/>
      <c r="AA889" s="87"/>
      <c r="AB889" s="225">
        <f>AI889+AX889+BA889+BD889+BG889</f>
        <v>0</v>
      </c>
      <c r="AC889" s="247"/>
      <c r="AD889" s="247"/>
      <c r="AE889" s="247"/>
      <c r="AF889" s="247"/>
      <c r="AG889" s="247"/>
      <c r="AH889" s="24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222"/>
      <c r="BK889" s="222"/>
      <c r="BL889" s="222"/>
      <c r="BM889" s="87"/>
      <c r="BN889" s="87"/>
      <c r="BO889" s="87"/>
      <c r="BP889" s="87"/>
      <c r="BQ889" s="599">
        <f t="shared" ref="BQ889" si="1401">SUM(BQ887:BQ888)</f>
        <v>0.64997405022668142</v>
      </c>
      <c r="BR889" s="222"/>
      <c r="BS889" s="87"/>
      <c r="BT889" s="87"/>
      <c r="BU889" s="87"/>
      <c r="BV889" s="87"/>
      <c r="BW889" s="87"/>
      <c r="BX889" s="222"/>
      <c r="BY889" s="222"/>
      <c r="BZ889" s="111">
        <f>SUM(CA889:CD889)</f>
        <v>0</v>
      </c>
      <c r="CA889" s="222"/>
      <c r="CB889" s="87"/>
      <c r="CC889" s="87"/>
      <c r="CD889" s="87"/>
      <c r="CE889" s="222"/>
      <c r="CF889" s="226"/>
      <c r="CG889" s="568"/>
      <c r="CH889" s="568"/>
      <c r="CI889" s="117"/>
      <c r="CJ889" s="117"/>
      <c r="CK889" s="117"/>
    </row>
    <row r="890" spans="1:89" ht="15.75" outlineLevel="1" thickBot="1">
      <c r="A890" s="117"/>
      <c r="B890" s="117"/>
      <c r="C890" s="103"/>
      <c r="D890" s="37" t="s">
        <v>107</v>
      </c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24"/>
      <c r="AB890" s="225">
        <f>SUM(AB887:AB889)</f>
        <v>8.0219056090723953E-2</v>
      </c>
      <c r="AC890" s="247"/>
      <c r="AD890" s="247"/>
      <c r="AE890" s="247"/>
      <c r="AF890" s="225">
        <f t="shared" ref="AF890:AH890" si="1402">SUM(AF887:AF889)</f>
        <v>6.549532127261383E-2</v>
      </c>
      <c r="AG890" s="225">
        <f t="shared" si="1402"/>
        <v>22.563138178415464</v>
      </c>
      <c r="AH890" s="225">
        <f t="shared" si="1402"/>
        <v>0.43061622137540512</v>
      </c>
      <c r="AI890" s="111">
        <f>SUM(AI887:AI889)</f>
        <v>7.3160779292212432E-3</v>
      </c>
      <c r="AJ890" s="111">
        <f>SUM(AJ887:AJ889)</f>
        <v>2.5203888466167181</v>
      </c>
      <c r="AK890" s="111">
        <f t="shared" ref="AK890:BI890" si="1403">SUM(AK887:AK889)</f>
        <v>4.954340980508605E-2</v>
      </c>
      <c r="AL890" s="111">
        <f t="shared" si="1403"/>
        <v>8.36128E-4</v>
      </c>
      <c r="AM890" s="111">
        <f t="shared" si="1403"/>
        <v>0.28804609599999997</v>
      </c>
      <c r="AN890" s="111">
        <f t="shared" si="1403"/>
        <v>5.3244631040000002E-3</v>
      </c>
      <c r="AO890" s="111">
        <f t="shared" si="1403"/>
        <v>4.18064E-4</v>
      </c>
      <c r="AP890" s="111">
        <f t="shared" si="1403"/>
        <v>0.14402304799999999</v>
      </c>
      <c r="AQ890" s="111">
        <f t="shared" si="1403"/>
        <v>2.6622315520000001E-3</v>
      </c>
      <c r="AR890" s="111">
        <f t="shared" si="1403"/>
        <v>0</v>
      </c>
      <c r="AS890" s="111">
        <f t="shared" si="1403"/>
        <v>0</v>
      </c>
      <c r="AT890" s="111">
        <f t="shared" si="1403"/>
        <v>0</v>
      </c>
      <c r="AU890" s="111">
        <f t="shared" si="1403"/>
        <v>8.36128E-4</v>
      </c>
      <c r="AV890" s="111">
        <f t="shared" si="1403"/>
        <v>0.28804609599999997</v>
      </c>
      <c r="AW890" s="111">
        <f t="shared" si="1403"/>
        <v>5.3244631040000002E-3</v>
      </c>
      <c r="AX890" s="111">
        <f t="shared" si="1403"/>
        <v>2.0903199999999997E-3</v>
      </c>
      <c r="AY890" s="111">
        <f t="shared" si="1403"/>
        <v>0.72011523999999993</v>
      </c>
      <c r="AZ890" s="111">
        <f t="shared" si="1403"/>
        <v>1.3311157760000001E-2</v>
      </c>
      <c r="BA890" s="111">
        <f t="shared" si="1403"/>
        <v>1.090928444444444E-3</v>
      </c>
      <c r="BB890" s="111">
        <f t="shared" si="1403"/>
        <v>0.37582484911111097</v>
      </c>
      <c r="BC890" s="111">
        <f t="shared" si="1403"/>
        <v>6.9470323342222199E-3</v>
      </c>
      <c r="BD890" s="111">
        <f t="shared" si="1403"/>
        <v>4.226408444444444E-3</v>
      </c>
      <c r="BE890" s="111">
        <f t="shared" si="1403"/>
        <v>1.4559977091111109</v>
      </c>
      <c r="BF890" s="111">
        <f t="shared" si="1403"/>
        <v>2.6913768974222218E-2</v>
      </c>
      <c r="BG890" s="111">
        <f t="shared" si="1403"/>
        <v>3.6580599999999999E-3</v>
      </c>
      <c r="BH890" s="111">
        <f t="shared" si="1403"/>
        <v>1.2602016700000001</v>
      </c>
      <c r="BI890" s="111">
        <f t="shared" si="1403"/>
        <v>2.3294526079999999E-2</v>
      </c>
      <c r="BJ890" s="225">
        <f>SUM(BJ887:BJ889)</f>
        <v>3.6580599999999999E-3</v>
      </c>
      <c r="BK890" s="225">
        <f>SUM(BK887:BK889)</f>
        <v>1.2602016700000001</v>
      </c>
      <c r="BL890" s="225">
        <f>SUM(BL887:BL889)</f>
        <v>2.3294526079999999E-2</v>
      </c>
      <c r="BM890" s="112"/>
      <c r="BN890" s="112"/>
      <c r="BO890" s="112"/>
      <c r="BP890" s="112"/>
      <c r="BQ890" s="111">
        <f t="shared" ref="BQ890:CD890" si="1404">SUM(BQ887:BQ889)</f>
        <v>1.2999481004533628</v>
      </c>
      <c r="BR890" s="225"/>
      <c r="BS890" s="111">
        <f t="shared" si="1404"/>
        <v>0</v>
      </c>
      <c r="BT890" s="111">
        <f t="shared" si="1404"/>
        <v>0.13372760022668145</v>
      </c>
      <c r="BU890" s="111">
        <f t="shared" si="1404"/>
        <v>0.17208214999999999</v>
      </c>
      <c r="BV890" s="111">
        <f t="shared" si="1404"/>
        <v>0.17208214999999999</v>
      </c>
      <c r="BW890" s="111">
        <f t="shared" si="1404"/>
        <v>0.17208214999999999</v>
      </c>
      <c r="BX890" s="225">
        <f>SUM(BX887:BX889)</f>
        <v>0.17208214999999999</v>
      </c>
      <c r="BY890" s="225">
        <f>SUM(BY887:BY889)</f>
        <v>0.17208214999999999</v>
      </c>
      <c r="BZ890" s="111">
        <f t="shared" si="1404"/>
        <v>0.37581103000000005</v>
      </c>
      <c r="CA890" s="225">
        <f t="shared" si="1404"/>
        <v>0</v>
      </c>
      <c r="CB890" s="111">
        <f t="shared" si="1404"/>
        <v>0</v>
      </c>
      <c r="CC890" s="111">
        <f t="shared" si="1404"/>
        <v>0.37581103000000005</v>
      </c>
      <c r="CD890" s="111">
        <f t="shared" si="1404"/>
        <v>0</v>
      </c>
      <c r="CE890" s="225">
        <f>SUM(CE887:CE889)</f>
        <v>0</v>
      </c>
      <c r="CF890" s="247"/>
      <c r="CG890" s="570"/>
      <c r="CH890" s="570"/>
      <c r="CI890" s="112"/>
      <c r="CJ890" s="112"/>
      <c r="CK890" s="112"/>
    </row>
    <row r="891" spans="1:89" ht="15.75" hidden="1" outlineLevel="1" thickBot="1">
      <c r="A891" s="117"/>
      <c r="B891" s="117"/>
      <c r="C891" s="102" t="s">
        <v>127</v>
      </c>
      <c r="D891" s="36" t="s">
        <v>273</v>
      </c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7"/>
      <c r="AB891" s="112"/>
      <c r="AC891" s="246"/>
      <c r="AD891" s="246"/>
      <c r="AE891" s="246"/>
      <c r="AF891" s="246"/>
      <c r="AG891" s="246"/>
      <c r="AH891" s="246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246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246"/>
      <c r="CG891" s="582"/>
      <c r="CH891" s="582"/>
      <c r="CI891" s="112"/>
      <c r="CJ891" s="112"/>
      <c r="CK891" s="112"/>
    </row>
    <row r="892" spans="1:89" ht="15.75" hidden="1" outlineLevel="1" thickBot="1">
      <c r="A892" s="117"/>
      <c r="B892" s="117"/>
      <c r="C892" s="103"/>
      <c r="D892" s="24"/>
      <c r="E892" s="117"/>
      <c r="F892" s="117"/>
      <c r="G892" s="111">
        <f>J892+O892+P892+Q892+R892</f>
        <v>0</v>
      </c>
      <c r="H892" s="225">
        <f t="shared" ref="H892:J894" si="1405">SUM(I892:L892)</f>
        <v>0</v>
      </c>
      <c r="I892" s="225">
        <f t="shared" si="1405"/>
        <v>0</v>
      </c>
      <c r="J892" s="111">
        <f t="shared" si="1405"/>
        <v>0</v>
      </c>
      <c r="K892" s="123"/>
      <c r="L892" s="123"/>
      <c r="M892" s="123"/>
      <c r="N892" s="123"/>
      <c r="O892" s="123"/>
      <c r="P892" s="123"/>
      <c r="Q892" s="123"/>
      <c r="R892" s="123"/>
      <c r="S892" s="221"/>
      <c r="T892" s="123"/>
      <c r="U892" s="123"/>
      <c r="V892" s="123"/>
      <c r="W892" s="123"/>
      <c r="X892" s="123"/>
      <c r="Y892" s="123"/>
      <c r="Z892" s="221"/>
      <c r="AA892" s="123"/>
      <c r="AB892" s="225">
        <f>AI892+AX892+BA892+BD892+BG892</f>
        <v>0</v>
      </c>
      <c r="AC892" s="247"/>
      <c r="AD892" s="247"/>
      <c r="AE892" s="247"/>
      <c r="AF892" s="247"/>
      <c r="AG892" s="247"/>
      <c r="AH892" s="247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221"/>
      <c r="BK892" s="221"/>
      <c r="BL892" s="221"/>
      <c r="BM892" s="123"/>
      <c r="BN892" s="123"/>
      <c r="BO892" s="123"/>
      <c r="BP892" s="123"/>
      <c r="BQ892" s="111">
        <f>SUM(BS892:BW892)</f>
        <v>0</v>
      </c>
      <c r="BR892" s="247"/>
      <c r="BS892" s="123"/>
      <c r="BT892" s="123"/>
      <c r="BU892" s="123"/>
      <c r="BV892" s="123"/>
      <c r="BW892" s="123"/>
      <c r="BX892" s="221"/>
      <c r="BY892" s="221"/>
      <c r="BZ892" s="111">
        <f>SUM(CA892:CD892)</f>
        <v>0</v>
      </c>
      <c r="CA892" s="123"/>
      <c r="CB892" s="123"/>
      <c r="CC892" s="123"/>
      <c r="CD892" s="123"/>
      <c r="CE892" s="221"/>
      <c r="CF892" s="229"/>
      <c r="CG892" s="578"/>
      <c r="CH892" s="578"/>
      <c r="CI892" s="117"/>
      <c r="CJ892" s="117"/>
      <c r="CK892" s="117"/>
    </row>
    <row r="893" spans="1:89" ht="15.75" hidden="1" outlineLevel="1" thickBot="1">
      <c r="A893" s="117"/>
      <c r="B893" s="117"/>
      <c r="C893" s="103"/>
      <c r="D893" s="24"/>
      <c r="E893" s="117"/>
      <c r="F893" s="117"/>
      <c r="G893" s="111">
        <f>J893+O893+P893+Q893+R893</f>
        <v>0</v>
      </c>
      <c r="H893" s="225">
        <f t="shared" si="1405"/>
        <v>0</v>
      </c>
      <c r="I893" s="225">
        <f t="shared" si="1405"/>
        <v>0</v>
      </c>
      <c r="J893" s="111">
        <f t="shared" si="1405"/>
        <v>0</v>
      </c>
      <c r="K893" s="90"/>
      <c r="L893" s="90"/>
      <c r="M893" s="90"/>
      <c r="N893" s="90"/>
      <c r="O893" s="90"/>
      <c r="P893" s="90"/>
      <c r="Q893" s="90"/>
      <c r="R893" s="90"/>
      <c r="S893" s="224"/>
      <c r="T893" s="87"/>
      <c r="U893" s="87"/>
      <c r="V893" s="87"/>
      <c r="W893" s="87"/>
      <c r="X893" s="87"/>
      <c r="Y893" s="87"/>
      <c r="Z893" s="222"/>
      <c r="AA893" s="87"/>
      <c r="AB893" s="225">
        <f>AI893+AX893+BA893+BD893+BG893</f>
        <v>0</v>
      </c>
      <c r="AC893" s="247"/>
      <c r="AD893" s="247"/>
      <c r="AE893" s="247"/>
      <c r="AF893" s="247"/>
      <c r="AG893" s="247"/>
      <c r="AH893" s="24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222"/>
      <c r="BK893" s="222"/>
      <c r="BL893" s="222"/>
      <c r="BM893" s="87"/>
      <c r="BN893" s="87"/>
      <c r="BO893" s="87"/>
      <c r="BP893" s="87"/>
      <c r="BQ893" s="111">
        <f>SUM(BS893:BW893)</f>
        <v>0</v>
      </c>
      <c r="BR893" s="247"/>
      <c r="BS893" s="87"/>
      <c r="BT893" s="87"/>
      <c r="BU893" s="87"/>
      <c r="BV893" s="87"/>
      <c r="BW893" s="87"/>
      <c r="BX893" s="222"/>
      <c r="BY893" s="222"/>
      <c r="BZ893" s="111">
        <f>SUM(CA893:CD893)</f>
        <v>0</v>
      </c>
      <c r="CA893" s="87"/>
      <c r="CB893" s="87"/>
      <c r="CC893" s="87"/>
      <c r="CD893" s="87"/>
      <c r="CE893" s="222"/>
      <c r="CF893" s="226"/>
      <c r="CG893" s="568"/>
      <c r="CH893" s="568"/>
      <c r="CI893" s="117"/>
      <c r="CJ893" s="117"/>
      <c r="CK893" s="117"/>
    </row>
    <row r="894" spans="1:89" ht="15.75" hidden="1" outlineLevel="1" thickBot="1">
      <c r="A894" s="117"/>
      <c r="B894" s="117"/>
      <c r="C894" s="103" t="s">
        <v>104</v>
      </c>
      <c r="D894" s="24"/>
      <c r="E894" s="117"/>
      <c r="F894" s="117"/>
      <c r="G894" s="111">
        <f>J894+O894+P894+Q894+R894</f>
        <v>0</v>
      </c>
      <c r="H894" s="225">
        <f t="shared" si="1405"/>
        <v>0</v>
      </c>
      <c r="I894" s="225">
        <f t="shared" si="1405"/>
        <v>0</v>
      </c>
      <c r="J894" s="111">
        <f t="shared" si="1405"/>
        <v>0</v>
      </c>
      <c r="K894" s="90"/>
      <c r="L894" s="90"/>
      <c r="M894" s="90"/>
      <c r="N894" s="90"/>
      <c r="O894" s="90"/>
      <c r="P894" s="90"/>
      <c r="Q894" s="90"/>
      <c r="R894" s="90"/>
      <c r="S894" s="224"/>
      <c r="T894" s="87"/>
      <c r="U894" s="87"/>
      <c r="V894" s="87"/>
      <c r="W894" s="87"/>
      <c r="X894" s="87"/>
      <c r="Y894" s="87"/>
      <c r="Z894" s="222"/>
      <c r="AA894" s="87"/>
      <c r="AB894" s="225">
        <f>AI894+AX894+BA894+BD894+BG894</f>
        <v>0</v>
      </c>
      <c r="AC894" s="247"/>
      <c r="AD894" s="247"/>
      <c r="AE894" s="247"/>
      <c r="AF894" s="247"/>
      <c r="AG894" s="247"/>
      <c r="AH894" s="24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222"/>
      <c r="BK894" s="222"/>
      <c r="BL894" s="222"/>
      <c r="BM894" s="87"/>
      <c r="BN894" s="87"/>
      <c r="BO894" s="87"/>
      <c r="BP894" s="87"/>
      <c r="BQ894" s="111">
        <f>SUM(BS894:BW894)</f>
        <v>0</v>
      </c>
      <c r="BR894" s="247"/>
      <c r="BS894" s="87"/>
      <c r="BT894" s="87"/>
      <c r="BU894" s="87"/>
      <c r="BV894" s="87"/>
      <c r="BW894" s="87"/>
      <c r="BX894" s="222"/>
      <c r="BY894" s="222"/>
      <c r="BZ894" s="111">
        <f>SUM(CA894:CD894)</f>
        <v>0</v>
      </c>
      <c r="CA894" s="87"/>
      <c r="CB894" s="87"/>
      <c r="CC894" s="87"/>
      <c r="CD894" s="87"/>
      <c r="CE894" s="222"/>
      <c r="CF894" s="226"/>
      <c r="CG894" s="568"/>
      <c r="CH894" s="568"/>
      <c r="CI894" s="117"/>
      <c r="CJ894" s="117"/>
      <c r="CK894" s="117"/>
    </row>
    <row r="895" spans="1:89" ht="15.75" hidden="1" outlineLevel="1" thickBot="1">
      <c r="A895" s="117"/>
      <c r="B895" s="117"/>
      <c r="C895" s="103"/>
      <c r="D895" s="37" t="s">
        <v>107</v>
      </c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24"/>
      <c r="AB895" s="225">
        <f>SUM(AB892:AB894)</f>
        <v>0</v>
      </c>
      <c r="AC895" s="247"/>
      <c r="AD895" s="247"/>
      <c r="AE895" s="247"/>
      <c r="AF895" s="247"/>
      <c r="AG895" s="247"/>
      <c r="AH895" s="247"/>
      <c r="AI895" s="111">
        <f>SUM(AI892:AI894)</f>
        <v>0</v>
      </c>
      <c r="AJ895" s="111">
        <f>SUM(AJ892:AJ894)</f>
        <v>0</v>
      </c>
      <c r="AK895" s="111">
        <f t="shared" ref="AK895:BI895" si="1406">SUM(AK892:AK894)</f>
        <v>0</v>
      </c>
      <c r="AL895" s="111">
        <f t="shared" si="1406"/>
        <v>0</v>
      </c>
      <c r="AM895" s="111">
        <f t="shared" si="1406"/>
        <v>0</v>
      </c>
      <c r="AN895" s="111">
        <f t="shared" si="1406"/>
        <v>0</v>
      </c>
      <c r="AO895" s="111">
        <f t="shared" si="1406"/>
        <v>0</v>
      </c>
      <c r="AP895" s="111">
        <f t="shared" si="1406"/>
        <v>0</v>
      </c>
      <c r="AQ895" s="111">
        <f t="shared" si="1406"/>
        <v>0</v>
      </c>
      <c r="AR895" s="111">
        <f t="shared" si="1406"/>
        <v>0</v>
      </c>
      <c r="AS895" s="111">
        <f t="shared" si="1406"/>
        <v>0</v>
      </c>
      <c r="AT895" s="111">
        <f t="shared" si="1406"/>
        <v>0</v>
      </c>
      <c r="AU895" s="111">
        <f t="shared" si="1406"/>
        <v>0</v>
      </c>
      <c r="AV895" s="111">
        <f t="shared" si="1406"/>
        <v>0</v>
      </c>
      <c r="AW895" s="111">
        <f t="shared" si="1406"/>
        <v>0</v>
      </c>
      <c r="AX895" s="111">
        <f t="shared" si="1406"/>
        <v>0</v>
      </c>
      <c r="AY895" s="111">
        <f t="shared" si="1406"/>
        <v>0</v>
      </c>
      <c r="AZ895" s="111">
        <f t="shared" si="1406"/>
        <v>0</v>
      </c>
      <c r="BA895" s="111">
        <f t="shared" si="1406"/>
        <v>0</v>
      </c>
      <c r="BB895" s="111">
        <f t="shared" si="1406"/>
        <v>0</v>
      </c>
      <c r="BC895" s="111">
        <f t="shared" si="1406"/>
        <v>0</v>
      </c>
      <c r="BD895" s="111">
        <f t="shared" si="1406"/>
        <v>0</v>
      </c>
      <c r="BE895" s="111">
        <f t="shared" si="1406"/>
        <v>0</v>
      </c>
      <c r="BF895" s="111">
        <f t="shared" si="1406"/>
        <v>0</v>
      </c>
      <c r="BG895" s="111">
        <f t="shared" si="1406"/>
        <v>0</v>
      </c>
      <c r="BH895" s="111">
        <f t="shared" si="1406"/>
        <v>0</v>
      </c>
      <c r="BI895" s="111">
        <f t="shared" si="1406"/>
        <v>0</v>
      </c>
      <c r="BJ895" s="225">
        <f>SUM(BJ892:BJ894)</f>
        <v>0</v>
      </c>
      <c r="BK895" s="225">
        <f>SUM(BK892:BK894)</f>
        <v>0</v>
      </c>
      <c r="BL895" s="225">
        <f>SUM(BL892:BL894)</f>
        <v>0</v>
      </c>
      <c r="BM895" s="112"/>
      <c r="BN895" s="112"/>
      <c r="BO895" s="112"/>
      <c r="BP895" s="112"/>
      <c r="BQ895" s="111">
        <f t="shared" ref="BQ895:CD895" si="1407">SUM(BQ892:BQ894)</f>
        <v>0</v>
      </c>
      <c r="BR895" s="247"/>
      <c r="BS895" s="111">
        <f t="shared" si="1407"/>
        <v>0</v>
      </c>
      <c r="BT895" s="111">
        <f t="shared" si="1407"/>
        <v>0</v>
      </c>
      <c r="BU895" s="111">
        <f t="shared" si="1407"/>
        <v>0</v>
      </c>
      <c r="BV895" s="111">
        <f t="shared" si="1407"/>
        <v>0</v>
      </c>
      <c r="BW895" s="111">
        <f t="shared" si="1407"/>
        <v>0</v>
      </c>
      <c r="BX895" s="225">
        <f>SUM(BX892:BX894)</f>
        <v>0</v>
      </c>
      <c r="BY895" s="225">
        <f>SUM(BY892:BY894)</f>
        <v>0</v>
      </c>
      <c r="BZ895" s="111">
        <f t="shared" si="1407"/>
        <v>0</v>
      </c>
      <c r="CA895" s="111">
        <f t="shared" si="1407"/>
        <v>0</v>
      </c>
      <c r="CB895" s="111">
        <f t="shared" si="1407"/>
        <v>0</v>
      </c>
      <c r="CC895" s="111">
        <f t="shared" si="1407"/>
        <v>0</v>
      </c>
      <c r="CD895" s="111">
        <f t="shared" si="1407"/>
        <v>0</v>
      </c>
      <c r="CE895" s="225">
        <f>SUM(CE892:CE894)</f>
        <v>0</v>
      </c>
      <c r="CF895" s="247"/>
      <c r="CG895" s="570"/>
      <c r="CH895" s="570"/>
      <c r="CI895" s="112"/>
      <c r="CJ895" s="112"/>
      <c r="CK895" s="112"/>
    </row>
    <row r="896" spans="1:89" ht="15.75" hidden="1" outlineLevel="1" thickBot="1">
      <c r="A896" s="117"/>
      <c r="B896" s="117"/>
      <c r="C896" s="102" t="s">
        <v>128</v>
      </c>
      <c r="D896" s="36" t="s">
        <v>274</v>
      </c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7"/>
      <c r="AB896" s="112"/>
      <c r="AC896" s="246"/>
      <c r="AD896" s="246"/>
      <c r="AE896" s="246"/>
      <c r="AF896" s="246"/>
      <c r="AG896" s="246"/>
      <c r="AH896" s="246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246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246"/>
      <c r="CG896" s="582"/>
      <c r="CH896" s="582"/>
      <c r="CI896" s="112"/>
      <c r="CJ896" s="112"/>
      <c r="CK896" s="112"/>
    </row>
    <row r="897" spans="1:89" ht="15.75" hidden="1" outlineLevel="1" thickBot="1">
      <c r="A897" s="117"/>
      <c r="B897" s="117"/>
      <c r="C897" s="103"/>
      <c r="D897" s="24"/>
      <c r="E897" s="117"/>
      <c r="F897" s="117"/>
      <c r="G897" s="111">
        <f>J897+O897+P897+Q897+R897</f>
        <v>0</v>
      </c>
      <c r="H897" s="225">
        <f t="shared" ref="H897:J899" si="1408">SUM(I897:L897)</f>
        <v>0</v>
      </c>
      <c r="I897" s="225">
        <f t="shared" si="1408"/>
        <v>0</v>
      </c>
      <c r="J897" s="111">
        <f t="shared" si="1408"/>
        <v>0</v>
      </c>
      <c r="K897" s="123"/>
      <c r="L897" s="123"/>
      <c r="M897" s="123"/>
      <c r="N897" s="123"/>
      <c r="O897" s="123"/>
      <c r="P897" s="123"/>
      <c r="Q897" s="123"/>
      <c r="R897" s="123"/>
      <c r="S897" s="221"/>
      <c r="T897" s="123"/>
      <c r="U897" s="123"/>
      <c r="V897" s="123"/>
      <c r="W897" s="123"/>
      <c r="X897" s="123"/>
      <c r="Y897" s="123"/>
      <c r="Z897" s="221"/>
      <c r="AA897" s="123"/>
      <c r="AB897" s="225">
        <f>AI897+AX897+BA897+BD897+BG897</f>
        <v>0</v>
      </c>
      <c r="AC897" s="247"/>
      <c r="AD897" s="247"/>
      <c r="AE897" s="247"/>
      <c r="AF897" s="247"/>
      <c r="AG897" s="247"/>
      <c r="AH897" s="247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221"/>
      <c r="BK897" s="221"/>
      <c r="BL897" s="221"/>
      <c r="BM897" s="123"/>
      <c r="BN897" s="123"/>
      <c r="BO897" s="123"/>
      <c r="BP897" s="123"/>
      <c r="BQ897" s="111">
        <f>SUM(BS897:BW897)</f>
        <v>0</v>
      </c>
      <c r="BR897" s="247"/>
      <c r="BS897" s="123"/>
      <c r="BT897" s="123"/>
      <c r="BU897" s="123"/>
      <c r="BV897" s="123"/>
      <c r="BW897" s="123"/>
      <c r="BX897" s="221"/>
      <c r="BY897" s="221"/>
      <c r="BZ897" s="111">
        <f>SUM(CA897:CD897)</f>
        <v>0</v>
      </c>
      <c r="CA897" s="123"/>
      <c r="CB897" s="123"/>
      <c r="CC897" s="123"/>
      <c r="CD897" s="123"/>
      <c r="CE897" s="221"/>
      <c r="CF897" s="229"/>
      <c r="CG897" s="578"/>
      <c r="CH897" s="578"/>
      <c r="CI897" s="117"/>
      <c r="CJ897" s="117"/>
      <c r="CK897" s="117"/>
    </row>
    <row r="898" spans="1:89" ht="15.75" hidden="1" outlineLevel="1" thickBot="1">
      <c r="A898" s="117"/>
      <c r="B898" s="117"/>
      <c r="C898" s="103"/>
      <c r="D898" s="24"/>
      <c r="E898" s="117"/>
      <c r="F898" s="117"/>
      <c r="G898" s="111">
        <f>J898+O898+P898+Q898+R898</f>
        <v>0</v>
      </c>
      <c r="H898" s="225">
        <f t="shared" si="1408"/>
        <v>0</v>
      </c>
      <c r="I898" s="225">
        <f t="shared" si="1408"/>
        <v>0</v>
      </c>
      <c r="J898" s="111">
        <f t="shared" si="1408"/>
        <v>0</v>
      </c>
      <c r="K898" s="90"/>
      <c r="L898" s="90"/>
      <c r="M898" s="90"/>
      <c r="N898" s="90"/>
      <c r="O898" s="90"/>
      <c r="P898" s="90"/>
      <c r="Q898" s="90"/>
      <c r="R898" s="90"/>
      <c r="S898" s="224"/>
      <c r="T898" s="87"/>
      <c r="U898" s="87"/>
      <c r="V898" s="87"/>
      <c r="W898" s="87"/>
      <c r="X898" s="87"/>
      <c r="Y898" s="87"/>
      <c r="Z898" s="222"/>
      <c r="AA898" s="87"/>
      <c r="AB898" s="225">
        <f>AI898+AX898+BA898+BD898+BG898</f>
        <v>0</v>
      </c>
      <c r="AC898" s="247"/>
      <c r="AD898" s="247"/>
      <c r="AE898" s="247"/>
      <c r="AF898" s="247"/>
      <c r="AG898" s="247"/>
      <c r="AH898" s="24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222"/>
      <c r="BK898" s="222"/>
      <c r="BL898" s="222"/>
      <c r="BM898" s="87"/>
      <c r="BN898" s="87"/>
      <c r="BO898" s="87"/>
      <c r="BP898" s="87"/>
      <c r="BQ898" s="111">
        <f>SUM(BS898:BW898)</f>
        <v>0</v>
      </c>
      <c r="BR898" s="247"/>
      <c r="BS898" s="87"/>
      <c r="BT898" s="87"/>
      <c r="BU898" s="87"/>
      <c r="BV898" s="87"/>
      <c r="BW898" s="87"/>
      <c r="BX898" s="222"/>
      <c r="BY898" s="222"/>
      <c r="BZ898" s="111">
        <f>SUM(CA898:CD898)</f>
        <v>0</v>
      </c>
      <c r="CA898" s="87"/>
      <c r="CB898" s="87"/>
      <c r="CC898" s="87"/>
      <c r="CD898" s="87"/>
      <c r="CE898" s="222"/>
      <c r="CF898" s="226"/>
      <c r="CG898" s="568"/>
      <c r="CH898" s="568"/>
      <c r="CI898" s="117"/>
      <c r="CJ898" s="117"/>
      <c r="CK898" s="117"/>
    </row>
    <row r="899" spans="1:89" ht="15.75" hidden="1" outlineLevel="1" thickBot="1">
      <c r="A899" s="117"/>
      <c r="B899" s="117"/>
      <c r="C899" s="103" t="s">
        <v>104</v>
      </c>
      <c r="D899" s="24"/>
      <c r="E899" s="117"/>
      <c r="F899" s="117"/>
      <c r="G899" s="111">
        <f>J899+O899+P899+Q899+R899</f>
        <v>0</v>
      </c>
      <c r="H899" s="225">
        <f t="shared" si="1408"/>
        <v>0</v>
      </c>
      <c r="I899" s="225">
        <f t="shared" si="1408"/>
        <v>0</v>
      </c>
      <c r="J899" s="111">
        <f t="shared" si="1408"/>
        <v>0</v>
      </c>
      <c r="K899" s="90"/>
      <c r="L899" s="90"/>
      <c r="M899" s="90"/>
      <c r="N899" s="90"/>
      <c r="O899" s="90"/>
      <c r="P899" s="90"/>
      <c r="Q899" s="90"/>
      <c r="R899" s="90"/>
      <c r="S899" s="224"/>
      <c r="T899" s="87"/>
      <c r="U899" s="87"/>
      <c r="V899" s="87"/>
      <c r="W899" s="87"/>
      <c r="X899" s="87"/>
      <c r="Y899" s="87"/>
      <c r="Z899" s="222"/>
      <c r="AA899" s="87"/>
      <c r="AB899" s="225">
        <f>AI899+AX899+BA899+BD899+BG899</f>
        <v>0</v>
      </c>
      <c r="AC899" s="247"/>
      <c r="AD899" s="247"/>
      <c r="AE899" s="247"/>
      <c r="AF899" s="247"/>
      <c r="AG899" s="247"/>
      <c r="AH899" s="24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222"/>
      <c r="BK899" s="222"/>
      <c r="BL899" s="222"/>
      <c r="BM899" s="87"/>
      <c r="BN899" s="87"/>
      <c r="BO899" s="87"/>
      <c r="BP899" s="87"/>
      <c r="BQ899" s="111">
        <f>SUM(BS899:BW899)</f>
        <v>0</v>
      </c>
      <c r="BR899" s="247"/>
      <c r="BS899" s="87"/>
      <c r="BT899" s="87"/>
      <c r="BU899" s="87"/>
      <c r="BV899" s="87"/>
      <c r="BW899" s="87"/>
      <c r="BX899" s="222"/>
      <c r="BY899" s="222"/>
      <c r="BZ899" s="111">
        <f>SUM(CA899:CD899)</f>
        <v>0</v>
      </c>
      <c r="CA899" s="87"/>
      <c r="CB899" s="87"/>
      <c r="CC899" s="87"/>
      <c r="CD899" s="87"/>
      <c r="CE899" s="222"/>
      <c r="CF899" s="226"/>
      <c r="CG899" s="568"/>
      <c r="CH899" s="568"/>
      <c r="CI899" s="117"/>
      <c r="CJ899" s="117"/>
      <c r="CK899" s="117"/>
    </row>
    <row r="900" spans="1:89" ht="15.75" hidden="1" outlineLevel="1" thickBot="1">
      <c r="A900" s="117"/>
      <c r="B900" s="117"/>
      <c r="C900" s="103"/>
      <c r="D900" s="37" t="s">
        <v>107</v>
      </c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24"/>
      <c r="AB900" s="225">
        <f>SUM(AB897:AB899)</f>
        <v>0</v>
      </c>
      <c r="AC900" s="247"/>
      <c r="AD900" s="247"/>
      <c r="AE900" s="247"/>
      <c r="AF900" s="247"/>
      <c r="AG900" s="247"/>
      <c r="AH900" s="247"/>
      <c r="AI900" s="111">
        <f>SUM(AI897:AI899)</f>
        <v>0</v>
      </c>
      <c r="AJ900" s="111">
        <f>SUM(AJ897:AJ899)</f>
        <v>0</v>
      </c>
      <c r="AK900" s="111">
        <f t="shared" ref="AK900:BI900" si="1409">SUM(AK897:AK899)</f>
        <v>0</v>
      </c>
      <c r="AL900" s="111">
        <f t="shared" si="1409"/>
        <v>0</v>
      </c>
      <c r="AM900" s="111">
        <f t="shared" si="1409"/>
        <v>0</v>
      </c>
      <c r="AN900" s="111">
        <f t="shared" si="1409"/>
        <v>0</v>
      </c>
      <c r="AO900" s="111">
        <f t="shared" si="1409"/>
        <v>0</v>
      </c>
      <c r="AP900" s="111">
        <f t="shared" si="1409"/>
        <v>0</v>
      </c>
      <c r="AQ900" s="111">
        <f t="shared" si="1409"/>
        <v>0</v>
      </c>
      <c r="AR900" s="111">
        <f t="shared" si="1409"/>
        <v>0</v>
      </c>
      <c r="AS900" s="111">
        <f t="shared" si="1409"/>
        <v>0</v>
      </c>
      <c r="AT900" s="111">
        <f t="shared" si="1409"/>
        <v>0</v>
      </c>
      <c r="AU900" s="111">
        <f t="shared" si="1409"/>
        <v>0</v>
      </c>
      <c r="AV900" s="111">
        <f t="shared" si="1409"/>
        <v>0</v>
      </c>
      <c r="AW900" s="111">
        <f t="shared" si="1409"/>
        <v>0</v>
      </c>
      <c r="AX900" s="111">
        <f t="shared" si="1409"/>
        <v>0</v>
      </c>
      <c r="AY900" s="111">
        <f t="shared" si="1409"/>
        <v>0</v>
      </c>
      <c r="AZ900" s="111">
        <f t="shared" si="1409"/>
        <v>0</v>
      </c>
      <c r="BA900" s="111">
        <f t="shared" si="1409"/>
        <v>0</v>
      </c>
      <c r="BB900" s="111">
        <f t="shared" si="1409"/>
        <v>0</v>
      </c>
      <c r="BC900" s="111">
        <f t="shared" si="1409"/>
        <v>0</v>
      </c>
      <c r="BD900" s="111">
        <f t="shared" si="1409"/>
        <v>0</v>
      </c>
      <c r="BE900" s="111">
        <f t="shared" si="1409"/>
        <v>0</v>
      </c>
      <c r="BF900" s="111">
        <f t="shared" si="1409"/>
        <v>0</v>
      </c>
      <c r="BG900" s="111">
        <f t="shared" si="1409"/>
        <v>0</v>
      </c>
      <c r="BH900" s="111">
        <f t="shared" si="1409"/>
        <v>0</v>
      </c>
      <c r="BI900" s="111">
        <f t="shared" si="1409"/>
        <v>0</v>
      </c>
      <c r="BJ900" s="225">
        <f>SUM(BJ897:BJ899)</f>
        <v>0</v>
      </c>
      <c r="BK900" s="225">
        <f>SUM(BK897:BK899)</f>
        <v>0</v>
      </c>
      <c r="BL900" s="225">
        <f>SUM(BL897:BL899)</f>
        <v>0</v>
      </c>
      <c r="BM900" s="112"/>
      <c r="BN900" s="112"/>
      <c r="BO900" s="112"/>
      <c r="BP900" s="112"/>
      <c r="BQ900" s="111">
        <f t="shared" ref="BQ900:CD900" si="1410">SUM(BQ897:BQ899)</f>
        <v>0</v>
      </c>
      <c r="BR900" s="247"/>
      <c r="BS900" s="111">
        <f t="shared" si="1410"/>
        <v>0</v>
      </c>
      <c r="BT900" s="111">
        <f t="shared" si="1410"/>
        <v>0</v>
      </c>
      <c r="BU900" s="111">
        <f t="shared" si="1410"/>
        <v>0</v>
      </c>
      <c r="BV900" s="111">
        <f t="shared" si="1410"/>
        <v>0</v>
      </c>
      <c r="BW900" s="111">
        <f t="shared" si="1410"/>
        <v>0</v>
      </c>
      <c r="BX900" s="225">
        <f>SUM(BX897:BX899)</f>
        <v>0</v>
      </c>
      <c r="BY900" s="225">
        <f>SUM(BY897:BY899)</f>
        <v>0</v>
      </c>
      <c r="BZ900" s="111">
        <f t="shared" si="1410"/>
        <v>0</v>
      </c>
      <c r="CA900" s="111">
        <f t="shared" si="1410"/>
        <v>0</v>
      </c>
      <c r="CB900" s="111">
        <f t="shared" si="1410"/>
        <v>0</v>
      </c>
      <c r="CC900" s="111">
        <f t="shared" si="1410"/>
        <v>0</v>
      </c>
      <c r="CD900" s="111">
        <f t="shared" si="1410"/>
        <v>0</v>
      </c>
      <c r="CE900" s="225">
        <f>SUM(CE897:CE899)</f>
        <v>0</v>
      </c>
      <c r="CF900" s="247"/>
      <c r="CG900" s="570"/>
      <c r="CH900" s="570"/>
      <c r="CI900" s="112"/>
      <c r="CJ900" s="112"/>
      <c r="CK900" s="112"/>
    </row>
    <row r="901" spans="1:89" ht="15.75" hidden="1" outlineLevel="1" thickBot="1">
      <c r="A901" s="117"/>
      <c r="B901" s="117"/>
      <c r="C901" s="102" t="s">
        <v>129</v>
      </c>
      <c r="D901" s="36" t="s">
        <v>213</v>
      </c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7"/>
      <c r="AB901" s="112"/>
      <c r="AC901" s="246"/>
      <c r="AD901" s="246"/>
      <c r="AE901" s="246"/>
      <c r="AF901" s="246"/>
      <c r="AG901" s="246"/>
      <c r="AH901" s="246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246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246"/>
      <c r="CG901" s="582"/>
      <c r="CH901" s="582"/>
      <c r="CI901" s="112"/>
      <c r="CJ901" s="112"/>
      <c r="CK901" s="112"/>
    </row>
    <row r="902" spans="1:89" ht="15.75" hidden="1" outlineLevel="1" thickBot="1">
      <c r="A902" s="117"/>
      <c r="B902" s="117"/>
      <c r="C902" s="103"/>
      <c r="D902" s="24"/>
      <c r="E902" s="117"/>
      <c r="F902" s="117"/>
      <c r="G902" s="111">
        <f>J902+O902+P902+Q902+R902</f>
        <v>0</v>
      </c>
      <c r="H902" s="225">
        <f t="shared" ref="H902:J904" si="1411">SUM(I902:L902)</f>
        <v>0</v>
      </c>
      <c r="I902" s="225">
        <f t="shared" si="1411"/>
        <v>0</v>
      </c>
      <c r="J902" s="111">
        <f t="shared" si="1411"/>
        <v>0</v>
      </c>
      <c r="K902" s="123"/>
      <c r="L902" s="123"/>
      <c r="M902" s="123"/>
      <c r="N902" s="123"/>
      <c r="O902" s="123"/>
      <c r="P902" s="123"/>
      <c r="Q902" s="123"/>
      <c r="R902" s="123"/>
      <c r="S902" s="221"/>
      <c r="T902" s="123"/>
      <c r="U902" s="123"/>
      <c r="V902" s="123"/>
      <c r="W902" s="123"/>
      <c r="X902" s="123"/>
      <c r="Y902" s="123"/>
      <c r="Z902" s="221"/>
      <c r="AA902" s="123"/>
      <c r="AB902" s="225">
        <f>AI902+AX902+BA902+BD902+BG902</f>
        <v>0</v>
      </c>
      <c r="AC902" s="247"/>
      <c r="AD902" s="247"/>
      <c r="AE902" s="247"/>
      <c r="AF902" s="247"/>
      <c r="AG902" s="247"/>
      <c r="AH902" s="247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221"/>
      <c r="BK902" s="221"/>
      <c r="BL902" s="221"/>
      <c r="BM902" s="123"/>
      <c r="BN902" s="123"/>
      <c r="BO902" s="123"/>
      <c r="BP902" s="123"/>
      <c r="BQ902" s="111">
        <f>SUM(BS902:BW902)</f>
        <v>0</v>
      </c>
      <c r="BR902" s="247"/>
      <c r="BS902" s="123"/>
      <c r="BT902" s="123"/>
      <c r="BU902" s="123"/>
      <c r="BV902" s="123"/>
      <c r="BW902" s="123"/>
      <c r="BX902" s="221"/>
      <c r="BY902" s="221"/>
      <c r="BZ902" s="111">
        <f>SUM(CA902:CD902)</f>
        <v>0</v>
      </c>
      <c r="CA902" s="123"/>
      <c r="CB902" s="123"/>
      <c r="CC902" s="123"/>
      <c r="CD902" s="123"/>
      <c r="CE902" s="221"/>
      <c r="CF902" s="229"/>
      <c r="CG902" s="578"/>
      <c r="CH902" s="578"/>
      <c r="CI902" s="117"/>
      <c r="CJ902" s="117"/>
      <c r="CK902" s="117"/>
    </row>
    <row r="903" spans="1:89" ht="15.75" hidden="1" outlineLevel="1" thickBot="1">
      <c r="A903" s="117"/>
      <c r="B903" s="117"/>
      <c r="C903" s="103"/>
      <c r="D903" s="24"/>
      <c r="E903" s="117"/>
      <c r="F903" s="117"/>
      <c r="G903" s="111">
        <f>J903+O903+P903+Q903+R903</f>
        <v>0</v>
      </c>
      <c r="H903" s="225">
        <f t="shared" si="1411"/>
        <v>0</v>
      </c>
      <c r="I903" s="225">
        <f t="shared" si="1411"/>
        <v>0</v>
      </c>
      <c r="J903" s="111">
        <f t="shared" si="1411"/>
        <v>0</v>
      </c>
      <c r="K903" s="90"/>
      <c r="L903" s="90"/>
      <c r="M903" s="90"/>
      <c r="N903" s="90"/>
      <c r="O903" s="90"/>
      <c r="P903" s="90"/>
      <c r="Q903" s="90"/>
      <c r="R903" s="90"/>
      <c r="S903" s="224"/>
      <c r="T903" s="87"/>
      <c r="U903" s="87"/>
      <c r="V903" s="87"/>
      <c r="W903" s="87"/>
      <c r="X903" s="87"/>
      <c r="Y903" s="87"/>
      <c r="Z903" s="222"/>
      <c r="AA903" s="87"/>
      <c r="AB903" s="225">
        <f>AI903+AX903+BA903+BD903+BG903</f>
        <v>0</v>
      </c>
      <c r="AC903" s="247"/>
      <c r="AD903" s="247"/>
      <c r="AE903" s="247"/>
      <c r="AF903" s="247"/>
      <c r="AG903" s="247"/>
      <c r="AH903" s="24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222"/>
      <c r="BK903" s="222"/>
      <c r="BL903" s="222"/>
      <c r="BM903" s="87"/>
      <c r="BN903" s="87"/>
      <c r="BO903" s="87"/>
      <c r="BP903" s="87"/>
      <c r="BQ903" s="111">
        <f>SUM(BS903:BW903)</f>
        <v>0</v>
      </c>
      <c r="BR903" s="247"/>
      <c r="BS903" s="87"/>
      <c r="BT903" s="87"/>
      <c r="BU903" s="87"/>
      <c r="BV903" s="87"/>
      <c r="BW903" s="87"/>
      <c r="BX903" s="222"/>
      <c r="BY903" s="222"/>
      <c r="BZ903" s="111">
        <f>SUM(CA903:CD903)</f>
        <v>0</v>
      </c>
      <c r="CA903" s="87"/>
      <c r="CB903" s="87"/>
      <c r="CC903" s="87"/>
      <c r="CD903" s="87"/>
      <c r="CE903" s="222"/>
      <c r="CF903" s="226"/>
      <c r="CG903" s="568"/>
      <c r="CH903" s="568"/>
      <c r="CI903" s="117"/>
      <c r="CJ903" s="117"/>
      <c r="CK903" s="117"/>
    </row>
    <row r="904" spans="1:89" ht="15.75" hidden="1" outlineLevel="1" thickBot="1">
      <c r="A904" s="117"/>
      <c r="B904" s="117"/>
      <c r="C904" s="103" t="s">
        <v>104</v>
      </c>
      <c r="D904" s="24"/>
      <c r="E904" s="117"/>
      <c r="F904" s="117"/>
      <c r="G904" s="111">
        <f>J904+O904+P904+Q904+R904</f>
        <v>0</v>
      </c>
      <c r="H904" s="225">
        <f t="shared" si="1411"/>
        <v>0</v>
      </c>
      <c r="I904" s="225">
        <f t="shared" si="1411"/>
        <v>0</v>
      </c>
      <c r="J904" s="111">
        <f t="shared" si="1411"/>
        <v>0</v>
      </c>
      <c r="K904" s="90"/>
      <c r="L904" s="90"/>
      <c r="M904" s="90"/>
      <c r="N904" s="90"/>
      <c r="O904" s="90"/>
      <c r="P904" s="90"/>
      <c r="Q904" s="90"/>
      <c r="R904" s="90"/>
      <c r="S904" s="224"/>
      <c r="T904" s="87"/>
      <c r="U904" s="87"/>
      <c r="V904" s="87"/>
      <c r="W904" s="87"/>
      <c r="X904" s="87"/>
      <c r="Y904" s="87"/>
      <c r="Z904" s="222"/>
      <c r="AA904" s="87"/>
      <c r="AB904" s="225">
        <f>AI904+AX904+BA904+BD904+BG904</f>
        <v>0</v>
      </c>
      <c r="AC904" s="247"/>
      <c r="AD904" s="247"/>
      <c r="AE904" s="247"/>
      <c r="AF904" s="247"/>
      <c r="AG904" s="247"/>
      <c r="AH904" s="24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222"/>
      <c r="BK904" s="222"/>
      <c r="BL904" s="222"/>
      <c r="BM904" s="87"/>
      <c r="BN904" s="87"/>
      <c r="BO904" s="87"/>
      <c r="BP904" s="87"/>
      <c r="BQ904" s="111">
        <f>SUM(BS904:BW904)</f>
        <v>0</v>
      </c>
      <c r="BR904" s="247"/>
      <c r="BS904" s="87"/>
      <c r="BT904" s="87"/>
      <c r="BU904" s="87"/>
      <c r="BV904" s="87"/>
      <c r="BW904" s="87"/>
      <c r="BX904" s="222"/>
      <c r="BY904" s="222"/>
      <c r="BZ904" s="111">
        <f>SUM(CA904:CD904)</f>
        <v>0</v>
      </c>
      <c r="CA904" s="87"/>
      <c r="CB904" s="87"/>
      <c r="CC904" s="87"/>
      <c r="CD904" s="87"/>
      <c r="CE904" s="222"/>
      <c r="CF904" s="226"/>
      <c r="CG904" s="568"/>
      <c r="CH904" s="568"/>
      <c r="CI904" s="117"/>
      <c r="CJ904" s="117"/>
      <c r="CK904" s="117"/>
    </row>
    <row r="905" spans="1:89" ht="15.75" hidden="1" outlineLevel="1" thickBot="1">
      <c r="A905" s="117"/>
      <c r="B905" s="117"/>
      <c r="C905" s="103"/>
      <c r="D905" s="37" t="s">
        <v>107</v>
      </c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24"/>
      <c r="AB905" s="112"/>
      <c r="AC905" s="246"/>
      <c r="AD905" s="246"/>
      <c r="AE905" s="246"/>
      <c r="AF905" s="246"/>
      <c r="AG905" s="246"/>
      <c r="AH905" s="246"/>
      <c r="AI905" s="112"/>
      <c r="AJ905" s="111">
        <f>SUM(AJ902:AJ904)</f>
        <v>0</v>
      </c>
      <c r="AK905" s="111">
        <f>SUM(AK902:AK904)</f>
        <v>0</v>
      </c>
      <c r="AL905" s="112"/>
      <c r="AM905" s="111">
        <f>SUM(AM902:AM904)</f>
        <v>0</v>
      </c>
      <c r="AN905" s="111">
        <f>SUM(AN902:AN904)</f>
        <v>0</v>
      </c>
      <c r="AO905" s="112"/>
      <c r="AP905" s="111">
        <f>SUM(AP902:AP904)</f>
        <v>0</v>
      </c>
      <c r="AQ905" s="111">
        <f>SUM(AQ902:AQ904)</f>
        <v>0</v>
      </c>
      <c r="AR905" s="112"/>
      <c r="AS905" s="111">
        <f>SUM(AS902:AS904)</f>
        <v>0</v>
      </c>
      <c r="AT905" s="111">
        <f>SUM(AT902:AT904)</f>
        <v>0</v>
      </c>
      <c r="AU905" s="112"/>
      <c r="AV905" s="111">
        <f>SUM(AV902:AV904)</f>
        <v>0</v>
      </c>
      <c r="AW905" s="111">
        <f>SUM(AW902:AW904)</f>
        <v>0</v>
      </c>
      <c r="AX905" s="112"/>
      <c r="AY905" s="111">
        <f>SUM(AY902:AY904)</f>
        <v>0</v>
      </c>
      <c r="AZ905" s="111">
        <f>SUM(AZ902:AZ904)</f>
        <v>0</v>
      </c>
      <c r="BA905" s="112"/>
      <c r="BB905" s="111">
        <f>SUM(BB902:BB904)</f>
        <v>0</v>
      </c>
      <c r="BC905" s="111">
        <f>SUM(BC902:BC904)</f>
        <v>0</v>
      </c>
      <c r="BD905" s="112"/>
      <c r="BE905" s="111">
        <f>SUM(BE902:BE904)</f>
        <v>0</v>
      </c>
      <c r="BF905" s="111">
        <f>SUM(BF902:BF904)</f>
        <v>0</v>
      </c>
      <c r="BG905" s="112"/>
      <c r="BH905" s="111">
        <f>SUM(BH902:BH904)</f>
        <v>0</v>
      </c>
      <c r="BI905" s="111">
        <f>SUM(BI902:BI904)</f>
        <v>0</v>
      </c>
      <c r="BJ905" s="112"/>
      <c r="BK905" s="225">
        <f>SUM(BK902:BK904)</f>
        <v>0</v>
      </c>
      <c r="BL905" s="225">
        <f>SUM(BL902:BL904)</f>
        <v>0</v>
      </c>
      <c r="BM905" s="112"/>
      <c r="BN905" s="112"/>
      <c r="BO905" s="112"/>
      <c r="BP905" s="112"/>
      <c r="BQ905" s="111">
        <f t="shared" ref="BQ905:CD905" si="1412">SUM(BQ902:BQ904)</f>
        <v>0</v>
      </c>
      <c r="BR905" s="247"/>
      <c r="BS905" s="111">
        <f t="shared" si="1412"/>
        <v>0</v>
      </c>
      <c r="BT905" s="111">
        <f t="shared" si="1412"/>
        <v>0</v>
      </c>
      <c r="BU905" s="111">
        <f t="shared" si="1412"/>
        <v>0</v>
      </c>
      <c r="BV905" s="111">
        <f t="shared" si="1412"/>
        <v>0</v>
      </c>
      <c r="BW905" s="111">
        <f t="shared" si="1412"/>
        <v>0</v>
      </c>
      <c r="BX905" s="225">
        <f>SUM(BX902:BX904)</f>
        <v>0</v>
      </c>
      <c r="BY905" s="225">
        <f>SUM(BY902:BY904)</f>
        <v>0</v>
      </c>
      <c r="BZ905" s="111">
        <f t="shared" si="1412"/>
        <v>0</v>
      </c>
      <c r="CA905" s="111">
        <f t="shared" si="1412"/>
        <v>0</v>
      </c>
      <c r="CB905" s="111">
        <f t="shared" si="1412"/>
        <v>0</v>
      </c>
      <c r="CC905" s="111">
        <f t="shared" si="1412"/>
        <v>0</v>
      </c>
      <c r="CD905" s="111">
        <f t="shared" si="1412"/>
        <v>0</v>
      </c>
      <c r="CE905" s="225">
        <f>SUM(CE902:CE904)</f>
        <v>0</v>
      </c>
      <c r="CF905" s="247"/>
      <c r="CG905" s="570"/>
      <c r="CH905" s="570"/>
      <c r="CI905" s="112"/>
      <c r="CJ905" s="112"/>
      <c r="CK905" s="112"/>
    </row>
    <row r="906" spans="1:89" ht="15.75" hidden="1" outlineLevel="1" thickBot="1">
      <c r="A906" s="117"/>
      <c r="B906" s="117"/>
      <c r="C906" s="102" t="s">
        <v>130</v>
      </c>
      <c r="D906" s="36" t="s">
        <v>62</v>
      </c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7"/>
      <c r="AB906" s="112"/>
      <c r="AC906" s="246"/>
      <c r="AD906" s="246"/>
      <c r="AE906" s="246"/>
      <c r="AF906" s="246"/>
      <c r="AG906" s="246"/>
      <c r="AH906" s="246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246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246"/>
      <c r="CG906" s="582"/>
      <c r="CH906" s="582"/>
      <c r="CI906" s="112"/>
      <c r="CJ906" s="112"/>
      <c r="CK906" s="112"/>
    </row>
    <row r="907" spans="1:89" ht="15.75" hidden="1" outlineLevel="1" thickBot="1">
      <c r="A907" s="117"/>
      <c r="B907" s="117"/>
      <c r="C907" s="103"/>
      <c r="D907" s="24"/>
      <c r="E907" s="117"/>
      <c r="F907" s="117"/>
      <c r="G907" s="111">
        <f>J907+O907+P907+Q907+R907</f>
        <v>0</v>
      </c>
      <c r="H907" s="225">
        <f t="shared" ref="H907:J909" si="1413">SUM(I907:L907)</f>
        <v>0</v>
      </c>
      <c r="I907" s="225">
        <f t="shared" si="1413"/>
        <v>0</v>
      </c>
      <c r="J907" s="111">
        <f t="shared" si="1413"/>
        <v>0</v>
      </c>
      <c r="K907" s="123"/>
      <c r="L907" s="123"/>
      <c r="M907" s="123"/>
      <c r="N907" s="123"/>
      <c r="O907" s="123"/>
      <c r="P907" s="123"/>
      <c r="Q907" s="123"/>
      <c r="R907" s="123"/>
      <c r="S907" s="221"/>
      <c r="T907" s="123"/>
      <c r="U907" s="123"/>
      <c r="V907" s="123"/>
      <c r="W907" s="123"/>
      <c r="X907" s="123"/>
      <c r="Y907" s="123"/>
      <c r="Z907" s="221"/>
      <c r="AA907" s="123"/>
      <c r="AB907" s="225">
        <f>AI907+AX907+BA907+BD907+BG907</f>
        <v>0</v>
      </c>
      <c r="AC907" s="247"/>
      <c r="AD907" s="247"/>
      <c r="AE907" s="247"/>
      <c r="AF907" s="247"/>
      <c r="AG907" s="247"/>
      <c r="AH907" s="247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221"/>
      <c r="BK907" s="221"/>
      <c r="BL907" s="221"/>
      <c r="BM907" s="123"/>
      <c r="BN907" s="123"/>
      <c r="BO907" s="123"/>
      <c r="BP907" s="123"/>
      <c r="BQ907" s="111">
        <f>SUM(BS907:BW907)</f>
        <v>0</v>
      </c>
      <c r="BR907" s="247"/>
      <c r="BS907" s="123"/>
      <c r="BT907" s="123"/>
      <c r="BU907" s="123"/>
      <c r="BV907" s="123"/>
      <c r="BW907" s="123"/>
      <c r="BX907" s="221"/>
      <c r="BY907" s="221"/>
      <c r="BZ907" s="111">
        <f>SUM(CA907:CD907)</f>
        <v>0</v>
      </c>
      <c r="CA907" s="123"/>
      <c r="CB907" s="123"/>
      <c r="CC907" s="123"/>
      <c r="CD907" s="123"/>
      <c r="CE907" s="221"/>
      <c r="CF907" s="229"/>
      <c r="CG907" s="578"/>
      <c r="CH907" s="578"/>
      <c r="CI907" s="117"/>
      <c r="CJ907" s="117"/>
      <c r="CK907" s="117"/>
    </row>
    <row r="908" spans="1:89" ht="15.75" hidden="1" outlineLevel="1" thickBot="1">
      <c r="A908" s="117"/>
      <c r="B908" s="117"/>
      <c r="C908" s="103"/>
      <c r="D908" s="24"/>
      <c r="E908" s="117"/>
      <c r="F908" s="117"/>
      <c r="G908" s="111">
        <f>J908+O908+P908+Q908+R908</f>
        <v>0</v>
      </c>
      <c r="H908" s="225">
        <f t="shared" si="1413"/>
        <v>0</v>
      </c>
      <c r="I908" s="225">
        <f t="shared" si="1413"/>
        <v>0</v>
      </c>
      <c r="J908" s="111">
        <f t="shared" si="1413"/>
        <v>0</v>
      </c>
      <c r="K908" s="90"/>
      <c r="L908" s="90"/>
      <c r="M908" s="90"/>
      <c r="N908" s="90"/>
      <c r="O908" s="90"/>
      <c r="P908" s="90"/>
      <c r="Q908" s="90"/>
      <c r="R908" s="90"/>
      <c r="S908" s="224"/>
      <c r="T908" s="87"/>
      <c r="U908" s="87"/>
      <c r="V908" s="87"/>
      <c r="W908" s="87"/>
      <c r="X908" s="87"/>
      <c r="Y908" s="87"/>
      <c r="Z908" s="222"/>
      <c r="AA908" s="87"/>
      <c r="AB908" s="225">
        <f>AI908+AX908+BA908+BD908+BG908</f>
        <v>0</v>
      </c>
      <c r="AC908" s="247"/>
      <c r="AD908" s="247"/>
      <c r="AE908" s="247"/>
      <c r="AF908" s="247"/>
      <c r="AG908" s="247"/>
      <c r="AH908" s="24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222"/>
      <c r="BK908" s="222"/>
      <c r="BL908" s="222"/>
      <c r="BM908" s="87"/>
      <c r="BN908" s="87"/>
      <c r="BO908" s="87"/>
      <c r="BP908" s="87"/>
      <c r="BQ908" s="111">
        <f>SUM(BS908:BW908)</f>
        <v>0</v>
      </c>
      <c r="BR908" s="247"/>
      <c r="BS908" s="87"/>
      <c r="BT908" s="87"/>
      <c r="BU908" s="87"/>
      <c r="BV908" s="87"/>
      <c r="BW908" s="87"/>
      <c r="BX908" s="222"/>
      <c r="BY908" s="222"/>
      <c r="BZ908" s="111">
        <f>SUM(CA908:CD908)</f>
        <v>0</v>
      </c>
      <c r="CA908" s="87"/>
      <c r="CB908" s="87"/>
      <c r="CC908" s="87"/>
      <c r="CD908" s="87"/>
      <c r="CE908" s="222"/>
      <c r="CF908" s="226"/>
      <c r="CG908" s="568"/>
      <c r="CH908" s="568"/>
      <c r="CI908" s="117"/>
      <c r="CJ908" s="117"/>
      <c r="CK908" s="117"/>
    </row>
    <row r="909" spans="1:89" ht="15.75" hidden="1" outlineLevel="1" thickBot="1">
      <c r="A909" s="117"/>
      <c r="B909" s="117"/>
      <c r="C909" s="103" t="s">
        <v>104</v>
      </c>
      <c r="D909" s="24"/>
      <c r="E909" s="117"/>
      <c r="F909" s="117"/>
      <c r="G909" s="111">
        <f>J909+O909+P909+Q909+R909</f>
        <v>0</v>
      </c>
      <c r="H909" s="225">
        <f t="shared" si="1413"/>
        <v>0</v>
      </c>
      <c r="I909" s="225">
        <f t="shared" si="1413"/>
        <v>0</v>
      </c>
      <c r="J909" s="111">
        <f t="shared" si="1413"/>
        <v>0</v>
      </c>
      <c r="K909" s="90"/>
      <c r="L909" s="90"/>
      <c r="M909" s="90"/>
      <c r="N909" s="90"/>
      <c r="O909" s="90"/>
      <c r="P909" s="90"/>
      <c r="Q909" s="90"/>
      <c r="R909" s="90"/>
      <c r="S909" s="224"/>
      <c r="T909" s="87"/>
      <c r="U909" s="87"/>
      <c r="V909" s="87"/>
      <c r="W909" s="87"/>
      <c r="X909" s="87"/>
      <c r="Y909" s="87"/>
      <c r="Z909" s="222"/>
      <c r="AA909" s="87"/>
      <c r="AB909" s="225">
        <f>AI909+AX909+BA909+BD909+BG909</f>
        <v>0</v>
      </c>
      <c r="AC909" s="247"/>
      <c r="AD909" s="247"/>
      <c r="AE909" s="247"/>
      <c r="AF909" s="247"/>
      <c r="AG909" s="247"/>
      <c r="AH909" s="24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222"/>
      <c r="BK909" s="222"/>
      <c r="BL909" s="222"/>
      <c r="BM909" s="87"/>
      <c r="BN909" s="87"/>
      <c r="BO909" s="87"/>
      <c r="BP909" s="87"/>
      <c r="BQ909" s="111">
        <f>SUM(BS909:BW909)</f>
        <v>0</v>
      </c>
      <c r="BR909" s="247"/>
      <c r="BS909" s="87"/>
      <c r="BT909" s="87"/>
      <c r="BU909" s="87"/>
      <c r="BV909" s="87"/>
      <c r="BW909" s="87"/>
      <c r="BX909" s="222"/>
      <c r="BY909" s="222"/>
      <c r="BZ909" s="111">
        <f>SUM(CA909:CD909)</f>
        <v>0</v>
      </c>
      <c r="CA909" s="87"/>
      <c r="CB909" s="87"/>
      <c r="CC909" s="87"/>
      <c r="CD909" s="87"/>
      <c r="CE909" s="222"/>
      <c r="CF909" s="226"/>
      <c r="CG909" s="568"/>
      <c r="CH909" s="568"/>
      <c r="CI909" s="117"/>
      <c r="CJ909" s="117"/>
      <c r="CK909" s="117"/>
    </row>
    <row r="910" spans="1:89" ht="15.75" hidden="1" outlineLevel="1" thickBot="1">
      <c r="A910" s="117"/>
      <c r="B910" s="117"/>
      <c r="C910" s="103"/>
      <c r="D910" s="37" t="s">
        <v>107</v>
      </c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24"/>
      <c r="AB910" s="225">
        <f>SUM(AB907:AB909)</f>
        <v>0</v>
      </c>
      <c r="AC910" s="247"/>
      <c r="AD910" s="247"/>
      <c r="AE910" s="247"/>
      <c r="AF910" s="247"/>
      <c r="AG910" s="247"/>
      <c r="AH910" s="247"/>
      <c r="AI910" s="111">
        <f>SUM(AI907:AI909)</f>
        <v>0</v>
      </c>
      <c r="AJ910" s="111">
        <f>SUM(AJ907:AJ909)</f>
        <v>0</v>
      </c>
      <c r="AK910" s="111">
        <f>SUM(AK907:AK909)</f>
        <v>0</v>
      </c>
      <c r="AL910" s="111">
        <f>SUM(AL907:AL909)</f>
        <v>0</v>
      </c>
      <c r="AM910" s="111">
        <f t="shared" ref="AM910:BI910" si="1414">SUM(AM907:AM909)</f>
        <v>0</v>
      </c>
      <c r="AN910" s="111">
        <f t="shared" si="1414"/>
        <v>0</v>
      </c>
      <c r="AO910" s="111">
        <f t="shared" si="1414"/>
        <v>0</v>
      </c>
      <c r="AP910" s="111">
        <f t="shared" si="1414"/>
        <v>0</v>
      </c>
      <c r="AQ910" s="111">
        <f t="shared" si="1414"/>
        <v>0</v>
      </c>
      <c r="AR910" s="111">
        <f t="shared" si="1414"/>
        <v>0</v>
      </c>
      <c r="AS910" s="111">
        <f t="shared" si="1414"/>
        <v>0</v>
      </c>
      <c r="AT910" s="111">
        <f t="shared" si="1414"/>
        <v>0</v>
      </c>
      <c r="AU910" s="111">
        <f t="shared" si="1414"/>
        <v>0</v>
      </c>
      <c r="AV910" s="111">
        <f t="shared" si="1414"/>
        <v>0</v>
      </c>
      <c r="AW910" s="111">
        <f t="shared" si="1414"/>
        <v>0</v>
      </c>
      <c r="AX910" s="111">
        <f t="shared" si="1414"/>
        <v>0</v>
      </c>
      <c r="AY910" s="111">
        <f t="shared" si="1414"/>
        <v>0</v>
      </c>
      <c r="AZ910" s="111">
        <f t="shared" si="1414"/>
        <v>0</v>
      </c>
      <c r="BA910" s="111">
        <f t="shared" si="1414"/>
        <v>0</v>
      </c>
      <c r="BB910" s="111">
        <f t="shared" si="1414"/>
        <v>0</v>
      </c>
      <c r="BC910" s="111">
        <f t="shared" si="1414"/>
        <v>0</v>
      </c>
      <c r="BD910" s="111">
        <f t="shared" si="1414"/>
        <v>0</v>
      </c>
      <c r="BE910" s="111">
        <f t="shared" si="1414"/>
        <v>0</v>
      </c>
      <c r="BF910" s="111">
        <f t="shared" si="1414"/>
        <v>0</v>
      </c>
      <c r="BG910" s="111">
        <f t="shared" si="1414"/>
        <v>0</v>
      </c>
      <c r="BH910" s="111">
        <f t="shared" si="1414"/>
        <v>0</v>
      </c>
      <c r="BI910" s="111">
        <f t="shared" si="1414"/>
        <v>0</v>
      </c>
      <c r="BJ910" s="225">
        <f>SUM(BJ907:BJ909)</f>
        <v>0</v>
      </c>
      <c r="BK910" s="225">
        <f>SUM(BK907:BK909)</f>
        <v>0</v>
      </c>
      <c r="BL910" s="225">
        <f>SUM(BL907:BL909)</f>
        <v>0</v>
      </c>
      <c r="BM910" s="112"/>
      <c r="BN910" s="112"/>
      <c r="BO910" s="112"/>
      <c r="BP910" s="112"/>
      <c r="BQ910" s="111">
        <f t="shared" ref="BQ910:CD910" si="1415">SUM(BQ907:BQ909)</f>
        <v>0</v>
      </c>
      <c r="BR910" s="247"/>
      <c r="BS910" s="111">
        <f t="shared" si="1415"/>
        <v>0</v>
      </c>
      <c r="BT910" s="111">
        <f t="shared" si="1415"/>
        <v>0</v>
      </c>
      <c r="BU910" s="111">
        <f t="shared" si="1415"/>
        <v>0</v>
      </c>
      <c r="BV910" s="111">
        <f t="shared" si="1415"/>
        <v>0</v>
      </c>
      <c r="BW910" s="111">
        <f t="shared" si="1415"/>
        <v>0</v>
      </c>
      <c r="BX910" s="225">
        <f>SUM(BX907:BX909)</f>
        <v>0</v>
      </c>
      <c r="BY910" s="225">
        <f>SUM(BY907:BY909)</f>
        <v>0</v>
      </c>
      <c r="BZ910" s="111">
        <f t="shared" si="1415"/>
        <v>0</v>
      </c>
      <c r="CA910" s="111">
        <f t="shared" si="1415"/>
        <v>0</v>
      </c>
      <c r="CB910" s="111">
        <f t="shared" si="1415"/>
        <v>0</v>
      </c>
      <c r="CC910" s="111">
        <f t="shared" si="1415"/>
        <v>0</v>
      </c>
      <c r="CD910" s="111">
        <f t="shared" si="1415"/>
        <v>0</v>
      </c>
      <c r="CE910" s="225">
        <f>SUM(CE907:CE909)</f>
        <v>0</v>
      </c>
      <c r="CF910" s="247"/>
      <c r="CG910" s="570"/>
      <c r="CH910" s="570"/>
      <c r="CI910" s="112"/>
      <c r="CJ910" s="112"/>
      <c r="CK910" s="112"/>
    </row>
    <row r="911" spans="1:89" ht="15.75" hidden="1" outlineLevel="1" thickBot="1">
      <c r="A911" s="117"/>
      <c r="B911" s="117"/>
      <c r="C911" s="102" t="s">
        <v>131</v>
      </c>
      <c r="D911" s="36" t="s">
        <v>63</v>
      </c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7"/>
      <c r="AB911" s="112"/>
      <c r="AC911" s="246"/>
      <c r="AD911" s="246"/>
      <c r="AE911" s="246"/>
      <c r="AF911" s="246"/>
      <c r="AG911" s="246"/>
      <c r="AH911" s="246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246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246"/>
      <c r="CG911" s="582"/>
      <c r="CH911" s="582"/>
      <c r="CI911" s="112"/>
      <c r="CJ911" s="112"/>
      <c r="CK911" s="112"/>
    </row>
    <row r="912" spans="1:89" ht="15.75" hidden="1" outlineLevel="1" thickBot="1">
      <c r="A912" s="117"/>
      <c r="B912" s="117"/>
      <c r="C912" s="103"/>
      <c r="D912" s="24"/>
      <c r="E912" s="117"/>
      <c r="F912" s="117"/>
      <c r="G912" s="111">
        <f>J912+O912+P912+Q912+R912</f>
        <v>0</v>
      </c>
      <c r="H912" s="225">
        <f t="shared" ref="H912:J914" si="1416">SUM(I912:L912)</f>
        <v>0</v>
      </c>
      <c r="I912" s="225">
        <f t="shared" si="1416"/>
        <v>0</v>
      </c>
      <c r="J912" s="111">
        <f t="shared" si="1416"/>
        <v>0</v>
      </c>
      <c r="K912" s="123"/>
      <c r="L912" s="123"/>
      <c r="M912" s="123"/>
      <c r="N912" s="123"/>
      <c r="O912" s="123"/>
      <c r="P912" s="123"/>
      <c r="Q912" s="123"/>
      <c r="R912" s="123"/>
      <c r="S912" s="221"/>
      <c r="T912" s="123"/>
      <c r="U912" s="123"/>
      <c r="V912" s="123"/>
      <c r="W912" s="123"/>
      <c r="X912" s="123"/>
      <c r="Y912" s="123"/>
      <c r="Z912" s="221"/>
      <c r="AA912" s="123"/>
      <c r="AB912" s="225">
        <f>AI912+AX912+BA912+BD912+BG912</f>
        <v>0</v>
      </c>
      <c r="AC912" s="247"/>
      <c r="AD912" s="247"/>
      <c r="AE912" s="247"/>
      <c r="AF912" s="247"/>
      <c r="AG912" s="247"/>
      <c r="AH912" s="247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221"/>
      <c r="BK912" s="221"/>
      <c r="BL912" s="221"/>
      <c r="BM912" s="123"/>
      <c r="BN912" s="123"/>
      <c r="BO912" s="123"/>
      <c r="BP912" s="123"/>
      <c r="BQ912" s="111">
        <f>SUM(BS912:BW912)</f>
        <v>0</v>
      </c>
      <c r="BR912" s="247"/>
      <c r="BS912" s="123"/>
      <c r="BT912" s="123"/>
      <c r="BU912" s="123"/>
      <c r="BV912" s="123"/>
      <c r="BW912" s="123"/>
      <c r="BX912" s="221"/>
      <c r="BY912" s="221"/>
      <c r="BZ912" s="111">
        <f>SUM(CA912:CD912)</f>
        <v>0</v>
      </c>
      <c r="CA912" s="123"/>
      <c r="CB912" s="123"/>
      <c r="CC912" s="123"/>
      <c r="CD912" s="123"/>
      <c r="CE912" s="221"/>
      <c r="CF912" s="229"/>
      <c r="CG912" s="578"/>
      <c r="CH912" s="578"/>
      <c r="CI912" s="117"/>
      <c r="CJ912" s="117"/>
      <c r="CK912" s="117"/>
    </row>
    <row r="913" spans="1:89" ht="15.75" hidden="1" outlineLevel="1" thickBot="1">
      <c r="A913" s="117"/>
      <c r="B913" s="117"/>
      <c r="C913" s="103"/>
      <c r="D913" s="24"/>
      <c r="E913" s="117"/>
      <c r="F913" s="117"/>
      <c r="G913" s="111">
        <f>J913+O913+P913+Q913+R913</f>
        <v>0</v>
      </c>
      <c r="H913" s="225">
        <f t="shared" si="1416"/>
        <v>0</v>
      </c>
      <c r="I913" s="225">
        <f t="shared" si="1416"/>
        <v>0</v>
      </c>
      <c r="J913" s="111">
        <f t="shared" si="1416"/>
        <v>0</v>
      </c>
      <c r="K913" s="90"/>
      <c r="L913" s="90"/>
      <c r="M913" s="90"/>
      <c r="N913" s="90"/>
      <c r="O913" s="90"/>
      <c r="P913" s="90"/>
      <c r="Q913" s="90"/>
      <c r="R913" s="90"/>
      <c r="S913" s="224"/>
      <c r="T913" s="87"/>
      <c r="U913" s="87"/>
      <c r="V913" s="87"/>
      <c r="W913" s="87"/>
      <c r="X913" s="87"/>
      <c r="Y913" s="87"/>
      <c r="Z913" s="222"/>
      <c r="AA913" s="87"/>
      <c r="AB913" s="225">
        <f>AI913+AX913+BA913+BD913+BG913</f>
        <v>0</v>
      </c>
      <c r="AC913" s="247"/>
      <c r="AD913" s="247"/>
      <c r="AE913" s="247"/>
      <c r="AF913" s="247"/>
      <c r="AG913" s="247"/>
      <c r="AH913" s="24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222"/>
      <c r="BK913" s="222"/>
      <c r="BL913" s="222"/>
      <c r="BM913" s="87"/>
      <c r="BN913" s="87"/>
      <c r="BO913" s="87"/>
      <c r="BP913" s="87"/>
      <c r="BQ913" s="111">
        <f>SUM(BS913:BW913)</f>
        <v>0</v>
      </c>
      <c r="BR913" s="247"/>
      <c r="BS913" s="87"/>
      <c r="BT913" s="87"/>
      <c r="BU913" s="87"/>
      <c r="BV913" s="87"/>
      <c r="BW913" s="87"/>
      <c r="BX913" s="222"/>
      <c r="BY913" s="222"/>
      <c r="BZ913" s="111">
        <f>SUM(CA913:CD913)</f>
        <v>0</v>
      </c>
      <c r="CA913" s="87"/>
      <c r="CB913" s="87"/>
      <c r="CC913" s="87"/>
      <c r="CD913" s="87"/>
      <c r="CE913" s="222"/>
      <c r="CF913" s="226"/>
      <c r="CG913" s="568"/>
      <c r="CH913" s="568"/>
      <c r="CI913" s="117"/>
      <c r="CJ913" s="117"/>
      <c r="CK913" s="117"/>
    </row>
    <row r="914" spans="1:89" ht="15.75" hidden="1" outlineLevel="1" thickBot="1">
      <c r="A914" s="117"/>
      <c r="B914" s="117"/>
      <c r="C914" s="103" t="s">
        <v>104</v>
      </c>
      <c r="D914" s="24"/>
      <c r="E914" s="117"/>
      <c r="F914" s="117"/>
      <c r="G914" s="111">
        <f>J914+O914+P914+Q914+R914</f>
        <v>0</v>
      </c>
      <c r="H914" s="225">
        <f t="shared" si="1416"/>
        <v>0</v>
      </c>
      <c r="I914" s="225">
        <f t="shared" si="1416"/>
        <v>0</v>
      </c>
      <c r="J914" s="111">
        <f t="shared" si="1416"/>
        <v>0</v>
      </c>
      <c r="K914" s="90"/>
      <c r="L914" s="90"/>
      <c r="M914" s="90"/>
      <c r="N914" s="90"/>
      <c r="O914" s="90"/>
      <c r="P914" s="90"/>
      <c r="Q914" s="90"/>
      <c r="R914" s="90"/>
      <c r="S914" s="224"/>
      <c r="T914" s="87"/>
      <c r="U914" s="87"/>
      <c r="V914" s="87"/>
      <c r="W914" s="87"/>
      <c r="X914" s="87"/>
      <c r="Y914" s="87"/>
      <c r="Z914" s="222"/>
      <c r="AA914" s="87"/>
      <c r="AB914" s="225">
        <f>AI914+AX914+BA914+BD914+BG914</f>
        <v>0</v>
      </c>
      <c r="AC914" s="247"/>
      <c r="AD914" s="247"/>
      <c r="AE914" s="247"/>
      <c r="AF914" s="247"/>
      <c r="AG914" s="247"/>
      <c r="AH914" s="24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222"/>
      <c r="BK914" s="222"/>
      <c r="BL914" s="222"/>
      <c r="BM914" s="87"/>
      <c r="BN914" s="87"/>
      <c r="BO914" s="87"/>
      <c r="BP914" s="87"/>
      <c r="BQ914" s="111">
        <f>SUM(BS914:BW914)</f>
        <v>0</v>
      </c>
      <c r="BR914" s="247"/>
      <c r="BS914" s="87"/>
      <c r="BT914" s="87"/>
      <c r="BU914" s="87"/>
      <c r="BV914" s="87"/>
      <c r="BW914" s="87"/>
      <c r="BX914" s="222"/>
      <c r="BY914" s="222"/>
      <c r="BZ914" s="111">
        <f>SUM(CA914:CD914)</f>
        <v>0</v>
      </c>
      <c r="CA914" s="87"/>
      <c r="CB914" s="87"/>
      <c r="CC914" s="87"/>
      <c r="CD914" s="87"/>
      <c r="CE914" s="222"/>
      <c r="CF914" s="226"/>
      <c r="CG914" s="568"/>
      <c r="CH914" s="568"/>
      <c r="CI914" s="117"/>
      <c r="CJ914" s="117"/>
      <c r="CK914" s="117"/>
    </row>
    <row r="915" spans="1:89" ht="15.75" hidden="1" outlineLevel="1" thickBot="1">
      <c r="A915" s="117"/>
      <c r="B915" s="117"/>
      <c r="C915" s="103"/>
      <c r="D915" s="37" t="s">
        <v>107</v>
      </c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24"/>
      <c r="AB915" s="225">
        <f>SUM(AB912:AB914)</f>
        <v>0</v>
      </c>
      <c r="AC915" s="247"/>
      <c r="AD915" s="247"/>
      <c r="AE915" s="247"/>
      <c r="AF915" s="247"/>
      <c r="AG915" s="247"/>
      <c r="AH915" s="247"/>
      <c r="AI915" s="111">
        <f>SUM(AI912:AI914)</f>
        <v>0</v>
      </c>
      <c r="AJ915" s="111">
        <f>SUM(AJ912:AJ914)</f>
        <v>0</v>
      </c>
      <c r="AK915" s="111">
        <f t="shared" ref="AK915:BI915" si="1417">SUM(AK912:AK914)</f>
        <v>0</v>
      </c>
      <c r="AL915" s="111">
        <f t="shared" si="1417"/>
        <v>0</v>
      </c>
      <c r="AM915" s="111">
        <f t="shared" si="1417"/>
        <v>0</v>
      </c>
      <c r="AN915" s="111">
        <f t="shared" si="1417"/>
        <v>0</v>
      </c>
      <c r="AO915" s="111">
        <f t="shared" si="1417"/>
        <v>0</v>
      </c>
      <c r="AP915" s="111">
        <f t="shared" si="1417"/>
        <v>0</v>
      </c>
      <c r="AQ915" s="111">
        <f t="shared" si="1417"/>
        <v>0</v>
      </c>
      <c r="AR915" s="111">
        <f t="shared" si="1417"/>
        <v>0</v>
      </c>
      <c r="AS915" s="111">
        <f t="shared" si="1417"/>
        <v>0</v>
      </c>
      <c r="AT915" s="111">
        <f t="shared" si="1417"/>
        <v>0</v>
      </c>
      <c r="AU915" s="111">
        <f t="shared" si="1417"/>
        <v>0</v>
      </c>
      <c r="AV915" s="111">
        <f t="shared" si="1417"/>
        <v>0</v>
      </c>
      <c r="AW915" s="111">
        <f t="shared" si="1417"/>
        <v>0</v>
      </c>
      <c r="AX915" s="111">
        <f t="shared" si="1417"/>
        <v>0</v>
      </c>
      <c r="AY915" s="111">
        <f t="shared" si="1417"/>
        <v>0</v>
      </c>
      <c r="AZ915" s="111">
        <f t="shared" si="1417"/>
        <v>0</v>
      </c>
      <c r="BA915" s="111">
        <f t="shared" si="1417"/>
        <v>0</v>
      </c>
      <c r="BB915" s="111">
        <f t="shared" si="1417"/>
        <v>0</v>
      </c>
      <c r="BC915" s="111">
        <f t="shared" si="1417"/>
        <v>0</v>
      </c>
      <c r="BD915" s="111">
        <f t="shared" si="1417"/>
        <v>0</v>
      </c>
      <c r="BE915" s="111">
        <f t="shared" si="1417"/>
        <v>0</v>
      </c>
      <c r="BF915" s="111">
        <f t="shared" si="1417"/>
        <v>0</v>
      </c>
      <c r="BG915" s="111">
        <f t="shared" si="1417"/>
        <v>0</v>
      </c>
      <c r="BH915" s="111">
        <f t="shared" si="1417"/>
        <v>0</v>
      </c>
      <c r="BI915" s="111">
        <f t="shared" si="1417"/>
        <v>0</v>
      </c>
      <c r="BJ915" s="225">
        <f>SUM(BJ912:BJ914)</f>
        <v>0</v>
      </c>
      <c r="BK915" s="225">
        <f>SUM(BK912:BK914)</f>
        <v>0</v>
      </c>
      <c r="BL915" s="225">
        <f>SUM(BL912:BL914)</f>
        <v>0</v>
      </c>
      <c r="BM915" s="112"/>
      <c r="BN915" s="112"/>
      <c r="BO915" s="112"/>
      <c r="BP915" s="112"/>
      <c r="BQ915" s="111">
        <f t="shared" ref="BQ915:CD915" si="1418">SUM(BQ912:BQ914)</f>
        <v>0</v>
      </c>
      <c r="BR915" s="247"/>
      <c r="BS915" s="111">
        <f t="shared" si="1418"/>
        <v>0</v>
      </c>
      <c r="BT915" s="111">
        <f t="shared" si="1418"/>
        <v>0</v>
      </c>
      <c r="BU915" s="111">
        <f t="shared" si="1418"/>
        <v>0</v>
      </c>
      <c r="BV915" s="111">
        <f t="shared" si="1418"/>
        <v>0</v>
      </c>
      <c r="BW915" s="111">
        <f t="shared" si="1418"/>
        <v>0</v>
      </c>
      <c r="BX915" s="225">
        <f>SUM(BX912:BX914)</f>
        <v>0</v>
      </c>
      <c r="BY915" s="225">
        <f>SUM(BY912:BY914)</f>
        <v>0</v>
      </c>
      <c r="BZ915" s="111">
        <f t="shared" si="1418"/>
        <v>0</v>
      </c>
      <c r="CA915" s="111">
        <f t="shared" si="1418"/>
        <v>0</v>
      </c>
      <c r="CB915" s="111">
        <f t="shared" si="1418"/>
        <v>0</v>
      </c>
      <c r="CC915" s="111">
        <f t="shared" si="1418"/>
        <v>0</v>
      </c>
      <c r="CD915" s="111">
        <f t="shared" si="1418"/>
        <v>0</v>
      </c>
      <c r="CE915" s="225">
        <f>SUM(CE912:CE914)</f>
        <v>0</v>
      </c>
      <c r="CF915" s="247"/>
      <c r="CG915" s="570"/>
      <c r="CH915" s="570"/>
      <c r="CI915" s="112"/>
      <c r="CJ915" s="112"/>
      <c r="CK915" s="112"/>
    </row>
    <row r="916" spans="1:89" ht="15.75" hidden="1" outlineLevel="1" thickBot="1">
      <c r="A916" s="117"/>
      <c r="B916" s="117"/>
      <c r="C916" s="95" t="s">
        <v>52</v>
      </c>
      <c r="D916" s="122" t="s">
        <v>105</v>
      </c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7"/>
      <c r="AB916" s="112"/>
      <c r="AC916" s="246"/>
      <c r="AD916" s="246"/>
      <c r="AE916" s="246"/>
      <c r="AF916" s="246"/>
      <c r="AG916" s="246"/>
      <c r="AH916" s="246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246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246"/>
      <c r="CG916" s="582"/>
      <c r="CH916" s="582"/>
      <c r="CI916" s="112"/>
      <c r="CJ916" s="112"/>
      <c r="CK916" s="112"/>
    </row>
    <row r="917" spans="1:89" ht="15.75" hidden="1" outlineLevel="1" thickBot="1">
      <c r="A917" s="117"/>
      <c r="B917" s="117"/>
      <c r="C917" s="102" t="s">
        <v>132</v>
      </c>
      <c r="D917" s="36" t="s">
        <v>106</v>
      </c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7"/>
      <c r="AB917" s="112"/>
      <c r="AC917" s="246"/>
      <c r="AD917" s="246"/>
      <c r="AE917" s="246"/>
      <c r="AF917" s="246"/>
      <c r="AG917" s="246"/>
      <c r="AH917" s="246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246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246"/>
      <c r="CG917" s="582"/>
      <c r="CH917" s="582"/>
      <c r="CI917" s="112"/>
      <c r="CJ917" s="112"/>
      <c r="CK917" s="112"/>
    </row>
    <row r="918" spans="1:89" ht="15.75" hidden="1" outlineLevel="1" thickBot="1">
      <c r="A918" s="117"/>
      <c r="B918" s="117"/>
      <c r="C918" s="103"/>
      <c r="D918" s="92"/>
      <c r="E918" s="117"/>
      <c r="F918" s="117"/>
      <c r="G918" s="111">
        <f>J918+O918+P918+Q918+R918</f>
        <v>0</v>
      </c>
      <c r="H918" s="225">
        <f t="shared" ref="H918:J920" si="1419">SUM(I918:L918)</f>
        <v>0</v>
      </c>
      <c r="I918" s="225">
        <f t="shared" si="1419"/>
        <v>0</v>
      </c>
      <c r="J918" s="111">
        <f t="shared" si="1419"/>
        <v>0</v>
      </c>
      <c r="K918" s="123"/>
      <c r="L918" s="123"/>
      <c r="M918" s="123"/>
      <c r="N918" s="123"/>
      <c r="O918" s="123"/>
      <c r="P918" s="123"/>
      <c r="Q918" s="123"/>
      <c r="R918" s="123"/>
      <c r="S918" s="221"/>
      <c r="T918" s="123"/>
      <c r="U918" s="123"/>
      <c r="V918" s="123"/>
      <c r="W918" s="123"/>
      <c r="X918" s="123"/>
      <c r="Y918" s="123"/>
      <c r="Z918" s="221"/>
      <c r="AA918" s="123"/>
      <c r="AB918" s="225">
        <f>AI918+AX918+BA918+BD918+BG918</f>
        <v>0</v>
      </c>
      <c r="AC918" s="247"/>
      <c r="AD918" s="247"/>
      <c r="AE918" s="247"/>
      <c r="AF918" s="247"/>
      <c r="AG918" s="247"/>
      <c r="AH918" s="247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221"/>
      <c r="BK918" s="221"/>
      <c r="BL918" s="221"/>
      <c r="BM918" s="123"/>
      <c r="BN918" s="123"/>
      <c r="BO918" s="123"/>
      <c r="BP918" s="123"/>
      <c r="BQ918" s="111">
        <f>SUM(BS918:BW918)</f>
        <v>0</v>
      </c>
      <c r="BR918" s="247"/>
      <c r="BS918" s="123"/>
      <c r="BT918" s="123"/>
      <c r="BU918" s="123"/>
      <c r="BV918" s="123"/>
      <c r="BW918" s="123"/>
      <c r="BX918" s="221"/>
      <c r="BY918" s="221"/>
      <c r="BZ918" s="111">
        <f>SUM(CA918:CD918)</f>
        <v>0</v>
      </c>
      <c r="CA918" s="123"/>
      <c r="CB918" s="123"/>
      <c r="CC918" s="123"/>
      <c r="CD918" s="123"/>
      <c r="CE918" s="221"/>
      <c r="CF918" s="229"/>
      <c r="CG918" s="578"/>
      <c r="CH918" s="578"/>
      <c r="CI918" s="117"/>
      <c r="CJ918" s="117"/>
      <c r="CK918" s="117"/>
    </row>
    <row r="919" spans="1:89" ht="15.75" hidden="1" outlineLevel="1" thickBot="1">
      <c r="A919" s="117"/>
      <c r="B919" s="117"/>
      <c r="C919" s="103"/>
      <c r="D919" s="92"/>
      <c r="E919" s="117"/>
      <c r="F919" s="117"/>
      <c r="G919" s="111">
        <f>J919+O919+P919+Q919+R919</f>
        <v>0</v>
      </c>
      <c r="H919" s="225">
        <f t="shared" si="1419"/>
        <v>0</v>
      </c>
      <c r="I919" s="225">
        <f t="shared" si="1419"/>
        <v>0</v>
      </c>
      <c r="J919" s="111">
        <f t="shared" si="1419"/>
        <v>0</v>
      </c>
      <c r="K919" s="90"/>
      <c r="L919" s="90"/>
      <c r="M919" s="90"/>
      <c r="N919" s="90"/>
      <c r="O919" s="90"/>
      <c r="P919" s="90"/>
      <c r="Q919" s="90"/>
      <c r="R919" s="90"/>
      <c r="S919" s="224"/>
      <c r="T919" s="87"/>
      <c r="U919" s="87"/>
      <c r="V919" s="87"/>
      <c r="W919" s="87"/>
      <c r="X919" s="87"/>
      <c r="Y919" s="87"/>
      <c r="Z919" s="222"/>
      <c r="AA919" s="87"/>
      <c r="AB919" s="225">
        <f>AI919+AX919+BA919+BD919+BG919</f>
        <v>0</v>
      </c>
      <c r="AC919" s="247"/>
      <c r="AD919" s="247"/>
      <c r="AE919" s="247"/>
      <c r="AF919" s="247"/>
      <c r="AG919" s="247"/>
      <c r="AH919" s="24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222"/>
      <c r="BK919" s="222"/>
      <c r="BL919" s="222"/>
      <c r="BM919" s="87"/>
      <c r="BN919" s="87"/>
      <c r="BO919" s="87"/>
      <c r="BP919" s="87"/>
      <c r="BQ919" s="111">
        <f>SUM(BS919:BW919)</f>
        <v>0</v>
      </c>
      <c r="BR919" s="247"/>
      <c r="BS919" s="87"/>
      <c r="BT919" s="87"/>
      <c r="BU919" s="87"/>
      <c r="BV919" s="87"/>
      <c r="BW919" s="87"/>
      <c r="BX919" s="222"/>
      <c r="BY919" s="222"/>
      <c r="BZ919" s="111">
        <f>SUM(CA919:CD919)</f>
        <v>0</v>
      </c>
      <c r="CA919" s="87"/>
      <c r="CB919" s="87"/>
      <c r="CC919" s="87"/>
      <c r="CD919" s="87"/>
      <c r="CE919" s="222"/>
      <c r="CF919" s="226"/>
      <c r="CG919" s="568"/>
      <c r="CH919" s="568"/>
      <c r="CI919" s="117"/>
      <c r="CJ919" s="117"/>
      <c r="CK919" s="117"/>
    </row>
    <row r="920" spans="1:89" ht="15.75" hidden="1" outlineLevel="1" thickBot="1">
      <c r="A920" s="117"/>
      <c r="B920" s="117"/>
      <c r="C920" s="103"/>
      <c r="D920" s="92"/>
      <c r="E920" s="117"/>
      <c r="F920" s="117"/>
      <c r="G920" s="111">
        <f>J920+O920+P920+Q920+R920</f>
        <v>0</v>
      </c>
      <c r="H920" s="225">
        <f t="shared" si="1419"/>
        <v>0</v>
      </c>
      <c r="I920" s="225">
        <f t="shared" si="1419"/>
        <v>0</v>
      </c>
      <c r="J920" s="111">
        <f t="shared" si="1419"/>
        <v>0</v>
      </c>
      <c r="K920" s="90"/>
      <c r="L920" s="90"/>
      <c r="M920" s="90"/>
      <c r="N920" s="90"/>
      <c r="O920" s="90"/>
      <c r="P920" s="90"/>
      <c r="Q920" s="90"/>
      <c r="R920" s="90"/>
      <c r="S920" s="224"/>
      <c r="T920" s="87"/>
      <c r="U920" s="87"/>
      <c r="V920" s="87"/>
      <c r="W920" s="87"/>
      <c r="X920" s="87"/>
      <c r="Y920" s="87"/>
      <c r="Z920" s="222"/>
      <c r="AA920" s="87"/>
      <c r="AB920" s="225">
        <f>AI920+AX920+BA920+BD920+BG920</f>
        <v>0</v>
      </c>
      <c r="AC920" s="247"/>
      <c r="AD920" s="247"/>
      <c r="AE920" s="247"/>
      <c r="AF920" s="247"/>
      <c r="AG920" s="247"/>
      <c r="AH920" s="24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222"/>
      <c r="BK920" s="222"/>
      <c r="BL920" s="222"/>
      <c r="BM920" s="87"/>
      <c r="BN920" s="87"/>
      <c r="BO920" s="87"/>
      <c r="BP920" s="87"/>
      <c r="BQ920" s="111">
        <f>SUM(BS920:BW920)</f>
        <v>0</v>
      </c>
      <c r="BR920" s="247"/>
      <c r="BS920" s="87"/>
      <c r="BT920" s="87"/>
      <c r="BU920" s="87"/>
      <c r="BV920" s="87"/>
      <c r="BW920" s="87"/>
      <c r="BX920" s="222"/>
      <c r="BY920" s="222"/>
      <c r="BZ920" s="111">
        <f>SUM(CA920:CD920)</f>
        <v>0</v>
      </c>
      <c r="CA920" s="87"/>
      <c r="CB920" s="87"/>
      <c r="CC920" s="87"/>
      <c r="CD920" s="87"/>
      <c r="CE920" s="222"/>
      <c r="CF920" s="226"/>
      <c r="CG920" s="568"/>
      <c r="CH920" s="568"/>
      <c r="CI920" s="117"/>
      <c r="CJ920" s="117"/>
      <c r="CK920" s="117"/>
    </row>
    <row r="921" spans="1:89" ht="15.75" hidden="1" outlineLevel="1" thickBot="1">
      <c r="A921" s="117"/>
      <c r="B921" s="117"/>
      <c r="C921" s="103"/>
      <c r="D921" s="37" t="s">
        <v>107</v>
      </c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24"/>
      <c r="AB921" s="225">
        <f>SUM(AB918:AB920)</f>
        <v>0</v>
      </c>
      <c r="AC921" s="247"/>
      <c r="AD921" s="247"/>
      <c r="AE921" s="247"/>
      <c r="AF921" s="247"/>
      <c r="AG921" s="247"/>
      <c r="AH921" s="247"/>
      <c r="AI921" s="111">
        <f>SUM(AI918:AI920)</f>
        <v>0</v>
      </c>
      <c r="AJ921" s="111">
        <f>SUM(AJ918:AJ920)</f>
        <v>0</v>
      </c>
      <c r="AK921" s="111">
        <f t="shared" ref="AK921:BI921" si="1420">SUM(AK918:AK920)</f>
        <v>0</v>
      </c>
      <c r="AL921" s="111">
        <f t="shared" si="1420"/>
        <v>0</v>
      </c>
      <c r="AM921" s="111">
        <f t="shared" si="1420"/>
        <v>0</v>
      </c>
      <c r="AN921" s="111">
        <f t="shared" si="1420"/>
        <v>0</v>
      </c>
      <c r="AO921" s="111">
        <f t="shared" si="1420"/>
        <v>0</v>
      </c>
      <c r="AP921" s="111">
        <f t="shared" si="1420"/>
        <v>0</v>
      </c>
      <c r="AQ921" s="111">
        <f t="shared" si="1420"/>
        <v>0</v>
      </c>
      <c r="AR921" s="111">
        <f t="shared" si="1420"/>
        <v>0</v>
      </c>
      <c r="AS921" s="111">
        <f t="shared" si="1420"/>
        <v>0</v>
      </c>
      <c r="AT921" s="111">
        <f t="shared" si="1420"/>
        <v>0</v>
      </c>
      <c r="AU921" s="111">
        <f t="shared" si="1420"/>
        <v>0</v>
      </c>
      <c r="AV921" s="111">
        <f t="shared" si="1420"/>
        <v>0</v>
      </c>
      <c r="AW921" s="111">
        <f t="shared" si="1420"/>
        <v>0</v>
      </c>
      <c r="AX921" s="111">
        <f t="shared" si="1420"/>
        <v>0</v>
      </c>
      <c r="AY921" s="111">
        <f t="shared" si="1420"/>
        <v>0</v>
      </c>
      <c r="AZ921" s="111">
        <f t="shared" si="1420"/>
        <v>0</v>
      </c>
      <c r="BA921" s="111">
        <f t="shared" si="1420"/>
        <v>0</v>
      </c>
      <c r="BB921" s="111">
        <f t="shared" si="1420"/>
        <v>0</v>
      </c>
      <c r="BC921" s="111">
        <f t="shared" si="1420"/>
        <v>0</v>
      </c>
      <c r="BD921" s="111">
        <f t="shared" si="1420"/>
        <v>0</v>
      </c>
      <c r="BE921" s="111">
        <f t="shared" si="1420"/>
        <v>0</v>
      </c>
      <c r="BF921" s="111">
        <f t="shared" si="1420"/>
        <v>0</v>
      </c>
      <c r="BG921" s="111">
        <f t="shared" si="1420"/>
        <v>0</v>
      </c>
      <c r="BH921" s="111">
        <f t="shared" si="1420"/>
        <v>0</v>
      </c>
      <c r="BI921" s="111">
        <f t="shared" si="1420"/>
        <v>0</v>
      </c>
      <c r="BJ921" s="225">
        <f>SUM(BJ918:BJ920)</f>
        <v>0</v>
      </c>
      <c r="BK921" s="225">
        <f>SUM(BK918:BK920)</f>
        <v>0</v>
      </c>
      <c r="BL921" s="225">
        <f>SUM(BL918:BL920)</f>
        <v>0</v>
      </c>
      <c r="BM921" s="112"/>
      <c r="BN921" s="112"/>
      <c r="BO921" s="112"/>
      <c r="BP921" s="112"/>
      <c r="BQ921" s="111">
        <f t="shared" ref="BQ921:CD921" si="1421">SUM(BQ918:BQ920)</f>
        <v>0</v>
      </c>
      <c r="BR921" s="247"/>
      <c r="BS921" s="111">
        <f t="shared" si="1421"/>
        <v>0</v>
      </c>
      <c r="BT921" s="111">
        <f t="shared" si="1421"/>
        <v>0</v>
      </c>
      <c r="BU921" s="111">
        <f t="shared" si="1421"/>
        <v>0</v>
      </c>
      <c r="BV921" s="111">
        <f t="shared" si="1421"/>
        <v>0</v>
      </c>
      <c r="BW921" s="111">
        <f t="shared" si="1421"/>
        <v>0</v>
      </c>
      <c r="BX921" s="225">
        <f>SUM(BX918:BX920)</f>
        <v>0</v>
      </c>
      <c r="BY921" s="225">
        <f>SUM(BY918:BY920)</f>
        <v>0</v>
      </c>
      <c r="BZ921" s="111">
        <f t="shared" si="1421"/>
        <v>0</v>
      </c>
      <c r="CA921" s="111">
        <f t="shared" si="1421"/>
        <v>0</v>
      </c>
      <c r="CB921" s="111">
        <f t="shared" si="1421"/>
        <v>0</v>
      </c>
      <c r="CC921" s="111">
        <f t="shared" si="1421"/>
        <v>0</v>
      </c>
      <c r="CD921" s="111">
        <f t="shared" si="1421"/>
        <v>0</v>
      </c>
      <c r="CE921" s="225">
        <f>SUM(CE918:CE920)</f>
        <v>0</v>
      </c>
      <c r="CF921" s="247"/>
      <c r="CG921" s="570"/>
      <c r="CH921" s="570"/>
      <c r="CI921" s="112"/>
      <c r="CJ921" s="112"/>
      <c r="CK921" s="112"/>
    </row>
    <row r="922" spans="1:89" ht="15.75" hidden="1" outlineLevel="1" thickBot="1">
      <c r="A922" s="117"/>
      <c r="B922" s="117"/>
      <c r="C922" s="102" t="s">
        <v>133</v>
      </c>
      <c r="D922" s="36" t="s">
        <v>273</v>
      </c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7"/>
      <c r="AB922" s="112"/>
      <c r="AC922" s="246"/>
      <c r="AD922" s="246"/>
      <c r="AE922" s="246"/>
      <c r="AF922" s="246"/>
      <c r="AG922" s="246"/>
      <c r="AH922" s="246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246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246"/>
      <c r="CG922" s="582"/>
      <c r="CH922" s="582"/>
      <c r="CI922" s="112"/>
      <c r="CJ922" s="112"/>
      <c r="CK922" s="112"/>
    </row>
    <row r="923" spans="1:89" ht="15.75" hidden="1" outlineLevel="1" thickBot="1">
      <c r="A923" s="117"/>
      <c r="B923" s="117"/>
      <c r="C923" s="103"/>
      <c r="D923" s="92"/>
      <c r="E923" s="117"/>
      <c r="F923" s="117"/>
      <c r="G923" s="111">
        <f>J923+O923+P923+Q923+R923</f>
        <v>0</v>
      </c>
      <c r="H923" s="225">
        <f t="shared" ref="H923:J925" si="1422">SUM(I923:L923)</f>
        <v>0</v>
      </c>
      <c r="I923" s="225">
        <f t="shared" si="1422"/>
        <v>0</v>
      </c>
      <c r="J923" s="111">
        <f t="shared" si="1422"/>
        <v>0</v>
      </c>
      <c r="K923" s="123"/>
      <c r="L923" s="123"/>
      <c r="M923" s="123"/>
      <c r="N923" s="123"/>
      <c r="O923" s="123"/>
      <c r="P923" s="123"/>
      <c r="Q923" s="123"/>
      <c r="R923" s="123"/>
      <c r="S923" s="221"/>
      <c r="T923" s="123"/>
      <c r="U923" s="123"/>
      <c r="V923" s="123"/>
      <c r="W923" s="123"/>
      <c r="X923" s="123"/>
      <c r="Y923" s="123"/>
      <c r="Z923" s="221"/>
      <c r="AA923" s="123"/>
      <c r="AB923" s="225">
        <f>AI923+AX923+BA923+BD923+BG923</f>
        <v>0</v>
      </c>
      <c r="AC923" s="247"/>
      <c r="AD923" s="247"/>
      <c r="AE923" s="247"/>
      <c r="AF923" s="247"/>
      <c r="AG923" s="247"/>
      <c r="AH923" s="247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221"/>
      <c r="BK923" s="221"/>
      <c r="BL923" s="221"/>
      <c r="BM923" s="123"/>
      <c r="BN923" s="123"/>
      <c r="BO923" s="123"/>
      <c r="BP923" s="123"/>
      <c r="BQ923" s="111">
        <f>SUM(BS923:BW923)</f>
        <v>0</v>
      </c>
      <c r="BR923" s="247"/>
      <c r="BS923" s="123"/>
      <c r="BT923" s="123"/>
      <c r="BU923" s="123"/>
      <c r="BV923" s="123"/>
      <c r="BW923" s="123"/>
      <c r="BX923" s="221"/>
      <c r="BY923" s="221"/>
      <c r="BZ923" s="111">
        <f>SUM(CA923:CD923)</f>
        <v>0</v>
      </c>
      <c r="CA923" s="123"/>
      <c r="CB923" s="123"/>
      <c r="CC923" s="123"/>
      <c r="CD923" s="123"/>
      <c r="CE923" s="221"/>
      <c r="CF923" s="229"/>
      <c r="CG923" s="578"/>
      <c r="CH923" s="578"/>
      <c r="CI923" s="117"/>
      <c r="CJ923" s="117"/>
      <c r="CK923" s="117"/>
    </row>
    <row r="924" spans="1:89" ht="15.75" hidden="1" outlineLevel="1" thickBot="1">
      <c r="A924" s="117"/>
      <c r="B924" s="117"/>
      <c r="C924" s="103"/>
      <c r="D924" s="92"/>
      <c r="E924" s="117"/>
      <c r="F924" s="117"/>
      <c r="G924" s="111">
        <f>J924+O924+P924+Q924+R924</f>
        <v>0</v>
      </c>
      <c r="H924" s="225">
        <f t="shared" si="1422"/>
        <v>0</v>
      </c>
      <c r="I924" s="225">
        <f t="shared" si="1422"/>
        <v>0</v>
      </c>
      <c r="J924" s="111">
        <f t="shared" si="1422"/>
        <v>0</v>
      </c>
      <c r="K924" s="90"/>
      <c r="L924" s="90"/>
      <c r="M924" s="90"/>
      <c r="N924" s="90"/>
      <c r="O924" s="90"/>
      <c r="P924" s="90"/>
      <c r="Q924" s="90"/>
      <c r="R924" s="90"/>
      <c r="S924" s="224"/>
      <c r="T924" s="87"/>
      <c r="U924" s="87"/>
      <c r="V924" s="87"/>
      <c r="W924" s="87"/>
      <c r="X924" s="87"/>
      <c r="Y924" s="87"/>
      <c r="Z924" s="222"/>
      <c r="AA924" s="87"/>
      <c r="AB924" s="225">
        <f>AI924+AX924+BA924+BD924+BG924</f>
        <v>0</v>
      </c>
      <c r="AC924" s="247"/>
      <c r="AD924" s="247"/>
      <c r="AE924" s="247"/>
      <c r="AF924" s="247"/>
      <c r="AG924" s="247"/>
      <c r="AH924" s="24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222"/>
      <c r="BK924" s="222"/>
      <c r="BL924" s="222"/>
      <c r="BM924" s="87"/>
      <c r="BN924" s="87"/>
      <c r="BO924" s="87"/>
      <c r="BP924" s="87"/>
      <c r="BQ924" s="111">
        <f>SUM(BS924:BW924)</f>
        <v>0</v>
      </c>
      <c r="BR924" s="247"/>
      <c r="BS924" s="87"/>
      <c r="BT924" s="87"/>
      <c r="BU924" s="87"/>
      <c r="BV924" s="87"/>
      <c r="BW924" s="87"/>
      <c r="BX924" s="222"/>
      <c r="BY924" s="222"/>
      <c r="BZ924" s="111">
        <f>SUM(CA924:CD924)</f>
        <v>0</v>
      </c>
      <c r="CA924" s="87"/>
      <c r="CB924" s="87"/>
      <c r="CC924" s="87"/>
      <c r="CD924" s="87"/>
      <c r="CE924" s="222"/>
      <c r="CF924" s="226"/>
      <c r="CG924" s="568"/>
      <c r="CH924" s="568"/>
      <c r="CI924" s="117"/>
      <c r="CJ924" s="117"/>
      <c r="CK924" s="117"/>
    </row>
    <row r="925" spans="1:89" ht="15.75" hidden="1" outlineLevel="1" thickBot="1">
      <c r="A925" s="117"/>
      <c r="B925" s="117"/>
      <c r="C925" s="103"/>
      <c r="D925" s="92"/>
      <c r="E925" s="117"/>
      <c r="F925" s="117"/>
      <c r="G925" s="111">
        <f>J925+O925+P925+Q925+R925</f>
        <v>0</v>
      </c>
      <c r="H925" s="225">
        <f t="shared" si="1422"/>
        <v>0</v>
      </c>
      <c r="I925" s="225">
        <f t="shared" si="1422"/>
        <v>0</v>
      </c>
      <c r="J925" s="111">
        <f t="shared" si="1422"/>
        <v>0</v>
      </c>
      <c r="K925" s="90"/>
      <c r="L925" s="90"/>
      <c r="M925" s="90"/>
      <c r="N925" s="90"/>
      <c r="O925" s="90"/>
      <c r="P925" s="90"/>
      <c r="Q925" s="90"/>
      <c r="R925" s="90"/>
      <c r="S925" s="224"/>
      <c r="T925" s="87"/>
      <c r="U925" s="87"/>
      <c r="V925" s="87"/>
      <c r="W925" s="87"/>
      <c r="X925" s="87"/>
      <c r="Y925" s="87"/>
      <c r="Z925" s="222"/>
      <c r="AA925" s="87"/>
      <c r="AB925" s="225">
        <f>AI925+AX925+BA925+BD925+BG925</f>
        <v>0</v>
      </c>
      <c r="AC925" s="247"/>
      <c r="AD925" s="247"/>
      <c r="AE925" s="247"/>
      <c r="AF925" s="247"/>
      <c r="AG925" s="247"/>
      <c r="AH925" s="24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222"/>
      <c r="BK925" s="222"/>
      <c r="BL925" s="222"/>
      <c r="BM925" s="87"/>
      <c r="BN925" s="87"/>
      <c r="BO925" s="87"/>
      <c r="BP925" s="87"/>
      <c r="BQ925" s="111">
        <f>SUM(BS925:BW925)</f>
        <v>0</v>
      </c>
      <c r="BR925" s="247"/>
      <c r="BS925" s="87"/>
      <c r="BT925" s="87"/>
      <c r="BU925" s="87"/>
      <c r="BV925" s="87"/>
      <c r="BW925" s="87"/>
      <c r="BX925" s="222"/>
      <c r="BY925" s="222"/>
      <c r="BZ925" s="111">
        <f>SUM(CA925:CD925)</f>
        <v>0</v>
      </c>
      <c r="CA925" s="87"/>
      <c r="CB925" s="87"/>
      <c r="CC925" s="87"/>
      <c r="CD925" s="87"/>
      <c r="CE925" s="222"/>
      <c r="CF925" s="226"/>
      <c r="CG925" s="568"/>
      <c r="CH925" s="568"/>
      <c r="CI925" s="117"/>
      <c r="CJ925" s="117"/>
      <c r="CK925" s="117"/>
    </row>
    <row r="926" spans="1:89" ht="15.75" hidden="1" outlineLevel="1" thickBot="1">
      <c r="A926" s="117"/>
      <c r="B926" s="117"/>
      <c r="C926" s="103"/>
      <c r="D926" s="37" t="s">
        <v>107</v>
      </c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24"/>
      <c r="AB926" s="225">
        <f>SUM(AB923:AB925)</f>
        <v>0</v>
      </c>
      <c r="AC926" s="247"/>
      <c r="AD926" s="247"/>
      <c r="AE926" s="247"/>
      <c r="AF926" s="247"/>
      <c r="AG926" s="247"/>
      <c r="AH926" s="247"/>
      <c r="AI926" s="111">
        <f>SUM(AI923:AI925)</f>
        <v>0</v>
      </c>
      <c r="AJ926" s="111">
        <f>SUM(AJ923:AJ925)</f>
        <v>0</v>
      </c>
      <c r="AK926" s="111">
        <f t="shared" ref="AK926:BI926" si="1423">SUM(AK923:AK925)</f>
        <v>0</v>
      </c>
      <c r="AL926" s="111">
        <f t="shared" si="1423"/>
        <v>0</v>
      </c>
      <c r="AM926" s="111">
        <f t="shared" si="1423"/>
        <v>0</v>
      </c>
      <c r="AN926" s="111">
        <f t="shared" si="1423"/>
        <v>0</v>
      </c>
      <c r="AO926" s="111">
        <f t="shared" si="1423"/>
        <v>0</v>
      </c>
      <c r="AP926" s="111">
        <f t="shared" si="1423"/>
        <v>0</v>
      </c>
      <c r="AQ926" s="111">
        <f t="shared" si="1423"/>
        <v>0</v>
      </c>
      <c r="AR926" s="111">
        <f t="shared" si="1423"/>
        <v>0</v>
      </c>
      <c r="AS926" s="111">
        <f t="shared" si="1423"/>
        <v>0</v>
      </c>
      <c r="AT926" s="111">
        <f t="shared" si="1423"/>
        <v>0</v>
      </c>
      <c r="AU926" s="111">
        <f t="shared" si="1423"/>
        <v>0</v>
      </c>
      <c r="AV926" s="111">
        <f t="shared" si="1423"/>
        <v>0</v>
      </c>
      <c r="AW926" s="111">
        <f t="shared" si="1423"/>
        <v>0</v>
      </c>
      <c r="AX926" s="111">
        <f t="shared" si="1423"/>
        <v>0</v>
      </c>
      <c r="AY926" s="111">
        <f t="shared" si="1423"/>
        <v>0</v>
      </c>
      <c r="AZ926" s="111">
        <f t="shared" si="1423"/>
        <v>0</v>
      </c>
      <c r="BA926" s="111">
        <f t="shared" si="1423"/>
        <v>0</v>
      </c>
      <c r="BB926" s="111">
        <f t="shared" si="1423"/>
        <v>0</v>
      </c>
      <c r="BC926" s="111">
        <f t="shared" si="1423"/>
        <v>0</v>
      </c>
      <c r="BD926" s="111">
        <f t="shared" si="1423"/>
        <v>0</v>
      </c>
      <c r="BE926" s="111">
        <f t="shared" si="1423"/>
        <v>0</v>
      </c>
      <c r="BF926" s="111">
        <f t="shared" si="1423"/>
        <v>0</v>
      </c>
      <c r="BG926" s="111">
        <f t="shared" si="1423"/>
        <v>0</v>
      </c>
      <c r="BH926" s="111">
        <f t="shared" si="1423"/>
        <v>0</v>
      </c>
      <c r="BI926" s="111">
        <f t="shared" si="1423"/>
        <v>0</v>
      </c>
      <c r="BJ926" s="225">
        <f>SUM(BJ923:BJ925)</f>
        <v>0</v>
      </c>
      <c r="BK926" s="225">
        <f>SUM(BK923:BK925)</f>
        <v>0</v>
      </c>
      <c r="BL926" s="225">
        <f>SUM(BL923:BL925)</f>
        <v>0</v>
      </c>
      <c r="BM926" s="112"/>
      <c r="BN926" s="112"/>
      <c r="BO926" s="112"/>
      <c r="BP926" s="112"/>
      <c r="BQ926" s="111">
        <f t="shared" ref="BQ926:CD926" si="1424">SUM(BQ923:BQ925)</f>
        <v>0</v>
      </c>
      <c r="BR926" s="247"/>
      <c r="BS926" s="111">
        <f t="shared" si="1424"/>
        <v>0</v>
      </c>
      <c r="BT926" s="111">
        <f t="shared" si="1424"/>
        <v>0</v>
      </c>
      <c r="BU926" s="111">
        <f t="shared" si="1424"/>
        <v>0</v>
      </c>
      <c r="BV926" s="111">
        <f t="shared" si="1424"/>
        <v>0</v>
      </c>
      <c r="BW926" s="111">
        <f t="shared" si="1424"/>
        <v>0</v>
      </c>
      <c r="BX926" s="225">
        <f>SUM(BX923:BX925)</f>
        <v>0</v>
      </c>
      <c r="BY926" s="225">
        <f>SUM(BY923:BY925)</f>
        <v>0</v>
      </c>
      <c r="BZ926" s="111">
        <f t="shared" si="1424"/>
        <v>0</v>
      </c>
      <c r="CA926" s="111">
        <f t="shared" si="1424"/>
        <v>0</v>
      </c>
      <c r="CB926" s="111">
        <f t="shared" si="1424"/>
        <v>0</v>
      </c>
      <c r="CC926" s="111">
        <f t="shared" si="1424"/>
        <v>0</v>
      </c>
      <c r="CD926" s="111">
        <f t="shared" si="1424"/>
        <v>0</v>
      </c>
      <c r="CE926" s="225">
        <f>SUM(CE923:CE925)</f>
        <v>0</v>
      </c>
      <c r="CF926" s="247"/>
      <c r="CG926" s="570"/>
      <c r="CH926" s="570"/>
      <c r="CI926" s="112"/>
      <c r="CJ926" s="112"/>
      <c r="CK926" s="112"/>
    </row>
    <row r="927" spans="1:89" ht="15.75" hidden="1" outlineLevel="1" thickBot="1">
      <c r="A927" s="117"/>
      <c r="B927" s="117"/>
      <c r="C927" s="102" t="s">
        <v>134</v>
      </c>
      <c r="D927" s="36" t="s">
        <v>274</v>
      </c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7"/>
      <c r="AB927" s="112"/>
      <c r="AC927" s="246"/>
      <c r="AD927" s="246"/>
      <c r="AE927" s="246"/>
      <c r="AF927" s="246"/>
      <c r="AG927" s="246"/>
      <c r="AH927" s="246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246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246"/>
      <c r="CG927" s="582"/>
      <c r="CH927" s="582"/>
      <c r="CI927" s="112"/>
      <c r="CJ927" s="112"/>
      <c r="CK927" s="112"/>
    </row>
    <row r="928" spans="1:89" ht="15.75" hidden="1" outlineLevel="1" thickBot="1">
      <c r="A928" s="117"/>
      <c r="B928" s="117"/>
      <c r="C928" s="103"/>
      <c r="D928" s="24"/>
      <c r="E928" s="117"/>
      <c r="F928" s="117"/>
      <c r="G928" s="111">
        <f>J928+O928+P928+Q928+R928</f>
        <v>0</v>
      </c>
      <c r="H928" s="225">
        <f t="shared" ref="H928:J930" si="1425">SUM(I928:L928)</f>
        <v>0</v>
      </c>
      <c r="I928" s="225">
        <f t="shared" si="1425"/>
        <v>0</v>
      </c>
      <c r="J928" s="111">
        <f t="shared" si="1425"/>
        <v>0</v>
      </c>
      <c r="K928" s="123"/>
      <c r="L928" s="123"/>
      <c r="M928" s="123"/>
      <c r="N928" s="123"/>
      <c r="O928" s="123"/>
      <c r="P928" s="123"/>
      <c r="Q928" s="123"/>
      <c r="R928" s="123"/>
      <c r="S928" s="221"/>
      <c r="T928" s="123"/>
      <c r="U928" s="123"/>
      <c r="V928" s="123"/>
      <c r="W928" s="123"/>
      <c r="X928" s="123"/>
      <c r="Y928" s="123"/>
      <c r="Z928" s="221"/>
      <c r="AA928" s="123"/>
      <c r="AB928" s="225">
        <f>AI928+AX928+BA928+BD928+BG928</f>
        <v>0</v>
      </c>
      <c r="AC928" s="247"/>
      <c r="AD928" s="247"/>
      <c r="AE928" s="247"/>
      <c r="AF928" s="247"/>
      <c r="AG928" s="247"/>
      <c r="AH928" s="247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221"/>
      <c r="BK928" s="221"/>
      <c r="BL928" s="221"/>
      <c r="BM928" s="123"/>
      <c r="BN928" s="123"/>
      <c r="BO928" s="123"/>
      <c r="BP928" s="123"/>
      <c r="BQ928" s="111">
        <f>SUM(BS928:BW928)</f>
        <v>0</v>
      </c>
      <c r="BR928" s="247"/>
      <c r="BS928" s="123"/>
      <c r="BT928" s="123"/>
      <c r="BU928" s="123"/>
      <c r="BV928" s="123"/>
      <c r="BW928" s="123"/>
      <c r="BX928" s="221"/>
      <c r="BY928" s="221"/>
      <c r="BZ928" s="111">
        <f>SUM(CA928:CD928)</f>
        <v>0</v>
      </c>
      <c r="CA928" s="123"/>
      <c r="CB928" s="123"/>
      <c r="CC928" s="123"/>
      <c r="CD928" s="123"/>
      <c r="CE928" s="221"/>
      <c r="CF928" s="229"/>
      <c r="CG928" s="578"/>
      <c r="CH928" s="578"/>
      <c r="CI928" s="117"/>
      <c r="CJ928" s="117"/>
      <c r="CK928" s="117"/>
    </row>
    <row r="929" spans="1:89" ht="15.75" hidden="1" outlineLevel="1" thickBot="1">
      <c r="A929" s="117"/>
      <c r="B929" s="117"/>
      <c r="C929" s="103"/>
      <c r="D929" s="24"/>
      <c r="E929" s="117"/>
      <c r="F929" s="117"/>
      <c r="G929" s="111">
        <f>J929+O929+P929+Q929+R929</f>
        <v>0</v>
      </c>
      <c r="H929" s="225">
        <f t="shared" si="1425"/>
        <v>0</v>
      </c>
      <c r="I929" s="225">
        <f t="shared" si="1425"/>
        <v>0</v>
      </c>
      <c r="J929" s="111">
        <f t="shared" si="1425"/>
        <v>0</v>
      </c>
      <c r="K929" s="90"/>
      <c r="L929" s="90"/>
      <c r="M929" s="90"/>
      <c r="N929" s="90"/>
      <c r="O929" s="90"/>
      <c r="P929" s="90"/>
      <c r="Q929" s="90"/>
      <c r="R929" s="90"/>
      <c r="S929" s="224"/>
      <c r="T929" s="87"/>
      <c r="U929" s="87"/>
      <c r="V929" s="87"/>
      <c r="W929" s="87"/>
      <c r="X929" s="87"/>
      <c r="Y929" s="87"/>
      <c r="Z929" s="222"/>
      <c r="AA929" s="87"/>
      <c r="AB929" s="225">
        <f>AI929+AX929+BA929+BD929+BG929</f>
        <v>0</v>
      </c>
      <c r="AC929" s="247"/>
      <c r="AD929" s="247"/>
      <c r="AE929" s="247"/>
      <c r="AF929" s="247"/>
      <c r="AG929" s="247"/>
      <c r="AH929" s="24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222"/>
      <c r="BK929" s="222"/>
      <c r="BL929" s="222"/>
      <c r="BM929" s="87"/>
      <c r="BN929" s="87"/>
      <c r="BO929" s="87"/>
      <c r="BP929" s="87"/>
      <c r="BQ929" s="111">
        <f>SUM(BS929:BW929)</f>
        <v>0</v>
      </c>
      <c r="BR929" s="247"/>
      <c r="BS929" s="87"/>
      <c r="BT929" s="87"/>
      <c r="BU929" s="87"/>
      <c r="BV929" s="87"/>
      <c r="BW929" s="87"/>
      <c r="BX929" s="222"/>
      <c r="BY929" s="222"/>
      <c r="BZ929" s="111">
        <f>SUM(CA929:CD929)</f>
        <v>0</v>
      </c>
      <c r="CA929" s="87"/>
      <c r="CB929" s="87"/>
      <c r="CC929" s="87"/>
      <c r="CD929" s="87"/>
      <c r="CE929" s="222"/>
      <c r="CF929" s="226"/>
      <c r="CG929" s="568"/>
      <c r="CH929" s="568"/>
      <c r="CI929" s="117"/>
      <c r="CJ929" s="117"/>
      <c r="CK929" s="117"/>
    </row>
    <row r="930" spans="1:89" ht="15.75" hidden="1" outlineLevel="1" thickBot="1">
      <c r="A930" s="117"/>
      <c r="B930" s="117"/>
      <c r="C930" s="103" t="s">
        <v>104</v>
      </c>
      <c r="D930" s="24"/>
      <c r="E930" s="117"/>
      <c r="F930" s="117"/>
      <c r="G930" s="111">
        <f>J930+O930+P930+Q930+R930</f>
        <v>0</v>
      </c>
      <c r="H930" s="225">
        <f t="shared" si="1425"/>
        <v>0</v>
      </c>
      <c r="I930" s="225">
        <f t="shared" si="1425"/>
        <v>0</v>
      </c>
      <c r="J930" s="111">
        <f t="shared" si="1425"/>
        <v>0</v>
      </c>
      <c r="K930" s="90"/>
      <c r="L930" s="90"/>
      <c r="M930" s="90"/>
      <c r="N930" s="90"/>
      <c r="O930" s="90"/>
      <c r="P930" s="90"/>
      <c r="Q930" s="90"/>
      <c r="R930" s="90"/>
      <c r="S930" s="224"/>
      <c r="T930" s="87"/>
      <c r="U930" s="87"/>
      <c r="V930" s="87"/>
      <c r="W930" s="87"/>
      <c r="X930" s="87"/>
      <c r="Y930" s="87"/>
      <c r="Z930" s="222"/>
      <c r="AA930" s="87"/>
      <c r="AB930" s="225">
        <f>AI930+AX930+BA930+BD930+BG930</f>
        <v>0</v>
      </c>
      <c r="AC930" s="247"/>
      <c r="AD930" s="247"/>
      <c r="AE930" s="247"/>
      <c r="AF930" s="247"/>
      <c r="AG930" s="247"/>
      <c r="AH930" s="24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222"/>
      <c r="BK930" s="222"/>
      <c r="BL930" s="222"/>
      <c r="BM930" s="87"/>
      <c r="BN930" s="87"/>
      <c r="BO930" s="87"/>
      <c r="BP930" s="87"/>
      <c r="BQ930" s="111">
        <f>SUM(BS930:BW930)</f>
        <v>0</v>
      </c>
      <c r="BR930" s="247"/>
      <c r="BS930" s="87"/>
      <c r="BT930" s="87"/>
      <c r="BU930" s="87"/>
      <c r="BV930" s="87"/>
      <c r="BW930" s="87"/>
      <c r="BX930" s="222"/>
      <c r="BY930" s="222"/>
      <c r="BZ930" s="111">
        <f>SUM(CA930:CD930)</f>
        <v>0</v>
      </c>
      <c r="CA930" s="87"/>
      <c r="CB930" s="87"/>
      <c r="CC930" s="87"/>
      <c r="CD930" s="87"/>
      <c r="CE930" s="222"/>
      <c r="CF930" s="226"/>
      <c r="CG930" s="568"/>
      <c r="CH930" s="568"/>
      <c r="CI930" s="117"/>
      <c r="CJ930" s="117"/>
      <c r="CK930" s="117"/>
    </row>
    <row r="931" spans="1:89" ht="15.75" hidden="1" outlineLevel="1" thickBot="1">
      <c r="A931" s="117"/>
      <c r="B931" s="117"/>
      <c r="C931" s="103"/>
      <c r="D931" s="37" t="s">
        <v>107</v>
      </c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24"/>
      <c r="AB931" s="225">
        <f>SUM(AB928:AB930)</f>
        <v>0</v>
      </c>
      <c r="AC931" s="247"/>
      <c r="AD931" s="247"/>
      <c r="AE931" s="247"/>
      <c r="AF931" s="247"/>
      <c r="AG931" s="247"/>
      <c r="AH931" s="247"/>
      <c r="AI931" s="111">
        <f>SUM(AI928:AI930)</f>
        <v>0</v>
      </c>
      <c r="AJ931" s="111">
        <f>SUM(AJ928:AJ930)</f>
        <v>0</v>
      </c>
      <c r="AK931" s="111">
        <f t="shared" ref="AK931:BI931" si="1426">SUM(AK928:AK930)</f>
        <v>0</v>
      </c>
      <c r="AL931" s="111">
        <f t="shared" si="1426"/>
        <v>0</v>
      </c>
      <c r="AM931" s="111">
        <f t="shared" si="1426"/>
        <v>0</v>
      </c>
      <c r="AN931" s="111">
        <f t="shared" si="1426"/>
        <v>0</v>
      </c>
      <c r="AO931" s="111">
        <f t="shared" si="1426"/>
        <v>0</v>
      </c>
      <c r="AP931" s="111">
        <f t="shared" si="1426"/>
        <v>0</v>
      </c>
      <c r="AQ931" s="111">
        <f t="shared" si="1426"/>
        <v>0</v>
      </c>
      <c r="AR931" s="111">
        <f t="shared" si="1426"/>
        <v>0</v>
      </c>
      <c r="AS931" s="111">
        <f t="shared" si="1426"/>
        <v>0</v>
      </c>
      <c r="AT931" s="111">
        <f t="shared" si="1426"/>
        <v>0</v>
      </c>
      <c r="AU931" s="111">
        <f t="shared" si="1426"/>
        <v>0</v>
      </c>
      <c r="AV931" s="111">
        <f t="shared" si="1426"/>
        <v>0</v>
      </c>
      <c r="AW931" s="111">
        <f t="shared" si="1426"/>
        <v>0</v>
      </c>
      <c r="AX931" s="111">
        <f t="shared" si="1426"/>
        <v>0</v>
      </c>
      <c r="AY931" s="111">
        <f t="shared" si="1426"/>
        <v>0</v>
      </c>
      <c r="AZ931" s="111">
        <f t="shared" si="1426"/>
        <v>0</v>
      </c>
      <c r="BA931" s="111">
        <f t="shared" si="1426"/>
        <v>0</v>
      </c>
      <c r="BB931" s="111">
        <f t="shared" si="1426"/>
        <v>0</v>
      </c>
      <c r="BC931" s="111">
        <f t="shared" si="1426"/>
        <v>0</v>
      </c>
      <c r="BD931" s="111">
        <f t="shared" si="1426"/>
        <v>0</v>
      </c>
      <c r="BE931" s="111">
        <f t="shared" si="1426"/>
        <v>0</v>
      </c>
      <c r="BF931" s="111">
        <f t="shared" si="1426"/>
        <v>0</v>
      </c>
      <c r="BG931" s="111">
        <f t="shared" si="1426"/>
        <v>0</v>
      </c>
      <c r="BH931" s="111">
        <f t="shared" si="1426"/>
        <v>0</v>
      </c>
      <c r="BI931" s="111">
        <f t="shared" si="1426"/>
        <v>0</v>
      </c>
      <c r="BJ931" s="225">
        <f>SUM(BJ928:BJ930)</f>
        <v>0</v>
      </c>
      <c r="BK931" s="225">
        <f>SUM(BK928:BK930)</f>
        <v>0</v>
      </c>
      <c r="BL931" s="225">
        <f>SUM(BL928:BL930)</f>
        <v>0</v>
      </c>
      <c r="BM931" s="112"/>
      <c r="BN931" s="112"/>
      <c r="BO931" s="112"/>
      <c r="BP931" s="112"/>
      <c r="BQ931" s="111">
        <f t="shared" ref="BQ931:CD931" si="1427">SUM(BQ928:BQ930)</f>
        <v>0</v>
      </c>
      <c r="BR931" s="247"/>
      <c r="BS931" s="111">
        <f t="shared" si="1427"/>
        <v>0</v>
      </c>
      <c r="BT931" s="111">
        <f t="shared" si="1427"/>
        <v>0</v>
      </c>
      <c r="BU931" s="111">
        <f t="shared" si="1427"/>
        <v>0</v>
      </c>
      <c r="BV931" s="111">
        <f t="shared" si="1427"/>
        <v>0</v>
      </c>
      <c r="BW931" s="111">
        <f t="shared" si="1427"/>
        <v>0</v>
      </c>
      <c r="BX931" s="225">
        <f>SUM(BX928:BX930)</f>
        <v>0</v>
      </c>
      <c r="BY931" s="225">
        <f>SUM(BY928:BY930)</f>
        <v>0</v>
      </c>
      <c r="BZ931" s="111">
        <f t="shared" si="1427"/>
        <v>0</v>
      </c>
      <c r="CA931" s="111">
        <f t="shared" si="1427"/>
        <v>0</v>
      </c>
      <c r="CB931" s="111">
        <f t="shared" si="1427"/>
        <v>0</v>
      </c>
      <c r="CC931" s="111">
        <f t="shared" si="1427"/>
        <v>0</v>
      </c>
      <c r="CD931" s="111">
        <f t="shared" si="1427"/>
        <v>0</v>
      </c>
      <c r="CE931" s="225">
        <f>SUM(CE928:CE930)</f>
        <v>0</v>
      </c>
      <c r="CF931" s="247"/>
      <c r="CG931" s="570"/>
      <c r="CH931" s="570"/>
      <c r="CI931" s="112"/>
      <c r="CJ931" s="112"/>
      <c r="CK931" s="112"/>
    </row>
    <row r="932" spans="1:89" ht="15.75" hidden="1" outlineLevel="1" thickBot="1">
      <c r="A932" s="117"/>
      <c r="B932" s="117"/>
      <c r="C932" s="102" t="s">
        <v>135</v>
      </c>
      <c r="D932" s="36" t="s">
        <v>213</v>
      </c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7"/>
      <c r="AB932" s="112"/>
      <c r="AC932" s="246"/>
      <c r="AD932" s="246"/>
      <c r="AE932" s="246"/>
      <c r="AF932" s="246"/>
      <c r="AG932" s="246"/>
      <c r="AH932" s="246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246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246"/>
      <c r="CG932" s="582"/>
      <c r="CH932" s="582"/>
      <c r="CI932" s="112"/>
      <c r="CJ932" s="112"/>
      <c r="CK932" s="112"/>
    </row>
    <row r="933" spans="1:89" ht="15.75" hidden="1" outlineLevel="1" thickBot="1">
      <c r="A933" s="117"/>
      <c r="B933" s="117"/>
      <c r="C933" s="103"/>
      <c r="D933" s="24"/>
      <c r="E933" s="117"/>
      <c r="F933" s="117"/>
      <c r="G933" s="111">
        <f>J933+O933+P933+Q933+R933</f>
        <v>0</v>
      </c>
      <c r="H933" s="225">
        <f t="shared" ref="H933:J935" si="1428">SUM(I933:L933)</f>
        <v>0</v>
      </c>
      <c r="I933" s="225">
        <f t="shared" si="1428"/>
        <v>0</v>
      </c>
      <c r="J933" s="111">
        <f t="shared" si="1428"/>
        <v>0</v>
      </c>
      <c r="K933" s="123"/>
      <c r="L933" s="123"/>
      <c r="M933" s="123"/>
      <c r="N933" s="123"/>
      <c r="O933" s="123"/>
      <c r="P933" s="123"/>
      <c r="Q933" s="123"/>
      <c r="R933" s="123"/>
      <c r="S933" s="221"/>
      <c r="T933" s="123"/>
      <c r="U933" s="123"/>
      <c r="V933" s="123"/>
      <c r="W933" s="123"/>
      <c r="X933" s="123"/>
      <c r="Y933" s="123"/>
      <c r="Z933" s="221"/>
      <c r="AA933" s="123"/>
      <c r="AB933" s="225">
        <f>AI933+AX933+BA933+BD933+BG933</f>
        <v>0</v>
      </c>
      <c r="AC933" s="247"/>
      <c r="AD933" s="247"/>
      <c r="AE933" s="247"/>
      <c r="AF933" s="247"/>
      <c r="AG933" s="247"/>
      <c r="AH933" s="247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221"/>
      <c r="BK933" s="221"/>
      <c r="BL933" s="221"/>
      <c r="BM933" s="123"/>
      <c r="BN933" s="123"/>
      <c r="BO933" s="123"/>
      <c r="BP933" s="123"/>
      <c r="BQ933" s="111">
        <f>SUM(BS933:BW933)</f>
        <v>0</v>
      </c>
      <c r="BR933" s="247"/>
      <c r="BS933" s="123"/>
      <c r="BT933" s="123"/>
      <c r="BU933" s="123"/>
      <c r="BV933" s="123"/>
      <c r="BW933" s="123"/>
      <c r="BX933" s="221"/>
      <c r="BY933" s="221"/>
      <c r="BZ933" s="111">
        <f>SUM(CA933:CD933)</f>
        <v>0</v>
      </c>
      <c r="CA933" s="123"/>
      <c r="CB933" s="123"/>
      <c r="CC933" s="123"/>
      <c r="CD933" s="123"/>
      <c r="CE933" s="221"/>
      <c r="CF933" s="229"/>
      <c r="CG933" s="578"/>
      <c r="CH933" s="578"/>
      <c r="CI933" s="117"/>
      <c r="CJ933" s="117"/>
      <c r="CK933" s="117"/>
    </row>
    <row r="934" spans="1:89" ht="15.75" hidden="1" outlineLevel="1" thickBot="1">
      <c r="A934" s="117"/>
      <c r="B934" s="117"/>
      <c r="C934" s="103"/>
      <c r="D934" s="24"/>
      <c r="E934" s="117"/>
      <c r="F934" s="117"/>
      <c r="G934" s="111">
        <f>J934+O934+P934+Q934+R934</f>
        <v>0</v>
      </c>
      <c r="H934" s="225">
        <f t="shared" si="1428"/>
        <v>0</v>
      </c>
      <c r="I934" s="225">
        <f t="shared" si="1428"/>
        <v>0</v>
      </c>
      <c r="J934" s="111">
        <f t="shared" si="1428"/>
        <v>0</v>
      </c>
      <c r="K934" s="90"/>
      <c r="L934" s="90"/>
      <c r="M934" s="90"/>
      <c r="N934" s="90"/>
      <c r="O934" s="90"/>
      <c r="P934" s="90"/>
      <c r="Q934" s="90"/>
      <c r="R934" s="90"/>
      <c r="S934" s="224"/>
      <c r="T934" s="87"/>
      <c r="U934" s="87"/>
      <c r="V934" s="87"/>
      <c r="W934" s="87"/>
      <c r="X934" s="87"/>
      <c r="Y934" s="87"/>
      <c r="Z934" s="222"/>
      <c r="AA934" s="87"/>
      <c r="AB934" s="225">
        <f>AI934+AX934+BA934+BD934+BG934</f>
        <v>0</v>
      </c>
      <c r="AC934" s="247"/>
      <c r="AD934" s="247"/>
      <c r="AE934" s="247"/>
      <c r="AF934" s="247"/>
      <c r="AG934" s="247"/>
      <c r="AH934" s="24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222"/>
      <c r="BK934" s="222"/>
      <c r="BL934" s="222"/>
      <c r="BM934" s="87"/>
      <c r="BN934" s="87"/>
      <c r="BO934" s="87"/>
      <c r="BP934" s="87"/>
      <c r="BQ934" s="111">
        <f>SUM(BS934:BW934)</f>
        <v>0</v>
      </c>
      <c r="BR934" s="247"/>
      <c r="BS934" s="87"/>
      <c r="BT934" s="87"/>
      <c r="BU934" s="87"/>
      <c r="BV934" s="87"/>
      <c r="BW934" s="87"/>
      <c r="BX934" s="222"/>
      <c r="BY934" s="222"/>
      <c r="BZ934" s="111">
        <f>SUM(CA934:CD934)</f>
        <v>0</v>
      </c>
      <c r="CA934" s="87"/>
      <c r="CB934" s="87"/>
      <c r="CC934" s="87"/>
      <c r="CD934" s="87"/>
      <c r="CE934" s="222"/>
      <c r="CF934" s="226"/>
      <c r="CG934" s="568"/>
      <c r="CH934" s="568"/>
      <c r="CI934" s="117"/>
      <c r="CJ934" s="117"/>
      <c r="CK934" s="117"/>
    </row>
    <row r="935" spans="1:89" ht="15.75" hidden="1" outlineLevel="1" thickBot="1">
      <c r="A935" s="117"/>
      <c r="B935" s="117"/>
      <c r="C935" s="103" t="s">
        <v>104</v>
      </c>
      <c r="D935" s="24"/>
      <c r="E935" s="117"/>
      <c r="F935" s="117"/>
      <c r="G935" s="111">
        <f>J935+O935+P935+Q935+R935</f>
        <v>0</v>
      </c>
      <c r="H935" s="225">
        <f t="shared" si="1428"/>
        <v>0</v>
      </c>
      <c r="I935" s="225">
        <f t="shared" si="1428"/>
        <v>0</v>
      </c>
      <c r="J935" s="111">
        <f t="shared" si="1428"/>
        <v>0</v>
      </c>
      <c r="K935" s="90"/>
      <c r="L935" s="90"/>
      <c r="M935" s="90"/>
      <c r="N935" s="90"/>
      <c r="O935" s="90"/>
      <c r="P935" s="90"/>
      <c r="Q935" s="90"/>
      <c r="R935" s="90"/>
      <c r="S935" s="224"/>
      <c r="T935" s="87"/>
      <c r="U935" s="87"/>
      <c r="V935" s="87"/>
      <c r="W935" s="87"/>
      <c r="X935" s="87"/>
      <c r="Y935" s="87"/>
      <c r="Z935" s="222"/>
      <c r="AA935" s="87"/>
      <c r="AB935" s="225">
        <f>AI935+AX935+BA935+BD935+BG935</f>
        <v>0</v>
      </c>
      <c r="AC935" s="247"/>
      <c r="AD935" s="247"/>
      <c r="AE935" s="247"/>
      <c r="AF935" s="247"/>
      <c r="AG935" s="247"/>
      <c r="AH935" s="24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222"/>
      <c r="BK935" s="222"/>
      <c r="BL935" s="222"/>
      <c r="BM935" s="87"/>
      <c r="BN935" s="87"/>
      <c r="BO935" s="87"/>
      <c r="BP935" s="87"/>
      <c r="BQ935" s="111">
        <f>SUM(BS935:BW935)</f>
        <v>0</v>
      </c>
      <c r="BR935" s="247"/>
      <c r="BS935" s="87"/>
      <c r="BT935" s="87"/>
      <c r="BU935" s="87"/>
      <c r="BV935" s="87"/>
      <c r="BW935" s="87"/>
      <c r="BX935" s="222"/>
      <c r="BY935" s="222"/>
      <c r="BZ935" s="111">
        <f>SUM(CA935:CD935)</f>
        <v>0</v>
      </c>
      <c r="CA935" s="87"/>
      <c r="CB935" s="87"/>
      <c r="CC935" s="87"/>
      <c r="CD935" s="87"/>
      <c r="CE935" s="222"/>
      <c r="CF935" s="226"/>
      <c r="CG935" s="568"/>
      <c r="CH935" s="568"/>
      <c r="CI935" s="117"/>
      <c r="CJ935" s="117"/>
      <c r="CK935" s="117"/>
    </row>
    <row r="936" spans="1:89" ht="15.75" hidden="1" outlineLevel="1" thickBot="1">
      <c r="A936" s="117"/>
      <c r="B936" s="117"/>
      <c r="C936" s="103"/>
      <c r="D936" s="37" t="s">
        <v>107</v>
      </c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24"/>
      <c r="AB936" s="112"/>
      <c r="AC936" s="246"/>
      <c r="AD936" s="246"/>
      <c r="AE936" s="246"/>
      <c r="AF936" s="246"/>
      <c r="AG936" s="246"/>
      <c r="AH936" s="246"/>
      <c r="AI936" s="112"/>
      <c r="AJ936" s="111">
        <f>SUM(AJ933:AJ935)</f>
        <v>0</v>
      </c>
      <c r="AK936" s="111">
        <f>SUM(AK933:AK935)</f>
        <v>0</v>
      </c>
      <c r="AL936" s="112"/>
      <c r="AM936" s="111">
        <f>SUM(AM933:AM935)</f>
        <v>0</v>
      </c>
      <c r="AN936" s="111">
        <f>SUM(AN933:AN935)</f>
        <v>0</v>
      </c>
      <c r="AO936" s="112"/>
      <c r="AP936" s="111">
        <f>SUM(AP933:AP935)</f>
        <v>0</v>
      </c>
      <c r="AQ936" s="111">
        <f>SUM(AQ933:AQ935)</f>
        <v>0</v>
      </c>
      <c r="AR936" s="112"/>
      <c r="AS936" s="111">
        <f>SUM(AS933:AS935)</f>
        <v>0</v>
      </c>
      <c r="AT936" s="111">
        <f>SUM(AT933:AT935)</f>
        <v>0</v>
      </c>
      <c r="AU936" s="112"/>
      <c r="AV936" s="111">
        <f>SUM(AV933:AV935)</f>
        <v>0</v>
      </c>
      <c r="AW936" s="111">
        <f>SUM(AW933:AW935)</f>
        <v>0</v>
      </c>
      <c r="AX936" s="112"/>
      <c r="AY936" s="111">
        <f>SUM(AY933:AY935)</f>
        <v>0</v>
      </c>
      <c r="AZ936" s="111">
        <f>SUM(AZ933:AZ935)</f>
        <v>0</v>
      </c>
      <c r="BA936" s="112"/>
      <c r="BB936" s="111">
        <f>SUM(BB933:BB935)</f>
        <v>0</v>
      </c>
      <c r="BC936" s="111">
        <f>SUM(BC933:BC935)</f>
        <v>0</v>
      </c>
      <c r="BD936" s="112"/>
      <c r="BE936" s="111">
        <f>SUM(BE933:BE935)</f>
        <v>0</v>
      </c>
      <c r="BF936" s="111">
        <f>SUM(BF933:BF935)</f>
        <v>0</v>
      </c>
      <c r="BG936" s="112"/>
      <c r="BH936" s="111">
        <f>SUM(BH933:BH935)</f>
        <v>0</v>
      </c>
      <c r="BI936" s="111">
        <f>SUM(BI933:BI935)</f>
        <v>0</v>
      </c>
      <c r="BJ936" s="112"/>
      <c r="BK936" s="225">
        <f>SUM(BK933:BK935)</f>
        <v>0</v>
      </c>
      <c r="BL936" s="225">
        <f>SUM(BL933:BL935)</f>
        <v>0</v>
      </c>
      <c r="BM936" s="112"/>
      <c r="BN936" s="112"/>
      <c r="BO936" s="112"/>
      <c r="BP936" s="112"/>
      <c r="BQ936" s="111">
        <f t="shared" ref="BQ936:CD936" si="1429">SUM(BQ933:BQ935)</f>
        <v>0</v>
      </c>
      <c r="BR936" s="247"/>
      <c r="BS936" s="111">
        <f t="shared" si="1429"/>
        <v>0</v>
      </c>
      <c r="BT936" s="111">
        <f t="shared" si="1429"/>
        <v>0</v>
      </c>
      <c r="BU936" s="111">
        <f t="shared" si="1429"/>
        <v>0</v>
      </c>
      <c r="BV936" s="111">
        <f t="shared" si="1429"/>
        <v>0</v>
      </c>
      <c r="BW936" s="111">
        <f t="shared" si="1429"/>
        <v>0</v>
      </c>
      <c r="BX936" s="225">
        <f>SUM(BX933:BX935)</f>
        <v>0</v>
      </c>
      <c r="BY936" s="225">
        <f>SUM(BY933:BY935)</f>
        <v>0</v>
      </c>
      <c r="BZ936" s="111">
        <f t="shared" si="1429"/>
        <v>0</v>
      </c>
      <c r="CA936" s="111">
        <f t="shared" si="1429"/>
        <v>0</v>
      </c>
      <c r="CB936" s="111">
        <f t="shared" si="1429"/>
        <v>0</v>
      </c>
      <c r="CC936" s="111">
        <f t="shared" si="1429"/>
        <v>0</v>
      </c>
      <c r="CD936" s="111">
        <f t="shared" si="1429"/>
        <v>0</v>
      </c>
      <c r="CE936" s="225">
        <f>SUM(CE933:CE935)</f>
        <v>0</v>
      </c>
      <c r="CF936" s="247"/>
      <c r="CG936" s="570"/>
      <c r="CH936" s="570"/>
      <c r="CI936" s="112"/>
      <c r="CJ936" s="112"/>
      <c r="CK936" s="112"/>
    </row>
    <row r="937" spans="1:89" ht="15.75" hidden="1" outlineLevel="1" thickBot="1">
      <c r="A937" s="117"/>
      <c r="B937" s="117"/>
      <c r="C937" s="102" t="s">
        <v>136</v>
      </c>
      <c r="D937" s="36" t="s">
        <v>62</v>
      </c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7"/>
      <c r="AB937" s="112"/>
      <c r="AC937" s="246"/>
      <c r="AD937" s="246"/>
      <c r="AE937" s="246"/>
      <c r="AF937" s="246"/>
      <c r="AG937" s="246"/>
      <c r="AH937" s="246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246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246"/>
      <c r="CG937" s="582"/>
      <c r="CH937" s="582"/>
      <c r="CI937" s="112"/>
      <c r="CJ937" s="112"/>
      <c r="CK937" s="112"/>
    </row>
    <row r="938" spans="1:89" ht="15.75" hidden="1" outlineLevel="1" thickBot="1">
      <c r="A938" s="117"/>
      <c r="B938" s="117"/>
      <c r="C938" s="103"/>
      <c r="D938" s="24"/>
      <c r="E938" s="117"/>
      <c r="F938" s="117"/>
      <c r="G938" s="111">
        <f>J938+O938+P938+Q938+R938</f>
        <v>0</v>
      </c>
      <c r="H938" s="225">
        <f t="shared" ref="H938:J940" si="1430">SUM(I938:L938)</f>
        <v>0</v>
      </c>
      <c r="I938" s="225">
        <f t="shared" si="1430"/>
        <v>0</v>
      </c>
      <c r="J938" s="111">
        <f t="shared" si="1430"/>
        <v>0</v>
      </c>
      <c r="K938" s="123"/>
      <c r="L938" s="123"/>
      <c r="M938" s="123"/>
      <c r="N938" s="123"/>
      <c r="O938" s="123"/>
      <c r="P938" s="123"/>
      <c r="Q938" s="123"/>
      <c r="R938" s="123"/>
      <c r="S938" s="221"/>
      <c r="T938" s="123"/>
      <c r="U938" s="123"/>
      <c r="V938" s="123"/>
      <c r="W938" s="123"/>
      <c r="X938" s="123"/>
      <c r="Y938" s="123"/>
      <c r="Z938" s="221"/>
      <c r="AA938" s="123"/>
      <c r="AB938" s="225">
        <f>AI938+AX938+BA938+BD938+BG938</f>
        <v>0</v>
      </c>
      <c r="AC938" s="247"/>
      <c r="AD938" s="247"/>
      <c r="AE938" s="247"/>
      <c r="AF938" s="247"/>
      <c r="AG938" s="247"/>
      <c r="AH938" s="247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221"/>
      <c r="BK938" s="221"/>
      <c r="BL938" s="221"/>
      <c r="BM938" s="123"/>
      <c r="BN938" s="123"/>
      <c r="BO938" s="123"/>
      <c r="BP938" s="123"/>
      <c r="BQ938" s="111">
        <f>SUM(BS938:BW938)</f>
        <v>0</v>
      </c>
      <c r="BR938" s="247"/>
      <c r="BS938" s="123"/>
      <c r="BT938" s="123"/>
      <c r="BU938" s="123"/>
      <c r="BV938" s="123"/>
      <c r="BW938" s="123"/>
      <c r="BX938" s="221"/>
      <c r="BY938" s="221"/>
      <c r="BZ938" s="111">
        <f>SUM(CA938:CD938)</f>
        <v>0</v>
      </c>
      <c r="CA938" s="123"/>
      <c r="CB938" s="123"/>
      <c r="CC938" s="123"/>
      <c r="CD938" s="123"/>
      <c r="CE938" s="221"/>
      <c r="CF938" s="229"/>
      <c r="CG938" s="578"/>
      <c r="CH938" s="578"/>
      <c r="CI938" s="117"/>
      <c r="CJ938" s="117"/>
      <c r="CK938" s="117"/>
    </row>
    <row r="939" spans="1:89" ht="15.75" hidden="1" outlineLevel="1" thickBot="1">
      <c r="A939" s="117"/>
      <c r="B939" s="117"/>
      <c r="C939" s="103"/>
      <c r="D939" s="24"/>
      <c r="E939" s="117"/>
      <c r="F939" s="117"/>
      <c r="G939" s="111">
        <f>J939+O939+P939+Q939+R939</f>
        <v>0</v>
      </c>
      <c r="H939" s="225">
        <f t="shared" si="1430"/>
        <v>0</v>
      </c>
      <c r="I939" s="225">
        <f t="shared" si="1430"/>
        <v>0</v>
      </c>
      <c r="J939" s="111">
        <f t="shared" si="1430"/>
        <v>0</v>
      </c>
      <c r="K939" s="90"/>
      <c r="L939" s="90"/>
      <c r="M939" s="90"/>
      <c r="N939" s="90"/>
      <c r="O939" s="90"/>
      <c r="P939" s="90"/>
      <c r="Q939" s="90"/>
      <c r="R939" s="90"/>
      <c r="S939" s="224"/>
      <c r="T939" s="87"/>
      <c r="U939" s="87"/>
      <c r="V939" s="87"/>
      <c r="W939" s="87"/>
      <c r="X939" s="87"/>
      <c r="Y939" s="87"/>
      <c r="Z939" s="222"/>
      <c r="AA939" s="87"/>
      <c r="AB939" s="225">
        <f>AI939+AX939+BA939+BD939+BG939</f>
        <v>0</v>
      </c>
      <c r="AC939" s="247"/>
      <c r="AD939" s="247"/>
      <c r="AE939" s="247"/>
      <c r="AF939" s="247"/>
      <c r="AG939" s="247"/>
      <c r="AH939" s="24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222"/>
      <c r="BK939" s="222"/>
      <c r="BL939" s="222"/>
      <c r="BM939" s="87"/>
      <c r="BN939" s="87"/>
      <c r="BO939" s="87"/>
      <c r="BP939" s="87"/>
      <c r="BQ939" s="111">
        <f>SUM(BS939:BW939)</f>
        <v>0</v>
      </c>
      <c r="BR939" s="247"/>
      <c r="BS939" s="87"/>
      <c r="BT939" s="87"/>
      <c r="BU939" s="87"/>
      <c r="BV939" s="87"/>
      <c r="BW939" s="87"/>
      <c r="BX939" s="222"/>
      <c r="BY939" s="222"/>
      <c r="BZ939" s="111">
        <f>SUM(CA939:CD939)</f>
        <v>0</v>
      </c>
      <c r="CA939" s="87"/>
      <c r="CB939" s="87"/>
      <c r="CC939" s="87"/>
      <c r="CD939" s="87"/>
      <c r="CE939" s="222"/>
      <c r="CF939" s="226"/>
      <c r="CG939" s="568"/>
      <c r="CH939" s="568"/>
      <c r="CI939" s="117"/>
      <c r="CJ939" s="117"/>
      <c r="CK939" s="117"/>
    </row>
    <row r="940" spans="1:89" ht="15.75" hidden="1" outlineLevel="1" thickBot="1">
      <c r="A940" s="117"/>
      <c r="B940" s="117"/>
      <c r="C940" s="103" t="s">
        <v>104</v>
      </c>
      <c r="D940" s="24"/>
      <c r="E940" s="117"/>
      <c r="F940" s="117"/>
      <c r="G940" s="111">
        <f>J940+O940+P940+Q940+R940</f>
        <v>0</v>
      </c>
      <c r="H940" s="225">
        <f t="shared" si="1430"/>
        <v>0</v>
      </c>
      <c r="I940" s="225">
        <f t="shared" si="1430"/>
        <v>0</v>
      </c>
      <c r="J940" s="111">
        <f t="shared" si="1430"/>
        <v>0</v>
      </c>
      <c r="K940" s="90"/>
      <c r="L940" s="90"/>
      <c r="M940" s="90"/>
      <c r="N940" s="90"/>
      <c r="O940" s="90"/>
      <c r="P940" s="90"/>
      <c r="Q940" s="90"/>
      <c r="R940" s="90"/>
      <c r="S940" s="224"/>
      <c r="T940" s="87"/>
      <c r="U940" s="87"/>
      <c r="V940" s="87"/>
      <c r="W940" s="87"/>
      <c r="X940" s="87"/>
      <c r="Y940" s="87"/>
      <c r="Z940" s="222"/>
      <c r="AA940" s="87"/>
      <c r="AB940" s="225">
        <f>AI940+AX940+BA940+BD940+BG940</f>
        <v>0</v>
      </c>
      <c r="AC940" s="247"/>
      <c r="AD940" s="247"/>
      <c r="AE940" s="247"/>
      <c r="AF940" s="247"/>
      <c r="AG940" s="247"/>
      <c r="AH940" s="24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222"/>
      <c r="BK940" s="222"/>
      <c r="BL940" s="222"/>
      <c r="BM940" s="87"/>
      <c r="BN940" s="87"/>
      <c r="BO940" s="87"/>
      <c r="BP940" s="87"/>
      <c r="BQ940" s="111">
        <f>SUM(BS940:BW940)</f>
        <v>0</v>
      </c>
      <c r="BR940" s="247"/>
      <c r="BS940" s="87"/>
      <c r="BT940" s="87"/>
      <c r="BU940" s="87"/>
      <c r="BV940" s="87"/>
      <c r="BW940" s="87"/>
      <c r="BX940" s="222"/>
      <c r="BY940" s="222"/>
      <c r="BZ940" s="111">
        <f>SUM(CA940:CD940)</f>
        <v>0</v>
      </c>
      <c r="CA940" s="87"/>
      <c r="CB940" s="87"/>
      <c r="CC940" s="87"/>
      <c r="CD940" s="87"/>
      <c r="CE940" s="222"/>
      <c r="CF940" s="226"/>
      <c r="CG940" s="568"/>
      <c r="CH940" s="568"/>
      <c r="CI940" s="117"/>
      <c r="CJ940" s="117"/>
      <c r="CK940" s="117"/>
    </row>
    <row r="941" spans="1:89" ht="15.75" hidden="1" outlineLevel="1" thickBot="1">
      <c r="A941" s="117"/>
      <c r="B941" s="117"/>
      <c r="C941" s="103"/>
      <c r="D941" s="37" t="s">
        <v>107</v>
      </c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24"/>
      <c r="AB941" s="225">
        <f>SUM(AB938:AB940)</f>
        <v>0</v>
      </c>
      <c r="AC941" s="247"/>
      <c r="AD941" s="247"/>
      <c r="AE941" s="247"/>
      <c r="AF941" s="247"/>
      <c r="AG941" s="247"/>
      <c r="AH941" s="247"/>
      <c r="AI941" s="111">
        <f>SUM(AI938:AI940)</f>
        <v>0</v>
      </c>
      <c r="AJ941" s="111">
        <f>SUM(AJ938:AJ940)</f>
        <v>0</v>
      </c>
      <c r="AK941" s="111">
        <f t="shared" ref="AK941:BI941" si="1431">SUM(AK938:AK940)</f>
        <v>0</v>
      </c>
      <c r="AL941" s="111">
        <f t="shared" si="1431"/>
        <v>0</v>
      </c>
      <c r="AM941" s="111">
        <f t="shared" si="1431"/>
        <v>0</v>
      </c>
      <c r="AN941" s="111">
        <f t="shared" si="1431"/>
        <v>0</v>
      </c>
      <c r="AO941" s="111">
        <f t="shared" si="1431"/>
        <v>0</v>
      </c>
      <c r="AP941" s="111">
        <f t="shared" si="1431"/>
        <v>0</v>
      </c>
      <c r="AQ941" s="111">
        <f t="shared" si="1431"/>
        <v>0</v>
      </c>
      <c r="AR941" s="111">
        <f t="shared" si="1431"/>
        <v>0</v>
      </c>
      <c r="AS941" s="111">
        <f t="shared" si="1431"/>
        <v>0</v>
      </c>
      <c r="AT941" s="111">
        <f t="shared" si="1431"/>
        <v>0</v>
      </c>
      <c r="AU941" s="111">
        <f t="shared" si="1431"/>
        <v>0</v>
      </c>
      <c r="AV941" s="111">
        <f t="shared" si="1431"/>
        <v>0</v>
      </c>
      <c r="AW941" s="111">
        <f t="shared" si="1431"/>
        <v>0</v>
      </c>
      <c r="AX941" s="111">
        <f t="shared" si="1431"/>
        <v>0</v>
      </c>
      <c r="AY941" s="111">
        <f t="shared" si="1431"/>
        <v>0</v>
      </c>
      <c r="AZ941" s="111">
        <f t="shared" si="1431"/>
        <v>0</v>
      </c>
      <c r="BA941" s="111">
        <f t="shared" si="1431"/>
        <v>0</v>
      </c>
      <c r="BB941" s="111">
        <f t="shared" si="1431"/>
        <v>0</v>
      </c>
      <c r="BC941" s="111">
        <f t="shared" si="1431"/>
        <v>0</v>
      </c>
      <c r="BD941" s="111">
        <f t="shared" si="1431"/>
        <v>0</v>
      </c>
      <c r="BE941" s="111">
        <f t="shared" si="1431"/>
        <v>0</v>
      </c>
      <c r="BF941" s="111">
        <f t="shared" si="1431"/>
        <v>0</v>
      </c>
      <c r="BG941" s="111">
        <f t="shared" si="1431"/>
        <v>0</v>
      </c>
      <c r="BH941" s="111">
        <f t="shared" si="1431"/>
        <v>0</v>
      </c>
      <c r="BI941" s="111">
        <f t="shared" si="1431"/>
        <v>0</v>
      </c>
      <c r="BJ941" s="225">
        <f>SUM(BJ938:BJ940)</f>
        <v>0</v>
      </c>
      <c r="BK941" s="225">
        <f>SUM(BK938:BK940)</f>
        <v>0</v>
      </c>
      <c r="BL941" s="225">
        <f>SUM(BL938:BL940)</f>
        <v>0</v>
      </c>
      <c r="BM941" s="112"/>
      <c r="BN941" s="112"/>
      <c r="BO941" s="112"/>
      <c r="BP941" s="112"/>
      <c r="BQ941" s="111">
        <f t="shared" ref="BQ941:CD941" si="1432">SUM(BQ938:BQ940)</f>
        <v>0</v>
      </c>
      <c r="BR941" s="247"/>
      <c r="BS941" s="111">
        <f t="shared" si="1432"/>
        <v>0</v>
      </c>
      <c r="BT941" s="111">
        <f t="shared" si="1432"/>
        <v>0</v>
      </c>
      <c r="BU941" s="111">
        <f t="shared" si="1432"/>
        <v>0</v>
      </c>
      <c r="BV941" s="111">
        <f t="shared" si="1432"/>
        <v>0</v>
      </c>
      <c r="BW941" s="111">
        <f t="shared" si="1432"/>
        <v>0</v>
      </c>
      <c r="BX941" s="225">
        <f>SUM(BX938:BX940)</f>
        <v>0</v>
      </c>
      <c r="BY941" s="225">
        <f>SUM(BY938:BY940)</f>
        <v>0</v>
      </c>
      <c r="BZ941" s="111">
        <f t="shared" si="1432"/>
        <v>0</v>
      </c>
      <c r="CA941" s="111">
        <f t="shared" si="1432"/>
        <v>0</v>
      </c>
      <c r="CB941" s="111">
        <f t="shared" si="1432"/>
        <v>0</v>
      </c>
      <c r="CC941" s="111">
        <f t="shared" si="1432"/>
        <v>0</v>
      </c>
      <c r="CD941" s="111">
        <f t="shared" si="1432"/>
        <v>0</v>
      </c>
      <c r="CE941" s="225">
        <f>SUM(CE938:CE940)</f>
        <v>0</v>
      </c>
      <c r="CF941" s="247"/>
      <c r="CG941" s="570"/>
      <c r="CH941" s="570"/>
      <c r="CI941" s="112"/>
      <c r="CJ941" s="112"/>
      <c r="CK941" s="112"/>
    </row>
    <row r="942" spans="1:89" ht="15.75" hidden="1" outlineLevel="1" thickBot="1">
      <c r="A942" s="117"/>
      <c r="B942" s="117"/>
      <c r="C942" s="102" t="s">
        <v>137</v>
      </c>
      <c r="D942" s="36" t="s">
        <v>63</v>
      </c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7"/>
      <c r="AB942" s="112"/>
      <c r="AC942" s="246"/>
      <c r="AD942" s="246"/>
      <c r="AE942" s="246"/>
      <c r="AF942" s="246"/>
      <c r="AG942" s="246"/>
      <c r="AH942" s="246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246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246"/>
      <c r="CG942" s="582"/>
      <c r="CH942" s="582"/>
      <c r="CI942" s="112"/>
      <c r="CJ942" s="112"/>
      <c r="CK942" s="112"/>
    </row>
    <row r="943" spans="1:89" ht="15.75" hidden="1" outlineLevel="1" thickBot="1">
      <c r="A943" s="117"/>
      <c r="B943" s="117"/>
      <c r="C943" s="103"/>
      <c r="D943" s="24"/>
      <c r="E943" s="117"/>
      <c r="F943" s="117"/>
      <c r="G943" s="111">
        <f>J943+O943+P943+Q943+R943</f>
        <v>0</v>
      </c>
      <c r="H943" s="225">
        <f t="shared" ref="H943:J945" si="1433">SUM(I943:L943)</f>
        <v>0</v>
      </c>
      <c r="I943" s="225">
        <f t="shared" si="1433"/>
        <v>0</v>
      </c>
      <c r="J943" s="111">
        <f t="shared" si="1433"/>
        <v>0</v>
      </c>
      <c r="K943" s="123"/>
      <c r="L943" s="123"/>
      <c r="M943" s="123"/>
      <c r="N943" s="123"/>
      <c r="O943" s="123"/>
      <c r="P943" s="123"/>
      <c r="Q943" s="123"/>
      <c r="R943" s="123"/>
      <c r="S943" s="221"/>
      <c r="T943" s="123"/>
      <c r="U943" s="123"/>
      <c r="V943" s="123"/>
      <c r="W943" s="123"/>
      <c r="X943" s="123"/>
      <c r="Y943" s="123"/>
      <c r="Z943" s="221"/>
      <c r="AA943" s="123"/>
      <c r="AB943" s="225">
        <f>AI943+AX943+BA943+BD943+BG943</f>
        <v>0</v>
      </c>
      <c r="AC943" s="247"/>
      <c r="AD943" s="247"/>
      <c r="AE943" s="247"/>
      <c r="AF943" s="247"/>
      <c r="AG943" s="247"/>
      <c r="AH943" s="247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221"/>
      <c r="BK943" s="221"/>
      <c r="BL943" s="221"/>
      <c r="BM943" s="123"/>
      <c r="BN943" s="123"/>
      <c r="BO943" s="123"/>
      <c r="BP943" s="123"/>
      <c r="BQ943" s="111">
        <f>SUM(BS943:BW943)</f>
        <v>0</v>
      </c>
      <c r="BR943" s="247"/>
      <c r="BS943" s="123"/>
      <c r="BT943" s="123"/>
      <c r="BU943" s="123"/>
      <c r="BV943" s="123"/>
      <c r="BW943" s="123"/>
      <c r="BX943" s="221"/>
      <c r="BY943" s="221"/>
      <c r="BZ943" s="111">
        <f>SUM(CA943:CD943)</f>
        <v>0</v>
      </c>
      <c r="CA943" s="123"/>
      <c r="CB943" s="123"/>
      <c r="CC943" s="123"/>
      <c r="CD943" s="123"/>
      <c r="CE943" s="221"/>
      <c r="CF943" s="229"/>
      <c r="CG943" s="578"/>
      <c r="CH943" s="578"/>
      <c r="CI943" s="117"/>
      <c r="CJ943" s="117"/>
      <c r="CK943" s="117"/>
    </row>
    <row r="944" spans="1:89" ht="15.75" hidden="1" outlineLevel="1" thickBot="1">
      <c r="A944" s="117"/>
      <c r="B944" s="117"/>
      <c r="C944" s="103"/>
      <c r="D944" s="24"/>
      <c r="E944" s="117"/>
      <c r="F944" s="117"/>
      <c r="G944" s="111">
        <f>J944+O944+P944+Q944+R944</f>
        <v>0</v>
      </c>
      <c r="H944" s="225">
        <f t="shared" si="1433"/>
        <v>0</v>
      </c>
      <c r="I944" s="225">
        <f t="shared" si="1433"/>
        <v>0</v>
      </c>
      <c r="J944" s="111">
        <f t="shared" si="1433"/>
        <v>0</v>
      </c>
      <c r="K944" s="90"/>
      <c r="L944" s="90"/>
      <c r="M944" s="90"/>
      <c r="N944" s="90"/>
      <c r="O944" s="90"/>
      <c r="P944" s="90"/>
      <c r="Q944" s="90"/>
      <c r="R944" s="90"/>
      <c r="S944" s="224"/>
      <c r="T944" s="87"/>
      <c r="U944" s="87"/>
      <c r="V944" s="87"/>
      <c r="W944" s="87"/>
      <c r="X944" s="87"/>
      <c r="Y944" s="87"/>
      <c r="Z944" s="222"/>
      <c r="AA944" s="87"/>
      <c r="AB944" s="225">
        <f>AI944+AX944+BA944+BD944+BG944</f>
        <v>0</v>
      </c>
      <c r="AC944" s="247"/>
      <c r="AD944" s="247"/>
      <c r="AE944" s="247"/>
      <c r="AF944" s="247"/>
      <c r="AG944" s="247"/>
      <c r="AH944" s="24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222"/>
      <c r="BK944" s="222"/>
      <c r="BL944" s="222"/>
      <c r="BM944" s="87"/>
      <c r="BN944" s="87"/>
      <c r="BO944" s="87"/>
      <c r="BP944" s="87"/>
      <c r="BQ944" s="111">
        <f>SUM(BS944:BW944)</f>
        <v>0</v>
      </c>
      <c r="BR944" s="247"/>
      <c r="BS944" s="87"/>
      <c r="BT944" s="87"/>
      <c r="BU944" s="87"/>
      <c r="BV944" s="87"/>
      <c r="BW944" s="87"/>
      <c r="BX944" s="222"/>
      <c r="BY944" s="222"/>
      <c r="BZ944" s="111">
        <f>SUM(CA944:CD944)</f>
        <v>0</v>
      </c>
      <c r="CA944" s="87"/>
      <c r="CB944" s="87"/>
      <c r="CC944" s="87"/>
      <c r="CD944" s="87"/>
      <c r="CE944" s="222"/>
      <c r="CF944" s="226"/>
      <c r="CG944" s="568"/>
      <c r="CH944" s="568"/>
      <c r="CI944" s="117"/>
      <c r="CJ944" s="117"/>
      <c r="CK944" s="117"/>
    </row>
    <row r="945" spans="1:89" ht="15.75" hidden="1" outlineLevel="1" thickBot="1">
      <c r="A945" s="117"/>
      <c r="B945" s="117"/>
      <c r="C945" s="103" t="s">
        <v>104</v>
      </c>
      <c r="D945" s="24"/>
      <c r="E945" s="117"/>
      <c r="F945" s="117"/>
      <c r="G945" s="111">
        <f>J945+O945+P945+Q945+R945</f>
        <v>0</v>
      </c>
      <c r="H945" s="225">
        <f t="shared" si="1433"/>
        <v>0</v>
      </c>
      <c r="I945" s="225">
        <f t="shared" si="1433"/>
        <v>0</v>
      </c>
      <c r="J945" s="111">
        <f t="shared" si="1433"/>
        <v>0</v>
      </c>
      <c r="K945" s="90"/>
      <c r="L945" s="90"/>
      <c r="M945" s="90"/>
      <c r="N945" s="90"/>
      <c r="O945" s="90"/>
      <c r="P945" s="90"/>
      <c r="Q945" s="90"/>
      <c r="R945" s="90"/>
      <c r="S945" s="224"/>
      <c r="T945" s="87"/>
      <c r="U945" s="87"/>
      <c r="V945" s="87"/>
      <c r="W945" s="87"/>
      <c r="X945" s="87"/>
      <c r="Y945" s="87"/>
      <c r="Z945" s="222"/>
      <c r="AA945" s="87"/>
      <c r="AB945" s="225">
        <f>AI945+AX945+BA945+BD945+BG945</f>
        <v>0</v>
      </c>
      <c r="AC945" s="247"/>
      <c r="AD945" s="247"/>
      <c r="AE945" s="247"/>
      <c r="AF945" s="247"/>
      <c r="AG945" s="247"/>
      <c r="AH945" s="24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222"/>
      <c r="BK945" s="222"/>
      <c r="BL945" s="222"/>
      <c r="BM945" s="87"/>
      <c r="BN945" s="87"/>
      <c r="BO945" s="87"/>
      <c r="BP945" s="87"/>
      <c r="BQ945" s="111">
        <f>SUM(BS945:BW945)</f>
        <v>0</v>
      </c>
      <c r="BR945" s="247"/>
      <c r="BS945" s="87"/>
      <c r="BT945" s="87"/>
      <c r="BU945" s="87"/>
      <c r="BV945" s="87"/>
      <c r="BW945" s="87"/>
      <c r="BX945" s="222"/>
      <c r="BY945" s="222"/>
      <c r="BZ945" s="111">
        <f>SUM(CA945:CD945)</f>
        <v>0</v>
      </c>
      <c r="CA945" s="87"/>
      <c r="CB945" s="87"/>
      <c r="CC945" s="87"/>
      <c r="CD945" s="87"/>
      <c r="CE945" s="222"/>
      <c r="CF945" s="226"/>
      <c r="CG945" s="568"/>
      <c r="CH945" s="568"/>
      <c r="CI945" s="117"/>
      <c r="CJ945" s="117"/>
      <c r="CK945" s="117"/>
    </row>
    <row r="946" spans="1:89" ht="15.75" hidden="1" outlineLevel="1" thickBot="1">
      <c r="A946" s="128"/>
      <c r="B946" s="128"/>
      <c r="C946" s="104"/>
      <c r="D946" s="74" t="s">
        <v>107</v>
      </c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24"/>
      <c r="AB946" s="225">
        <f>SUM(AB943:AB945)</f>
        <v>0</v>
      </c>
      <c r="AC946" s="247"/>
      <c r="AD946" s="247"/>
      <c r="AE946" s="247"/>
      <c r="AF946" s="247"/>
      <c r="AG946" s="247"/>
      <c r="AH946" s="247"/>
      <c r="AI946" s="111">
        <f>SUM(AI943:AI945)</f>
        <v>0</v>
      </c>
      <c r="AJ946" s="111">
        <f>SUM(AJ943:AJ945)</f>
        <v>0</v>
      </c>
      <c r="AK946" s="111">
        <f t="shared" ref="AK946:AQ946" si="1434">SUM(AK943:AK945)</f>
        <v>0</v>
      </c>
      <c r="AL946" s="111">
        <f t="shared" si="1434"/>
        <v>0</v>
      </c>
      <c r="AM946" s="111">
        <f t="shared" si="1434"/>
        <v>0</v>
      </c>
      <c r="AN946" s="111">
        <f t="shared" si="1434"/>
        <v>0</v>
      </c>
      <c r="AO946" s="111">
        <f t="shared" si="1434"/>
        <v>0</v>
      </c>
      <c r="AP946" s="111">
        <f t="shared" si="1434"/>
        <v>0</v>
      </c>
      <c r="AQ946" s="111">
        <f t="shared" si="1434"/>
        <v>0</v>
      </c>
      <c r="AR946" s="111">
        <f>SUM(AR943:AR945)</f>
        <v>0</v>
      </c>
      <c r="AS946" s="111">
        <f t="shared" ref="AS946:BI946" si="1435">SUM(AS943:AS945)</f>
        <v>0</v>
      </c>
      <c r="AT946" s="111">
        <f t="shared" si="1435"/>
        <v>0</v>
      </c>
      <c r="AU946" s="111">
        <f t="shared" si="1435"/>
        <v>0</v>
      </c>
      <c r="AV946" s="111">
        <f t="shared" si="1435"/>
        <v>0</v>
      </c>
      <c r="AW946" s="111">
        <f t="shared" si="1435"/>
        <v>0</v>
      </c>
      <c r="AX946" s="111">
        <f t="shared" si="1435"/>
        <v>0</v>
      </c>
      <c r="AY946" s="111">
        <f t="shared" si="1435"/>
        <v>0</v>
      </c>
      <c r="AZ946" s="111">
        <f t="shared" si="1435"/>
        <v>0</v>
      </c>
      <c r="BA946" s="111">
        <f t="shared" si="1435"/>
        <v>0</v>
      </c>
      <c r="BB946" s="111">
        <f t="shared" si="1435"/>
        <v>0</v>
      </c>
      <c r="BC946" s="111">
        <f t="shared" si="1435"/>
        <v>0</v>
      </c>
      <c r="BD946" s="111">
        <f t="shared" si="1435"/>
        <v>0</v>
      </c>
      <c r="BE946" s="111">
        <f t="shared" si="1435"/>
        <v>0</v>
      </c>
      <c r="BF946" s="111">
        <f t="shared" si="1435"/>
        <v>0</v>
      </c>
      <c r="BG946" s="111">
        <f t="shared" si="1435"/>
        <v>0</v>
      </c>
      <c r="BH946" s="111">
        <f t="shared" si="1435"/>
        <v>0</v>
      </c>
      <c r="BI946" s="111">
        <f t="shared" si="1435"/>
        <v>0</v>
      </c>
      <c r="BJ946" s="225">
        <f>SUM(BJ943:BJ945)</f>
        <v>0</v>
      </c>
      <c r="BK946" s="225">
        <f>SUM(BK943:BK945)</f>
        <v>0</v>
      </c>
      <c r="BL946" s="225">
        <f>SUM(BL943:BL945)</f>
        <v>0</v>
      </c>
      <c r="BM946" s="112"/>
      <c r="BN946" s="112"/>
      <c r="BO946" s="112"/>
      <c r="BP946" s="112"/>
      <c r="BQ946" s="111">
        <f t="shared" ref="BQ946:CH946" si="1436">SUM(BQ943:BQ945)</f>
        <v>0</v>
      </c>
      <c r="BR946" s="247"/>
      <c r="BS946" s="111">
        <f t="shared" si="1436"/>
        <v>0</v>
      </c>
      <c r="BT946" s="111">
        <f t="shared" si="1436"/>
        <v>0</v>
      </c>
      <c r="BU946" s="225">
        <f t="shared" si="1436"/>
        <v>0</v>
      </c>
      <c r="BV946" s="225">
        <f t="shared" si="1436"/>
        <v>0</v>
      </c>
      <c r="BW946" s="225">
        <f t="shared" si="1436"/>
        <v>0</v>
      </c>
      <c r="BX946" s="225">
        <f t="shared" si="1436"/>
        <v>0</v>
      </c>
      <c r="BY946" s="225">
        <f t="shared" si="1436"/>
        <v>0</v>
      </c>
      <c r="BZ946" s="225">
        <f t="shared" si="1436"/>
        <v>0</v>
      </c>
      <c r="CA946" s="225">
        <f t="shared" si="1436"/>
        <v>0</v>
      </c>
      <c r="CB946" s="225">
        <f t="shared" si="1436"/>
        <v>0</v>
      </c>
      <c r="CC946" s="225">
        <f t="shared" si="1436"/>
        <v>0</v>
      </c>
      <c r="CD946" s="225">
        <f t="shared" si="1436"/>
        <v>0</v>
      </c>
      <c r="CE946" s="225">
        <f t="shared" si="1436"/>
        <v>0</v>
      </c>
      <c r="CF946" s="225">
        <f t="shared" si="1436"/>
        <v>0</v>
      </c>
      <c r="CG946" s="225">
        <f t="shared" si="1436"/>
        <v>0</v>
      </c>
      <c r="CH946" s="225">
        <f t="shared" si="1436"/>
        <v>0</v>
      </c>
      <c r="CI946" s="112"/>
      <c r="CJ946" s="112"/>
      <c r="CK946" s="112"/>
    </row>
    <row r="947" spans="1:89" ht="48" hidden="1" outlineLevel="1" thickBot="1">
      <c r="A947" s="119"/>
      <c r="B947" s="119"/>
      <c r="C947" s="101">
        <v>3</v>
      </c>
      <c r="D947" s="25" t="s">
        <v>292</v>
      </c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  <c r="AC947" s="252"/>
      <c r="AD947" s="252"/>
      <c r="AE947" s="252"/>
      <c r="AF947" s="252"/>
      <c r="AG947" s="252"/>
      <c r="AH947" s="252"/>
      <c r="AI947" s="173"/>
      <c r="AJ947" s="164">
        <f>AJ952+AJ956+AJ960+AJ965+AJ969+AJ973</f>
        <v>0</v>
      </c>
      <c r="AK947" s="164">
        <f>AK952+AK956+AK960+AK965+AK969+AK973</f>
        <v>0</v>
      </c>
      <c r="AL947" s="173"/>
      <c r="AM947" s="164">
        <f>AM952+AM956+AM960+AM965+AM969+AM973</f>
        <v>0</v>
      </c>
      <c r="AN947" s="164">
        <f>AN952+AN956+AN960+AN965+AN969+AN973</f>
        <v>0</v>
      </c>
      <c r="AO947" s="173"/>
      <c r="AP947" s="164">
        <f>AP952+AP956+AP960+AP965+AP969+AP973</f>
        <v>0</v>
      </c>
      <c r="AQ947" s="164">
        <f>AQ952+AQ956+AQ960+AQ965+AQ969+AQ973</f>
        <v>0</v>
      </c>
      <c r="AR947" s="173"/>
      <c r="AS947" s="164">
        <f>AS952+AS956+AS960+AS965+AS969+AS973</f>
        <v>0</v>
      </c>
      <c r="AT947" s="164">
        <f>AT952+AT956+AT960+AT965+AT969+AT973</f>
        <v>0</v>
      </c>
      <c r="AU947" s="173"/>
      <c r="AV947" s="164">
        <f>AV952+AV956+AV960+AV965+AV969+AV973</f>
        <v>0</v>
      </c>
      <c r="AW947" s="164">
        <f>AW952+AW956+AW960+AW965+AW969+AW973</f>
        <v>0</v>
      </c>
      <c r="AX947" s="173"/>
      <c r="AY947" s="164">
        <f>AY952+AY956+AY960+AY965+AY969+AY973</f>
        <v>0</v>
      </c>
      <c r="AZ947" s="164">
        <f>AZ952+AZ956+AZ960+AZ965+AZ969+AZ973</f>
        <v>0</v>
      </c>
      <c r="BA947" s="173"/>
      <c r="BB947" s="164">
        <f>BB952+BB956+BB960+BB965+BB969+BB973</f>
        <v>0</v>
      </c>
      <c r="BC947" s="164">
        <f>BC952+BC956+BC960+BC965+BC969+BC973</f>
        <v>0</v>
      </c>
      <c r="BD947" s="173"/>
      <c r="BE947" s="164">
        <f>BE952+BE956+BE960+BE965+BE969+BE973</f>
        <v>0</v>
      </c>
      <c r="BF947" s="164">
        <f>BF952+BF956+BF960+BF965+BF969+BF973</f>
        <v>0</v>
      </c>
      <c r="BG947" s="173"/>
      <c r="BH947" s="164">
        <f>BH952+BH956+BH960+BH965+BH969+BH973</f>
        <v>0</v>
      </c>
      <c r="BI947" s="164">
        <f>BI952+BI956+BI960+BI965+BI969+BI973</f>
        <v>0</v>
      </c>
      <c r="BJ947" s="173"/>
      <c r="BK947" s="164">
        <f>BK952+BK956+BK960+BK965+BK969+BK973</f>
        <v>0</v>
      </c>
      <c r="BL947" s="164">
        <f>BL952+BL956+BL960+BL965+BL969+BL973</f>
        <v>0</v>
      </c>
      <c r="BM947" s="173"/>
      <c r="BN947" s="173"/>
      <c r="BO947" s="173"/>
      <c r="BP947" s="173"/>
      <c r="BQ947" s="164">
        <f>BQ952+BQ956+BQ960+BQ965+BQ969+BQ973</f>
        <v>0</v>
      </c>
      <c r="BR947" s="248"/>
      <c r="BS947" s="164">
        <f>BS952+BS956+BS960+BS965+BS969+BS973</f>
        <v>0</v>
      </c>
      <c r="BT947" s="164">
        <f t="shared" ref="BT947:CH947" si="1437">BT952+BT956+BT960+BT965+BT969+BT973</f>
        <v>0</v>
      </c>
      <c r="BU947" s="164">
        <f t="shared" si="1437"/>
        <v>0</v>
      </c>
      <c r="BV947" s="164">
        <f t="shared" si="1437"/>
        <v>0</v>
      </c>
      <c r="BW947" s="164">
        <f t="shared" si="1437"/>
        <v>0</v>
      </c>
      <c r="BX947" s="164">
        <f t="shared" si="1437"/>
        <v>0</v>
      </c>
      <c r="BY947" s="164">
        <f t="shared" si="1437"/>
        <v>0</v>
      </c>
      <c r="BZ947" s="164">
        <f t="shared" si="1437"/>
        <v>0</v>
      </c>
      <c r="CA947" s="164">
        <f t="shared" si="1437"/>
        <v>0</v>
      </c>
      <c r="CB947" s="164">
        <f t="shared" si="1437"/>
        <v>0</v>
      </c>
      <c r="CC947" s="164">
        <f t="shared" si="1437"/>
        <v>0</v>
      </c>
      <c r="CD947" s="164">
        <f t="shared" si="1437"/>
        <v>0</v>
      </c>
      <c r="CE947" s="164">
        <f t="shared" si="1437"/>
        <v>0</v>
      </c>
      <c r="CF947" s="164">
        <f t="shared" si="1437"/>
        <v>0</v>
      </c>
      <c r="CG947" s="164">
        <f t="shared" si="1437"/>
        <v>0</v>
      </c>
      <c r="CH947" s="164">
        <f t="shared" si="1437"/>
        <v>0</v>
      </c>
      <c r="CI947" s="173"/>
      <c r="CJ947" s="173"/>
      <c r="CK947" s="173"/>
    </row>
    <row r="948" spans="1:89" ht="15.75" hidden="1" outlineLevel="1" thickBot="1">
      <c r="A948" s="127"/>
      <c r="B948" s="83"/>
      <c r="C948" s="105" t="s">
        <v>65</v>
      </c>
      <c r="D948" s="84" t="s">
        <v>101</v>
      </c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27"/>
      <c r="AB948" s="112"/>
      <c r="AC948" s="246"/>
      <c r="AD948" s="246"/>
      <c r="AE948" s="246"/>
      <c r="AF948" s="246"/>
      <c r="AG948" s="246"/>
      <c r="AH948" s="246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246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246"/>
      <c r="CG948" s="582"/>
      <c r="CH948" s="582"/>
      <c r="CI948" s="112"/>
      <c r="CJ948" s="112"/>
      <c r="CK948" s="112"/>
    </row>
    <row r="949" spans="1:89" ht="15.75" hidden="1" outlineLevel="1" thickBot="1">
      <c r="A949" s="117"/>
      <c r="B949" s="121"/>
      <c r="C949" s="103" t="s">
        <v>275</v>
      </c>
      <c r="D949" s="131" t="s">
        <v>276</v>
      </c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7"/>
      <c r="AB949" s="112"/>
      <c r="AC949" s="246"/>
      <c r="AD949" s="246"/>
      <c r="AE949" s="246"/>
      <c r="AF949" s="246"/>
      <c r="AG949" s="246"/>
      <c r="AH949" s="246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246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246"/>
      <c r="CG949" s="582"/>
      <c r="CH949" s="582"/>
      <c r="CI949" s="112"/>
      <c r="CJ949" s="112"/>
      <c r="CK949" s="112"/>
    </row>
    <row r="950" spans="1:89" ht="15.75" hidden="1" outlineLevel="1" thickBot="1">
      <c r="A950" s="117"/>
      <c r="B950" s="121"/>
      <c r="C950" s="103"/>
      <c r="D950" s="131"/>
      <c r="E950" s="117"/>
      <c r="F950" s="117"/>
      <c r="G950" s="111">
        <f>J950+O950+P950+Q950+R950</f>
        <v>0</v>
      </c>
      <c r="H950" s="225">
        <f t="shared" ref="H950:J951" si="1438">SUM(I950:L950)</f>
        <v>0</v>
      </c>
      <c r="I950" s="225">
        <f t="shared" si="1438"/>
        <v>0</v>
      </c>
      <c r="J950" s="111">
        <f t="shared" si="1438"/>
        <v>0</v>
      </c>
      <c r="K950" s="90"/>
      <c r="L950" s="90"/>
      <c r="M950" s="90"/>
      <c r="N950" s="90"/>
      <c r="O950" s="90"/>
      <c r="P950" s="90"/>
      <c r="Q950" s="90"/>
      <c r="R950" s="90"/>
      <c r="S950" s="224"/>
      <c r="T950" s="87"/>
      <c r="U950" s="87"/>
      <c r="V950" s="87"/>
      <c r="W950" s="87"/>
      <c r="X950" s="87"/>
      <c r="Y950" s="87"/>
      <c r="Z950" s="222"/>
      <c r="AA950" s="87"/>
      <c r="AB950" s="111">
        <f>AI950+AX950+BA950+BD950+BG950</f>
        <v>0</v>
      </c>
      <c r="AC950" s="247"/>
      <c r="AD950" s="247"/>
      <c r="AE950" s="247"/>
      <c r="AF950" s="247"/>
      <c r="AG950" s="247"/>
      <c r="AH950" s="24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222"/>
      <c r="BK950" s="222"/>
      <c r="BL950" s="222"/>
      <c r="BM950" s="87"/>
      <c r="BN950" s="87"/>
      <c r="BO950" s="87"/>
      <c r="BP950" s="87"/>
      <c r="BQ950" s="111">
        <f>SUM(BS950:BW950)</f>
        <v>0</v>
      </c>
      <c r="BR950" s="247"/>
      <c r="BS950" s="87"/>
      <c r="BT950" s="87"/>
      <c r="BU950" s="87"/>
      <c r="BV950" s="87"/>
      <c r="BW950" s="87"/>
      <c r="BX950" s="222"/>
      <c r="BY950" s="222"/>
      <c r="BZ950" s="111">
        <f>SUM(CA950:CD950)</f>
        <v>0</v>
      </c>
      <c r="CA950" s="87"/>
      <c r="CB950" s="87"/>
      <c r="CC950" s="87"/>
      <c r="CD950" s="87"/>
      <c r="CE950" s="222"/>
      <c r="CF950" s="226"/>
      <c r="CG950" s="568"/>
      <c r="CH950" s="568"/>
      <c r="CI950" s="117"/>
      <c r="CJ950" s="117"/>
      <c r="CK950" s="117"/>
    </row>
    <row r="951" spans="1:89" ht="15.75" hidden="1" outlineLevel="1" thickBot="1">
      <c r="A951" s="117"/>
      <c r="B951" s="121"/>
      <c r="C951" s="103"/>
      <c r="D951" s="121"/>
      <c r="E951" s="117"/>
      <c r="F951" s="117"/>
      <c r="G951" s="111">
        <f>J951+O951+P951+Q951+R951</f>
        <v>0</v>
      </c>
      <c r="H951" s="225">
        <f t="shared" si="1438"/>
        <v>0</v>
      </c>
      <c r="I951" s="225">
        <f t="shared" si="1438"/>
        <v>0</v>
      </c>
      <c r="J951" s="111">
        <f t="shared" si="1438"/>
        <v>0</v>
      </c>
      <c r="K951" s="90"/>
      <c r="L951" s="90"/>
      <c r="M951" s="90"/>
      <c r="N951" s="90"/>
      <c r="O951" s="90"/>
      <c r="P951" s="90"/>
      <c r="Q951" s="90"/>
      <c r="R951" s="90"/>
      <c r="S951" s="224"/>
      <c r="T951" s="87"/>
      <c r="U951" s="87"/>
      <c r="V951" s="87"/>
      <c r="W951" s="87"/>
      <c r="X951" s="87"/>
      <c r="Y951" s="87"/>
      <c r="Z951" s="222"/>
      <c r="AA951" s="87"/>
      <c r="AB951" s="111">
        <f>AI951+AX951+BA951+BD951+BG951</f>
        <v>0</v>
      </c>
      <c r="AC951" s="247"/>
      <c r="AD951" s="247"/>
      <c r="AE951" s="247"/>
      <c r="AF951" s="247"/>
      <c r="AG951" s="247"/>
      <c r="AH951" s="24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222"/>
      <c r="BK951" s="222"/>
      <c r="BL951" s="222"/>
      <c r="BM951" s="87"/>
      <c r="BN951" s="87"/>
      <c r="BO951" s="87"/>
      <c r="BP951" s="87"/>
      <c r="BQ951" s="111">
        <f>SUM(BS951:BW951)</f>
        <v>0</v>
      </c>
      <c r="BR951" s="247"/>
      <c r="BS951" s="87"/>
      <c r="BT951" s="87"/>
      <c r="BU951" s="87"/>
      <c r="BV951" s="87"/>
      <c r="BW951" s="87"/>
      <c r="BX951" s="222"/>
      <c r="BY951" s="222"/>
      <c r="BZ951" s="111">
        <f>SUM(CA951:CD951)</f>
        <v>0</v>
      </c>
      <c r="CA951" s="87"/>
      <c r="CB951" s="87"/>
      <c r="CC951" s="87"/>
      <c r="CD951" s="87"/>
      <c r="CE951" s="222"/>
      <c r="CF951" s="226"/>
      <c r="CG951" s="568"/>
      <c r="CH951" s="568"/>
      <c r="CI951" s="117"/>
      <c r="CJ951" s="117"/>
      <c r="CK951" s="117"/>
    </row>
    <row r="952" spans="1:89" ht="15.75" hidden="1" outlineLevel="1" thickBot="1">
      <c r="A952" s="117"/>
      <c r="B952" s="121"/>
      <c r="C952" s="103" t="s">
        <v>104</v>
      </c>
      <c r="D952" s="85" t="s">
        <v>13</v>
      </c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24"/>
      <c r="AB952" s="111">
        <f>SUM(AB950:AB951)</f>
        <v>0</v>
      </c>
      <c r="AC952" s="247"/>
      <c r="AD952" s="247"/>
      <c r="AE952" s="247"/>
      <c r="AF952" s="247"/>
      <c r="AG952" s="247"/>
      <c r="AH952" s="247"/>
      <c r="AI952" s="111">
        <f>SUM(AI950:AI951)</f>
        <v>0</v>
      </c>
      <c r="AJ952" s="111">
        <f>SUM(AJ950:AJ951)</f>
        <v>0</v>
      </c>
      <c r="AK952" s="111">
        <f t="shared" ref="AK952:BI952" si="1439">SUM(AK950:AK951)</f>
        <v>0</v>
      </c>
      <c r="AL952" s="111">
        <f t="shared" si="1439"/>
        <v>0</v>
      </c>
      <c r="AM952" s="111">
        <f t="shared" si="1439"/>
        <v>0</v>
      </c>
      <c r="AN952" s="111">
        <f t="shared" si="1439"/>
        <v>0</v>
      </c>
      <c r="AO952" s="111">
        <f t="shared" si="1439"/>
        <v>0</v>
      </c>
      <c r="AP952" s="111">
        <f t="shared" si="1439"/>
        <v>0</v>
      </c>
      <c r="AQ952" s="111">
        <f t="shared" si="1439"/>
        <v>0</v>
      </c>
      <c r="AR952" s="111">
        <f t="shared" si="1439"/>
        <v>0</v>
      </c>
      <c r="AS952" s="111">
        <f t="shared" si="1439"/>
        <v>0</v>
      </c>
      <c r="AT952" s="111">
        <f t="shared" si="1439"/>
        <v>0</v>
      </c>
      <c r="AU952" s="111">
        <f t="shared" si="1439"/>
        <v>0</v>
      </c>
      <c r="AV952" s="111">
        <f t="shared" si="1439"/>
        <v>0</v>
      </c>
      <c r="AW952" s="111">
        <f t="shared" si="1439"/>
        <v>0</v>
      </c>
      <c r="AX952" s="111">
        <f t="shared" si="1439"/>
        <v>0</v>
      </c>
      <c r="AY952" s="111">
        <f t="shared" si="1439"/>
        <v>0</v>
      </c>
      <c r="AZ952" s="111">
        <f t="shared" si="1439"/>
        <v>0</v>
      </c>
      <c r="BA952" s="111">
        <f t="shared" si="1439"/>
        <v>0</v>
      </c>
      <c r="BB952" s="111">
        <f t="shared" si="1439"/>
        <v>0</v>
      </c>
      <c r="BC952" s="111">
        <f t="shared" si="1439"/>
        <v>0</v>
      </c>
      <c r="BD952" s="111">
        <f t="shared" si="1439"/>
        <v>0</v>
      </c>
      <c r="BE952" s="111">
        <f t="shared" si="1439"/>
        <v>0</v>
      </c>
      <c r="BF952" s="111">
        <f t="shared" si="1439"/>
        <v>0</v>
      </c>
      <c r="BG952" s="111">
        <f t="shared" si="1439"/>
        <v>0</v>
      </c>
      <c r="BH952" s="111">
        <f t="shared" si="1439"/>
        <v>0</v>
      </c>
      <c r="BI952" s="111">
        <f t="shared" si="1439"/>
        <v>0</v>
      </c>
      <c r="BJ952" s="225">
        <f>SUM(BJ950:BJ951)</f>
        <v>0</v>
      </c>
      <c r="BK952" s="225">
        <f>SUM(BK950:BK951)</f>
        <v>0</v>
      </c>
      <c r="BL952" s="225">
        <f>SUM(BL950:BL951)</f>
        <v>0</v>
      </c>
      <c r="BM952" s="112"/>
      <c r="BN952" s="112"/>
      <c r="BO952" s="112"/>
      <c r="BP952" s="112"/>
      <c r="BQ952" s="111">
        <f>SUM(BQ950:BQ951)</f>
        <v>0</v>
      </c>
      <c r="BR952" s="247"/>
      <c r="BS952" s="111">
        <f t="shared" ref="BS952:CD952" si="1440">SUM(BS950:BS951)</f>
        <v>0</v>
      </c>
      <c r="BT952" s="111">
        <f t="shared" si="1440"/>
        <v>0</v>
      </c>
      <c r="BU952" s="111">
        <f t="shared" si="1440"/>
        <v>0</v>
      </c>
      <c r="BV952" s="111">
        <f t="shared" si="1440"/>
        <v>0</v>
      </c>
      <c r="BW952" s="111">
        <f t="shared" si="1440"/>
        <v>0</v>
      </c>
      <c r="BX952" s="225">
        <f>SUM(BX950:BX951)</f>
        <v>0</v>
      </c>
      <c r="BY952" s="225">
        <f>SUM(BY950:BY951)</f>
        <v>0</v>
      </c>
      <c r="BZ952" s="111">
        <f t="shared" si="1440"/>
        <v>0</v>
      </c>
      <c r="CA952" s="111">
        <f t="shared" si="1440"/>
        <v>0</v>
      </c>
      <c r="CB952" s="111">
        <f t="shared" si="1440"/>
        <v>0</v>
      </c>
      <c r="CC952" s="111">
        <f t="shared" si="1440"/>
        <v>0</v>
      </c>
      <c r="CD952" s="111">
        <f t="shared" si="1440"/>
        <v>0</v>
      </c>
      <c r="CE952" s="225">
        <f>SUM(CE950:CE951)</f>
        <v>0</v>
      </c>
      <c r="CF952" s="247"/>
      <c r="CG952" s="570"/>
      <c r="CH952" s="570"/>
      <c r="CI952" s="112"/>
      <c r="CJ952" s="112"/>
      <c r="CK952" s="112"/>
    </row>
    <row r="953" spans="1:89" ht="15.75" hidden="1" outlineLevel="1" thickBot="1">
      <c r="A953" s="117"/>
      <c r="B953" s="121"/>
      <c r="C953" s="103" t="s">
        <v>277</v>
      </c>
      <c r="D953" s="131" t="s">
        <v>279</v>
      </c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7"/>
      <c r="AB953" s="112"/>
      <c r="AC953" s="246"/>
      <c r="AD953" s="246"/>
      <c r="AE953" s="246"/>
      <c r="AF953" s="246"/>
      <c r="AG953" s="246"/>
      <c r="AH953" s="246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246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246"/>
      <c r="CG953" s="582"/>
      <c r="CH953" s="582"/>
      <c r="CI953" s="112"/>
      <c r="CJ953" s="112"/>
      <c r="CK953" s="112"/>
    </row>
    <row r="954" spans="1:89" ht="15.75" hidden="1" outlineLevel="1" thickBot="1">
      <c r="A954" s="117"/>
      <c r="B954" s="121"/>
      <c r="C954" s="103"/>
      <c r="D954" s="131"/>
      <c r="E954" s="117"/>
      <c r="F954" s="117"/>
      <c r="G954" s="111">
        <f>J954+O954+P954+Q954+R954</f>
        <v>0</v>
      </c>
      <c r="H954" s="225">
        <f t="shared" ref="H954:J955" si="1441">SUM(I954:L954)</f>
        <v>0</v>
      </c>
      <c r="I954" s="225">
        <f t="shared" si="1441"/>
        <v>0</v>
      </c>
      <c r="J954" s="111">
        <f t="shared" si="1441"/>
        <v>0</v>
      </c>
      <c r="K954" s="90"/>
      <c r="L954" s="90"/>
      <c r="M954" s="90"/>
      <c r="N954" s="90"/>
      <c r="O954" s="90"/>
      <c r="P954" s="90"/>
      <c r="Q954" s="90"/>
      <c r="R954" s="90"/>
      <c r="S954" s="224"/>
      <c r="T954" s="87"/>
      <c r="U954" s="87"/>
      <c r="V954" s="87"/>
      <c r="W954" s="87"/>
      <c r="X954" s="87"/>
      <c r="Y954" s="87"/>
      <c r="Z954" s="222"/>
      <c r="AA954" s="87"/>
      <c r="AB954" s="111">
        <f>AI954+AX954+BA954+BD954+BG954</f>
        <v>0</v>
      </c>
      <c r="AC954" s="247"/>
      <c r="AD954" s="247"/>
      <c r="AE954" s="247"/>
      <c r="AF954" s="247"/>
      <c r="AG954" s="247"/>
      <c r="AH954" s="24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222"/>
      <c r="BK954" s="222"/>
      <c r="BL954" s="222"/>
      <c r="BM954" s="87"/>
      <c r="BN954" s="87"/>
      <c r="BO954" s="87"/>
      <c r="BP954" s="87"/>
      <c r="BQ954" s="111">
        <f>SUM(BS954:BW954)</f>
        <v>0</v>
      </c>
      <c r="BR954" s="247"/>
      <c r="BS954" s="87"/>
      <c r="BT954" s="87"/>
      <c r="BU954" s="87"/>
      <c r="BV954" s="87"/>
      <c r="BW954" s="87"/>
      <c r="BX954" s="222"/>
      <c r="BY954" s="222"/>
      <c r="BZ954" s="111">
        <f>SUM(CA954:CD954)</f>
        <v>0</v>
      </c>
      <c r="CA954" s="87"/>
      <c r="CB954" s="87"/>
      <c r="CC954" s="87"/>
      <c r="CD954" s="87"/>
      <c r="CE954" s="222"/>
      <c r="CF954" s="226"/>
      <c r="CG954" s="568"/>
      <c r="CH954" s="568"/>
      <c r="CI954" s="117"/>
      <c r="CJ954" s="117"/>
      <c r="CK954" s="117"/>
    </row>
    <row r="955" spans="1:89" ht="15.75" hidden="1" outlineLevel="1" thickBot="1">
      <c r="A955" s="117"/>
      <c r="B955" s="121"/>
      <c r="C955" s="103"/>
      <c r="D955" s="121"/>
      <c r="E955" s="117"/>
      <c r="F955" s="117"/>
      <c r="G955" s="111">
        <f>J955+O955+P955+Q955+R955</f>
        <v>0</v>
      </c>
      <c r="H955" s="225">
        <f t="shared" si="1441"/>
        <v>0</v>
      </c>
      <c r="I955" s="225">
        <f t="shared" si="1441"/>
        <v>0</v>
      </c>
      <c r="J955" s="111">
        <f t="shared" si="1441"/>
        <v>0</v>
      </c>
      <c r="K955" s="90"/>
      <c r="L955" s="90"/>
      <c r="M955" s="90"/>
      <c r="N955" s="90"/>
      <c r="O955" s="90"/>
      <c r="P955" s="90"/>
      <c r="Q955" s="90"/>
      <c r="R955" s="90"/>
      <c r="S955" s="224"/>
      <c r="T955" s="87"/>
      <c r="U955" s="87"/>
      <c r="V955" s="87"/>
      <c r="W955" s="87"/>
      <c r="X955" s="87"/>
      <c r="Y955" s="87"/>
      <c r="Z955" s="222"/>
      <c r="AA955" s="87"/>
      <c r="AB955" s="111">
        <f>AI955+AX955+BA955+BD955+BG955</f>
        <v>0</v>
      </c>
      <c r="AC955" s="247"/>
      <c r="AD955" s="247"/>
      <c r="AE955" s="247"/>
      <c r="AF955" s="247"/>
      <c r="AG955" s="247"/>
      <c r="AH955" s="24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222"/>
      <c r="BK955" s="222"/>
      <c r="BL955" s="222"/>
      <c r="BM955" s="87"/>
      <c r="BN955" s="87"/>
      <c r="BO955" s="87"/>
      <c r="BP955" s="87"/>
      <c r="BQ955" s="111">
        <f>SUM(BS955:BW955)</f>
        <v>0</v>
      </c>
      <c r="BR955" s="247"/>
      <c r="BS955" s="87"/>
      <c r="BT955" s="87"/>
      <c r="BU955" s="87"/>
      <c r="BV955" s="87"/>
      <c r="BW955" s="87"/>
      <c r="BX955" s="222"/>
      <c r="BY955" s="222"/>
      <c r="BZ955" s="111">
        <f>SUM(CA955:CD955)</f>
        <v>0</v>
      </c>
      <c r="CA955" s="87"/>
      <c r="CB955" s="87"/>
      <c r="CC955" s="87"/>
      <c r="CD955" s="87"/>
      <c r="CE955" s="222"/>
      <c r="CF955" s="226"/>
      <c r="CG955" s="568"/>
      <c r="CH955" s="568"/>
      <c r="CI955" s="117"/>
      <c r="CJ955" s="117"/>
      <c r="CK955" s="117"/>
    </row>
    <row r="956" spans="1:89" ht="15.75" hidden="1" outlineLevel="1" thickBot="1">
      <c r="A956" s="117"/>
      <c r="B956" s="121"/>
      <c r="C956" s="103" t="s">
        <v>104</v>
      </c>
      <c r="D956" s="85" t="s">
        <v>13</v>
      </c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24"/>
      <c r="AB956" s="111">
        <f>SUM(AB954:AB955)</f>
        <v>0</v>
      </c>
      <c r="AC956" s="247"/>
      <c r="AD956" s="247"/>
      <c r="AE956" s="247"/>
      <c r="AF956" s="247"/>
      <c r="AG956" s="247"/>
      <c r="AH956" s="247"/>
      <c r="AI956" s="111">
        <f>SUM(AI954:AI955)</f>
        <v>0</v>
      </c>
      <c r="AJ956" s="111">
        <f>SUM(AJ954:AJ955)</f>
        <v>0</v>
      </c>
      <c r="AK956" s="111">
        <f t="shared" ref="AK956:BI956" si="1442">SUM(AK954:AK955)</f>
        <v>0</v>
      </c>
      <c r="AL956" s="111">
        <f t="shared" si="1442"/>
        <v>0</v>
      </c>
      <c r="AM956" s="111">
        <f t="shared" si="1442"/>
        <v>0</v>
      </c>
      <c r="AN956" s="111">
        <f t="shared" si="1442"/>
        <v>0</v>
      </c>
      <c r="AO956" s="111">
        <f t="shared" si="1442"/>
        <v>0</v>
      </c>
      <c r="AP956" s="111">
        <f t="shared" si="1442"/>
        <v>0</v>
      </c>
      <c r="AQ956" s="111">
        <f t="shared" si="1442"/>
        <v>0</v>
      </c>
      <c r="AR956" s="111">
        <f t="shared" si="1442"/>
        <v>0</v>
      </c>
      <c r="AS956" s="111">
        <f t="shared" si="1442"/>
        <v>0</v>
      </c>
      <c r="AT956" s="111">
        <f t="shared" si="1442"/>
        <v>0</v>
      </c>
      <c r="AU956" s="111">
        <f t="shared" si="1442"/>
        <v>0</v>
      </c>
      <c r="AV956" s="111">
        <f t="shared" si="1442"/>
        <v>0</v>
      </c>
      <c r="AW956" s="111">
        <f t="shared" si="1442"/>
        <v>0</v>
      </c>
      <c r="AX956" s="111">
        <f t="shared" si="1442"/>
        <v>0</v>
      </c>
      <c r="AY956" s="111">
        <f t="shared" si="1442"/>
        <v>0</v>
      </c>
      <c r="AZ956" s="111">
        <f t="shared" si="1442"/>
        <v>0</v>
      </c>
      <c r="BA956" s="111">
        <f t="shared" si="1442"/>
        <v>0</v>
      </c>
      <c r="BB956" s="111">
        <f t="shared" si="1442"/>
        <v>0</v>
      </c>
      <c r="BC956" s="111">
        <f t="shared" si="1442"/>
        <v>0</v>
      </c>
      <c r="BD956" s="111">
        <f t="shared" si="1442"/>
        <v>0</v>
      </c>
      <c r="BE956" s="111">
        <f t="shared" si="1442"/>
        <v>0</v>
      </c>
      <c r="BF956" s="111">
        <f t="shared" si="1442"/>
        <v>0</v>
      </c>
      <c r="BG956" s="111">
        <f t="shared" si="1442"/>
        <v>0</v>
      </c>
      <c r="BH956" s="111">
        <f t="shared" si="1442"/>
        <v>0</v>
      </c>
      <c r="BI956" s="111">
        <f t="shared" si="1442"/>
        <v>0</v>
      </c>
      <c r="BJ956" s="225">
        <f>SUM(BJ954:BJ955)</f>
        <v>0</v>
      </c>
      <c r="BK956" s="225">
        <f>SUM(BK954:BK955)</f>
        <v>0</v>
      </c>
      <c r="BL956" s="225">
        <f>SUM(BL954:BL955)</f>
        <v>0</v>
      </c>
      <c r="BM956" s="112"/>
      <c r="BN956" s="112"/>
      <c r="BO956" s="112"/>
      <c r="BP956" s="112"/>
      <c r="BQ956" s="111">
        <f>SUM(BQ954:BQ955)</f>
        <v>0</v>
      </c>
      <c r="BR956" s="247"/>
      <c r="BS956" s="111">
        <f t="shared" ref="BS956:CD956" si="1443">SUM(BS954:BS955)</f>
        <v>0</v>
      </c>
      <c r="BT956" s="111">
        <f t="shared" si="1443"/>
        <v>0</v>
      </c>
      <c r="BU956" s="111">
        <f t="shared" si="1443"/>
        <v>0</v>
      </c>
      <c r="BV956" s="111">
        <f t="shared" si="1443"/>
        <v>0</v>
      </c>
      <c r="BW956" s="111">
        <f t="shared" si="1443"/>
        <v>0</v>
      </c>
      <c r="BX956" s="225">
        <f>SUM(BX954:BX955)</f>
        <v>0</v>
      </c>
      <c r="BY956" s="225">
        <f>SUM(BY954:BY955)</f>
        <v>0</v>
      </c>
      <c r="BZ956" s="111">
        <f t="shared" si="1443"/>
        <v>0</v>
      </c>
      <c r="CA956" s="111">
        <f t="shared" si="1443"/>
        <v>0</v>
      </c>
      <c r="CB956" s="111">
        <f t="shared" si="1443"/>
        <v>0</v>
      </c>
      <c r="CC956" s="111">
        <f t="shared" si="1443"/>
        <v>0</v>
      </c>
      <c r="CD956" s="111">
        <f t="shared" si="1443"/>
        <v>0</v>
      </c>
      <c r="CE956" s="225">
        <f>SUM(CE954:CE955)</f>
        <v>0</v>
      </c>
      <c r="CF956" s="247"/>
      <c r="CG956" s="570"/>
      <c r="CH956" s="570"/>
      <c r="CI956" s="112"/>
      <c r="CJ956" s="112"/>
      <c r="CK956" s="112"/>
    </row>
    <row r="957" spans="1:89" ht="15.75" hidden="1" outlineLevel="1" thickBot="1">
      <c r="A957" s="117"/>
      <c r="B957" s="121"/>
      <c r="C957" s="103" t="s">
        <v>278</v>
      </c>
      <c r="D957" s="131" t="s">
        <v>280</v>
      </c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7"/>
      <c r="AB957" s="112"/>
      <c r="AC957" s="246"/>
      <c r="AD957" s="246"/>
      <c r="AE957" s="246"/>
      <c r="AF957" s="246"/>
      <c r="AG957" s="246"/>
      <c r="AH957" s="246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246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246"/>
      <c r="CG957" s="582"/>
      <c r="CH957" s="582"/>
      <c r="CI957" s="112"/>
      <c r="CJ957" s="112"/>
      <c r="CK957" s="112"/>
    </row>
    <row r="958" spans="1:89" ht="15.75" hidden="1" outlineLevel="1" thickBot="1">
      <c r="A958" s="117"/>
      <c r="B958" s="121"/>
      <c r="C958" s="103"/>
      <c r="D958" s="131"/>
      <c r="E958" s="117"/>
      <c r="F958" s="117"/>
      <c r="G958" s="111">
        <f>J958+O958+P958+Q958+R958</f>
        <v>0</v>
      </c>
      <c r="H958" s="225">
        <f t="shared" ref="H958:J959" si="1444">SUM(I958:L958)</f>
        <v>0</v>
      </c>
      <c r="I958" s="225">
        <f t="shared" si="1444"/>
        <v>0</v>
      </c>
      <c r="J958" s="111">
        <f t="shared" si="1444"/>
        <v>0</v>
      </c>
      <c r="K958" s="90"/>
      <c r="L958" s="90"/>
      <c r="M958" s="90"/>
      <c r="N958" s="90"/>
      <c r="O958" s="90"/>
      <c r="P958" s="90"/>
      <c r="Q958" s="90"/>
      <c r="R958" s="90"/>
      <c r="S958" s="224"/>
      <c r="T958" s="87"/>
      <c r="U958" s="87"/>
      <c r="V958" s="87"/>
      <c r="W958" s="87"/>
      <c r="X958" s="87"/>
      <c r="Y958" s="87"/>
      <c r="Z958" s="222"/>
      <c r="AA958" s="87"/>
      <c r="AB958" s="111">
        <f>AI958+AX958+BA958+BD958+BG958</f>
        <v>0</v>
      </c>
      <c r="AC958" s="247"/>
      <c r="AD958" s="247"/>
      <c r="AE958" s="247"/>
      <c r="AF958" s="247"/>
      <c r="AG958" s="247"/>
      <c r="AH958" s="24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222"/>
      <c r="BK958" s="222"/>
      <c r="BL958" s="222"/>
      <c r="BM958" s="87"/>
      <c r="BN958" s="87"/>
      <c r="BO958" s="87"/>
      <c r="BP958" s="87"/>
      <c r="BQ958" s="111">
        <f>SUM(BS958:BW958)</f>
        <v>0</v>
      </c>
      <c r="BR958" s="247"/>
      <c r="BS958" s="87"/>
      <c r="BT958" s="87"/>
      <c r="BU958" s="87"/>
      <c r="BV958" s="87"/>
      <c r="BW958" s="87"/>
      <c r="BX958" s="222"/>
      <c r="BY958" s="222"/>
      <c r="BZ958" s="111">
        <f>SUM(CA958:CD958)</f>
        <v>0</v>
      </c>
      <c r="CA958" s="87"/>
      <c r="CB958" s="87"/>
      <c r="CC958" s="87"/>
      <c r="CD958" s="87"/>
      <c r="CE958" s="222"/>
      <c r="CF958" s="226"/>
      <c r="CG958" s="568"/>
      <c r="CH958" s="568"/>
      <c r="CI958" s="117"/>
      <c r="CJ958" s="117"/>
      <c r="CK958" s="117"/>
    </row>
    <row r="959" spans="1:89" ht="15.75" hidden="1" outlineLevel="1" thickBot="1">
      <c r="A959" s="117"/>
      <c r="B959" s="121"/>
      <c r="C959" s="103"/>
      <c r="D959" s="121"/>
      <c r="E959" s="117"/>
      <c r="F959" s="117"/>
      <c r="G959" s="111">
        <f>J959+O959+P959+Q959+R959</f>
        <v>0</v>
      </c>
      <c r="H959" s="225">
        <f t="shared" si="1444"/>
        <v>0</v>
      </c>
      <c r="I959" s="225">
        <f t="shared" si="1444"/>
        <v>0</v>
      </c>
      <c r="J959" s="111">
        <f t="shared" si="1444"/>
        <v>0</v>
      </c>
      <c r="K959" s="90"/>
      <c r="L959" s="90"/>
      <c r="M959" s="90"/>
      <c r="N959" s="90"/>
      <c r="O959" s="90"/>
      <c r="P959" s="90"/>
      <c r="Q959" s="90"/>
      <c r="R959" s="90"/>
      <c r="S959" s="224"/>
      <c r="T959" s="87"/>
      <c r="U959" s="87"/>
      <c r="V959" s="87"/>
      <c r="W959" s="87"/>
      <c r="X959" s="87"/>
      <c r="Y959" s="87"/>
      <c r="Z959" s="222"/>
      <c r="AA959" s="87"/>
      <c r="AB959" s="111">
        <f>AI959+AX959+BA959+BD959+BG959</f>
        <v>0</v>
      </c>
      <c r="AC959" s="247"/>
      <c r="AD959" s="247"/>
      <c r="AE959" s="247"/>
      <c r="AF959" s="247"/>
      <c r="AG959" s="247"/>
      <c r="AH959" s="24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222"/>
      <c r="BK959" s="222"/>
      <c r="BL959" s="222"/>
      <c r="BM959" s="87"/>
      <c r="BN959" s="87"/>
      <c r="BO959" s="87"/>
      <c r="BP959" s="87"/>
      <c r="BQ959" s="111">
        <f>SUM(BS959:BW959)</f>
        <v>0</v>
      </c>
      <c r="BR959" s="247"/>
      <c r="BS959" s="87"/>
      <c r="BT959" s="87"/>
      <c r="BU959" s="87"/>
      <c r="BV959" s="87"/>
      <c r="BW959" s="87"/>
      <c r="BX959" s="222"/>
      <c r="BY959" s="222"/>
      <c r="BZ959" s="111">
        <f>SUM(CA959:CD959)</f>
        <v>0</v>
      </c>
      <c r="CA959" s="87"/>
      <c r="CB959" s="87"/>
      <c r="CC959" s="87"/>
      <c r="CD959" s="87"/>
      <c r="CE959" s="222"/>
      <c r="CF959" s="226"/>
      <c r="CG959" s="568"/>
      <c r="CH959" s="568"/>
      <c r="CI959" s="117"/>
      <c r="CJ959" s="117"/>
      <c r="CK959" s="117"/>
    </row>
    <row r="960" spans="1:89" ht="15.75" hidden="1" outlineLevel="1" thickBot="1">
      <c r="A960" s="117"/>
      <c r="B960" s="121"/>
      <c r="C960" s="103" t="s">
        <v>104</v>
      </c>
      <c r="D960" s="85" t="s">
        <v>13</v>
      </c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24"/>
      <c r="AB960" s="112"/>
      <c r="AC960" s="246"/>
      <c r="AD960" s="246"/>
      <c r="AE960" s="246"/>
      <c r="AF960" s="246"/>
      <c r="AG960" s="246"/>
      <c r="AH960" s="246"/>
      <c r="AI960" s="112"/>
      <c r="AJ960" s="111">
        <f>SUM(AJ958:AJ959)</f>
        <v>0</v>
      </c>
      <c r="AK960" s="111">
        <f>SUM(AK958:AK959)</f>
        <v>0</v>
      </c>
      <c r="AL960" s="112"/>
      <c r="AM960" s="111">
        <f>SUM(AM958:AM959)</f>
        <v>0</v>
      </c>
      <c r="AN960" s="111">
        <f>SUM(AN958:AN959)</f>
        <v>0</v>
      </c>
      <c r="AO960" s="112"/>
      <c r="AP960" s="111">
        <f>SUM(AP958:AP959)</f>
        <v>0</v>
      </c>
      <c r="AQ960" s="111">
        <f>SUM(AQ958:AQ959)</f>
        <v>0</v>
      </c>
      <c r="AR960" s="112"/>
      <c r="AS960" s="111">
        <f>SUM(AS958:AS959)</f>
        <v>0</v>
      </c>
      <c r="AT960" s="111">
        <f>SUM(AT958:AT959)</f>
        <v>0</v>
      </c>
      <c r="AU960" s="112"/>
      <c r="AV960" s="111">
        <f>SUM(AV958:AV959)</f>
        <v>0</v>
      </c>
      <c r="AW960" s="111">
        <f>SUM(AW958:AW959)</f>
        <v>0</v>
      </c>
      <c r="AX960" s="112"/>
      <c r="AY960" s="111">
        <f>SUM(AY958:AY959)</f>
        <v>0</v>
      </c>
      <c r="AZ960" s="111">
        <f>SUM(AZ958:AZ959)</f>
        <v>0</v>
      </c>
      <c r="BA960" s="112"/>
      <c r="BB960" s="111">
        <f>SUM(BB958:BB959)</f>
        <v>0</v>
      </c>
      <c r="BC960" s="111">
        <f>SUM(BC958:BC959)</f>
        <v>0</v>
      </c>
      <c r="BD960" s="112"/>
      <c r="BE960" s="111">
        <f>SUM(BE958:BE959)</f>
        <v>0</v>
      </c>
      <c r="BF960" s="111">
        <f>SUM(BF958:BF959)</f>
        <v>0</v>
      </c>
      <c r="BG960" s="112"/>
      <c r="BH960" s="111">
        <f>SUM(BH958:BH959)</f>
        <v>0</v>
      </c>
      <c r="BI960" s="111">
        <f>SUM(BI958:BI959)</f>
        <v>0</v>
      </c>
      <c r="BJ960" s="112"/>
      <c r="BK960" s="225">
        <f>SUM(BK958:BK959)</f>
        <v>0</v>
      </c>
      <c r="BL960" s="225">
        <f>SUM(BL958:BL959)</f>
        <v>0</v>
      </c>
      <c r="BM960" s="112"/>
      <c r="BN960" s="112"/>
      <c r="BO960" s="112"/>
      <c r="BP960" s="112"/>
      <c r="BQ960" s="111">
        <f>SUM(BQ958:BQ959)</f>
        <v>0</v>
      </c>
      <c r="BR960" s="247"/>
      <c r="BS960" s="111">
        <f t="shared" ref="BS960:CD960" si="1445">SUM(BS958:BS959)</f>
        <v>0</v>
      </c>
      <c r="BT960" s="111">
        <f t="shared" si="1445"/>
        <v>0</v>
      </c>
      <c r="BU960" s="111">
        <f t="shared" si="1445"/>
        <v>0</v>
      </c>
      <c r="BV960" s="111">
        <f t="shared" si="1445"/>
        <v>0</v>
      </c>
      <c r="BW960" s="111">
        <f t="shared" si="1445"/>
        <v>0</v>
      </c>
      <c r="BX960" s="225">
        <f>SUM(BX958:BX959)</f>
        <v>0</v>
      </c>
      <c r="BY960" s="225">
        <f>SUM(BY958:BY959)</f>
        <v>0</v>
      </c>
      <c r="BZ960" s="111">
        <f t="shared" si="1445"/>
        <v>0</v>
      </c>
      <c r="CA960" s="111">
        <f t="shared" si="1445"/>
        <v>0</v>
      </c>
      <c r="CB960" s="111">
        <f t="shared" si="1445"/>
        <v>0</v>
      </c>
      <c r="CC960" s="111">
        <f t="shared" si="1445"/>
        <v>0</v>
      </c>
      <c r="CD960" s="111">
        <f t="shared" si="1445"/>
        <v>0</v>
      </c>
      <c r="CE960" s="225">
        <f>SUM(CE958:CE959)</f>
        <v>0</v>
      </c>
      <c r="CF960" s="247"/>
      <c r="CG960" s="570"/>
      <c r="CH960" s="570"/>
      <c r="CI960" s="112"/>
      <c r="CJ960" s="112"/>
      <c r="CK960" s="112"/>
    </row>
    <row r="961" spans="1:89" ht="15.75" hidden="1" outlineLevel="1" thickBot="1">
      <c r="A961" s="117"/>
      <c r="B961" s="121"/>
      <c r="C961" s="106" t="s">
        <v>87</v>
      </c>
      <c r="D961" s="86" t="s">
        <v>105</v>
      </c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7"/>
      <c r="AB961" s="112"/>
      <c r="AC961" s="246"/>
      <c r="AD961" s="246"/>
      <c r="AE961" s="246"/>
      <c r="AF961" s="246"/>
      <c r="AG961" s="246"/>
      <c r="AH961" s="246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246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246"/>
      <c r="CG961" s="582"/>
      <c r="CH961" s="582"/>
      <c r="CI961" s="112"/>
      <c r="CJ961" s="112"/>
      <c r="CK961" s="112"/>
    </row>
    <row r="962" spans="1:89" ht="15.75" hidden="1" outlineLevel="1" thickBot="1">
      <c r="A962" s="117"/>
      <c r="B962" s="121"/>
      <c r="C962" s="103" t="s">
        <v>281</v>
      </c>
      <c r="D962" s="131" t="s">
        <v>276</v>
      </c>
      <c r="E962" s="117"/>
      <c r="F962" s="117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7"/>
      <c r="AB962" s="112"/>
      <c r="AC962" s="246"/>
      <c r="AD962" s="246"/>
      <c r="AE962" s="246"/>
      <c r="AF962" s="246"/>
      <c r="AG962" s="246"/>
      <c r="AH962" s="246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246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246"/>
      <c r="CG962" s="582"/>
      <c r="CH962" s="582"/>
      <c r="CI962" s="112"/>
      <c r="CJ962" s="112"/>
      <c r="CK962" s="112"/>
    </row>
    <row r="963" spans="1:89" ht="15.75" hidden="1" outlineLevel="1" thickBot="1">
      <c r="A963" s="117"/>
      <c r="B963" s="121"/>
      <c r="C963" s="103"/>
      <c r="D963" s="131"/>
      <c r="E963" s="117"/>
      <c r="F963" s="117"/>
      <c r="G963" s="111">
        <f>J963+O963+P963+Q963+R963</f>
        <v>0</v>
      </c>
      <c r="H963" s="225">
        <f t="shared" ref="H963:J964" si="1446">SUM(I963:L963)</f>
        <v>0</v>
      </c>
      <c r="I963" s="225">
        <f t="shared" si="1446"/>
        <v>0</v>
      </c>
      <c r="J963" s="111">
        <f t="shared" si="1446"/>
        <v>0</v>
      </c>
      <c r="K963" s="90"/>
      <c r="L963" s="90"/>
      <c r="M963" s="90"/>
      <c r="N963" s="90"/>
      <c r="O963" s="90"/>
      <c r="P963" s="90"/>
      <c r="Q963" s="90"/>
      <c r="R963" s="90"/>
      <c r="S963" s="224"/>
      <c r="T963" s="87"/>
      <c r="U963" s="87"/>
      <c r="V963" s="87"/>
      <c r="W963" s="87"/>
      <c r="X963" s="87"/>
      <c r="Y963" s="87"/>
      <c r="Z963" s="222"/>
      <c r="AA963" s="87"/>
      <c r="AB963" s="111">
        <f>AI963+AX963+BA963+BD963+BG963</f>
        <v>0</v>
      </c>
      <c r="AC963" s="247"/>
      <c r="AD963" s="247"/>
      <c r="AE963" s="247"/>
      <c r="AF963" s="247"/>
      <c r="AG963" s="247"/>
      <c r="AH963" s="24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222"/>
      <c r="BK963" s="222"/>
      <c r="BL963" s="222"/>
      <c r="BM963" s="87"/>
      <c r="BN963" s="87"/>
      <c r="BO963" s="87"/>
      <c r="BP963" s="87"/>
      <c r="BQ963" s="111">
        <f>SUM(BS963:BW963)</f>
        <v>0</v>
      </c>
      <c r="BR963" s="247"/>
      <c r="BS963" s="87"/>
      <c r="BT963" s="87"/>
      <c r="BU963" s="87"/>
      <c r="BV963" s="87"/>
      <c r="BW963" s="87"/>
      <c r="BX963" s="222"/>
      <c r="BY963" s="222"/>
      <c r="BZ963" s="111">
        <f>SUM(CA963:CD963)</f>
        <v>0</v>
      </c>
      <c r="CA963" s="87"/>
      <c r="CB963" s="87"/>
      <c r="CC963" s="87"/>
      <c r="CD963" s="87"/>
      <c r="CE963" s="222"/>
      <c r="CF963" s="226"/>
      <c r="CG963" s="568"/>
      <c r="CH963" s="568"/>
      <c r="CI963" s="117"/>
      <c r="CJ963" s="117"/>
      <c r="CK963" s="117"/>
    </row>
    <row r="964" spans="1:89" ht="15.75" hidden="1" outlineLevel="1" thickBot="1">
      <c r="A964" s="117"/>
      <c r="B964" s="121"/>
      <c r="C964" s="103"/>
      <c r="D964" s="121"/>
      <c r="E964" s="117"/>
      <c r="F964" s="117"/>
      <c r="G964" s="111">
        <f>J964+O964+P964+Q964+R964</f>
        <v>0</v>
      </c>
      <c r="H964" s="225">
        <f t="shared" si="1446"/>
        <v>0</v>
      </c>
      <c r="I964" s="225">
        <f t="shared" si="1446"/>
        <v>0</v>
      </c>
      <c r="J964" s="111">
        <f t="shared" si="1446"/>
        <v>0</v>
      </c>
      <c r="K964" s="90"/>
      <c r="L964" s="90"/>
      <c r="M964" s="90"/>
      <c r="N964" s="90"/>
      <c r="O964" s="90"/>
      <c r="P964" s="90"/>
      <c r="Q964" s="90"/>
      <c r="R964" s="90"/>
      <c r="S964" s="224"/>
      <c r="T964" s="87"/>
      <c r="U964" s="87"/>
      <c r="V964" s="87"/>
      <c r="W964" s="87"/>
      <c r="X964" s="87"/>
      <c r="Y964" s="87"/>
      <c r="Z964" s="222"/>
      <c r="AA964" s="87"/>
      <c r="AB964" s="111">
        <f>AI964+AX964+BA964+BD964+BG964</f>
        <v>0</v>
      </c>
      <c r="AC964" s="247"/>
      <c r="AD964" s="247"/>
      <c r="AE964" s="247"/>
      <c r="AF964" s="247"/>
      <c r="AG964" s="247"/>
      <c r="AH964" s="24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222"/>
      <c r="BK964" s="222"/>
      <c r="BL964" s="222"/>
      <c r="BM964" s="87"/>
      <c r="BN964" s="87"/>
      <c r="BO964" s="87"/>
      <c r="BP964" s="87"/>
      <c r="BQ964" s="111">
        <f>SUM(BS964:BW964)</f>
        <v>0</v>
      </c>
      <c r="BR964" s="247"/>
      <c r="BS964" s="87"/>
      <c r="BT964" s="87"/>
      <c r="BU964" s="87"/>
      <c r="BV964" s="87"/>
      <c r="BW964" s="87"/>
      <c r="BX964" s="222"/>
      <c r="BY964" s="222"/>
      <c r="BZ964" s="111">
        <f>SUM(CA964:CD964)</f>
        <v>0</v>
      </c>
      <c r="CA964" s="87"/>
      <c r="CB964" s="87"/>
      <c r="CC964" s="87"/>
      <c r="CD964" s="87"/>
      <c r="CE964" s="222"/>
      <c r="CF964" s="226"/>
      <c r="CG964" s="568"/>
      <c r="CH964" s="568"/>
      <c r="CI964" s="117"/>
      <c r="CJ964" s="117"/>
      <c r="CK964" s="117"/>
    </row>
    <row r="965" spans="1:89" ht="15.75" hidden="1" outlineLevel="1" thickBot="1">
      <c r="A965" s="117"/>
      <c r="B965" s="121"/>
      <c r="C965" s="103" t="s">
        <v>104</v>
      </c>
      <c r="D965" s="85" t="s">
        <v>13</v>
      </c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24"/>
      <c r="AB965" s="111">
        <f>SUM(AB963:AB964)</f>
        <v>0</v>
      </c>
      <c r="AC965" s="247"/>
      <c r="AD965" s="247"/>
      <c r="AE965" s="247"/>
      <c r="AF965" s="247"/>
      <c r="AG965" s="247"/>
      <c r="AH965" s="247"/>
      <c r="AI965" s="111">
        <f>SUM(AI963:AI964)</f>
        <v>0</v>
      </c>
      <c r="AJ965" s="111">
        <f>SUM(AJ963:AJ964)</f>
        <v>0</v>
      </c>
      <c r="AK965" s="111">
        <f t="shared" ref="AK965:BI965" si="1447">SUM(AK963:AK964)</f>
        <v>0</v>
      </c>
      <c r="AL965" s="111">
        <f t="shared" si="1447"/>
        <v>0</v>
      </c>
      <c r="AM965" s="111">
        <f t="shared" si="1447"/>
        <v>0</v>
      </c>
      <c r="AN965" s="111">
        <f t="shared" si="1447"/>
        <v>0</v>
      </c>
      <c r="AO965" s="111">
        <f t="shared" si="1447"/>
        <v>0</v>
      </c>
      <c r="AP965" s="111">
        <f t="shared" si="1447"/>
        <v>0</v>
      </c>
      <c r="AQ965" s="111">
        <f t="shared" si="1447"/>
        <v>0</v>
      </c>
      <c r="AR965" s="111">
        <f t="shared" si="1447"/>
        <v>0</v>
      </c>
      <c r="AS965" s="111">
        <f t="shared" si="1447"/>
        <v>0</v>
      </c>
      <c r="AT965" s="111">
        <f t="shared" si="1447"/>
        <v>0</v>
      </c>
      <c r="AU965" s="111">
        <f t="shared" si="1447"/>
        <v>0</v>
      </c>
      <c r="AV965" s="111">
        <f t="shared" si="1447"/>
        <v>0</v>
      </c>
      <c r="AW965" s="111">
        <f t="shared" si="1447"/>
        <v>0</v>
      </c>
      <c r="AX965" s="111">
        <f t="shared" si="1447"/>
        <v>0</v>
      </c>
      <c r="AY965" s="111">
        <f t="shared" si="1447"/>
        <v>0</v>
      </c>
      <c r="AZ965" s="111">
        <f t="shared" si="1447"/>
        <v>0</v>
      </c>
      <c r="BA965" s="111">
        <f t="shared" si="1447"/>
        <v>0</v>
      </c>
      <c r="BB965" s="111">
        <f t="shared" si="1447"/>
        <v>0</v>
      </c>
      <c r="BC965" s="111">
        <f t="shared" si="1447"/>
        <v>0</v>
      </c>
      <c r="BD965" s="111">
        <f t="shared" si="1447"/>
        <v>0</v>
      </c>
      <c r="BE965" s="111">
        <f t="shared" si="1447"/>
        <v>0</v>
      </c>
      <c r="BF965" s="111">
        <f t="shared" si="1447"/>
        <v>0</v>
      </c>
      <c r="BG965" s="111">
        <f t="shared" si="1447"/>
        <v>0</v>
      </c>
      <c r="BH965" s="111">
        <f t="shared" si="1447"/>
        <v>0</v>
      </c>
      <c r="BI965" s="111">
        <f t="shared" si="1447"/>
        <v>0</v>
      </c>
      <c r="BJ965" s="225">
        <f>SUM(BJ963:BJ964)</f>
        <v>0</v>
      </c>
      <c r="BK965" s="225">
        <f>SUM(BK963:BK964)</f>
        <v>0</v>
      </c>
      <c r="BL965" s="225">
        <f>SUM(BL963:BL964)</f>
        <v>0</v>
      </c>
      <c r="BM965" s="112"/>
      <c r="BN965" s="112"/>
      <c r="BO965" s="112"/>
      <c r="BP965" s="112"/>
      <c r="BQ965" s="111">
        <f>SUM(BQ963:BQ964)</f>
        <v>0</v>
      </c>
      <c r="BR965" s="247"/>
      <c r="BS965" s="111">
        <f t="shared" ref="BS965:CD965" si="1448">SUM(BS963:BS964)</f>
        <v>0</v>
      </c>
      <c r="BT965" s="111">
        <f t="shared" si="1448"/>
        <v>0</v>
      </c>
      <c r="BU965" s="111">
        <f t="shared" si="1448"/>
        <v>0</v>
      </c>
      <c r="BV965" s="111">
        <f t="shared" si="1448"/>
        <v>0</v>
      </c>
      <c r="BW965" s="111">
        <f t="shared" si="1448"/>
        <v>0</v>
      </c>
      <c r="BX965" s="225">
        <f>SUM(BX963:BX964)</f>
        <v>0</v>
      </c>
      <c r="BY965" s="225">
        <f>SUM(BY963:BY964)</f>
        <v>0</v>
      </c>
      <c r="BZ965" s="111">
        <f t="shared" si="1448"/>
        <v>0</v>
      </c>
      <c r="CA965" s="111">
        <f t="shared" si="1448"/>
        <v>0</v>
      </c>
      <c r="CB965" s="111">
        <f t="shared" si="1448"/>
        <v>0</v>
      </c>
      <c r="CC965" s="111">
        <f t="shared" si="1448"/>
        <v>0</v>
      </c>
      <c r="CD965" s="111">
        <f t="shared" si="1448"/>
        <v>0</v>
      </c>
      <c r="CE965" s="225">
        <f>SUM(CE963:CE964)</f>
        <v>0</v>
      </c>
      <c r="CF965" s="247"/>
      <c r="CG965" s="570"/>
      <c r="CH965" s="570"/>
      <c r="CI965" s="112"/>
      <c r="CJ965" s="112"/>
      <c r="CK965" s="112"/>
    </row>
    <row r="966" spans="1:89" ht="15.75" hidden="1" outlineLevel="1" thickBot="1">
      <c r="A966" s="117"/>
      <c r="B966" s="121"/>
      <c r="C966" s="103" t="s">
        <v>282</v>
      </c>
      <c r="D966" s="131" t="s">
        <v>279</v>
      </c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7"/>
      <c r="AB966" s="112"/>
      <c r="AC966" s="246"/>
      <c r="AD966" s="246"/>
      <c r="AE966" s="246"/>
      <c r="AF966" s="246"/>
      <c r="AG966" s="246"/>
      <c r="AH966" s="246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246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246"/>
      <c r="CG966" s="582"/>
      <c r="CH966" s="582"/>
      <c r="CI966" s="112"/>
      <c r="CJ966" s="112"/>
      <c r="CK966" s="112"/>
    </row>
    <row r="967" spans="1:89" ht="15.75" hidden="1" outlineLevel="1" thickBot="1">
      <c r="A967" s="117"/>
      <c r="B967" s="121"/>
      <c r="C967" s="103"/>
      <c r="D967" s="131"/>
      <c r="E967" s="117"/>
      <c r="F967" s="117"/>
      <c r="G967" s="111">
        <f>J967+O967+P967+Q967+R967</f>
        <v>0</v>
      </c>
      <c r="H967" s="225">
        <f t="shared" ref="H967:J968" si="1449">SUM(I967:L967)</f>
        <v>0</v>
      </c>
      <c r="I967" s="225">
        <f t="shared" si="1449"/>
        <v>0</v>
      </c>
      <c r="J967" s="111">
        <f t="shared" si="1449"/>
        <v>0</v>
      </c>
      <c r="K967" s="90"/>
      <c r="L967" s="90"/>
      <c r="M967" s="90"/>
      <c r="N967" s="90"/>
      <c r="O967" s="90"/>
      <c r="P967" s="90"/>
      <c r="Q967" s="90"/>
      <c r="R967" s="90"/>
      <c r="S967" s="224"/>
      <c r="T967" s="87"/>
      <c r="U967" s="87"/>
      <c r="V967" s="87"/>
      <c r="W967" s="87"/>
      <c r="X967" s="87"/>
      <c r="Y967" s="87"/>
      <c r="Z967" s="222"/>
      <c r="AA967" s="87"/>
      <c r="AB967" s="111">
        <f>AI967+AX967+BA967+BD967+BG967</f>
        <v>0</v>
      </c>
      <c r="AC967" s="247"/>
      <c r="AD967" s="247"/>
      <c r="AE967" s="247"/>
      <c r="AF967" s="247"/>
      <c r="AG967" s="247"/>
      <c r="AH967" s="24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222"/>
      <c r="BK967" s="222"/>
      <c r="BL967" s="222"/>
      <c r="BM967" s="87"/>
      <c r="BN967" s="87"/>
      <c r="BO967" s="87"/>
      <c r="BP967" s="87"/>
      <c r="BQ967" s="111">
        <f>SUM(BS967:BW967)</f>
        <v>0</v>
      </c>
      <c r="BR967" s="247"/>
      <c r="BS967" s="87"/>
      <c r="BT967" s="87"/>
      <c r="BU967" s="87"/>
      <c r="BV967" s="87"/>
      <c r="BW967" s="87"/>
      <c r="BX967" s="222"/>
      <c r="BY967" s="222"/>
      <c r="BZ967" s="111">
        <f>SUM(CA967:CD967)</f>
        <v>0</v>
      </c>
      <c r="CA967" s="87"/>
      <c r="CB967" s="87"/>
      <c r="CC967" s="87"/>
      <c r="CD967" s="87"/>
      <c r="CE967" s="222"/>
      <c r="CF967" s="226"/>
      <c r="CG967" s="568"/>
      <c r="CH967" s="568"/>
      <c r="CI967" s="117"/>
      <c r="CJ967" s="117"/>
      <c r="CK967" s="117"/>
    </row>
    <row r="968" spans="1:89" ht="15.75" hidden="1" outlineLevel="1" thickBot="1">
      <c r="A968" s="117"/>
      <c r="B968" s="121"/>
      <c r="C968" s="103"/>
      <c r="D968" s="121"/>
      <c r="E968" s="117"/>
      <c r="F968" s="117"/>
      <c r="G968" s="111">
        <f>J968+O968+P968+Q968+R968</f>
        <v>0</v>
      </c>
      <c r="H968" s="225">
        <f t="shared" si="1449"/>
        <v>0</v>
      </c>
      <c r="I968" s="225">
        <f t="shared" si="1449"/>
        <v>0</v>
      </c>
      <c r="J968" s="111">
        <f t="shared" si="1449"/>
        <v>0</v>
      </c>
      <c r="K968" s="90"/>
      <c r="L968" s="90"/>
      <c r="M968" s="90"/>
      <c r="N968" s="90"/>
      <c r="O968" s="90"/>
      <c r="P968" s="90"/>
      <c r="Q968" s="90"/>
      <c r="R968" s="90"/>
      <c r="S968" s="224"/>
      <c r="T968" s="87"/>
      <c r="U968" s="87"/>
      <c r="V968" s="87"/>
      <c r="W968" s="87"/>
      <c r="X968" s="87"/>
      <c r="Y968" s="87"/>
      <c r="Z968" s="222"/>
      <c r="AA968" s="87"/>
      <c r="AB968" s="111">
        <f>AI968+AX968+BA968+BD968+BG968</f>
        <v>0</v>
      </c>
      <c r="AC968" s="247"/>
      <c r="AD968" s="247"/>
      <c r="AE968" s="247"/>
      <c r="AF968" s="247"/>
      <c r="AG968" s="247"/>
      <c r="AH968" s="24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222"/>
      <c r="BK968" s="222"/>
      <c r="BL968" s="222"/>
      <c r="BM968" s="87"/>
      <c r="BN968" s="87"/>
      <c r="BO968" s="87"/>
      <c r="BP968" s="87"/>
      <c r="BQ968" s="111">
        <f>SUM(BS968:BW968)</f>
        <v>0</v>
      </c>
      <c r="BR968" s="247"/>
      <c r="BS968" s="87"/>
      <c r="BT968" s="87"/>
      <c r="BU968" s="87"/>
      <c r="BV968" s="87"/>
      <c r="BW968" s="87"/>
      <c r="BX968" s="222"/>
      <c r="BY968" s="222"/>
      <c r="BZ968" s="111">
        <f>SUM(CA968:CD968)</f>
        <v>0</v>
      </c>
      <c r="CA968" s="87"/>
      <c r="CB968" s="87"/>
      <c r="CC968" s="87"/>
      <c r="CD968" s="87"/>
      <c r="CE968" s="222"/>
      <c r="CF968" s="226"/>
      <c r="CG968" s="568"/>
      <c r="CH968" s="568"/>
      <c r="CI968" s="117"/>
      <c r="CJ968" s="117"/>
      <c r="CK968" s="117"/>
    </row>
    <row r="969" spans="1:89" ht="15.75" hidden="1" outlineLevel="1" thickBot="1">
      <c r="A969" s="117"/>
      <c r="B969" s="121"/>
      <c r="C969" s="103" t="s">
        <v>104</v>
      </c>
      <c r="D969" s="85" t="s">
        <v>13</v>
      </c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24"/>
      <c r="AB969" s="111">
        <f>SUM(AB967:AB968)</f>
        <v>0</v>
      </c>
      <c r="AC969" s="247"/>
      <c r="AD969" s="247"/>
      <c r="AE969" s="247"/>
      <c r="AF969" s="247"/>
      <c r="AG969" s="247"/>
      <c r="AH969" s="247"/>
      <c r="AI969" s="111">
        <f>SUM(AI967:AI968)</f>
        <v>0</v>
      </c>
      <c r="AJ969" s="111">
        <f>SUM(AJ967:AJ968)</f>
        <v>0</v>
      </c>
      <c r="AK969" s="111">
        <f t="shared" ref="AK969:BG969" si="1450">SUM(AK967:AK968)</f>
        <v>0</v>
      </c>
      <c r="AL969" s="111">
        <f t="shared" si="1450"/>
        <v>0</v>
      </c>
      <c r="AM969" s="111">
        <f t="shared" si="1450"/>
        <v>0</v>
      </c>
      <c r="AN969" s="111">
        <f t="shared" si="1450"/>
        <v>0</v>
      </c>
      <c r="AO969" s="111">
        <f t="shared" si="1450"/>
        <v>0</v>
      </c>
      <c r="AP969" s="111">
        <f t="shared" si="1450"/>
        <v>0</v>
      </c>
      <c r="AQ969" s="111">
        <f t="shared" si="1450"/>
        <v>0</v>
      </c>
      <c r="AR969" s="111">
        <f t="shared" si="1450"/>
        <v>0</v>
      </c>
      <c r="AS969" s="111">
        <f t="shared" si="1450"/>
        <v>0</v>
      </c>
      <c r="AT969" s="111">
        <f t="shared" si="1450"/>
        <v>0</v>
      </c>
      <c r="AU969" s="111">
        <f t="shared" si="1450"/>
        <v>0</v>
      </c>
      <c r="AV969" s="111">
        <f t="shared" si="1450"/>
        <v>0</v>
      </c>
      <c r="AW969" s="111">
        <f t="shared" si="1450"/>
        <v>0</v>
      </c>
      <c r="AX969" s="111">
        <f t="shared" si="1450"/>
        <v>0</v>
      </c>
      <c r="AY969" s="111">
        <f t="shared" si="1450"/>
        <v>0</v>
      </c>
      <c r="AZ969" s="111">
        <f t="shared" si="1450"/>
        <v>0</v>
      </c>
      <c r="BA969" s="111">
        <f t="shared" si="1450"/>
        <v>0</v>
      </c>
      <c r="BB969" s="111">
        <f t="shared" si="1450"/>
        <v>0</v>
      </c>
      <c r="BC969" s="111">
        <f t="shared" si="1450"/>
        <v>0</v>
      </c>
      <c r="BD969" s="111">
        <f t="shared" si="1450"/>
        <v>0</v>
      </c>
      <c r="BE969" s="111">
        <f t="shared" si="1450"/>
        <v>0</v>
      </c>
      <c r="BF969" s="111">
        <f t="shared" si="1450"/>
        <v>0</v>
      </c>
      <c r="BG969" s="111">
        <f t="shared" si="1450"/>
        <v>0</v>
      </c>
      <c r="BH969" s="111">
        <v>0</v>
      </c>
      <c r="BI969" s="111">
        <f>SUM(BI967:BI968)</f>
        <v>0</v>
      </c>
      <c r="BJ969" s="225">
        <f>SUM(BJ967:BJ968)</f>
        <v>0</v>
      </c>
      <c r="BK969" s="225">
        <v>0</v>
      </c>
      <c r="BL969" s="225">
        <f>SUM(BL967:BL968)</f>
        <v>0</v>
      </c>
      <c r="BM969" s="112"/>
      <c r="BN969" s="112"/>
      <c r="BO969" s="112"/>
      <c r="BP969" s="112"/>
      <c r="BQ969" s="111">
        <f>SUM(BQ967:BQ968)</f>
        <v>0</v>
      </c>
      <c r="BR969" s="247"/>
      <c r="BS969" s="111">
        <f t="shared" ref="BS969:CD969" si="1451">SUM(BS967:BS968)</f>
        <v>0</v>
      </c>
      <c r="BT969" s="111">
        <f t="shared" si="1451"/>
        <v>0</v>
      </c>
      <c r="BU969" s="111">
        <f t="shared" si="1451"/>
        <v>0</v>
      </c>
      <c r="BV969" s="111">
        <f t="shared" si="1451"/>
        <v>0</v>
      </c>
      <c r="BW969" s="111">
        <f t="shared" si="1451"/>
        <v>0</v>
      </c>
      <c r="BX969" s="225">
        <f>SUM(BX967:BX968)</f>
        <v>0</v>
      </c>
      <c r="BY969" s="225">
        <f>SUM(BY967:BY968)</f>
        <v>0</v>
      </c>
      <c r="BZ969" s="111">
        <f t="shared" si="1451"/>
        <v>0</v>
      </c>
      <c r="CA969" s="111">
        <f t="shared" si="1451"/>
        <v>0</v>
      </c>
      <c r="CB969" s="111">
        <f t="shared" si="1451"/>
        <v>0</v>
      </c>
      <c r="CC969" s="111">
        <f t="shared" si="1451"/>
        <v>0</v>
      </c>
      <c r="CD969" s="111">
        <f t="shared" si="1451"/>
        <v>0</v>
      </c>
      <c r="CE969" s="225">
        <f>SUM(CE967:CE968)</f>
        <v>0</v>
      </c>
      <c r="CF969" s="247"/>
      <c r="CG969" s="570"/>
      <c r="CH969" s="570"/>
      <c r="CI969" s="112"/>
      <c r="CJ969" s="112"/>
      <c r="CK969" s="112"/>
    </row>
    <row r="970" spans="1:89" ht="15.75" hidden="1" outlineLevel="1" thickBot="1">
      <c r="A970" s="117"/>
      <c r="B970" s="121"/>
      <c r="C970" s="103" t="s">
        <v>283</v>
      </c>
      <c r="D970" s="131" t="s">
        <v>280</v>
      </c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7"/>
      <c r="AB970" s="112"/>
      <c r="AC970" s="246"/>
      <c r="AD970" s="246"/>
      <c r="AE970" s="246"/>
      <c r="AF970" s="246"/>
      <c r="AG970" s="246"/>
      <c r="AH970" s="246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246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246"/>
      <c r="CG970" s="582"/>
      <c r="CH970" s="582"/>
      <c r="CI970" s="112"/>
      <c r="CJ970" s="112"/>
      <c r="CK970" s="112"/>
    </row>
    <row r="971" spans="1:89" ht="15.75" hidden="1" outlineLevel="1" thickBot="1">
      <c r="A971" s="117"/>
      <c r="B971" s="121"/>
      <c r="C971" s="103"/>
      <c r="D971" s="131"/>
      <c r="E971" s="117"/>
      <c r="F971" s="117"/>
      <c r="G971" s="111">
        <f>J971+O971+P971+Q971+R971</f>
        <v>0</v>
      </c>
      <c r="H971" s="225">
        <f t="shared" ref="H971:J972" si="1452">SUM(I971:L971)</f>
        <v>0</v>
      </c>
      <c r="I971" s="225">
        <f t="shared" si="1452"/>
        <v>0</v>
      </c>
      <c r="J971" s="111">
        <f t="shared" si="1452"/>
        <v>0</v>
      </c>
      <c r="K971" s="90"/>
      <c r="L971" s="90"/>
      <c r="M971" s="90"/>
      <c r="N971" s="90"/>
      <c r="O971" s="90"/>
      <c r="P971" s="90"/>
      <c r="Q971" s="90"/>
      <c r="R971" s="90"/>
      <c r="S971" s="224"/>
      <c r="T971" s="87"/>
      <c r="U971" s="87"/>
      <c r="V971" s="87"/>
      <c r="W971" s="87"/>
      <c r="X971" s="87"/>
      <c r="Y971" s="87"/>
      <c r="Z971" s="222"/>
      <c r="AA971" s="87"/>
      <c r="AB971" s="111">
        <f>AI971+AX971+BA971+BD971+BG971</f>
        <v>0</v>
      </c>
      <c r="AC971" s="247"/>
      <c r="AD971" s="247"/>
      <c r="AE971" s="247"/>
      <c r="AF971" s="247"/>
      <c r="AG971" s="247"/>
      <c r="AH971" s="24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222"/>
      <c r="BK971" s="222"/>
      <c r="BL971" s="222"/>
      <c r="BM971" s="87"/>
      <c r="BN971" s="87"/>
      <c r="BO971" s="87"/>
      <c r="BP971" s="87"/>
      <c r="BQ971" s="111">
        <f>SUM(BS971:BW971)</f>
        <v>0</v>
      </c>
      <c r="BR971" s="247"/>
      <c r="BS971" s="87"/>
      <c r="BT971" s="87"/>
      <c r="BU971" s="87"/>
      <c r="BV971" s="87"/>
      <c r="BW971" s="87"/>
      <c r="BX971" s="222"/>
      <c r="BY971" s="222"/>
      <c r="BZ971" s="111">
        <f>SUM(CA971:CD971)</f>
        <v>0</v>
      </c>
      <c r="CA971" s="87"/>
      <c r="CB971" s="87"/>
      <c r="CC971" s="87"/>
      <c r="CD971" s="87"/>
      <c r="CE971" s="222"/>
      <c r="CF971" s="226"/>
      <c r="CG971" s="568"/>
      <c r="CH971" s="568"/>
      <c r="CI971" s="117"/>
      <c r="CJ971" s="117"/>
      <c r="CK971" s="117"/>
    </row>
    <row r="972" spans="1:89" ht="15.75" hidden="1" outlineLevel="1" thickBot="1">
      <c r="A972" s="117"/>
      <c r="B972" s="121"/>
      <c r="C972" s="103"/>
      <c r="D972" s="121"/>
      <c r="E972" s="117"/>
      <c r="F972" s="117"/>
      <c r="G972" s="111">
        <f>J972+O972+P972+Q972+R972</f>
        <v>0</v>
      </c>
      <c r="H972" s="225">
        <f t="shared" si="1452"/>
        <v>0</v>
      </c>
      <c r="I972" s="225">
        <f t="shared" si="1452"/>
        <v>0</v>
      </c>
      <c r="J972" s="111">
        <f t="shared" si="1452"/>
        <v>0</v>
      </c>
      <c r="K972" s="90"/>
      <c r="L972" s="90"/>
      <c r="M972" s="90"/>
      <c r="N972" s="90"/>
      <c r="O972" s="90"/>
      <c r="P972" s="90"/>
      <c r="Q972" s="90"/>
      <c r="R972" s="90"/>
      <c r="S972" s="224"/>
      <c r="T972" s="87"/>
      <c r="U972" s="87"/>
      <c r="V972" s="87"/>
      <c r="W972" s="87"/>
      <c r="X972" s="87"/>
      <c r="Y972" s="87"/>
      <c r="Z972" s="222"/>
      <c r="AA972" s="87"/>
      <c r="AB972" s="111">
        <f>AI972+AX972+BA972+BD972+BG972</f>
        <v>0</v>
      </c>
      <c r="AC972" s="247"/>
      <c r="AD972" s="247"/>
      <c r="AE972" s="247"/>
      <c r="AF972" s="247"/>
      <c r="AG972" s="247"/>
      <c r="AH972" s="24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222"/>
      <c r="BK972" s="222"/>
      <c r="BL972" s="222"/>
      <c r="BM972" s="87"/>
      <c r="BN972" s="87"/>
      <c r="BO972" s="87"/>
      <c r="BP972" s="87"/>
      <c r="BQ972" s="111">
        <f>SUM(BS972:BW972)</f>
        <v>0</v>
      </c>
      <c r="BR972" s="247"/>
      <c r="BS972" s="87"/>
      <c r="BT972" s="87"/>
      <c r="BU972" s="87"/>
      <c r="BV972" s="87"/>
      <c r="BW972" s="87"/>
      <c r="BX972" s="222"/>
      <c r="BY972" s="222"/>
      <c r="BZ972" s="111">
        <f>SUM(CA972:CD972)</f>
        <v>0</v>
      </c>
      <c r="CA972" s="87"/>
      <c r="CB972" s="87"/>
      <c r="CC972" s="87"/>
      <c r="CD972" s="87"/>
      <c r="CE972" s="222"/>
      <c r="CF972" s="226"/>
      <c r="CG972" s="568"/>
      <c r="CH972" s="568"/>
      <c r="CI972" s="117"/>
      <c r="CJ972" s="117"/>
      <c r="CK972" s="117"/>
    </row>
    <row r="973" spans="1:89" ht="15.75" hidden="1" outlineLevel="1" thickBot="1">
      <c r="A973" s="128"/>
      <c r="B973" s="177"/>
      <c r="C973" s="104" t="s">
        <v>104</v>
      </c>
      <c r="D973" s="178" t="s">
        <v>13</v>
      </c>
      <c r="E973" s="179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80"/>
      <c r="AB973" s="179"/>
      <c r="AC973" s="179"/>
      <c r="AD973" s="179"/>
      <c r="AE973" s="179"/>
      <c r="AF973" s="179"/>
      <c r="AG973" s="179"/>
      <c r="AH973" s="179"/>
      <c r="AI973" s="179"/>
      <c r="AJ973" s="181">
        <f>SUM(AJ971:AJ972)</f>
        <v>0</v>
      </c>
      <c r="AK973" s="181">
        <f>SUM(AK971:AK972)</f>
        <v>0</v>
      </c>
      <c r="AL973" s="179"/>
      <c r="AM973" s="181">
        <f>SUM(AM971:AM972)</f>
        <v>0</v>
      </c>
      <c r="AN973" s="181">
        <f>SUM(AN971:AN972)</f>
        <v>0</v>
      </c>
      <c r="AO973" s="179"/>
      <c r="AP973" s="181">
        <f>SUM(AP971:AP972)</f>
        <v>0</v>
      </c>
      <c r="AQ973" s="181">
        <f>SUM(AQ971:AQ972)</f>
        <v>0</v>
      </c>
      <c r="AR973" s="179"/>
      <c r="AS973" s="181">
        <f>SUM(AS971:AS972)</f>
        <v>0</v>
      </c>
      <c r="AT973" s="181">
        <f>SUM(AT971:AT972)</f>
        <v>0</v>
      </c>
      <c r="AU973" s="179"/>
      <c r="AV973" s="181">
        <f>SUM(AV971:AV972)</f>
        <v>0</v>
      </c>
      <c r="AW973" s="181">
        <f>SUM(AW971:AW972)</f>
        <v>0</v>
      </c>
      <c r="AX973" s="179"/>
      <c r="AY973" s="181">
        <f>SUM(AY971:AY972)</f>
        <v>0</v>
      </c>
      <c r="AZ973" s="181">
        <f>SUM(AZ971:AZ972)</f>
        <v>0</v>
      </c>
      <c r="BA973" s="179"/>
      <c r="BB973" s="181">
        <f>SUM(BB971:BB972)</f>
        <v>0</v>
      </c>
      <c r="BC973" s="181">
        <f>SUM(BC971:BC972)</f>
        <v>0</v>
      </c>
      <c r="BD973" s="179"/>
      <c r="BE973" s="181">
        <f>SUM(BE971:BE972)</f>
        <v>0</v>
      </c>
      <c r="BF973" s="181">
        <f>SUM(BF971:BF972)</f>
        <v>0</v>
      </c>
      <c r="BG973" s="179"/>
      <c r="BH973" s="181">
        <f>SUM(BH971:BH972)</f>
        <v>0</v>
      </c>
      <c r="BI973" s="181">
        <f>SUM(BI971:BI972)</f>
        <v>0</v>
      </c>
      <c r="BJ973" s="179"/>
      <c r="BK973" s="181">
        <f>SUM(BK971:BK972)</f>
        <v>0</v>
      </c>
      <c r="BL973" s="181">
        <f>SUM(BL971:BL972)</f>
        <v>0</v>
      </c>
      <c r="BM973" s="179"/>
      <c r="BN973" s="179"/>
      <c r="BO973" s="179"/>
      <c r="BP973" s="179"/>
      <c r="BQ973" s="181">
        <f t="shared" ref="BQ973:CD973" si="1453">SUM(BQ971:BQ972)</f>
        <v>0</v>
      </c>
      <c r="BR973" s="181"/>
      <c r="BS973" s="181">
        <f t="shared" si="1453"/>
        <v>0</v>
      </c>
      <c r="BT973" s="181">
        <f t="shared" si="1453"/>
        <v>0</v>
      </c>
      <c r="BU973" s="181">
        <f t="shared" si="1453"/>
        <v>0</v>
      </c>
      <c r="BV973" s="181">
        <f t="shared" si="1453"/>
        <v>0</v>
      </c>
      <c r="BW973" s="181">
        <f t="shared" si="1453"/>
        <v>0</v>
      </c>
      <c r="BX973" s="181">
        <f>SUM(BX971:BX972)</f>
        <v>0</v>
      </c>
      <c r="BY973" s="181">
        <f>SUM(BY971:BY972)</f>
        <v>0</v>
      </c>
      <c r="BZ973" s="181">
        <f t="shared" si="1453"/>
        <v>0</v>
      </c>
      <c r="CA973" s="181">
        <f t="shared" si="1453"/>
        <v>0</v>
      </c>
      <c r="CB973" s="181">
        <f t="shared" si="1453"/>
        <v>0</v>
      </c>
      <c r="CC973" s="181">
        <f t="shared" si="1453"/>
        <v>0</v>
      </c>
      <c r="CD973" s="181">
        <f t="shared" si="1453"/>
        <v>0</v>
      </c>
      <c r="CE973" s="181">
        <f>SUM(CE971:CE972)</f>
        <v>0</v>
      </c>
      <c r="CF973" s="181"/>
      <c r="CG973" s="593"/>
      <c r="CH973" s="593"/>
      <c r="CI973" s="112"/>
      <c r="CJ973" s="112"/>
      <c r="CK973" s="112"/>
    </row>
    <row r="974" spans="1:89" ht="21.75" outlineLevel="1" thickBot="1">
      <c r="A974" s="182"/>
      <c r="B974" s="183"/>
      <c r="C974" s="184"/>
      <c r="D974" s="185" t="s">
        <v>13</v>
      </c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186"/>
      <c r="S974" s="186"/>
      <c r="T974" s="186"/>
      <c r="U974" s="186"/>
      <c r="V974" s="186"/>
      <c r="W974" s="186"/>
      <c r="X974" s="186"/>
      <c r="Y974" s="186"/>
      <c r="Z974" s="186"/>
      <c r="AA974" s="186"/>
      <c r="AB974" s="186"/>
      <c r="AC974" s="186"/>
      <c r="AD974" s="186"/>
      <c r="AE974" s="186"/>
      <c r="AF974" s="186"/>
      <c r="AG974" s="186"/>
      <c r="AH974" s="186"/>
      <c r="AI974" s="186"/>
      <c r="AJ974" s="187">
        <f>AJ867+AJ872+AJ878+AJ883+AJ890+AJ895+AJ900+AJ905+AJ910+AJ915+AJ921+AJ926+AJ931+AJ936+AJ941+AJ946+AJ952+AJ956+AJ960+AJ965+AJ969+AJ973</f>
        <v>718.29671812278957</v>
      </c>
      <c r="AK974" s="187">
        <f>AK867+AK872+AK878+AK883+AK890+AK895+AK900+AK905+AK910+AK915+AK921+AK926+AK931+AK936+AK941+AK946+AK952+AK956+AK960+AK965+AK969+AK973</f>
        <v>23.245314940665882</v>
      </c>
      <c r="AL974" s="186"/>
      <c r="AM974" s="187">
        <f>AM867+AM872+AM878+AM883+AM890+AM895+AM900+AM905+AM910+AM915+AM921+AM926+AM931+AM936+AM941+AM946+AM952+AM956+AM960+AM965+AM969+AM973</f>
        <v>191.215802596</v>
      </c>
      <c r="AN974" s="187">
        <f>AN867+AN872+AN878+AN883+AN890+AN895+AN900+AN905+AN910+AN915+AN921+AN926+AN931+AN936+AN941+AN946+AN952+AN956+AN960+AN965+AN969+AN973</f>
        <v>2.2431184009709328</v>
      </c>
      <c r="AO974" s="186"/>
      <c r="AP974" s="187">
        <f>AP867+AP872+AP878+AP883+AP890+AP895+AP900+AP905+AP910+AP915+AP921+AP926+AP931+AP936+AP941+AP946+AP952+AP956+AP960+AP965+AP969+AP973</f>
        <v>336.41736304799997</v>
      </c>
      <c r="AQ974" s="187">
        <f>AQ867+AQ872+AQ878+AQ883+AQ890+AQ895+AQ900+AQ905+AQ910+AQ915+AQ921+AQ926+AQ931+AQ936+AQ941+AQ946+AQ952+AQ956+AQ960+AQ965+AQ969+AQ973</f>
        <v>3.6395922829517375</v>
      </c>
      <c r="AR974" s="186"/>
      <c r="AS974" s="187">
        <f>AS867+AS872+AS878+AS883+AS890+AS895+AS900+AS905+AS910+AS915+AS921+AS926+AS931+AS936+AS941+AS946+AS952+AS956+AS960+AS965+AS969+AS973</f>
        <v>278.15274499999998</v>
      </c>
      <c r="AT974" s="187">
        <f>AT867+AT872+AT878+AT883+AT890+AT895+AT900+AT905+AT910+AT915+AT921+AT926+AT931+AT936+AT941+AT946+AT952+AT956+AT960+AT965+AT969+AT973</f>
        <v>3.1711250034666385</v>
      </c>
      <c r="AU974" s="186"/>
      <c r="AV974" s="187">
        <f>AV867+AV872+AV878+AV883+AV890+AV895+AV900+AV905+AV910+AV915+AV921+AV926+AV931+AV936+AV941+AV946+AV952+AV956+AV960+AV965+AV969+AV973</f>
        <v>335.30120509599999</v>
      </c>
      <c r="AW974" s="187">
        <f>AW867+AW872+AW878+AW883+AW890+AW895+AW900+AW905+AW910+AW915+AW921+AW926+AW931+AW936+AW941+AW946+AW952+AW956+AW960+AW965+AW969+AW973</f>
        <v>3.6227100023742307</v>
      </c>
      <c r="AX974" s="186"/>
      <c r="AY974" s="187">
        <f>AY867+AY872+AY878+AY883+AY890+AY895+AY900+AY905+AY910+AY915+AY921+AY926+AY931+AY936+AY941+AY946+AY952+AY956+AY960+AY965+AY969+AY973</f>
        <v>1141.0871157399999</v>
      </c>
      <c r="AZ974" s="187">
        <f>AZ867+AZ872+AZ878+AZ883+AZ890+AZ895+AZ900+AZ905+AZ910+AZ915+AZ921+AZ926+AZ931+AZ936+AZ941+AZ946+AZ952+AZ956+AZ960+AZ965+AZ969+AZ973</f>
        <v>12.676545689763541</v>
      </c>
      <c r="BA974" s="186"/>
      <c r="BB974" s="187">
        <f>BB867+BB872+BB878+BB883+BB890+BB895+BB900+BB905+BB910+BB915+BB921+BB926+BB931+BB936+BB941+BB946+BB952+BB956+BB960+BB965+BB969+BB973</f>
        <v>1073.3603478491111</v>
      </c>
      <c r="BC974" s="187">
        <f>BC867+BC872+BC878+BC883+BC890+BC895+BC900+BC905+BC910+BC915+BC921+BC926+BC931+BC936+BC941+BC946+BC952+BC956+BC960+BC965+BC969+BC973</f>
        <v>12.57964872200006</v>
      </c>
      <c r="BD974" s="186"/>
      <c r="BE974" s="187">
        <f>BE867+BE872+BE878+BE883+BE890+BE895+BE900+BE905+BE910+BE915+BE921+BE926+BE931+BE936+BE941+BE946+BE952+BE956+BE960+BE965+BE969+BE973</f>
        <v>1015.9592342091111</v>
      </c>
      <c r="BF974" s="187">
        <f>BF867+BF872+BF878+BF883+BF890+BF895+BF900+BF905+BF910+BF915+BF921+BF926+BF931+BF936+BF941+BF946+BF952+BF956+BF960+BF965+BF969+BF973</f>
        <v>12.471879232332695</v>
      </c>
      <c r="BG974" s="186"/>
      <c r="BH974" s="187">
        <f>BH867+BH872+BH878+BH883+BH890+BH895+BH900+BH905+BH910+BH915+BH921+BH926+BH931+BH936+BH941+BH946+BH952+BH956+BH960+BH965+BH969+BH973</f>
        <v>960.6379261699999</v>
      </c>
      <c r="BI974" s="187">
        <f>BI867+BI872+BI878+BI883+BI890+BI895+BI900+BI905+BI910+BI915+BI921+BI926+BI931+BI936+BI941+BI946+BI952+BI956+BI960+BI965+BI969+BI973</f>
        <v>12.345685649731514</v>
      </c>
      <c r="BJ974" s="186"/>
      <c r="BK974" s="187">
        <f>BK867+BK872+BK878+BK883+BK890+BK895+BK900+BK905+BK910+BK915+BK921+BK926+BK931+BK936+BK941+BK946+BK952+BK956+BK960+BK965+BK969+BK973</f>
        <v>908.65838817000008</v>
      </c>
      <c r="BL974" s="187">
        <f>BL867+BL872+BL878+BL883+BL890+BL895+BL900+BL905+BL910+BL915+BL921+BL926+BL931+BL936+BL941+BL946+BL952+BL956+BL960+BL965+BL969+BL973</f>
        <v>12.231272659003313</v>
      </c>
      <c r="BM974" s="186"/>
      <c r="BN974" s="186"/>
      <c r="BO974" s="186"/>
      <c r="BP974" s="186"/>
      <c r="BQ974" s="187">
        <f t="shared" ref="BQ974:CH974" si="1454">BQ867+BQ872+BQ878+BQ883+BQ890+BQ895+BQ900+BQ905+BQ910+BQ915+BQ921+BQ926+BQ931+BQ936+BQ941+BQ946+BQ952+BQ956+BQ960+BQ965+BQ969+BQ973</f>
        <v>204.40336446156672</v>
      </c>
      <c r="BR974" s="187"/>
      <c r="BS974" s="187">
        <f t="shared" si="1454"/>
        <v>0</v>
      </c>
      <c r="BT974" s="187">
        <f t="shared" si="1454"/>
        <v>44.687809313736729</v>
      </c>
      <c r="BU974" s="187">
        <f t="shared" si="1454"/>
        <v>48.427079904878788</v>
      </c>
      <c r="BV974" s="187">
        <f t="shared" si="1454"/>
        <v>55.671848622731041</v>
      </c>
      <c r="BW974" s="187">
        <f t="shared" si="1454"/>
        <v>54.966652569993492</v>
      </c>
      <c r="BX974" s="187">
        <f t="shared" si="1454"/>
        <v>59.10263957888553</v>
      </c>
      <c r="BY974" s="187">
        <f t="shared" si="1454"/>
        <v>61.279181918228574</v>
      </c>
      <c r="BZ974" s="187">
        <f t="shared" si="1454"/>
        <v>0.37581103000000005</v>
      </c>
      <c r="CA974" s="187">
        <f t="shared" si="1454"/>
        <v>0</v>
      </c>
      <c r="CB974" s="187">
        <f t="shared" si="1454"/>
        <v>0</v>
      </c>
      <c r="CC974" s="187">
        <f t="shared" si="1454"/>
        <v>21.538973032000001</v>
      </c>
      <c r="CD974" s="187">
        <f t="shared" si="1454"/>
        <v>0</v>
      </c>
      <c r="CE974" s="187">
        <f t="shared" si="1454"/>
        <v>0</v>
      </c>
      <c r="CF974" s="187">
        <f t="shared" si="1454"/>
        <v>0</v>
      </c>
      <c r="CG974" s="187">
        <f t="shared" si="1454"/>
        <v>0</v>
      </c>
      <c r="CH974" s="187">
        <f t="shared" si="1454"/>
        <v>0</v>
      </c>
      <c r="CI974" s="186"/>
      <c r="CJ974" s="186"/>
      <c r="CK974" s="188"/>
    </row>
    <row r="975" spans="1:89" ht="45">
      <c r="A975" s="157" t="s">
        <v>444</v>
      </c>
      <c r="B975" s="158"/>
      <c r="C975" s="159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  <c r="Z975" s="158"/>
      <c r="AA975" s="158"/>
      <c r="AB975" s="158"/>
      <c r="AC975" s="158"/>
      <c r="AD975" s="158"/>
      <c r="AE975" s="158"/>
      <c r="AF975" s="158"/>
      <c r="AG975" s="158"/>
      <c r="AH975" s="158"/>
      <c r="AI975" s="158"/>
      <c r="AJ975" s="158"/>
      <c r="AK975" s="158"/>
      <c r="AL975" s="158"/>
      <c r="AM975" s="158"/>
      <c r="AN975" s="158"/>
      <c r="AO975" s="158"/>
      <c r="AP975" s="158"/>
      <c r="AQ975" s="158"/>
      <c r="AR975" s="158"/>
      <c r="AS975" s="158"/>
      <c r="AT975" s="158"/>
      <c r="AU975" s="158"/>
      <c r="AV975" s="158"/>
      <c r="AW975" s="158"/>
      <c r="AX975" s="158"/>
      <c r="AY975" s="158"/>
      <c r="AZ975" s="158"/>
      <c r="BA975" s="158"/>
      <c r="BB975" s="158"/>
      <c r="BC975" s="158"/>
      <c r="BD975" s="158"/>
      <c r="BE975" s="158"/>
      <c r="BF975" s="158"/>
      <c r="BG975" s="158"/>
      <c r="BH975" s="158"/>
      <c r="BI975" s="158"/>
      <c r="BJ975" s="158"/>
      <c r="BK975" s="158"/>
      <c r="BL975" s="158"/>
      <c r="BM975" s="158"/>
      <c r="BN975" s="158"/>
      <c r="BO975" s="158"/>
      <c r="BP975" s="158"/>
      <c r="BQ975" s="158"/>
      <c r="BR975" s="158"/>
      <c r="BS975" s="158"/>
      <c r="BT975" s="158"/>
      <c r="BU975" s="158"/>
      <c r="BV975" s="158"/>
      <c r="BW975" s="158"/>
      <c r="BX975" s="158"/>
      <c r="BY975" s="158"/>
      <c r="BZ975" s="158"/>
      <c r="CA975" s="158"/>
      <c r="CB975" s="158"/>
      <c r="CC975" s="158"/>
      <c r="CD975" s="158"/>
      <c r="CE975" s="158"/>
      <c r="CF975" s="158"/>
      <c r="CG975" s="158"/>
      <c r="CH975" s="158"/>
      <c r="CI975" s="158"/>
      <c r="CJ975" s="158"/>
      <c r="CK975" s="158"/>
    </row>
    <row r="976" spans="1:89" ht="31.5" outlineLevel="1">
      <c r="A976" s="75"/>
      <c r="B976" s="75"/>
      <c r="C976" s="94">
        <v>1</v>
      </c>
      <c r="D976" s="129" t="s">
        <v>289</v>
      </c>
      <c r="E976" s="189"/>
      <c r="F976" s="189"/>
      <c r="G976" s="189"/>
      <c r="H976" s="189"/>
      <c r="I976" s="189"/>
      <c r="J976" s="189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63">
        <f t="shared" ref="AB976:BI976" si="1455">AB986+AB991+AB997+AB1002</f>
        <v>26.252936359944155</v>
      </c>
      <c r="AC976" s="163"/>
      <c r="AD976" s="163"/>
      <c r="AE976" s="163"/>
      <c r="AF976" s="163"/>
      <c r="AG976" s="163"/>
      <c r="AH976" s="163"/>
      <c r="AI976" s="163">
        <f t="shared" si="1455"/>
        <v>4.2540396712130963</v>
      </c>
      <c r="AJ976" s="163">
        <f t="shared" si="1455"/>
        <v>1465.5166667329115</v>
      </c>
      <c r="AK976" s="163">
        <f t="shared" si="1455"/>
        <v>12.256986531343756</v>
      </c>
      <c r="AL976" s="163">
        <f t="shared" si="1455"/>
        <v>0.86405600000000016</v>
      </c>
      <c r="AM976" s="163">
        <f t="shared" si="1455"/>
        <v>297.66729200000003</v>
      </c>
      <c r="AN976" s="163">
        <f t="shared" si="1455"/>
        <v>3.6015514361930405</v>
      </c>
      <c r="AO976" s="163">
        <f t="shared" si="1455"/>
        <v>1.2089160000000001</v>
      </c>
      <c r="AP976" s="163">
        <f t="shared" si="1455"/>
        <v>416.47156200000001</v>
      </c>
      <c r="AQ976" s="163">
        <f t="shared" si="1455"/>
        <v>4.5860721500229982</v>
      </c>
      <c r="AR976" s="163">
        <f t="shared" si="1455"/>
        <v>1.046451</v>
      </c>
      <c r="AS976" s="163">
        <f t="shared" si="1455"/>
        <v>360.50236949999999</v>
      </c>
      <c r="AT976" s="163">
        <f t="shared" si="1455"/>
        <v>4.1118184135638476</v>
      </c>
      <c r="AU976" s="163">
        <f t="shared" si="1455"/>
        <v>1.155322</v>
      </c>
      <c r="AV976" s="163">
        <f t="shared" si="1455"/>
        <v>398.00842899999998</v>
      </c>
      <c r="AW976" s="163">
        <f t="shared" si="1455"/>
        <v>4.458544572357483</v>
      </c>
      <c r="AX976" s="163">
        <f t="shared" si="1455"/>
        <v>4.2747450000000002</v>
      </c>
      <c r="AY976" s="163">
        <f t="shared" si="1455"/>
        <v>1472.6496525000002</v>
      </c>
      <c r="AZ976" s="163">
        <f t="shared" si="1455"/>
        <v>16.757986572137369</v>
      </c>
      <c r="BA976" s="163">
        <f t="shared" si="1455"/>
        <v>3.9884880000000003</v>
      </c>
      <c r="BB976" s="163">
        <f t="shared" si="1455"/>
        <v>1374.0341159999998</v>
      </c>
      <c r="BC976" s="163">
        <f t="shared" si="1455"/>
        <v>16.42527025809796</v>
      </c>
      <c r="BD976" s="163">
        <f t="shared" si="1455"/>
        <v>3.74831</v>
      </c>
      <c r="BE976" s="163">
        <f t="shared" si="1455"/>
        <v>1291.2927949999998</v>
      </c>
      <c r="BF976" s="163">
        <f t="shared" si="1455"/>
        <v>16.120005111987091</v>
      </c>
      <c r="BG976" s="163">
        <f t="shared" si="1455"/>
        <v>3.52399</v>
      </c>
      <c r="BH976" s="163">
        <f t="shared" si="1455"/>
        <v>1214.0145550000002</v>
      </c>
      <c r="BI976" s="163">
        <f t="shared" si="1455"/>
        <v>15.816922208958278</v>
      </c>
      <c r="BJ976" s="163">
        <f>BJ986+BJ991+BJ997+BJ1002</f>
        <v>3.3147470000000001</v>
      </c>
      <c r="BK976" s="163">
        <f>BK986+BK991+BK997+BK1002</f>
        <v>1141.9303414999999</v>
      </c>
      <c r="BL976" s="163">
        <f>BL986+BL991+BL997+BL1002</f>
        <v>15.528166782199989</v>
      </c>
      <c r="BM976" s="189"/>
      <c r="BN976" s="189"/>
      <c r="BO976" s="189"/>
      <c r="BP976" s="189"/>
      <c r="BQ976" s="163">
        <f>BQ986+BQ991+BQ997+BQ1002</f>
        <v>402.40820109818742</v>
      </c>
      <c r="BR976" s="163"/>
      <c r="BS976" s="163">
        <f>BS986+BS991+BS997+BS1002</f>
        <v>0</v>
      </c>
      <c r="BT976" s="163">
        <f t="shared" ref="BT976:BW976" si="1456">BT986+BT991+BT997+BT1002</f>
        <v>93.626754954769211</v>
      </c>
      <c r="BU976" s="163">
        <f t="shared" si="1456"/>
        <v>101.07746430196772</v>
      </c>
      <c r="BV976" s="163">
        <f t="shared" si="1456"/>
        <v>104.77514821390098</v>
      </c>
      <c r="BW976" s="163">
        <f t="shared" si="1456"/>
        <v>102.92883362754947</v>
      </c>
      <c r="BX976" s="163">
        <f>BX986+BX991+BX997+BX1002</f>
        <v>100.58669083026757</v>
      </c>
      <c r="BY976" s="163">
        <f>BY986+BY991+BY997+BY1002</f>
        <v>112.96493738441795</v>
      </c>
      <c r="BZ976" s="163">
        <f t="shared" ref="BZ976:CH976" si="1457">BZ986+BZ991+BZ997+BZ1002</f>
        <v>81.11609267</v>
      </c>
      <c r="CA976" s="163">
        <f t="shared" si="1457"/>
        <v>0</v>
      </c>
      <c r="CB976" s="163">
        <f t="shared" si="1457"/>
        <v>0</v>
      </c>
      <c r="CC976" s="163">
        <f t="shared" si="1457"/>
        <v>84.47925893</v>
      </c>
      <c r="CD976" s="163">
        <f t="shared" si="1457"/>
        <v>0</v>
      </c>
      <c r="CE976" s="163">
        <f t="shared" si="1457"/>
        <v>0</v>
      </c>
      <c r="CF976" s="163">
        <f t="shared" si="1457"/>
        <v>0</v>
      </c>
      <c r="CG976" s="163">
        <f t="shared" si="1457"/>
        <v>0</v>
      </c>
      <c r="CH976" s="163">
        <f t="shared" si="1457"/>
        <v>0</v>
      </c>
      <c r="CI976" s="189"/>
      <c r="CJ976" s="189"/>
      <c r="CK976" s="189"/>
    </row>
    <row r="977" spans="1:89" outlineLevel="1">
      <c r="A977" s="214"/>
      <c r="B977" s="214"/>
      <c r="C977" s="95" t="s">
        <v>44</v>
      </c>
      <c r="D977" s="122" t="s">
        <v>101</v>
      </c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221"/>
      <c r="AB977" s="112"/>
      <c r="AC977" s="246"/>
      <c r="AD977" s="246"/>
      <c r="AE977" s="246"/>
      <c r="AF977" s="246"/>
      <c r="AG977" s="246"/>
      <c r="AH977" s="246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246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246"/>
      <c r="CG977" s="582"/>
      <c r="CH977" s="582"/>
      <c r="CI977" s="112"/>
      <c r="CJ977" s="112"/>
      <c r="CK977" s="112"/>
    </row>
    <row r="978" spans="1:89" s="220" customFormat="1" outlineLevel="1">
      <c r="A978" s="214"/>
      <c r="B978" s="214"/>
      <c r="C978" s="466" t="s">
        <v>203</v>
      </c>
      <c r="D978" s="464" t="s">
        <v>418</v>
      </c>
      <c r="E978" s="222"/>
      <c r="F978" s="222" t="s">
        <v>14</v>
      </c>
      <c r="G978" s="599">
        <f t="shared" ref="G978:G985" si="1458">J978+O978+P978+Q978+I978</f>
        <v>358</v>
      </c>
      <c r="H978" s="224">
        <f>H979+H980+H981</f>
        <v>15</v>
      </c>
      <c r="I978" s="224">
        <f>I979+I980+I981</f>
        <v>15</v>
      </c>
      <c r="J978" s="224">
        <f>J979+J980+J981</f>
        <v>88</v>
      </c>
      <c r="K978" s="224">
        <f t="shared" ref="K978:S978" si="1459">K979+K980+K981</f>
        <v>32</v>
      </c>
      <c r="L978" s="224">
        <f t="shared" si="1459"/>
        <v>18</v>
      </c>
      <c r="M978" s="224">
        <f t="shared" si="1459"/>
        <v>17</v>
      </c>
      <c r="N978" s="224">
        <f t="shared" si="1459"/>
        <v>16</v>
      </c>
      <c r="O978" s="571">
        <f t="shared" si="1459"/>
        <v>83</v>
      </c>
      <c r="P978" s="224">
        <f t="shared" si="1459"/>
        <v>86</v>
      </c>
      <c r="Q978" s="224">
        <f t="shared" si="1459"/>
        <v>86</v>
      </c>
      <c r="R978" s="224">
        <f t="shared" si="1459"/>
        <v>86</v>
      </c>
      <c r="S978" s="224">
        <f t="shared" si="1459"/>
        <v>86</v>
      </c>
      <c r="T978" s="221">
        <f t="shared" ref="T978:T985" si="1460">SUM(U978:Z978)</f>
        <v>63</v>
      </c>
      <c r="U978" s="221">
        <f t="shared" ref="U978:V978" si="1461">U979+U980+U981</f>
        <v>15</v>
      </c>
      <c r="V978" s="221">
        <f t="shared" si="1461"/>
        <v>9</v>
      </c>
      <c r="W978" s="221">
        <f>W979+W980+W981</f>
        <v>39</v>
      </c>
      <c r="X978" s="221">
        <f t="shared" ref="X978:Z978" si="1462">X979+X980+X981</f>
        <v>0</v>
      </c>
      <c r="Y978" s="221">
        <f t="shared" si="1462"/>
        <v>0</v>
      </c>
      <c r="Z978" s="221">
        <f t="shared" si="1462"/>
        <v>0</v>
      </c>
      <c r="AA978" s="229" t="s">
        <v>316</v>
      </c>
      <c r="AB978" s="575">
        <f t="shared" ref="AB978:AB985" si="1463">AI978+AX978+BA978+BD978+AF978</f>
        <v>0.16510645221309611</v>
      </c>
      <c r="AC978" s="222">
        <f t="shared" ref="AC978:AE978" si="1464">AC979+AC980+AC981</f>
        <v>2.0060468631897201E-4</v>
      </c>
      <c r="AD978" s="222">
        <f t="shared" si="1464"/>
        <v>6.9108314436885851E-2</v>
      </c>
      <c r="AE978" s="222">
        <f t="shared" si="1464"/>
        <v>6.2207513227513218E-4</v>
      </c>
      <c r="AF978" s="396">
        <v>4.2500000000000003E-3</v>
      </c>
      <c r="AG978" s="396">
        <v>1.4641250000000001</v>
      </c>
      <c r="AH978" s="396">
        <v>1.30447375E-2</v>
      </c>
      <c r="AI978" s="396">
        <v>2.5502452213096102E-2</v>
      </c>
      <c r="AJ978" s="396">
        <v>8.7855947874116058</v>
      </c>
      <c r="AK978" s="396">
        <v>7.2337123024403802E-2</v>
      </c>
      <c r="AL978" s="396">
        <v>5.7400000000000003E-3</v>
      </c>
      <c r="AM978" s="396">
        <v>1.97743</v>
      </c>
      <c r="AN978" s="396">
        <v>1.8738397026868071E-2</v>
      </c>
      <c r="AO978" s="396">
        <v>9.5639999999999996E-3</v>
      </c>
      <c r="AP978" s="396">
        <v>3.2947979999999997</v>
      </c>
      <c r="AQ978" s="396">
        <v>2.9346669077762989E-2</v>
      </c>
      <c r="AR978" s="396">
        <v>1.3176E-2</v>
      </c>
      <c r="AS978" s="396">
        <v>4.5391320000000004</v>
      </c>
      <c r="AT978" s="396">
        <v>4.2890690118826826E-2</v>
      </c>
      <c r="AU978" s="396">
        <v>1.5514E-2</v>
      </c>
      <c r="AV978" s="396">
        <v>5.3445729999999996</v>
      </c>
      <c r="AW978" s="396">
        <v>5.1087688700123646E-2</v>
      </c>
      <c r="AX978" s="396">
        <v>4.3994000000000005E-2</v>
      </c>
      <c r="AY978" s="396">
        <v>15.155932999999999</v>
      </c>
      <c r="AZ978" s="396">
        <v>0.14206344492358153</v>
      </c>
      <c r="BA978" s="396">
        <v>4.5679999999999998E-2</v>
      </c>
      <c r="BB978" s="396">
        <v>15.73676</v>
      </c>
      <c r="BC978" s="396">
        <v>0.15600039759995477</v>
      </c>
      <c r="BD978" s="396">
        <v>4.5679999999999998E-2</v>
      </c>
      <c r="BE978" s="396">
        <v>15.73676</v>
      </c>
      <c r="BF978" s="396">
        <v>0.16393684079999596</v>
      </c>
      <c r="BG978" s="396">
        <v>4.5679999999999998E-2</v>
      </c>
      <c r="BH978" s="396">
        <v>15.73676</v>
      </c>
      <c r="BI978" s="396">
        <v>0.1722789223999327</v>
      </c>
      <c r="BJ978" s="396">
        <v>4.5679999999999998E-2</v>
      </c>
      <c r="BK978" s="396">
        <v>15.73676</v>
      </c>
      <c r="BL978" s="396">
        <v>0.1810481120000163</v>
      </c>
      <c r="BM978" s="681"/>
      <c r="BN978" s="681"/>
      <c r="BO978" s="681"/>
      <c r="BP978" s="681"/>
      <c r="BQ978" s="575">
        <f>SUM(BU978:BY978)</f>
        <v>0</v>
      </c>
      <c r="BR978" s="363"/>
      <c r="BS978" s="223">
        <v>0</v>
      </c>
      <c r="BT978" s="223">
        <v>0</v>
      </c>
      <c r="BU978" s="223">
        <v>0</v>
      </c>
      <c r="BV978" s="223">
        <v>0</v>
      </c>
      <c r="BW978" s="223">
        <v>0</v>
      </c>
      <c r="BX978" s="223">
        <v>0</v>
      </c>
      <c r="BY978" s="223">
        <v>0</v>
      </c>
      <c r="BZ978" s="112"/>
      <c r="CA978" s="239"/>
      <c r="CB978" s="112"/>
      <c r="CC978" s="112"/>
      <c r="CD978" s="112"/>
      <c r="CE978" s="112"/>
      <c r="CF978" s="246"/>
      <c r="CG978" s="582"/>
      <c r="CH978" s="582"/>
      <c r="CI978" s="112"/>
      <c r="CJ978" s="112"/>
      <c r="CK978" s="112"/>
    </row>
    <row r="979" spans="1:89" s="220" customFormat="1" ht="45" outlineLevel="1">
      <c r="A979" s="222"/>
      <c r="B979" s="222"/>
      <c r="C979" s="569" t="s">
        <v>419</v>
      </c>
      <c r="D979" s="219" t="s">
        <v>422</v>
      </c>
      <c r="E979" s="222" t="s">
        <v>74</v>
      </c>
      <c r="F979" s="222" t="s">
        <v>14</v>
      </c>
      <c r="G979" s="599">
        <f t="shared" si="1458"/>
        <v>0</v>
      </c>
      <c r="H979" s="570"/>
      <c r="I979" s="571"/>
      <c r="J979" s="570"/>
      <c r="K979" s="224"/>
      <c r="L979" s="224"/>
      <c r="M979" s="224"/>
      <c r="N979" s="224"/>
      <c r="O979" s="571">
        <f t="shared" ref="O979:O985" si="1465">SUM(K979:N979)</f>
        <v>0</v>
      </c>
      <c r="P979" s="224"/>
      <c r="Q979" s="224"/>
      <c r="R979" s="224"/>
      <c r="S979" s="224"/>
      <c r="T979" s="221">
        <f t="shared" si="1460"/>
        <v>0</v>
      </c>
      <c r="U979" s="224"/>
      <c r="V979" s="224"/>
      <c r="W979" s="222"/>
      <c r="X979" s="222"/>
      <c r="Y979" s="222"/>
      <c r="Z979" s="222"/>
      <c r="AA979" s="229" t="s">
        <v>316</v>
      </c>
      <c r="AB979" s="575">
        <f t="shared" si="1463"/>
        <v>0</v>
      </c>
      <c r="AC979" s="222"/>
      <c r="AD979" s="568">
        <f t="shared" ref="AD979:AD981" si="1466">AC979*344.5</f>
        <v>0</v>
      </c>
      <c r="AE979" s="578"/>
      <c r="AF979" s="396"/>
      <c r="AG979" s="682">
        <v>0</v>
      </c>
      <c r="AH979" s="683"/>
      <c r="AI979" s="396"/>
      <c r="AJ979" s="682">
        <v>0</v>
      </c>
      <c r="AK979" s="396"/>
      <c r="AL979" s="396"/>
      <c r="AM979" s="396">
        <v>0</v>
      </c>
      <c r="AN979" s="396"/>
      <c r="AO979" s="396"/>
      <c r="AP979" s="396">
        <v>0</v>
      </c>
      <c r="AQ979" s="396"/>
      <c r="AR979" s="396"/>
      <c r="AS979" s="396">
        <v>0</v>
      </c>
      <c r="AT979" s="396"/>
      <c r="AU979" s="396"/>
      <c r="AV979" s="396">
        <v>0</v>
      </c>
      <c r="AW979" s="396"/>
      <c r="AX979" s="396">
        <v>0</v>
      </c>
      <c r="AY979" s="396">
        <v>0</v>
      </c>
      <c r="AZ979" s="396">
        <v>0</v>
      </c>
      <c r="BA979" s="396"/>
      <c r="BB979" s="396">
        <v>0</v>
      </c>
      <c r="BC979" s="396"/>
      <c r="BD979" s="396"/>
      <c r="BE979" s="396">
        <v>0</v>
      </c>
      <c r="BF979" s="396"/>
      <c r="BG979" s="396"/>
      <c r="BH979" s="396">
        <v>0</v>
      </c>
      <c r="BI979" s="396"/>
      <c r="BJ979" s="396"/>
      <c r="BK979" s="396">
        <v>0</v>
      </c>
      <c r="BL979" s="396"/>
      <c r="BM979" s="396"/>
      <c r="BN979" s="396"/>
      <c r="BO979" s="396"/>
      <c r="BP979" s="396"/>
      <c r="BQ979" s="599">
        <f>SUM(BS979:BW979)</f>
        <v>0</v>
      </c>
      <c r="BR979" s="223">
        <v>0</v>
      </c>
      <c r="BS979" s="660">
        <v>0</v>
      </c>
      <c r="BT979" s="660">
        <v>0</v>
      </c>
      <c r="BU979" s="660">
        <v>0</v>
      </c>
      <c r="BV979" s="660">
        <v>0</v>
      </c>
      <c r="BW979" s="660">
        <v>0</v>
      </c>
      <c r="BX979" s="660">
        <v>0</v>
      </c>
      <c r="BY979" s="660">
        <v>0</v>
      </c>
      <c r="BZ979" s="222"/>
      <c r="CA979" s="223"/>
      <c r="CB979" s="222"/>
      <c r="CC979" s="222"/>
      <c r="CD979" s="222"/>
      <c r="CE979" s="222"/>
      <c r="CF979" s="222"/>
      <c r="CG979" s="222"/>
      <c r="CH979" s="222"/>
      <c r="CI979" s="221"/>
      <c r="CJ979" s="221"/>
      <c r="CK979" s="214"/>
    </row>
    <row r="980" spans="1:89" s="220" customFormat="1" ht="30" outlineLevel="1">
      <c r="A980" s="568"/>
      <c r="B980" s="624"/>
      <c r="C980" s="569" t="s">
        <v>420</v>
      </c>
      <c r="D980" s="219" t="s">
        <v>423</v>
      </c>
      <c r="E980" s="222" t="s">
        <v>345</v>
      </c>
      <c r="F980" s="222" t="s">
        <v>14</v>
      </c>
      <c r="G980" s="599">
        <f t="shared" si="1458"/>
        <v>45</v>
      </c>
      <c r="H980" s="570">
        <f>I980</f>
        <v>15</v>
      </c>
      <c r="I980" s="571">
        <v>15</v>
      </c>
      <c r="J980" s="570"/>
      <c r="K980" s="571">
        <v>5</v>
      </c>
      <c r="L980" s="571">
        <v>0</v>
      </c>
      <c r="M980" s="571">
        <v>0</v>
      </c>
      <c r="N980" s="571">
        <v>5</v>
      </c>
      <c r="O980" s="571">
        <f t="shared" si="1465"/>
        <v>10</v>
      </c>
      <c r="P980" s="571">
        <v>10</v>
      </c>
      <c r="Q980" s="571">
        <v>10</v>
      </c>
      <c r="R980" s="571">
        <v>10</v>
      </c>
      <c r="S980" s="571">
        <v>10</v>
      </c>
      <c r="T980" s="221">
        <f t="shared" si="1460"/>
        <v>28</v>
      </c>
      <c r="U980" s="571">
        <v>15</v>
      </c>
      <c r="V980" s="571">
        <v>4</v>
      </c>
      <c r="W980" s="568">
        <f>5+4</f>
        <v>9</v>
      </c>
      <c r="X980" s="568"/>
      <c r="Y980" s="568"/>
      <c r="Z980" s="568"/>
      <c r="AA980" s="229" t="s">
        <v>316</v>
      </c>
      <c r="AB980" s="575">
        <f t="shared" si="1463"/>
        <v>4.4526032397901894E-6</v>
      </c>
      <c r="AC980" s="212">
        <f>U980/$U$44*$AC$44/$U$44</f>
        <v>2.0060468631897201E-4</v>
      </c>
      <c r="AD980" s="568">
        <f t="shared" si="1466"/>
        <v>6.9108314436885851E-2</v>
      </c>
      <c r="AE980" s="212">
        <v>6.2207513227513218E-4</v>
      </c>
      <c r="AF980" s="396"/>
      <c r="AG980" s="682">
        <v>0</v>
      </c>
      <c r="AH980" s="683">
        <v>0</v>
      </c>
      <c r="AI980" s="682">
        <v>2.4526032397901899E-6</v>
      </c>
      <c r="AJ980" s="682">
        <v>8.4492181610772046E-4</v>
      </c>
      <c r="AK980" s="682">
        <v>6.930664259679032E-6</v>
      </c>
      <c r="AL980" s="682">
        <v>9.9999999999999995E-7</v>
      </c>
      <c r="AM980" s="682">
        <v>3.4449999999999997E-4</v>
      </c>
      <c r="AN980" s="682">
        <v>3.263960464530233E-6</v>
      </c>
      <c r="AO980" s="682">
        <v>0</v>
      </c>
      <c r="AP980" s="682">
        <v>0</v>
      </c>
      <c r="AQ980" s="682">
        <v>0</v>
      </c>
      <c r="AR980" s="682">
        <v>0</v>
      </c>
      <c r="AS980" s="682">
        <v>0</v>
      </c>
      <c r="AT980" s="682">
        <v>0</v>
      </c>
      <c r="AU980" s="682">
        <v>9.9999999999999995E-7</v>
      </c>
      <c r="AV980" s="682">
        <v>3.4449999999999997E-4</v>
      </c>
      <c r="AW980" s="682">
        <v>3.2927933419351366E-6</v>
      </c>
      <c r="AX980" s="396">
        <v>1.9999999999999999E-6</v>
      </c>
      <c r="AY980" s="396">
        <v>6.8899999999999994E-4</v>
      </c>
      <c r="AZ980" s="396">
        <v>6.5567538064653692E-6</v>
      </c>
      <c r="BA980" s="682"/>
      <c r="BB980" s="682">
        <v>0</v>
      </c>
      <c r="BC980" s="682"/>
      <c r="BD980" s="682"/>
      <c r="BE980" s="682">
        <v>0</v>
      </c>
      <c r="BF980" s="682"/>
      <c r="BG980" s="682"/>
      <c r="BH980" s="682">
        <v>0</v>
      </c>
      <c r="BI980" s="682"/>
      <c r="BJ980" s="682"/>
      <c r="BK980" s="682">
        <v>0</v>
      </c>
      <c r="BL980" s="682"/>
      <c r="BM980" s="682"/>
      <c r="BN980" s="682"/>
      <c r="BO980" s="682"/>
      <c r="BP980" s="682"/>
      <c r="BQ980" s="599">
        <f t="shared" ref="BQ980:BQ984" si="1467">SUM(BS980:BW980)</f>
        <v>0</v>
      </c>
      <c r="BR980" s="223">
        <v>0</v>
      </c>
      <c r="BS980" s="660">
        <v>0</v>
      </c>
      <c r="BT980" s="660">
        <v>0</v>
      </c>
      <c r="BU980" s="660">
        <v>0</v>
      </c>
      <c r="BV980" s="660">
        <v>0</v>
      </c>
      <c r="BW980" s="660">
        <v>0</v>
      </c>
      <c r="BX980" s="660">
        <v>0</v>
      </c>
      <c r="BY980" s="660">
        <v>0</v>
      </c>
      <c r="BZ980" s="570"/>
      <c r="CA980" s="223"/>
      <c r="CB980" s="578"/>
      <c r="CC980" s="578"/>
      <c r="CD980" s="578"/>
      <c r="CE980" s="578"/>
      <c r="CF980" s="578"/>
      <c r="CG980" s="578"/>
      <c r="CH980" s="578"/>
      <c r="CI980" s="578"/>
      <c r="CJ980" s="578"/>
      <c r="CK980" s="577"/>
    </row>
    <row r="981" spans="1:89" s="220" customFormat="1" ht="30" outlineLevel="1">
      <c r="A981" s="568"/>
      <c r="B981" s="624"/>
      <c r="C981" s="574" t="s">
        <v>421</v>
      </c>
      <c r="D981" s="313" t="s">
        <v>424</v>
      </c>
      <c r="E981" s="222" t="s">
        <v>75</v>
      </c>
      <c r="F981" s="222" t="s">
        <v>14</v>
      </c>
      <c r="G981" s="599">
        <f t="shared" si="1458"/>
        <v>313</v>
      </c>
      <c r="H981" s="570"/>
      <c r="I981" s="571"/>
      <c r="J981" s="570">
        <v>88</v>
      </c>
      <c r="K981" s="571">
        <v>27</v>
      </c>
      <c r="L981" s="571">
        <v>18</v>
      </c>
      <c r="M981" s="571">
        <v>17</v>
      </c>
      <c r="N981" s="571">
        <v>11</v>
      </c>
      <c r="O981" s="571">
        <f t="shared" si="1465"/>
        <v>73</v>
      </c>
      <c r="P981" s="571">
        <v>76</v>
      </c>
      <c r="Q981" s="571">
        <v>76</v>
      </c>
      <c r="R981" s="571">
        <v>76</v>
      </c>
      <c r="S981" s="571">
        <v>76</v>
      </c>
      <c r="T981" s="221">
        <f t="shared" si="1460"/>
        <v>35</v>
      </c>
      <c r="U981" s="571"/>
      <c r="V981" s="571">
        <v>5</v>
      </c>
      <c r="W981" s="568">
        <v>30</v>
      </c>
      <c r="X981" s="568"/>
      <c r="Y981" s="568"/>
      <c r="Z981" s="568"/>
      <c r="AA981" s="296" t="s">
        <v>316</v>
      </c>
      <c r="AB981" s="575">
        <f t="shared" si="1463"/>
        <v>0.1651019996098563</v>
      </c>
      <c r="AC981" s="212"/>
      <c r="AD981" s="568">
        <f t="shared" si="1466"/>
        <v>0</v>
      </c>
      <c r="AE981" s="584"/>
      <c r="AF981" s="396">
        <v>4.2500000000000003E-3</v>
      </c>
      <c r="AG981" s="682">
        <v>1.4641250000000001</v>
      </c>
      <c r="AH981" s="683">
        <v>1.30447375E-2</v>
      </c>
      <c r="AI981" s="682">
        <v>2.549999960985631E-2</v>
      </c>
      <c r="AJ981" s="682">
        <v>8.784749865595499</v>
      </c>
      <c r="AK981" s="682">
        <v>7.2330192360144124E-2</v>
      </c>
      <c r="AL981" s="682">
        <v>5.7390000000000002E-3</v>
      </c>
      <c r="AM981" s="682">
        <v>1.9770855000000001</v>
      </c>
      <c r="AN981" s="682">
        <v>1.873513306640354E-2</v>
      </c>
      <c r="AO981" s="682">
        <v>9.5639999999999996E-3</v>
      </c>
      <c r="AP981" s="682">
        <v>3.2947979999999997</v>
      </c>
      <c r="AQ981" s="682">
        <v>2.9346669077762989E-2</v>
      </c>
      <c r="AR981" s="682">
        <v>1.3176E-2</v>
      </c>
      <c r="AS981" s="682">
        <v>4.5391320000000004</v>
      </c>
      <c r="AT981" s="682">
        <v>4.2890690118826826E-2</v>
      </c>
      <c r="AU981" s="682">
        <v>1.5513000000000001E-2</v>
      </c>
      <c r="AV981" s="682">
        <v>5.3442284999999998</v>
      </c>
      <c r="AW981" s="682">
        <v>5.108439590678171E-2</v>
      </c>
      <c r="AX981" s="396">
        <v>4.3992000000000003E-2</v>
      </c>
      <c r="AY981" s="396">
        <v>15.155244</v>
      </c>
      <c r="AZ981" s="396">
        <v>0.14205688816977508</v>
      </c>
      <c r="BA981" s="682">
        <v>4.5679999999999998E-2</v>
      </c>
      <c r="BB981" s="682">
        <v>15.73676</v>
      </c>
      <c r="BC981" s="682">
        <v>0.15600039759995477</v>
      </c>
      <c r="BD981" s="682">
        <v>4.5679999999999998E-2</v>
      </c>
      <c r="BE981" s="682">
        <v>15.73676</v>
      </c>
      <c r="BF981" s="682">
        <v>0.16393684079999596</v>
      </c>
      <c r="BG981" s="682">
        <v>4.5679999999999998E-2</v>
      </c>
      <c r="BH981" s="682">
        <v>15.73676</v>
      </c>
      <c r="BI981" s="682">
        <v>0.1722789223999327</v>
      </c>
      <c r="BJ981" s="682">
        <v>4.5679999999999998E-2</v>
      </c>
      <c r="BK981" s="682">
        <v>15.73676</v>
      </c>
      <c r="BL981" s="682">
        <v>0.1810481120000163</v>
      </c>
      <c r="BM981" s="682"/>
      <c r="BN981" s="682"/>
      <c r="BO981" s="682"/>
      <c r="BP981" s="682"/>
      <c r="BQ981" s="599">
        <f t="shared" si="1467"/>
        <v>0</v>
      </c>
      <c r="BR981" s="223">
        <v>0</v>
      </c>
      <c r="BS981" s="660">
        <v>0</v>
      </c>
      <c r="BT981" s="660">
        <v>0</v>
      </c>
      <c r="BU981" s="660">
        <v>0</v>
      </c>
      <c r="BV981" s="660">
        <v>0</v>
      </c>
      <c r="BW981" s="660">
        <v>0</v>
      </c>
      <c r="BX981" s="660">
        <v>0</v>
      </c>
      <c r="BY981" s="660">
        <v>0</v>
      </c>
      <c r="BZ981" s="570"/>
      <c r="CA981" s="223"/>
      <c r="CB981" s="578"/>
      <c r="CC981" s="578"/>
      <c r="CD981" s="578"/>
      <c r="CE981" s="578"/>
      <c r="CF981" s="578"/>
      <c r="CG981" s="578"/>
      <c r="CH981" s="578"/>
      <c r="CI981" s="578"/>
      <c r="CJ981" s="578"/>
      <c r="CK981" s="577"/>
    </row>
    <row r="982" spans="1:89" s="220" customFormat="1" ht="30" outlineLevel="1">
      <c r="A982" s="568"/>
      <c r="B982" s="624"/>
      <c r="C982" s="466" t="s">
        <v>205</v>
      </c>
      <c r="D982" s="467" t="s">
        <v>425</v>
      </c>
      <c r="E982" s="222" t="s">
        <v>75</v>
      </c>
      <c r="F982" s="222" t="s">
        <v>14</v>
      </c>
      <c r="G982" s="599">
        <f t="shared" si="1458"/>
        <v>919</v>
      </c>
      <c r="H982" s="570">
        <f>ROUND(U982/$U$46*$H$46,0)</f>
        <v>531</v>
      </c>
      <c r="I982" s="571">
        <f>V982</f>
        <v>120</v>
      </c>
      <c r="J982" s="570">
        <v>408</v>
      </c>
      <c r="K982" s="571">
        <v>33</v>
      </c>
      <c r="L982" s="571">
        <v>25</v>
      </c>
      <c r="M982" s="571">
        <v>27</v>
      </c>
      <c r="N982" s="571">
        <v>52</v>
      </c>
      <c r="O982" s="571">
        <f t="shared" si="1465"/>
        <v>137</v>
      </c>
      <c r="P982" s="571">
        <v>130</v>
      </c>
      <c r="Q982" s="571">
        <v>124</v>
      </c>
      <c r="R982" s="571">
        <v>118</v>
      </c>
      <c r="S982" s="571">
        <v>112</v>
      </c>
      <c r="T982" s="221">
        <f t="shared" si="1460"/>
        <v>730</v>
      </c>
      <c r="U982" s="571">
        <f>383+107</f>
        <v>490</v>
      </c>
      <c r="V982" s="571">
        <f>117+3</f>
        <v>120</v>
      </c>
      <c r="W982" s="568">
        <v>120</v>
      </c>
      <c r="X982" s="568"/>
      <c r="Y982" s="568"/>
      <c r="Z982" s="568"/>
      <c r="AA982" s="222" t="s">
        <v>316</v>
      </c>
      <c r="AB982" s="575">
        <f t="shared" si="1463"/>
        <v>3.9734781699999999</v>
      </c>
      <c r="AC982" s="222">
        <v>3.0221338554622892</v>
      </c>
      <c r="AD982" s="581">
        <f t="shared" ref="AD982:AD984" si="1468">AC982*344.5</f>
        <v>1041.1251132067587</v>
      </c>
      <c r="AE982" s="584">
        <f>AC982*3.11+3.01842834460511-0.6</f>
        <v>11.817264635092828</v>
      </c>
      <c r="AF982" s="396">
        <v>3.3824489999999999E-2</v>
      </c>
      <c r="AG982" s="682">
        <v>11.652536805</v>
      </c>
      <c r="AH982" s="396">
        <v>0.11173501558503357</v>
      </c>
      <c r="AI982" s="682">
        <v>0.10706768</v>
      </c>
      <c r="AJ982" s="682">
        <v>36.884815760000002</v>
      </c>
      <c r="AK982" s="682">
        <v>0.35882253781240003</v>
      </c>
      <c r="AL982" s="682">
        <v>0.30165999999999998</v>
      </c>
      <c r="AM982" s="682">
        <v>103.92187</v>
      </c>
      <c r="AN982" s="682">
        <v>0.98460631373019014</v>
      </c>
      <c r="AO982" s="682">
        <v>0.28755799999999998</v>
      </c>
      <c r="AP982" s="682">
        <v>99.06373099999999</v>
      </c>
      <c r="AQ982" s="682">
        <v>0.88235774431862923</v>
      </c>
      <c r="AR982" s="682">
        <v>0.41505799999999998</v>
      </c>
      <c r="AS982" s="682">
        <v>142.987481</v>
      </c>
      <c r="AT982" s="682">
        <v>1.3511023117289027</v>
      </c>
      <c r="AU982" s="682">
        <v>0.339312</v>
      </c>
      <c r="AV982" s="682">
        <v>116.892984</v>
      </c>
      <c r="AW982" s="682">
        <v>1.1172842944386951</v>
      </c>
      <c r="AX982" s="396">
        <v>1.343588</v>
      </c>
      <c r="AY982" s="396">
        <v>462.86606599999999</v>
      </c>
      <c r="AZ982" s="396">
        <v>4.335350664216417</v>
      </c>
      <c r="BA982" s="682">
        <v>1.2764089999999999</v>
      </c>
      <c r="BB982" s="682">
        <v>439.72290049999998</v>
      </c>
      <c r="BC982" s="682">
        <v>4.359026083628736</v>
      </c>
      <c r="BD982" s="682">
        <v>1.2125889999999999</v>
      </c>
      <c r="BE982" s="682">
        <v>417.73691049999996</v>
      </c>
      <c r="BF982" s="682">
        <v>4.3517515290898929</v>
      </c>
      <c r="BG982" s="682">
        <v>1.1519600000000001</v>
      </c>
      <c r="BH982" s="682">
        <v>396.85022000000004</v>
      </c>
      <c r="BI982" s="682">
        <v>4.3445365027983032</v>
      </c>
      <c r="BJ982" s="682">
        <v>1.0943620000000001</v>
      </c>
      <c r="BK982" s="682">
        <v>377.00770900000003</v>
      </c>
      <c r="BL982" s="682">
        <v>4.3373943508003912</v>
      </c>
      <c r="BM982" s="682"/>
      <c r="BN982" s="682"/>
      <c r="BO982" s="682"/>
      <c r="BP982" s="682"/>
      <c r="BQ982" s="599">
        <f t="shared" si="1467"/>
        <v>2.7650752168089898</v>
      </c>
      <c r="BR982" s="223"/>
      <c r="BS982" s="660"/>
      <c r="BT982" s="660">
        <v>0.9538760727051574</v>
      </c>
      <c r="BU982" s="660">
        <v>0.63495114410383269</v>
      </c>
      <c r="BV982" s="660">
        <v>0.60320399999999996</v>
      </c>
      <c r="BW982" s="660">
        <v>0.573044</v>
      </c>
      <c r="BX982" s="660">
        <v>0.54439199999999999</v>
      </c>
      <c r="BY982" s="660">
        <v>0.51717199999999997</v>
      </c>
      <c r="BZ982" s="570"/>
      <c r="CA982" s="223"/>
      <c r="CB982" s="568"/>
      <c r="CC982" s="568">
        <v>3.3900139999999995E-2</v>
      </c>
      <c r="CD982" s="568"/>
      <c r="CE982" s="568"/>
      <c r="CF982" s="568"/>
      <c r="CG982" s="568"/>
      <c r="CH982" s="568"/>
      <c r="CI982" s="578"/>
      <c r="CJ982" s="578"/>
      <c r="CK982" s="577"/>
    </row>
    <row r="983" spans="1:89" s="220" customFormat="1" ht="30" outlineLevel="1">
      <c r="A983" s="568"/>
      <c r="B983" s="624"/>
      <c r="C983" s="468" t="s">
        <v>207</v>
      </c>
      <c r="D983" s="467" t="s">
        <v>371</v>
      </c>
      <c r="E983" s="222" t="s">
        <v>75</v>
      </c>
      <c r="F983" s="222" t="s">
        <v>14</v>
      </c>
      <c r="G983" s="599">
        <f t="shared" si="1458"/>
        <v>159</v>
      </c>
      <c r="H983" s="570"/>
      <c r="I983" s="571"/>
      <c r="J983" s="570"/>
      <c r="K983" s="571">
        <v>13</v>
      </c>
      <c r="L983" s="571">
        <v>13</v>
      </c>
      <c r="M983" s="571">
        <v>13</v>
      </c>
      <c r="N983" s="571">
        <v>12</v>
      </c>
      <c r="O983" s="571">
        <f t="shared" si="1465"/>
        <v>51</v>
      </c>
      <c r="P983" s="571">
        <v>53</v>
      </c>
      <c r="Q983" s="571">
        <v>55</v>
      </c>
      <c r="R983" s="571">
        <v>57</v>
      </c>
      <c r="S983" s="571">
        <v>59</v>
      </c>
      <c r="T983" s="221">
        <f t="shared" si="1460"/>
        <v>84</v>
      </c>
      <c r="U983" s="571"/>
      <c r="V983" s="571">
        <v>73</v>
      </c>
      <c r="W983" s="568">
        <v>11</v>
      </c>
      <c r="X983" s="568"/>
      <c r="Y983" s="568"/>
      <c r="Z983" s="568"/>
      <c r="AA983" s="222" t="s">
        <v>316</v>
      </c>
      <c r="AB983" s="575">
        <f t="shared" si="1463"/>
        <v>13.788074658987215</v>
      </c>
      <c r="AC983" s="295">
        <f>AF983/$AF$47*$AC$47+6.21839665478836+2</f>
        <v>19.335891996682591</v>
      </c>
      <c r="AD983" s="581">
        <f t="shared" si="1468"/>
        <v>6661.2147928571521</v>
      </c>
      <c r="AE983" s="295">
        <f>49.9273689504459+11.1053438770475+7.5399999999999</f>
        <v>68.572712827493305</v>
      </c>
      <c r="AF983" s="396">
        <v>9.8366816589872155</v>
      </c>
      <c r="AG983" s="682">
        <v>3388.7368315210956</v>
      </c>
      <c r="AH983" s="396">
        <v>28.015239319829</v>
      </c>
      <c r="AI983" s="682">
        <v>1.1592119999999999</v>
      </c>
      <c r="AJ983" s="682">
        <v>399.34853399999997</v>
      </c>
      <c r="AK983" s="682">
        <v>3.4787285913979997</v>
      </c>
      <c r="AL983" s="682">
        <v>0.26755800000000002</v>
      </c>
      <c r="AM983" s="682">
        <v>92.173731000000004</v>
      </c>
      <c r="AN983" s="682">
        <v>1.6546022830612213</v>
      </c>
      <c r="AO983" s="682">
        <v>0.30120200000000003</v>
      </c>
      <c r="AP983" s="682">
        <v>103.76408900000001</v>
      </c>
      <c r="AQ983" s="682">
        <v>1.800795866537787</v>
      </c>
      <c r="AR983" s="682">
        <v>0.23495199999999999</v>
      </c>
      <c r="AS983" s="682">
        <v>80.940963999999994</v>
      </c>
      <c r="AT983" s="682">
        <v>1.4702160956572103</v>
      </c>
      <c r="AU983" s="682">
        <v>0.222943</v>
      </c>
      <c r="AV983" s="682">
        <v>76.803863500000006</v>
      </c>
      <c r="AW983" s="682">
        <v>1.388409916204</v>
      </c>
      <c r="AX983" s="396">
        <v>1.0266549999999999</v>
      </c>
      <c r="AY983" s="396">
        <v>353.68264750000003</v>
      </c>
      <c r="AZ983" s="396">
        <v>6.3140241614602184</v>
      </c>
      <c r="BA983" s="682">
        <v>0.92741200000000001</v>
      </c>
      <c r="BB983" s="682">
        <v>319.49343399999998</v>
      </c>
      <c r="BC983" s="682">
        <v>5.9714814427809912</v>
      </c>
      <c r="BD983" s="682">
        <v>0.83811400000000003</v>
      </c>
      <c r="BE983" s="682">
        <v>288.73027300000001</v>
      </c>
      <c r="BF983" s="682">
        <v>5.6758646052273463</v>
      </c>
      <c r="BG983" s="682">
        <v>0.75720699999999996</v>
      </c>
      <c r="BH983" s="682">
        <v>260.85781149999997</v>
      </c>
      <c r="BI983" s="682">
        <v>5.3821937992723523</v>
      </c>
      <c r="BJ983" s="682">
        <v>0.68394100000000002</v>
      </c>
      <c r="BK983" s="682">
        <v>235.61767450000002</v>
      </c>
      <c r="BL983" s="682">
        <v>5.1012302817990474</v>
      </c>
      <c r="BM983" s="682"/>
      <c r="BN983" s="682"/>
      <c r="BO983" s="682"/>
      <c r="BP983" s="682"/>
      <c r="BQ983" s="599">
        <f t="shared" si="1467"/>
        <v>47.232597063281055</v>
      </c>
      <c r="BR983" s="223"/>
      <c r="BS983" s="660"/>
      <c r="BT983" s="665">
        <v>3.2153214781490114</v>
      </c>
      <c r="BU983" s="660">
        <v>14.835306423127502</v>
      </c>
      <c r="BV983" s="660">
        <v>15.500127661012556</v>
      </c>
      <c r="BW983" s="660">
        <v>13.681841500991986</v>
      </c>
      <c r="BX983" s="660">
        <v>13.073150770681481</v>
      </c>
      <c r="BY983" s="660">
        <v>12.504944414705896</v>
      </c>
      <c r="BZ983" s="570"/>
      <c r="CA983" s="223"/>
      <c r="CB983" s="568"/>
      <c r="CC983" s="568">
        <v>3.3292661200000002</v>
      </c>
      <c r="CD983" s="568"/>
      <c r="CE983" s="568"/>
      <c r="CF983" s="568"/>
      <c r="CG983" s="568"/>
      <c r="CH983" s="568"/>
      <c r="CI983" s="578"/>
      <c r="CJ983" s="578"/>
      <c r="CK983" s="577"/>
    </row>
    <row r="984" spans="1:89" ht="30" outlineLevel="1">
      <c r="A984" s="568"/>
      <c r="B984" s="624"/>
      <c r="C984" s="466" t="s">
        <v>209</v>
      </c>
      <c r="D984" s="469" t="s">
        <v>366</v>
      </c>
      <c r="E984" s="226" t="s">
        <v>75</v>
      </c>
      <c r="F984" s="226" t="s">
        <v>14</v>
      </c>
      <c r="G984" s="599">
        <f t="shared" si="1458"/>
        <v>11193</v>
      </c>
      <c r="H984" s="225">
        <v>1735</v>
      </c>
      <c r="I984" s="571">
        <v>863</v>
      </c>
      <c r="J984" s="225">
        <v>2240</v>
      </c>
      <c r="K984" s="571">
        <v>652</v>
      </c>
      <c r="L984" s="571">
        <v>655</v>
      </c>
      <c r="M984" s="571">
        <v>655</v>
      </c>
      <c r="N984" s="571">
        <v>655</v>
      </c>
      <c r="O984" s="571">
        <f t="shared" si="1465"/>
        <v>2617</v>
      </c>
      <c r="P984" s="571">
        <v>2696</v>
      </c>
      <c r="Q984" s="571">
        <v>2777</v>
      </c>
      <c r="R984" s="571">
        <v>2860</v>
      </c>
      <c r="S984" s="571">
        <v>2946</v>
      </c>
      <c r="T984" s="221">
        <f t="shared" si="1460"/>
        <v>6016</v>
      </c>
      <c r="U984" s="571">
        <v>2187</v>
      </c>
      <c r="V984" s="571">
        <v>863</v>
      </c>
      <c r="W984" s="568">
        <v>2966</v>
      </c>
      <c r="X984" s="568"/>
      <c r="Y984" s="568"/>
      <c r="Z984" s="568"/>
      <c r="AA984" s="222" t="s">
        <v>316</v>
      </c>
      <c r="AB984" s="575">
        <f t="shared" si="1463"/>
        <v>8.3262770787438427</v>
      </c>
      <c r="AC984" s="633">
        <f>19.5597187984725+5.83379640484049-AC983-AC982-AC981-AC980-AC979+15.4784962140783</f>
        <v>18.513784960560088</v>
      </c>
      <c r="AD984" s="634">
        <f t="shared" si="1468"/>
        <v>6377.9989189129501</v>
      </c>
      <c r="AE984" s="633">
        <f>54.8727454774627+18.2940601399454-AE983-AE982-AE981-AE980-AE979+53.562943255996</f>
        <v>46.33914933568569</v>
      </c>
      <c r="AF984" s="396">
        <v>0.11259753974384296</v>
      </c>
      <c r="AG984" s="682">
        <v>38.789852441753901</v>
      </c>
      <c r="AH984" s="396">
        <v>0.33494747263497038</v>
      </c>
      <c r="AI984" s="682">
        <v>2.9622575389999999</v>
      </c>
      <c r="AJ984" s="682">
        <v>1020.4977221854999</v>
      </c>
      <c r="AK984" s="682">
        <v>8.3470982791089519</v>
      </c>
      <c r="AL984" s="682">
        <v>0.28909800000000002</v>
      </c>
      <c r="AM984" s="682">
        <v>99.594261000000003</v>
      </c>
      <c r="AN984" s="682">
        <v>0.94360444237476149</v>
      </c>
      <c r="AO984" s="682">
        <v>0.61059200000000002</v>
      </c>
      <c r="AP984" s="682">
        <v>210.34894400000002</v>
      </c>
      <c r="AQ984" s="682">
        <v>1.8735718700888186</v>
      </c>
      <c r="AR984" s="682">
        <v>0.38326500000000002</v>
      </c>
      <c r="AS984" s="682">
        <v>132.03479250000001</v>
      </c>
      <c r="AT984" s="682">
        <v>1.2476093160589072</v>
      </c>
      <c r="AU984" s="682">
        <v>0.57755299999999998</v>
      </c>
      <c r="AV984" s="682">
        <v>198.96700849999999</v>
      </c>
      <c r="AW984" s="682">
        <v>1.901762673014664</v>
      </c>
      <c r="AX984" s="396">
        <v>1.8605080000000001</v>
      </c>
      <c r="AY984" s="396">
        <v>640.94500600000003</v>
      </c>
      <c r="AZ984" s="396">
        <v>5.9665483015371521</v>
      </c>
      <c r="BA984" s="682">
        <v>1.7389870000000001</v>
      </c>
      <c r="BB984" s="682">
        <v>599.08102150000002</v>
      </c>
      <c r="BC984" s="682">
        <v>5.9387623340882785</v>
      </c>
      <c r="BD984" s="682">
        <v>1.6519269999999999</v>
      </c>
      <c r="BE984" s="682">
        <v>569.08885149999992</v>
      </c>
      <c r="BF984" s="682">
        <v>5.9284521368698542</v>
      </c>
      <c r="BG984" s="682">
        <v>1.569143</v>
      </c>
      <c r="BH984" s="682">
        <v>540.56976350000002</v>
      </c>
      <c r="BI984" s="682">
        <v>5.9179129844876881</v>
      </c>
      <c r="BJ984" s="682">
        <v>1.490764</v>
      </c>
      <c r="BK984" s="682">
        <v>513.56819799999994</v>
      </c>
      <c r="BL984" s="682">
        <v>5.9084940376005326</v>
      </c>
      <c r="BM984" s="682"/>
      <c r="BN984" s="682"/>
      <c r="BO984" s="682"/>
      <c r="BP984" s="682"/>
      <c r="BQ984" s="599">
        <f t="shared" si="1467"/>
        <v>352.41052881809736</v>
      </c>
      <c r="BR984" s="223"/>
      <c r="BS984" s="660"/>
      <c r="BT984" s="660">
        <v>89.457557403915047</v>
      </c>
      <c r="BU984" s="660">
        <v>85.607206734736394</v>
      </c>
      <c r="BV984" s="660">
        <v>88.671816552888416</v>
      </c>
      <c r="BW984" s="660">
        <v>88.673948126557477</v>
      </c>
      <c r="BX984" s="660">
        <v>86.96914805958609</v>
      </c>
      <c r="BY984" s="660">
        <v>99.942820969712059</v>
      </c>
      <c r="BZ984" s="570">
        <f>SUM(CA984:CD984)</f>
        <v>81.11609267</v>
      </c>
      <c r="CA984" s="223"/>
      <c r="CB984" s="568"/>
      <c r="CC984" s="568">
        <v>81.11609267</v>
      </c>
      <c r="CD984" s="568"/>
      <c r="CE984" s="568"/>
      <c r="CF984" s="568"/>
      <c r="CG984" s="568"/>
      <c r="CH984" s="568"/>
      <c r="CI984" s="578"/>
      <c r="CJ984" s="601"/>
      <c r="CK984" s="577"/>
    </row>
    <row r="985" spans="1:89" outlineLevel="1">
      <c r="A985" s="222"/>
      <c r="B985" s="222"/>
      <c r="C985" s="218" t="s">
        <v>104</v>
      </c>
      <c r="D985" s="222"/>
      <c r="E985" s="222"/>
      <c r="F985" s="222"/>
      <c r="G985" s="225">
        <f t="shared" si="1458"/>
        <v>0</v>
      </c>
      <c r="H985" s="225"/>
      <c r="I985" s="224"/>
      <c r="J985" s="225"/>
      <c r="K985" s="224"/>
      <c r="L985" s="224"/>
      <c r="M985" s="224"/>
      <c r="N985" s="224"/>
      <c r="O985" s="571">
        <f t="shared" si="1465"/>
        <v>0</v>
      </c>
      <c r="P985" s="224"/>
      <c r="Q985" s="224"/>
      <c r="R985" s="224"/>
      <c r="S985" s="224"/>
      <c r="T985" s="221">
        <f t="shared" si="1460"/>
        <v>0</v>
      </c>
      <c r="U985" s="222"/>
      <c r="V985" s="222"/>
      <c r="W985" s="222"/>
      <c r="X985" s="222"/>
      <c r="Y985" s="222"/>
      <c r="Z985" s="222"/>
      <c r="AA985" s="222"/>
      <c r="AB985" s="575">
        <f t="shared" si="1463"/>
        <v>0</v>
      </c>
      <c r="AC985" s="247"/>
      <c r="AD985" s="247"/>
      <c r="AE985" s="247"/>
      <c r="AF985" s="684"/>
      <c r="AG985" s="684"/>
      <c r="AH985" s="684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  <c r="BG985" s="396"/>
      <c r="BH985" s="396"/>
      <c r="BI985" s="396"/>
      <c r="BJ985" s="396"/>
      <c r="BK985" s="396"/>
      <c r="BL985" s="396"/>
      <c r="BM985" s="396"/>
      <c r="BN985" s="396"/>
      <c r="BO985" s="396"/>
      <c r="BP985" s="396"/>
      <c r="BQ985" s="575"/>
      <c r="BR985" s="223"/>
      <c r="BS985" s="222"/>
      <c r="BT985" s="222"/>
      <c r="BU985" s="222"/>
      <c r="BV985" s="222"/>
      <c r="BW985" s="222"/>
      <c r="BX985" s="222"/>
      <c r="BY985" s="222"/>
      <c r="BZ985" s="225">
        <f>SUM(CA985:CD985)</f>
        <v>0</v>
      </c>
      <c r="CA985" s="223"/>
      <c r="CB985" s="222"/>
      <c r="CC985" s="222"/>
      <c r="CD985" s="222"/>
      <c r="CE985" s="222"/>
      <c r="CF985" s="226"/>
      <c r="CG985" s="568"/>
      <c r="CH985" s="568"/>
      <c r="CI985" s="89"/>
      <c r="CJ985" s="89"/>
      <c r="CK985" s="222"/>
    </row>
    <row r="986" spans="1:89" outlineLevel="1">
      <c r="A986" s="117"/>
      <c r="B986" s="117"/>
      <c r="C986" s="97"/>
      <c r="D986" s="124" t="s">
        <v>13</v>
      </c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24"/>
      <c r="AB986" s="575">
        <f>SUM(AB979:AB985)</f>
        <v>26.252936359944155</v>
      </c>
      <c r="AC986" s="635">
        <f t="shared" ref="AC986:AE986" si="1469">SUM(AC979:AC985)</f>
        <v>40.872011417391285</v>
      </c>
      <c r="AD986" s="635">
        <f t="shared" si="1469"/>
        <v>14080.407933291299</v>
      </c>
      <c r="AE986" s="635">
        <f t="shared" si="1469"/>
        <v>126.72974887340409</v>
      </c>
      <c r="AF986" s="247">
        <f t="shared" ref="AF986" si="1470">SUM(AF979:AF985)</f>
        <v>9.9873536887310586</v>
      </c>
      <c r="AG986" s="247">
        <f t="shared" ref="AG986" si="1471">SUM(AG979:AG985)</f>
        <v>3440.6433457678495</v>
      </c>
      <c r="AH986" s="247">
        <f t="shared" ref="AH986" si="1472">SUM(AH979:AH985)</f>
        <v>28.474966545549002</v>
      </c>
      <c r="AI986" s="111">
        <f>SUM(AI979:AI985)</f>
        <v>4.2540396712130963</v>
      </c>
      <c r="AJ986" s="225">
        <f t="shared" ref="AJ986:BP986" si="1473">SUM(AJ979:AJ985)</f>
        <v>1465.5166667329115</v>
      </c>
      <c r="AK986" s="225">
        <f t="shared" si="1473"/>
        <v>12.256986531343756</v>
      </c>
      <c r="AL986" s="225">
        <f t="shared" si="1473"/>
        <v>0.86405600000000016</v>
      </c>
      <c r="AM986" s="225">
        <f t="shared" si="1473"/>
        <v>297.66729200000003</v>
      </c>
      <c r="AN986" s="225">
        <f t="shared" si="1473"/>
        <v>3.6015514361930405</v>
      </c>
      <c r="AO986" s="225">
        <f t="shared" si="1473"/>
        <v>1.2089160000000001</v>
      </c>
      <c r="AP986" s="225">
        <f t="shared" si="1473"/>
        <v>416.47156200000001</v>
      </c>
      <c r="AQ986" s="225">
        <f t="shared" si="1473"/>
        <v>4.5860721500229982</v>
      </c>
      <c r="AR986" s="225">
        <f t="shared" si="1473"/>
        <v>1.046451</v>
      </c>
      <c r="AS986" s="225">
        <f t="shared" si="1473"/>
        <v>360.50236949999999</v>
      </c>
      <c r="AT986" s="225">
        <f t="shared" si="1473"/>
        <v>4.1118184135638476</v>
      </c>
      <c r="AU986" s="225">
        <f t="shared" si="1473"/>
        <v>1.155322</v>
      </c>
      <c r="AV986" s="225">
        <f t="shared" si="1473"/>
        <v>398.00842899999998</v>
      </c>
      <c r="AW986" s="225">
        <f t="shared" si="1473"/>
        <v>4.458544572357483</v>
      </c>
      <c r="AX986" s="225">
        <f t="shared" si="1473"/>
        <v>4.2747450000000002</v>
      </c>
      <c r="AY986" s="225">
        <f t="shared" si="1473"/>
        <v>1472.6496525000002</v>
      </c>
      <c r="AZ986" s="225">
        <f t="shared" si="1473"/>
        <v>16.757986572137369</v>
      </c>
      <c r="BA986" s="225">
        <f t="shared" si="1473"/>
        <v>3.9884880000000003</v>
      </c>
      <c r="BB986" s="225">
        <f t="shared" si="1473"/>
        <v>1374.0341159999998</v>
      </c>
      <c r="BC986" s="225">
        <f t="shared" si="1473"/>
        <v>16.42527025809796</v>
      </c>
      <c r="BD986" s="225">
        <f t="shared" si="1473"/>
        <v>3.74831</v>
      </c>
      <c r="BE986" s="225">
        <f t="shared" si="1473"/>
        <v>1291.2927949999998</v>
      </c>
      <c r="BF986" s="225">
        <f t="shared" si="1473"/>
        <v>16.120005111987091</v>
      </c>
      <c r="BG986" s="225">
        <f t="shared" si="1473"/>
        <v>3.52399</v>
      </c>
      <c r="BH986" s="225">
        <f t="shared" si="1473"/>
        <v>1214.0145550000002</v>
      </c>
      <c r="BI986" s="225">
        <f t="shared" si="1473"/>
        <v>15.816922208958278</v>
      </c>
      <c r="BJ986" s="225">
        <f t="shared" si="1473"/>
        <v>3.3147470000000001</v>
      </c>
      <c r="BK986" s="225">
        <f t="shared" si="1473"/>
        <v>1141.9303414999999</v>
      </c>
      <c r="BL986" s="225">
        <f t="shared" si="1473"/>
        <v>15.528166782199989</v>
      </c>
      <c r="BM986" s="225">
        <f t="shared" si="1473"/>
        <v>0</v>
      </c>
      <c r="BN986" s="225">
        <f t="shared" si="1473"/>
        <v>0</v>
      </c>
      <c r="BO986" s="225">
        <f t="shared" si="1473"/>
        <v>0</v>
      </c>
      <c r="BP986" s="225">
        <f t="shared" si="1473"/>
        <v>0</v>
      </c>
      <c r="BQ986" s="599">
        <f t="shared" ref="BQ986" si="1474">SUM(BQ979:BQ985)</f>
        <v>402.40820109818742</v>
      </c>
      <c r="BR986" s="247">
        <f t="shared" ref="BR986" si="1475">SUM(BR979:BR985)</f>
        <v>0</v>
      </c>
      <c r="BS986" s="111">
        <f t="shared" ref="BS986" si="1476">SUM(BS979:BS985)</f>
        <v>0</v>
      </c>
      <c r="BT986" s="111">
        <f>SUM(BT979:BT985)</f>
        <v>93.626754954769211</v>
      </c>
      <c r="BU986" s="111">
        <f t="shared" ref="BU986" si="1477">SUM(BU979:BU985)</f>
        <v>101.07746430196772</v>
      </c>
      <c r="BV986" s="111">
        <f t="shared" ref="BV986" si="1478">SUM(BV979:BV985)</f>
        <v>104.77514821390098</v>
      </c>
      <c r="BW986" s="111">
        <f t="shared" ref="BW986" si="1479">SUM(BW979:BW985)</f>
        <v>102.92883362754947</v>
      </c>
      <c r="BX986" s="225">
        <f t="shared" ref="BX986" si="1480">SUM(BX979:BX985)</f>
        <v>100.58669083026757</v>
      </c>
      <c r="BY986" s="225">
        <f t="shared" ref="BY986" si="1481">SUM(BY979:BY985)</f>
        <v>112.96493738441795</v>
      </c>
      <c r="BZ986" s="225">
        <f t="shared" ref="BZ986" si="1482">SUM(BZ979:BZ985)</f>
        <v>81.11609267</v>
      </c>
      <c r="CA986" s="247">
        <f t="shared" ref="CA986" si="1483">SUM(CA979:CA985)</f>
        <v>0</v>
      </c>
      <c r="CB986" s="225">
        <f t="shared" ref="CB986" si="1484">SUM(CB979:CB985)</f>
        <v>0</v>
      </c>
      <c r="CC986" s="225">
        <f t="shared" ref="CC986" si="1485">SUM(CC979:CC985)</f>
        <v>84.47925893</v>
      </c>
      <c r="CD986" s="225">
        <f t="shared" ref="CD986" si="1486">SUM(CD979:CD985)</f>
        <v>0</v>
      </c>
      <c r="CE986" s="225">
        <f t="shared" ref="CE986" si="1487">SUM(CE979:CE985)</f>
        <v>0</v>
      </c>
      <c r="CF986" s="225">
        <f t="shared" ref="CF986" si="1488">SUM(CF979:CF985)</f>
        <v>0</v>
      </c>
      <c r="CG986" s="225">
        <f t="shared" ref="CG986" si="1489">SUM(CG979:CG985)</f>
        <v>0</v>
      </c>
      <c r="CH986" s="225">
        <f t="shared" ref="CH986" si="1490">SUM(CH979:CH985)</f>
        <v>0</v>
      </c>
      <c r="CI986" s="89"/>
      <c r="CJ986" s="89"/>
      <c r="CK986" s="222"/>
    </row>
    <row r="987" spans="1:89" hidden="1" outlineLevel="1">
      <c r="A987" s="117"/>
      <c r="B987" s="117"/>
      <c r="C987" s="95" t="s">
        <v>45</v>
      </c>
      <c r="D987" s="122" t="s">
        <v>105</v>
      </c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23"/>
      <c r="AB987" s="112"/>
      <c r="AC987" s="246"/>
      <c r="AD987" s="246"/>
      <c r="AE987" s="246"/>
      <c r="AF987" s="246"/>
      <c r="AG987" s="246"/>
      <c r="AH987" s="246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246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246"/>
      <c r="CG987" s="582"/>
      <c r="CH987" s="582"/>
      <c r="CI987" s="112"/>
      <c r="CJ987" s="112"/>
      <c r="CK987" s="112"/>
    </row>
    <row r="988" spans="1:89" hidden="1" outlineLevel="1">
      <c r="A988" s="117"/>
      <c r="B988" s="117"/>
      <c r="C988" s="95"/>
      <c r="D988" s="122"/>
      <c r="E988" s="123"/>
      <c r="F988" s="123"/>
      <c r="G988" s="111">
        <f>J988+O988+P988+Q988+R988</f>
        <v>0</v>
      </c>
      <c r="H988" s="225">
        <f t="shared" ref="H988:J990" si="1491">SUM(I988:L988)</f>
        <v>0</v>
      </c>
      <c r="I988" s="225">
        <f t="shared" si="1491"/>
        <v>0</v>
      </c>
      <c r="J988" s="111">
        <f t="shared" si="1491"/>
        <v>0</v>
      </c>
      <c r="K988" s="123"/>
      <c r="L988" s="123"/>
      <c r="M988" s="123"/>
      <c r="N988" s="123"/>
      <c r="O988" s="123"/>
      <c r="P988" s="123"/>
      <c r="Q988" s="123"/>
      <c r="R988" s="123"/>
      <c r="S988" s="221"/>
      <c r="T988" s="123"/>
      <c r="U988" s="123"/>
      <c r="V988" s="123"/>
      <c r="W988" s="123"/>
      <c r="X988" s="123"/>
      <c r="Y988" s="123"/>
      <c r="Z988" s="221"/>
      <c r="AA988" s="123"/>
      <c r="AB988" s="111">
        <f>AI988+AX988+BA988+BD988+BG988</f>
        <v>0</v>
      </c>
      <c r="AC988" s="247"/>
      <c r="AD988" s="247"/>
      <c r="AE988" s="247"/>
      <c r="AF988" s="247"/>
      <c r="AG988" s="247"/>
      <c r="AH988" s="247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221"/>
      <c r="BK988" s="221"/>
      <c r="BL988" s="221"/>
      <c r="BM988" s="124"/>
      <c r="BN988" s="124"/>
      <c r="BO988" s="124"/>
      <c r="BP988" s="124"/>
      <c r="BQ988" s="111">
        <f>SUM(BS988:BW988)</f>
        <v>0</v>
      </c>
      <c r="BR988" s="247"/>
      <c r="BS988" s="123"/>
      <c r="BT988" s="123"/>
      <c r="BU988" s="123"/>
      <c r="BV988" s="123"/>
      <c r="BW988" s="123"/>
      <c r="BX988" s="221"/>
      <c r="BY988" s="221"/>
      <c r="BZ988" s="111">
        <f>SUM(CA988:CD988)</f>
        <v>0</v>
      </c>
      <c r="CA988" s="123"/>
      <c r="CB988" s="123"/>
      <c r="CC988" s="123"/>
      <c r="CD988" s="123"/>
      <c r="CE988" s="221"/>
      <c r="CF988" s="229"/>
      <c r="CG988" s="578"/>
      <c r="CH988" s="578"/>
      <c r="CI988" s="123"/>
      <c r="CJ988" s="123"/>
      <c r="CK988" s="117"/>
    </row>
    <row r="989" spans="1:89" hidden="1" outlineLevel="1">
      <c r="A989" s="117"/>
      <c r="B989" s="117"/>
      <c r="C989" s="95"/>
      <c r="D989" s="122"/>
      <c r="E989" s="123"/>
      <c r="F989" s="123"/>
      <c r="G989" s="111">
        <f>J989+O989+P989+Q989+R989</f>
        <v>0</v>
      </c>
      <c r="H989" s="225">
        <f t="shared" si="1491"/>
        <v>0</v>
      </c>
      <c r="I989" s="225">
        <f t="shared" si="1491"/>
        <v>0</v>
      </c>
      <c r="J989" s="111">
        <f t="shared" si="1491"/>
        <v>0</v>
      </c>
      <c r="K989" s="90"/>
      <c r="L989" s="90"/>
      <c r="M989" s="90"/>
      <c r="N989" s="90"/>
      <c r="O989" s="90"/>
      <c r="P989" s="90"/>
      <c r="Q989" s="90"/>
      <c r="R989" s="90"/>
      <c r="S989" s="224"/>
      <c r="T989" s="87"/>
      <c r="U989" s="87"/>
      <c r="V989" s="87"/>
      <c r="W989" s="87"/>
      <c r="X989" s="87"/>
      <c r="Y989" s="87"/>
      <c r="Z989" s="222"/>
      <c r="AA989" s="123"/>
      <c r="AB989" s="111">
        <f>AI989+AX989+BA989+BD989+BG989</f>
        <v>0</v>
      </c>
      <c r="AC989" s="247"/>
      <c r="AD989" s="247"/>
      <c r="AE989" s="247"/>
      <c r="AF989" s="247"/>
      <c r="AG989" s="247"/>
      <c r="AH989" s="247"/>
      <c r="AI989" s="87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221"/>
      <c r="BK989" s="221"/>
      <c r="BL989" s="221"/>
      <c r="BM989" s="124"/>
      <c r="BN989" s="124"/>
      <c r="BO989" s="124"/>
      <c r="BP989" s="124"/>
      <c r="BQ989" s="111">
        <f>SUM(BS989:BW989)</f>
        <v>0</v>
      </c>
      <c r="BR989" s="247"/>
      <c r="BS989" s="123"/>
      <c r="BT989" s="123"/>
      <c r="BU989" s="123"/>
      <c r="BV989" s="123"/>
      <c r="BW989" s="123"/>
      <c r="BX989" s="221"/>
      <c r="BY989" s="221"/>
      <c r="BZ989" s="111">
        <f>SUM(CA989:CD989)</f>
        <v>0</v>
      </c>
      <c r="CA989" s="123"/>
      <c r="CB989" s="123"/>
      <c r="CC989" s="123"/>
      <c r="CD989" s="123"/>
      <c r="CE989" s="221"/>
      <c r="CF989" s="229"/>
      <c r="CG989" s="578"/>
      <c r="CH989" s="578"/>
      <c r="CI989" s="123"/>
      <c r="CJ989" s="123"/>
      <c r="CK989" s="117"/>
    </row>
    <row r="990" spans="1:89" hidden="1" outlineLevel="1">
      <c r="A990" s="117"/>
      <c r="B990" s="117"/>
      <c r="C990" s="95" t="s">
        <v>104</v>
      </c>
      <c r="D990" s="122"/>
      <c r="E990" s="123"/>
      <c r="F990" s="123"/>
      <c r="G990" s="111">
        <f>J990+O990+P990+Q990+R990</f>
        <v>0</v>
      </c>
      <c r="H990" s="225">
        <f t="shared" si="1491"/>
        <v>0</v>
      </c>
      <c r="I990" s="225">
        <f t="shared" si="1491"/>
        <v>0</v>
      </c>
      <c r="J990" s="111">
        <f t="shared" si="1491"/>
        <v>0</v>
      </c>
      <c r="K990" s="90"/>
      <c r="L990" s="90"/>
      <c r="M990" s="90"/>
      <c r="N990" s="90"/>
      <c r="O990" s="90"/>
      <c r="P990" s="90"/>
      <c r="Q990" s="90"/>
      <c r="R990" s="90"/>
      <c r="S990" s="224"/>
      <c r="T990" s="87"/>
      <c r="U990" s="87"/>
      <c r="V990" s="87"/>
      <c r="W990" s="87"/>
      <c r="X990" s="87"/>
      <c r="Y990" s="87"/>
      <c r="Z990" s="222"/>
      <c r="AA990" s="123"/>
      <c r="AB990" s="111">
        <f>AI990+AX990+BA990+BD990+BG990</f>
        <v>0</v>
      </c>
      <c r="AC990" s="247"/>
      <c r="AD990" s="247"/>
      <c r="AE990" s="247"/>
      <c r="AF990" s="247"/>
      <c r="AG990" s="247"/>
      <c r="AH990" s="247"/>
      <c r="AI990" s="87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221"/>
      <c r="BK990" s="221"/>
      <c r="BL990" s="221"/>
      <c r="BM990" s="124"/>
      <c r="BN990" s="124"/>
      <c r="BO990" s="124"/>
      <c r="BP990" s="124"/>
      <c r="BQ990" s="111">
        <f>SUM(BS990:BW990)</f>
        <v>0</v>
      </c>
      <c r="BR990" s="247"/>
      <c r="BS990" s="123"/>
      <c r="BT990" s="123"/>
      <c r="BU990" s="123"/>
      <c r="BV990" s="123"/>
      <c r="BW990" s="123"/>
      <c r="BX990" s="221"/>
      <c r="BY990" s="221"/>
      <c r="BZ990" s="111">
        <f>SUM(CA990:CD990)</f>
        <v>0</v>
      </c>
      <c r="CA990" s="123"/>
      <c r="CB990" s="123"/>
      <c r="CC990" s="123"/>
      <c r="CD990" s="123"/>
      <c r="CE990" s="221"/>
      <c r="CF990" s="229"/>
      <c r="CG990" s="578"/>
      <c r="CH990" s="578"/>
      <c r="CI990" s="123"/>
      <c r="CJ990" s="123"/>
      <c r="CK990" s="117"/>
    </row>
    <row r="991" spans="1:89" hidden="1" outlineLevel="1">
      <c r="A991" s="117"/>
      <c r="B991" s="117"/>
      <c r="C991" s="97"/>
      <c r="D991" s="124" t="s">
        <v>13</v>
      </c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24"/>
      <c r="AB991" s="111">
        <f>SUM(AB988:AB990)</f>
        <v>0</v>
      </c>
      <c r="AC991" s="247"/>
      <c r="AD991" s="247"/>
      <c r="AE991" s="247"/>
      <c r="AF991" s="247"/>
      <c r="AG991" s="247"/>
      <c r="AH991" s="247"/>
      <c r="AI991" s="111">
        <f>SUM(AI988:AI990)</f>
        <v>0</v>
      </c>
      <c r="AJ991" s="111">
        <f>SUM(AJ988:AJ990)</f>
        <v>0</v>
      </c>
      <c r="AK991" s="111">
        <f t="shared" ref="AK991:BI991" si="1492">SUM(AK988:AK990)</f>
        <v>0</v>
      </c>
      <c r="AL991" s="111">
        <f t="shared" si="1492"/>
        <v>0</v>
      </c>
      <c r="AM991" s="111">
        <f t="shared" si="1492"/>
        <v>0</v>
      </c>
      <c r="AN991" s="111">
        <f t="shared" si="1492"/>
        <v>0</v>
      </c>
      <c r="AO991" s="111">
        <f t="shared" si="1492"/>
        <v>0</v>
      </c>
      <c r="AP991" s="111">
        <f t="shared" si="1492"/>
        <v>0</v>
      </c>
      <c r="AQ991" s="111">
        <f t="shared" si="1492"/>
        <v>0</v>
      </c>
      <c r="AR991" s="111">
        <f t="shared" si="1492"/>
        <v>0</v>
      </c>
      <c r="AS991" s="111">
        <f t="shared" si="1492"/>
        <v>0</v>
      </c>
      <c r="AT991" s="111">
        <f t="shared" si="1492"/>
        <v>0</v>
      </c>
      <c r="AU991" s="111">
        <f t="shared" si="1492"/>
        <v>0</v>
      </c>
      <c r="AV991" s="111">
        <f t="shared" si="1492"/>
        <v>0</v>
      </c>
      <c r="AW991" s="111">
        <f t="shared" si="1492"/>
        <v>0</v>
      </c>
      <c r="AX991" s="111">
        <f t="shared" si="1492"/>
        <v>0</v>
      </c>
      <c r="AY991" s="111">
        <f t="shared" si="1492"/>
        <v>0</v>
      </c>
      <c r="AZ991" s="111">
        <f t="shared" si="1492"/>
        <v>0</v>
      </c>
      <c r="BA991" s="111">
        <f t="shared" si="1492"/>
        <v>0</v>
      </c>
      <c r="BB991" s="111">
        <f t="shared" si="1492"/>
        <v>0</v>
      </c>
      <c r="BC991" s="111">
        <f t="shared" si="1492"/>
        <v>0</v>
      </c>
      <c r="BD991" s="111">
        <f t="shared" si="1492"/>
        <v>0</v>
      </c>
      <c r="BE991" s="111">
        <f t="shared" si="1492"/>
        <v>0</v>
      </c>
      <c r="BF991" s="111">
        <f t="shared" si="1492"/>
        <v>0</v>
      </c>
      <c r="BG991" s="111">
        <f t="shared" si="1492"/>
        <v>0</v>
      </c>
      <c r="BH991" s="111">
        <f t="shared" si="1492"/>
        <v>0</v>
      </c>
      <c r="BI991" s="111">
        <f t="shared" si="1492"/>
        <v>0</v>
      </c>
      <c r="BJ991" s="225">
        <f>SUM(BJ988:BJ990)</f>
        <v>0</v>
      </c>
      <c r="BK991" s="225">
        <f>SUM(BK988:BK990)</f>
        <v>0</v>
      </c>
      <c r="BL991" s="225">
        <f>SUM(BL988:BL990)</f>
        <v>0</v>
      </c>
      <c r="BM991" s="112"/>
      <c r="BN991" s="112"/>
      <c r="BO991" s="112"/>
      <c r="BP991" s="112"/>
      <c r="BQ991" s="111">
        <f t="shared" ref="BQ991:CD991" si="1493">SUM(BQ988:BQ990)</f>
        <v>0</v>
      </c>
      <c r="BR991" s="247"/>
      <c r="BS991" s="111">
        <f t="shared" si="1493"/>
        <v>0</v>
      </c>
      <c r="BT991" s="111">
        <f t="shared" si="1493"/>
        <v>0</v>
      </c>
      <c r="BU991" s="111">
        <f t="shared" si="1493"/>
        <v>0</v>
      </c>
      <c r="BV991" s="111">
        <f t="shared" si="1493"/>
        <v>0</v>
      </c>
      <c r="BW991" s="111">
        <f t="shared" si="1493"/>
        <v>0</v>
      </c>
      <c r="BX991" s="225">
        <f>SUM(BX988:BX990)</f>
        <v>0</v>
      </c>
      <c r="BY991" s="225">
        <f>SUM(BY988:BY990)</f>
        <v>0</v>
      </c>
      <c r="BZ991" s="111">
        <f t="shared" si="1493"/>
        <v>0</v>
      </c>
      <c r="CA991" s="111">
        <f t="shared" si="1493"/>
        <v>0</v>
      </c>
      <c r="CB991" s="111">
        <f t="shared" si="1493"/>
        <v>0</v>
      </c>
      <c r="CC991" s="111">
        <f t="shared" si="1493"/>
        <v>0</v>
      </c>
      <c r="CD991" s="111">
        <f t="shared" si="1493"/>
        <v>0</v>
      </c>
      <c r="CE991" s="225">
        <f>SUM(CE988:CE990)</f>
        <v>0</v>
      </c>
      <c r="CF991" s="247"/>
      <c r="CG991" s="570"/>
      <c r="CH991" s="570"/>
      <c r="CI991" s="112"/>
      <c r="CJ991" s="112"/>
      <c r="CK991" s="112"/>
    </row>
    <row r="992" spans="1:89" ht="45" hidden="1" outlineLevel="1">
      <c r="A992" s="117"/>
      <c r="B992" s="117"/>
      <c r="C992" s="98" t="s">
        <v>46</v>
      </c>
      <c r="D992" s="38" t="s">
        <v>290</v>
      </c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23"/>
      <c r="AB992" s="112"/>
      <c r="AC992" s="246"/>
      <c r="AD992" s="246"/>
      <c r="AE992" s="246"/>
      <c r="AF992" s="246"/>
      <c r="AG992" s="246"/>
      <c r="AH992" s="246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246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246"/>
      <c r="CG992" s="582"/>
      <c r="CH992" s="582"/>
      <c r="CI992" s="112"/>
      <c r="CJ992" s="112"/>
      <c r="CK992" s="112"/>
    </row>
    <row r="993" spans="1:89" hidden="1" outlineLevel="1">
      <c r="A993" s="117"/>
      <c r="B993" s="117"/>
      <c r="C993" s="95" t="s">
        <v>124</v>
      </c>
      <c r="D993" s="122" t="s">
        <v>101</v>
      </c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24"/>
      <c r="AB993" s="112"/>
      <c r="AC993" s="246"/>
      <c r="AD993" s="246"/>
      <c r="AE993" s="246"/>
      <c r="AF993" s="246"/>
      <c r="AG993" s="246"/>
      <c r="AH993" s="246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246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246"/>
      <c r="CG993" s="582"/>
      <c r="CH993" s="582"/>
      <c r="CI993" s="112"/>
      <c r="CJ993" s="112"/>
      <c r="CK993" s="112"/>
    </row>
    <row r="994" spans="1:89" hidden="1" outlineLevel="1">
      <c r="A994" s="117"/>
      <c r="B994" s="117"/>
      <c r="C994" s="99"/>
      <c r="D994" s="117"/>
      <c r="E994" s="124"/>
      <c r="F994" s="124"/>
      <c r="G994" s="111">
        <f>J994+O994+P994+Q994+R994</f>
        <v>0</v>
      </c>
      <c r="H994" s="225">
        <f t="shared" ref="H994:J996" si="1494">SUM(I994:L994)</f>
        <v>0</v>
      </c>
      <c r="I994" s="225">
        <f t="shared" si="1494"/>
        <v>0</v>
      </c>
      <c r="J994" s="111">
        <f t="shared" si="1494"/>
        <v>0</v>
      </c>
      <c r="K994" s="123"/>
      <c r="L994" s="123"/>
      <c r="M994" s="123"/>
      <c r="N994" s="123"/>
      <c r="O994" s="123"/>
      <c r="P994" s="123"/>
      <c r="Q994" s="123"/>
      <c r="R994" s="123"/>
      <c r="S994" s="221"/>
      <c r="T994" s="123"/>
      <c r="U994" s="123"/>
      <c r="V994" s="123"/>
      <c r="W994" s="123"/>
      <c r="X994" s="123"/>
      <c r="Y994" s="123"/>
      <c r="Z994" s="221"/>
      <c r="AA994" s="124"/>
      <c r="AB994" s="111">
        <f>AI994+AX994+BA994+BD994+BG994</f>
        <v>0</v>
      </c>
      <c r="AC994" s="247"/>
      <c r="AD994" s="247"/>
      <c r="AE994" s="247"/>
      <c r="AF994" s="247"/>
      <c r="AG994" s="247"/>
      <c r="AH994" s="247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221"/>
      <c r="BK994" s="221"/>
      <c r="BL994" s="221"/>
      <c r="BM994" s="124"/>
      <c r="BN994" s="124"/>
      <c r="BO994" s="124"/>
      <c r="BP994" s="124"/>
      <c r="BQ994" s="111">
        <f>SUM(BS994:BW994)</f>
        <v>0</v>
      </c>
      <c r="BR994" s="247"/>
      <c r="BS994" s="123"/>
      <c r="BT994" s="123"/>
      <c r="BU994" s="123"/>
      <c r="BV994" s="123"/>
      <c r="BW994" s="123"/>
      <c r="BX994" s="221"/>
      <c r="BY994" s="221"/>
      <c r="BZ994" s="111">
        <f>SUM(CA994:CD994)</f>
        <v>0</v>
      </c>
      <c r="CA994" s="123"/>
      <c r="CB994" s="123"/>
      <c r="CC994" s="123"/>
      <c r="CD994" s="123"/>
      <c r="CE994" s="221"/>
      <c r="CF994" s="229"/>
      <c r="CG994" s="578"/>
      <c r="CH994" s="578"/>
      <c r="CI994" s="124"/>
      <c r="CJ994" s="124"/>
      <c r="CK994" s="117"/>
    </row>
    <row r="995" spans="1:89" hidden="1" outlineLevel="1">
      <c r="A995" s="117"/>
      <c r="B995" s="117"/>
      <c r="C995" s="99"/>
      <c r="D995" s="117"/>
      <c r="E995" s="124"/>
      <c r="F995" s="124"/>
      <c r="G995" s="111">
        <f>J995+O995+P995+Q995+R995</f>
        <v>0</v>
      </c>
      <c r="H995" s="225">
        <f t="shared" si="1494"/>
        <v>0</v>
      </c>
      <c r="I995" s="225">
        <f t="shared" si="1494"/>
        <v>0</v>
      </c>
      <c r="J995" s="111">
        <f t="shared" si="1494"/>
        <v>0</v>
      </c>
      <c r="K995" s="90"/>
      <c r="L995" s="90"/>
      <c r="M995" s="90"/>
      <c r="N995" s="90"/>
      <c r="O995" s="90"/>
      <c r="P995" s="90"/>
      <c r="Q995" s="90"/>
      <c r="R995" s="90"/>
      <c r="S995" s="224"/>
      <c r="T995" s="87"/>
      <c r="U995" s="87"/>
      <c r="V995" s="87"/>
      <c r="W995" s="87"/>
      <c r="X995" s="87"/>
      <c r="Y995" s="87"/>
      <c r="Z995" s="222"/>
      <c r="AA995" s="124"/>
      <c r="AB995" s="111">
        <f>AI995+AX995+BA995+BD995+BG995</f>
        <v>0</v>
      </c>
      <c r="AC995" s="247"/>
      <c r="AD995" s="247"/>
      <c r="AE995" s="247"/>
      <c r="AF995" s="247"/>
      <c r="AG995" s="247"/>
      <c r="AH995" s="247"/>
      <c r="AI995" s="87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221"/>
      <c r="BK995" s="221"/>
      <c r="BL995" s="221"/>
      <c r="BM995" s="124"/>
      <c r="BN995" s="124"/>
      <c r="BO995" s="124"/>
      <c r="BP995" s="124"/>
      <c r="BQ995" s="111">
        <f>SUM(BS995:BW995)</f>
        <v>0</v>
      </c>
      <c r="BR995" s="247"/>
      <c r="BS995" s="87"/>
      <c r="BT995" s="87"/>
      <c r="BU995" s="87"/>
      <c r="BV995" s="87"/>
      <c r="BW995" s="87"/>
      <c r="BX995" s="222"/>
      <c r="BY995" s="222"/>
      <c r="BZ995" s="111">
        <f>SUM(CA995:CD995)</f>
        <v>0</v>
      </c>
      <c r="CA995" s="87"/>
      <c r="CB995" s="87"/>
      <c r="CC995" s="87"/>
      <c r="CD995" s="87"/>
      <c r="CE995" s="222"/>
      <c r="CF995" s="226"/>
      <c r="CG995" s="568"/>
      <c r="CH995" s="568"/>
      <c r="CI995" s="124"/>
      <c r="CJ995" s="124"/>
      <c r="CK995" s="117"/>
    </row>
    <row r="996" spans="1:89" hidden="1" outlineLevel="1">
      <c r="A996" s="117"/>
      <c r="B996" s="117"/>
      <c r="C996" s="99" t="s">
        <v>104</v>
      </c>
      <c r="D996" s="117"/>
      <c r="E996" s="124"/>
      <c r="F996" s="124"/>
      <c r="G996" s="111">
        <f>J996+O996+P996+Q996+R996</f>
        <v>0</v>
      </c>
      <c r="H996" s="225">
        <f t="shared" si="1494"/>
        <v>0</v>
      </c>
      <c r="I996" s="225">
        <f t="shared" si="1494"/>
        <v>0</v>
      </c>
      <c r="J996" s="111">
        <f t="shared" si="1494"/>
        <v>0</v>
      </c>
      <c r="K996" s="90"/>
      <c r="L996" s="90"/>
      <c r="M996" s="90"/>
      <c r="N996" s="90"/>
      <c r="O996" s="90"/>
      <c r="P996" s="90"/>
      <c r="Q996" s="90"/>
      <c r="R996" s="90"/>
      <c r="S996" s="224"/>
      <c r="T996" s="87"/>
      <c r="U996" s="87"/>
      <c r="V996" s="87"/>
      <c r="W996" s="87"/>
      <c r="X996" s="87"/>
      <c r="Y996" s="87"/>
      <c r="Z996" s="222"/>
      <c r="AA996" s="124"/>
      <c r="AB996" s="111">
        <f>AI996+AX996+BA996+BD996+BG996</f>
        <v>0</v>
      </c>
      <c r="AC996" s="247"/>
      <c r="AD996" s="247"/>
      <c r="AE996" s="247"/>
      <c r="AF996" s="247"/>
      <c r="AG996" s="247"/>
      <c r="AH996" s="247"/>
      <c r="AI996" s="87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221"/>
      <c r="BK996" s="221"/>
      <c r="BL996" s="221"/>
      <c r="BM996" s="124"/>
      <c r="BN996" s="124"/>
      <c r="BO996" s="124"/>
      <c r="BP996" s="124"/>
      <c r="BQ996" s="111">
        <f>SUM(BS996:BW996)</f>
        <v>0</v>
      </c>
      <c r="BR996" s="247"/>
      <c r="BS996" s="87"/>
      <c r="BT996" s="87"/>
      <c r="BU996" s="87"/>
      <c r="BV996" s="87"/>
      <c r="BW996" s="87"/>
      <c r="BX996" s="222"/>
      <c r="BY996" s="222"/>
      <c r="BZ996" s="111">
        <f>SUM(CA996:CD996)</f>
        <v>0</v>
      </c>
      <c r="CA996" s="87"/>
      <c r="CB996" s="87"/>
      <c r="CC996" s="87"/>
      <c r="CD996" s="87"/>
      <c r="CE996" s="222"/>
      <c r="CF996" s="226"/>
      <c r="CG996" s="568"/>
      <c r="CH996" s="568"/>
      <c r="CI996" s="124"/>
      <c r="CJ996" s="124"/>
      <c r="CK996" s="117"/>
    </row>
    <row r="997" spans="1:89" hidden="1" outlineLevel="1">
      <c r="A997" s="117"/>
      <c r="B997" s="117"/>
      <c r="C997" s="97"/>
      <c r="D997" s="124" t="s">
        <v>13</v>
      </c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24"/>
      <c r="AB997" s="111">
        <f>SUM(AB994:AB996)</f>
        <v>0</v>
      </c>
      <c r="AC997" s="247"/>
      <c r="AD997" s="247"/>
      <c r="AE997" s="247"/>
      <c r="AF997" s="247"/>
      <c r="AG997" s="247"/>
      <c r="AH997" s="247"/>
      <c r="AI997" s="111">
        <f>SUM(AI994:AI996)</f>
        <v>0</v>
      </c>
      <c r="AJ997" s="111">
        <f>SUM(AJ994:AJ996)</f>
        <v>0</v>
      </c>
      <c r="AK997" s="111">
        <f t="shared" ref="AK997:BI997" si="1495">SUM(AK994:AK996)</f>
        <v>0</v>
      </c>
      <c r="AL997" s="111">
        <f t="shared" si="1495"/>
        <v>0</v>
      </c>
      <c r="AM997" s="111">
        <f t="shared" si="1495"/>
        <v>0</v>
      </c>
      <c r="AN997" s="111">
        <f t="shared" si="1495"/>
        <v>0</v>
      </c>
      <c r="AO997" s="111">
        <f t="shared" si="1495"/>
        <v>0</v>
      </c>
      <c r="AP997" s="111">
        <f t="shared" si="1495"/>
        <v>0</v>
      </c>
      <c r="AQ997" s="111">
        <f t="shared" si="1495"/>
        <v>0</v>
      </c>
      <c r="AR997" s="111">
        <f t="shared" si="1495"/>
        <v>0</v>
      </c>
      <c r="AS997" s="111">
        <f t="shared" si="1495"/>
        <v>0</v>
      </c>
      <c r="AT997" s="111">
        <f t="shared" si="1495"/>
        <v>0</v>
      </c>
      <c r="AU997" s="111">
        <f t="shared" si="1495"/>
        <v>0</v>
      </c>
      <c r="AV997" s="111">
        <f t="shared" si="1495"/>
        <v>0</v>
      </c>
      <c r="AW997" s="111">
        <f t="shared" si="1495"/>
        <v>0</v>
      </c>
      <c r="AX997" s="111">
        <f t="shared" si="1495"/>
        <v>0</v>
      </c>
      <c r="AY997" s="111">
        <f t="shared" si="1495"/>
        <v>0</v>
      </c>
      <c r="AZ997" s="111">
        <f t="shared" si="1495"/>
        <v>0</v>
      </c>
      <c r="BA997" s="111">
        <f t="shared" si="1495"/>
        <v>0</v>
      </c>
      <c r="BB997" s="111">
        <f t="shared" si="1495"/>
        <v>0</v>
      </c>
      <c r="BC997" s="111">
        <f t="shared" si="1495"/>
        <v>0</v>
      </c>
      <c r="BD997" s="111">
        <f t="shared" si="1495"/>
        <v>0</v>
      </c>
      <c r="BE997" s="111">
        <f t="shared" si="1495"/>
        <v>0</v>
      </c>
      <c r="BF997" s="111">
        <f t="shared" si="1495"/>
        <v>0</v>
      </c>
      <c r="BG997" s="111">
        <f t="shared" si="1495"/>
        <v>0</v>
      </c>
      <c r="BH997" s="111">
        <f t="shared" si="1495"/>
        <v>0</v>
      </c>
      <c r="BI997" s="111">
        <f t="shared" si="1495"/>
        <v>0</v>
      </c>
      <c r="BJ997" s="225">
        <f>SUM(BJ994:BJ996)</f>
        <v>0</v>
      </c>
      <c r="BK997" s="225">
        <f>SUM(BK994:BK996)</f>
        <v>0</v>
      </c>
      <c r="BL997" s="225">
        <f>SUM(BL994:BL996)</f>
        <v>0</v>
      </c>
      <c r="BM997" s="112"/>
      <c r="BN997" s="112"/>
      <c r="BO997" s="112"/>
      <c r="BP997" s="112"/>
      <c r="BQ997" s="111">
        <f t="shared" ref="BQ997:CD997" si="1496">SUM(BQ994:BQ996)</f>
        <v>0</v>
      </c>
      <c r="BR997" s="247"/>
      <c r="BS997" s="111">
        <f t="shared" si="1496"/>
        <v>0</v>
      </c>
      <c r="BT997" s="111">
        <f t="shared" si="1496"/>
        <v>0</v>
      </c>
      <c r="BU997" s="111">
        <f t="shared" si="1496"/>
        <v>0</v>
      </c>
      <c r="BV997" s="111">
        <f t="shared" si="1496"/>
        <v>0</v>
      </c>
      <c r="BW997" s="111">
        <f t="shared" si="1496"/>
        <v>0</v>
      </c>
      <c r="BX997" s="225">
        <f>SUM(BX994:BX996)</f>
        <v>0</v>
      </c>
      <c r="BY997" s="225">
        <f>SUM(BY994:BY996)</f>
        <v>0</v>
      </c>
      <c r="BZ997" s="111">
        <f t="shared" si="1496"/>
        <v>0</v>
      </c>
      <c r="CA997" s="111">
        <f t="shared" si="1496"/>
        <v>0</v>
      </c>
      <c r="CB997" s="111">
        <f t="shared" si="1496"/>
        <v>0</v>
      </c>
      <c r="CC997" s="111">
        <f t="shared" si="1496"/>
        <v>0</v>
      </c>
      <c r="CD997" s="111">
        <f t="shared" si="1496"/>
        <v>0</v>
      </c>
      <c r="CE997" s="225">
        <f>SUM(CE994:CE996)</f>
        <v>0</v>
      </c>
      <c r="CF997" s="247"/>
      <c r="CG997" s="570"/>
      <c r="CH997" s="570"/>
      <c r="CI997" s="112"/>
      <c r="CJ997" s="112"/>
      <c r="CK997" s="112"/>
    </row>
    <row r="998" spans="1:89" hidden="1" outlineLevel="1">
      <c r="A998" s="117"/>
      <c r="B998" s="117"/>
      <c r="C998" s="95" t="s">
        <v>125</v>
      </c>
      <c r="D998" s="122" t="s">
        <v>105</v>
      </c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24"/>
      <c r="AB998" s="112"/>
      <c r="AC998" s="246"/>
      <c r="AD998" s="246"/>
      <c r="AE998" s="246"/>
      <c r="AF998" s="246"/>
      <c r="AG998" s="246"/>
      <c r="AH998" s="246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246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246"/>
      <c r="CG998" s="582"/>
      <c r="CH998" s="582"/>
      <c r="CI998" s="112"/>
      <c r="CJ998" s="112"/>
      <c r="CK998" s="112"/>
    </row>
    <row r="999" spans="1:89" hidden="1" outlineLevel="1">
      <c r="A999" s="117"/>
      <c r="B999" s="117"/>
      <c r="C999" s="100"/>
      <c r="D999" s="117"/>
      <c r="E999" s="124"/>
      <c r="F999" s="124"/>
      <c r="G999" s="111">
        <f>J999+O999+P999+Q999+R999</f>
        <v>0</v>
      </c>
      <c r="H999" s="225">
        <f t="shared" ref="H999:J1001" si="1497">SUM(I999:L999)</f>
        <v>0</v>
      </c>
      <c r="I999" s="225">
        <f t="shared" si="1497"/>
        <v>0</v>
      </c>
      <c r="J999" s="111">
        <f t="shared" si="1497"/>
        <v>0</v>
      </c>
      <c r="K999" s="123"/>
      <c r="L999" s="123"/>
      <c r="M999" s="123"/>
      <c r="N999" s="123"/>
      <c r="O999" s="123"/>
      <c r="P999" s="123"/>
      <c r="Q999" s="123"/>
      <c r="R999" s="123"/>
      <c r="S999" s="221"/>
      <c r="T999" s="123"/>
      <c r="U999" s="123"/>
      <c r="V999" s="123"/>
      <c r="W999" s="123"/>
      <c r="X999" s="123"/>
      <c r="Y999" s="123"/>
      <c r="Z999" s="221"/>
      <c r="AA999" s="124"/>
      <c r="AB999" s="111">
        <f>AI999+AX999+BA999+BD999+BG999</f>
        <v>0</v>
      </c>
      <c r="AC999" s="247"/>
      <c r="AD999" s="247"/>
      <c r="AE999" s="247"/>
      <c r="AF999" s="247"/>
      <c r="AG999" s="247"/>
      <c r="AH999" s="247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221"/>
      <c r="BK999" s="221"/>
      <c r="BL999" s="221"/>
      <c r="BM999" s="124"/>
      <c r="BN999" s="124"/>
      <c r="BO999" s="124"/>
      <c r="BP999" s="124"/>
      <c r="BQ999" s="111">
        <f>SUM(BS999:BW999)</f>
        <v>0</v>
      </c>
      <c r="BR999" s="247"/>
      <c r="BS999" s="123"/>
      <c r="BT999" s="123"/>
      <c r="BU999" s="123"/>
      <c r="BV999" s="123"/>
      <c r="BW999" s="123"/>
      <c r="BX999" s="221"/>
      <c r="BY999" s="221"/>
      <c r="BZ999" s="111">
        <f>SUM(CA999:CD999)</f>
        <v>0</v>
      </c>
      <c r="CA999" s="123"/>
      <c r="CB999" s="123"/>
      <c r="CC999" s="123"/>
      <c r="CD999" s="123"/>
      <c r="CE999" s="221"/>
      <c r="CF999" s="229"/>
      <c r="CG999" s="578"/>
      <c r="CH999" s="578"/>
      <c r="CI999" s="124"/>
      <c r="CJ999" s="124"/>
      <c r="CK999" s="117"/>
    </row>
    <row r="1000" spans="1:89" hidden="1" outlineLevel="1">
      <c r="A1000" s="117"/>
      <c r="B1000" s="117"/>
      <c r="C1000" s="100"/>
      <c r="D1000" s="117"/>
      <c r="E1000" s="124"/>
      <c r="F1000" s="124"/>
      <c r="G1000" s="111">
        <f>J1000+O1000+P1000+Q1000+R1000</f>
        <v>0</v>
      </c>
      <c r="H1000" s="225">
        <f t="shared" si="1497"/>
        <v>0</v>
      </c>
      <c r="I1000" s="225">
        <f t="shared" si="1497"/>
        <v>0</v>
      </c>
      <c r="J1000" s="111">
        <f t="shared" si="1497"/>
        <v>0</v>
      </c>
      <c r="K1000" s="90"/>
      <c r="L1000" s="90"/>
      <c r="M1000" s="90"/>
      <c r="N1000" s="90"/>
      <c r="O1000" s="90"/>
      <c r="P1000" s="90"/>
      <c r="Q1000" s="90"/>
      <c r="R1000" s="90"/>
      <c r="S1000" s="224"/>
      <c r="T1000" s="87"/>
      <c r="U1000" s="87"/>
      <c r="V1000" s="87"/>
      <c r="W1000" s="87"/>
      <c r="X1000" s="87"/>
      <c r="Y1000" s="87"/>
      <c r="Z1000" s="222"/>
      <c r="AA1000" s="124"/>
      <c r="AB1000" s="111">
        <f>AI1000+AX1000+BA1000+BD1000+BG1000</f>
        <v>0</v>
      </c>
      <c r="AC1000" s="247"/>
      <c r="AD1000" s="247"/>
      <c r="AE1000" s="247"/>
      <c r="AF1000" s="247"/>
      <c r="AG1000" s="247"/>
      <c r="AH1000" s="247"/>
      <c r="AI1000" s="87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221"/>
      <c r="BK1000" s="221"/>
      <c r="BL1000" s="221"/>
      <c r="BM1000" s="124"/>
      <c r="BN1000" s="124"/>
      <c r="BO1000" s="124"/>
      <c r="BP1000" s="124"/>
      <c r="BQ1000" s="111">
        <f>SUM(BS1000:BW1000)</f>
        <v>0</v>
      </c>
      <c r="BR1000" s="247"/>
      <c r="BS1000" s="123"/>
      <c r="BT1000" s="123"/>
      <c r="BU1000" s="123"/>
      <c r="BV1000" s="123"/>
      <c r="BW1000" s="123"/>
      <c r="BX1000" s="221"/>
      <c r="BY1000" s="221"/>
      <c r="BZ1000" s="111">
        <f>SUM(CA1000:CD1000)</f>
        <v>0</v>
      </c>
      <c r="CA1000" s="123"/>
      <c r="CB1000" s="123"/>
      <c r="CC1000" s="123"/>
      <c r="CD1000" s="123"/>
      <c r="CE1000" s="221"/>
      <c r="CF1000" s="229"/>
      <c r="CG1000" s="578"/>
      <c r="CH1000" s="578"/>
      <c r="CI1000" s="124"/>
      <c r="CJ1000" s="124"/>
      <c r="CK1000" s="117"/>
    </row>
    <row r="1001" spans="1:89" hidden="1" outlineLevel="1">
      <c r="A1001" s="117"/>
      <c r="B1001" s="117"/>
      <c r="C1001" s="100" t="s">
        <v>104</v>
      </c>
      <c r="D1001" s="117"/>
      <c r="E1001" s="124"/>
      <c r="F1001" s="124"/>
      <c r="G1001" s="111">
        <f>J1001+O1001+P1001+Q1001+R1001</f>
        <v>0</v>
      </c>
      <c r="H1001" s="225">
        <f t="shared" si="1497"/>
        <v>0</v>
      </c>
      <c r="I1001" s="225">
        <f t="shared" si="1497"/>
        <v>0</v>
      </c>
      <c r="J1001" s="111">
        <f t="shared" si="1497"/>
        <v>0</v>
      </c>
      <c r="K1001" s="90"/>
      <c r="L1001" s="90"/>
      <c r="M1001" s="90"/>
      <c r="N1001" s="90"/>
      <c r="O1001" s="90"/>
      <c r="P1001" s="90"/>
      <c r="Q1001" s="90"/>
      <c r="R1001" s="90"/>
      <c r="S1001" s="224"/>
      <c r="T1001" s="87"/>
      <c r="U1001" s="87"/>
      <c r="V1001" s="87"/>
      <c r="W1001" s="87"/>
      <c r="X1001" s="87"/>
      <c r="Y1001" s="87"/>
      <c r="Z1001" s="222"/>
      <c r="AA1001" s="124"/>
      <c r="AB1001" s="111">
        <f>AI1001+AX1001+BA1001+BD1001+BG1001</f>
        <v>0</v>
      </c>
      <c r="AC1001" s="247"/>
      <c r="AD1001" s="247"/>
      <c r="AE1001" s="247"/>
      <c r="AF1001" s="247"/>
      <c r="AG1001" s="247"/>
      <c r="AH1001" s="247"/>
      <c r="AI1001" s="87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221"/>
      <c r="BK1001" s="221"/>
      <c r="BL1001" s="221"/>
      <c r="BM1001" s="124"/>
      <c r="BN1001" s="124"/>
      <c r="BO1001" s="124"/>
      <c r="BP1001" s="124"/>
      <c r="BQ1001" s="111">
        <f>SUM(BS1001:BW1001)</f>
        <v>0</v>
      </c>
      <c r="BR1001" s="247"/>
      <c r="BS1001" s="123"/>
      <c r="BT1001" s="123"/>
      <c r="BU1001" s="123"/>
      <c r="BV1001" s="123"/>
      <c r="BW1001" s="123"/>
      <c r="BX1001" s="221"/>
      <c r="BY1001" s="221"/>
      <c r="BZ1001" s="111">
        <f>SUM(CA1001:CD1001)</f>
        <v>0</v>
      </c>
      <c r="CA1001" s="123"/>
      <c r="CB1001" s="123"/>
      <c r="CC1001" s="123"/>
      <c r="CD1001" s="123"/>
      <c r="CE1001" s="221"/>
      <c r="CF1001" s="229"/>
      <c r="CG1001" s="578"/>
      <c r="CH1001" s="578"/>
      <c r="CI1001" s="124"/>
      <c r="CJ1001" s="124"/>
      <c r="CK1001" s="117"/>
    </row>
    <row r="1002" spans="1:89" hidden="1" outlineLevel="1">
      <c r="A1002" s="117"/>
      <c r="B1002" s="117"/>
      <c r="C1002" s="97"/>
      <c r="D1002" s="124" t="s">
        <v>13</v>
      </c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24"/>
      <c r="AB1002" s="111">
        <f>SUM(AB999:AB1001)</f>
        <v>0</v>
      </c>
      <c r="AC1002" s="247"/>
      <c r="AD1002" s="247"/>
      <c r="AE1002" s="247"/>
      <c r="AF1002" s="247"/>
      <c r="AG1002" s="247"/>
      <c r="AH1002" s="247"/>
      <c r="AI1002" s="111">
        <f>SUM(AI999:AI1001)</f>
        <v>0</v>
      </c>
      <c r="AJ1002" s="111">
        <f>SUM(AJ999:AJ1001)</f>
        <v>0</v>
      </c>
      <c r="AK1002" s="111">
        <f t="shared" ref="AK1002:BI1002" si="1498">SUM(AK999:AK1001)</f>
        <v>0</v>
      </c>
      <c r="AL1002" s="111">
        <f t="shared" si="1498"/>
        <v>0</v>
      </c>
      <c r="AM1002" s="111">
        <f t="shared" si="1498"/>
        <v>0</v>
      </c>
      <c r="AN1002" s="111">
        <f t="shared" si="1498"/>
        <v>0</v>
      </c>
      <c r="AO1002" s="111">
        <f t="shared" si="1498"/>
        <v>0</v>
      </c>
      <c r="AP1002" s="111">
        <f t="shared" si="1498"/>
        <v>0</v>
      </c>
      <c r="AQ1002" s="111">
        <f t="shared" si="1498"/>
        <v>0</v>
      </c>
      <c r="AR1002" s="111">
        <f t="shared" si="1498"/>
        <v>0</v>
      </c>
      <c r="AS1002" s="111">
        <f t="shared" si="1498"/>
        <v>0</v>
      </c>
      <c r="AT1002" s="111">
        <f t="shared" si="1498"/>
        <v>0</v>
      </c>
      <c r="AU1002" s="111">
        <f t="shared" si="1498"/>
        <v>0</v>
      </c>
      <c r="AV1002" s="111">
        <f t="shared" si="1498"/>
        <v>0</v>
      </c>
      <c r="AW1002" s="111">
        <f t="shared" si="1498"/>
        <v>0</v>
      </c>
      <c r="AX1002" s="111">
        <f t="shared" si="1498"/>
        <v>0</v>
      </c>
      <c r="AY1002" s="111">
        <f t="shared" si="1498"/>
        <v>0</v>
      </c>
      <c r="AZ1002" s="111">
        <f t="shared" si="1498"/>
        <v>0</v>
      </c>
      <c r="BA1002" s="111">
        <f t="shared" si="1498"/>
        <v>0</v>
      </c>
      <c r="BB1002" s="111">
        <f t="shared" si="1498"/>
        <v>0</v>
      </c>
      <c r="BC1002" s="111">
        <f t="shared" si="1498"/>
        <v>0</v>
      </c>
      <c r="BD1002" s="111">
        <f t="shared" si="1498"/>
        <v>0</v>
      </c>
      <c r="BE1002" s="111">
        <f t="shared" si="1498"/>
        <v>0</v>
      </c>
      <c r="BF1002" s="111">
        <f t="shared" si="1498"/>
        <v>0</v>
      </c>
      <c r="BG1002" s="111">
        <f t="shared" si="1498"/>
        <v>0</v>
      </c>
      <c r="BH1002" s="111">
        <f t="shared" si="1498"/>
        <v>0</v>
      </c>
      <c r="BI1002" s="111">
        <f t="shared" si="1498"/>
        <v>0</v>
      </c>
      <c r="BJ1002" s="225">
        <f>SUM(BJ999:BJ1001)</f>
        <v>0</v>
      </c>
      <c r="BK1002" s="225">
        <f>SUM(BK999:BK1001)</f>
        <v>0</v>
      </c>
      <c r="BL1002" s="225">
        <f>SUM(BL999:BL1001)</f>
        <v>0</v>
      </c>
      <c r="BM1002" s="112"/>
      <c r="BN1002" s="112"/>
      <c r="BO1002" s="112"/>
      <c r="BP1002" s="112"/>
      <c r="BQ1002" s="111">
        <f t="shared" ref="BQ1002:CD1002" si="1499">SUM(BQ999:BQ1001)</f>
        <v>0</v>
      </c>
      <c r="BR1002" s="247"/>
      <c r="BS1002" s="111">
        <f t="shared" si="1499"/>
        <v>0</v>
      </c>
      <c r="BT1002" s="111">
        <f t="shared" si="1499"/>
        <v>0</v>
      </c>
      <c r="BU1002" s="111">
        <f t="shared" si="1499"/>
        <v>0</v>
      </c>
      <c r="BV1002" s="111">
        <f t="shared" si="1499"/>
        <v>0</v>
      </c>
      <c r="BW1002" s="111">
        <f t="shared" si="1499"/>
        <v>0</v>
      </c>
      <c r="BX1002" s="225">
        <f>SUM(BX999:BX1001)</f>
        <v>0</v>
      </c>
      <c r="BY1002" s="225">
        <f>SUM(BY999:BY1001)</f>
        <v>0</v>
      </c>
      <c r="BZ1002" s="111">
        <f t="shared" si="1499"/>
        <v>0</v>
      </c>
      <c r="CA1002" s="111">
        <f t="shared" si="1499"/>
        <v>0</v>
      </c>
      <c r="CB1002" s="111">
        <f t="shared" si="1499"/>
        <v>0</v>
      </c>
      <c r="CC1002" s="111">
        <f t="shared" si="1499"/>
        <v>0</v>
      </c>
      <c r="CD1002" s="111">
        <f t="shared" si="1499"/>
        <v>0</v>
      </c>
      <c r="CE1002" s="225">
        <f>SUM(CE999:CE1001)</f>
        <v>0</v>
      </c>
      <c r="CF1002" s="247"/>
      <c r="CG1002" s="570"/>
      <c r="CH1002" s="570"/>
      <c r="CI1002" s="112"/>
      <c r="CJ1002" s="112"/>
      <c r="CK1002" s="112"/>
    </row>
    <row r="1003" spans="1:89" ht="78.75" outlineLevel="1">
      <c r="A1003" s="119"/>
      <c r="B1003" s="119"/>
      <c r="C1003" s="101">
        <v>2</v>
      </c>
      <c r="D1003" s="25" t="s">
        <v>291</v>
      </c>
      <c r="E1003" s="173"/>
      <c r="F1003" s="173"/>
      <c r="G1003" s="173"/>
      <c r="H1003" s="173"/>
      <c r="I1003" s="173"/>
      <c r="J1003" s="173"/>
      <c r="K1003" s="173"/>
      <c r="L1003" s="173"/>
      <c r="M1003" s="173"/>
      <c r="N1003" s="173"/>
      <c r="O1003" s="173"/>
      <c r="P1003" s="173"/>
      <c r="Q1003" s="173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252"/>
      <c r="AD1003" s="252"/>
      <c r="AE1003" s="252"/>
      <c r="AF1003" s="252"/>
      <c r="AG1003" s="252"/>
      <c r="AH1003" s="252"/>
      <c r="AI1003" s="173"/>
      <c r="AJ1003" s="164">
        <f>AJ1009+AJ1014+AJ1019+AJ1024+AJ1029+AJ1034+AJ1040+AJ1045+AJ1050+AJ1055+AJ1060+AJ1065</f>
        <v>4.2126947231707312</v>
      </c>
      <c r="AK1003" s="164">
        <f>AK1009+AK1014+AK1019+AK1024+AK1029+AK1034+AK1040+AK1045+AK1050+AK1055+AK1060+AK1065</f>
        <v>8.7523650184296586E-2</v>
      </c>
      <c r="AL1003" s="173"/>
      <c r="AM1003" s="164">
        <f>AM1009+AM1014+AM1019+AM1024+AM1029+AM1034+AM1040+AM1045+AM1050+AM1055+AM1060+AM1065</f>
        <v>0</v>
      </c>
      <c r="AN1003" s="164">
        <f>AN1009+AN1014+AN1019+AN1024+AN1029+AN1034+AN1040+AN1045+AN1050+AN1055+AN1060+AN1065</f>
        <v>0</v>
      </c>
      <c r="AO1003" s="173"/>
      <c r="AP1003" s="164">
        <f>AP1009+AP1014+AP1019+AP1024+AP1029+AP1034+AP1040+AP1045+AP1050+AP1055+AP1060+AP1065</f>
        <v>0</v>
      </c>
      <c r="AQ1003" s="164">
        <f>AQ1009+AQ1014+AQ1019+AQ1024+AQ1029+AQ1034+AQ1040+AQ1045+AQ1050+AQ1055+AQ1060+AQ1065</f>
        <v>0</v>
      </c>
      <c r="AR1003" s="173"/>
      <c r="AS1003" s="164">
        <f>AS1009+AS1014+AS1019+AS1024+AS1029+AS1034+AS1040+AS1045+AS1050+AS1055+AS1060+AS1065</f>
        <v>0.18002881000000001</v>
      </c>
      <c r="AT1003" s="164">
        <f>AT1009+AT1014+AT1019+AT1024+AT1029+AT1034+AT1040+AT1045+AT1050+AT1055+AT1060+AT1065</f>
        <v>3.1333896800000002E-3</v>
      </c>
      <c r="AU1003" s="173"/>
      <c r="AV1003" s="164">
        <f>AV1009+AV1014+AV1019+AV1024+AV1029+AV1034+AV1040+AV1045+AV1050+AV1055+AV1060+AV1065</f>
        <v>0.18002881000000001</v>
      </c>
      <c r="AW1003" s="164">
        <f>AW1009+AW1014+AW1019+AW1024+AW1029+AW1034+AW1040+AW1045+AW1050+AW1055+AW1060+AW1065</f>
        <v>3.1333896800000002E-3</v>
      </c>
      <c r="AX1003" s="173"/>
      <c r="AY1003" s="164">
        <f>AY1009+AY1014+AY1019+AY1024+AY1029+AY1034+AY1040+AY1045+AY1050+AY1055+AY1060+AY1065</f>
        <v>0.36005762000000002</v>
      </c>
      <c r="AZ1003" s="164">
        <f>AZ1009+AZ1014+AZ1019+AZ1024+AZ1029+AZ1034+AZ1040+AZ1045+AZ1050+AZ1055+AZ1060+AZ1065</f>
        <v>6.2667793600000004E-3</v>
      </c>
      <c r="BA1003" s="173"/>
      <c r="BB1003" s="164">
        <f>BB1009+BB1014+BB1019+BB1024+BB1029+BB1034+BB1040+BB1045+BB1050+BB1055+BB1060+BB1065</f>
        <v>15.66250647</v>
      </c>
      <c r="BC1003" s="164">
        <f>BC1009+BC1014+BC1019+BC1024+BC1029+BC1034+BC1040+BC1045+BC1050+BC1055+BC1060+BC1065</f>
        <v>0.27260490216</v>
      </c>
      <c r="BD1003" s="173"/>
      <c r="BE1003" s="164">
        <f>BE1009+BE1014+BE1019+BE1024+BE1029+BE1034+BE1040+BE1045+BE1050+BE1055+BE1060+BE1065</f>
        <v>15.66250647</v>
      </c>
      <c r="BF1003" s="164">
        <f>BF1009+BF1014+BF1019+BF1024+BF1029+BF1034+BF1040+BF1045+BF1050+BF1055+BF1060+BF1065</f>
        <v>0.27260490216</v>
      </c>
      <c r="BG1003" s="173"/>
      <c r="BH1003" s="164">
        <f>BH1009+BH1014+BH1019+BH1024+BH1029+BH1034+BH1040+BH1045+BH1050+BH1055+BH1060+BH1065</f>
        <v>51.668268470000001</v>
      </c>
      <c r="BI1003" s="164">
        <f>BI1009+BI1014+BI1019+BI1024+BI1029+BI1034+BI1040+BI1045+BI1050+BI1055+BI1060+BI1065</f>
        <v>0.8992828381600001</v>
      </c>
      <c r="BJ1003" s="173"/>
      <c r="BK1003" s="164">
        <f>BK1009+BK1014+BK1019+BK1024+BK1029+BK1034+BK1040+BK1045+BK1050+BK1055+BK1060+BK1065</f>
        <v>51.668268470000001</v>
      </c>
      <c r="BL1003" s="164">
        <f>BL1009+BL1014+BL1019+BL1024+BL1029+BL1034+BL1040+BL1045+BL1050+BL1055+BL1060+BL1065</f>
        <v>0.8992828381600001</v>
      </c>
      <c r="BM1003" s="173"/>
      <c r="BN1003" s="173"/>
      <c r="BO1003" s="173"/>
      <c r="BP1003" s="173"/>
      <c r="BQ1003" s="164">
        <f>BQ1009+BQ1014+BQ1019+BQ1024+BQ1029+BQ1034+BQ1040+BQ1045+BQ1050+BQ1055+BQ1060+BQ1065</f>
        <v>2.5882913362282056</v>
      </c>
      <c r="BR1003" s="248"/>
      <c r="BS1003" s="164">
        <f>BS1009+BS1014+BS1019+BS1024+BS1029+BS1034+BS1040+BS1045+BS1050+BS1055+BS1060+BS1065</f>
        <v>0</v>
      </c>
      <c r="BT1003" s="164">
        <f t="shared" ref="BT1003:BW1003" si="1500">BT1009+BT1014+BT1019+BT1024+BT1029+BT1034+BT1040+BT1045+BT1050+BT1055+BT1060+BT1065</f>
        <v>0</v>
      </c>
      <c r="BU1003" s="164">
        <f t="shared" si="1500"/>
        <v>0.23581678495675695</v>
      </c>
      <c r="BV1003" s="164">
        <f t="shared" si="1500"/>
        <v>0.52774303815734591</v>
      </c>
      <c r="BW1003" s="164">
        <f t="shared" si="1500"/>
        <v>0.53058584499999994</v>
      </c>
      <c r="BX1003" s="164">
        <f>BX1009+BX1014+BX1019+BX1024+BX1029+BX1034+BX1040+BX1045+BX1050+BX1055+BX1060+BX1065</f>
        <v>0.64826757925925693</v>
      </c>
      <c r="BY1003" s="164">
        <f t="shared" ref="BY1003:CH1003" si="1501">BY1009+BY1014+BY1019+BY1024+BY1029+BY1034+BY1040+BY1045+BY1050+BY1055+BY1060+BY1065</f>
        <v>0.64826757925925693</v>
      </c>
      <c r="BZ1003" s="164">
        <f t="shared" si="1501"/>
        <v>0.43979415000000005</v>
      </c>
      <c r="CA1003" s="164">
        <f t="shared" si="1501"/>
        <v>0</v>
      </c>
      <c r="CB1003" s="164">
        <f t="shared" si="1501"/>
        <v>0</v>
      </c>
      <c r="CC1003" s="164">
        <f t="shared" si="1501"/>
        <v>0.43979415000000005</v>
      </c>
      <c r="CD1003" s="164">
        <f t="shared" si="1501"/>
        <v>0</v>
      </c>
      <c r="CE1003" s="164">
        <f t="shared" si="1501"/>
        <v>0</v>
      </c>
      <c r="CF1003" s="164">
        <f t="shared" si="1501"/>
        <v>0</v>
      </c>
      <c r="CG1003" s="164">
        <f t="shared" si="1501"/>
        <v>0</v>
      </c>
      <c r="CH1003" s="164">
        <f t="shared" si="1501"/>
        <v>0</v>
      </c>
      <c r="CI1003" s="173"/>
      <c r="CJ1003" s="173"/>
      <c r="CK1003" s="173"/>
    </row>
    <row r="1004" spans="1:89" outlineLevel="1">
      <c r="A1004" s="117"/>
      <c r="B1004" s="117"/>
      <c r="C1004" s="95" t="s">
        <v>51</v>
      </c>
      <c r="D1004" s="122" t="s">
        <v>101</v>
      </c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23"/>
      <c r="AB1004" s="112"/>
      <c r="AC1004" s="246"/>
      <c r="AD1004" s="246"/>
      <c r="AE1004" s="246"/>
      <c r="AF1004" s="246"/>
      <c r="AG1004" s="246"/>
      <c r="AH1004" s="246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246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246"/>
      <c r="CG1004" s="582"/>
      <c r="CH1004" s="582"/>
      <c r="CI1004" s="112"/>
      <c r="CJ1004" s="112"/>
      <c r="CK1004" s="112"/>
    </row>
    <row r="1005" spans="1:89" outlineLevel="1">
      <c r="A1005" s="214"/>
      <c r="B1005" s="214"/>
      <c r="C1005" s="102" t="s">
        <v>126</v>
      </c>
      <c r="D1005" s="36" t="s">
        <v>106</v>
      </c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214"/>
      <c r="AB1005" s="112"/>
      <c r="AC1005" s="246"/>
      <c r="AD1005" s="246"/>
      <c r="AE1005" s="246"/>
      <c r="AF1005" s="246"/>
      <c r="AG1005" s="246"/>
      <c r="AH1005" s="246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221"/>
      <c r="BS1005" s="112"/>
      <c r="BT1005" s="112"/>
      <c r="BU1005" s="112"/>
      <c r="BV1005" s="112"/>
      <c r="BW1005" s="112"/>
      <c r="BX1005" s="112"/>
      <c r="BY1005" s="112"/>
      <c r="BZ1005" s="112"/>
      <c r="CA1005" s="221"/>
      <c r="CB1005" s="112"/>
      <c r="CC1005" s="112"/>
      <c r="CD1005" s="112"/>
      <c r="CE1005" s="112"/>
      <c r="CF1005" s="246"/>
      <c r="CG1005" s="582"/>
      <c r="CH1005" s="582"/>
      <c r="CI1005" s="112"/>
      <c r="CJ1005" s="112"/>
      <c r="CK1005" s="112"/>
    </row>
    <row r="1006" spans="1:89" ht="60" outlineLevel="1">
      <c r="A1006" s="214"/>
      <c r="B1006" s="214"/>
      <c r="C1006" s="103"/>
      <c r="D1006" s="231" t="s">
        <v>337</v>
      </c>
      <c r="E1006" s="214" t="s">
        <v>75</v>
      </c>
      <c r="F1006" s="214" t="s">
        <v>14</v>
      </c>
      <c r="G1006" s="599">
        <f t="shared" ref="G1006:G1007" si="1502">J1006+O1006+P1006+Q1006+I1006</f>
        <v>854</v>
      </c>
      <c r="H1006" s="225">
        <f>U1006/$U$100*$H$100</f>
        <v>0</v>
      </c>
      <c r="I1006" s="600">
        <v>0</v>
      </c>
      <c r="J1006" s="225"/>
      <c r="K1006" s="221">
        <v>0</v>
      </c>
      <c r="L1006" s="221">
        <v>0</v>
      </c>
      <c r="M1006" s="221">
        <v>0</v>
      </c>
      <c r="N1006" s="221">
        <v>0</v>
      </c>
      <c r="O1006" s="571">
        <f t="shared" ref="O1006:O1007" si="1503">SUM(K1006:N1006)</f>
        <v>0</v>
      </c>
      <c r="P1006" s="221">
        <f>483-56</f>
        <v>427</v>
      </c>
      <c r="Q1006" s="221">
        <f>483-56</f>
        <v>427</v>
      </c>
      <c r="R1006" s="221">
        <v>1427</v>
      </c>
      <c r="S1006" s="221">
        <v>1427</v>
      </c>
      <c r="T1006" s="221">
        <f t="shared" ref="T1006:T1007" si="1504">SUM(U1006:Z1006)</f>
        <v>0</v>
      </c>
      <c r="U1006" s="590">
        <f>V1006/$V$100*$U$100</f>
        <v>0</v>
      </c>
      <c r="V1006" s="221">
        <v>0</v>
      </c>
      <c r="W1006" s="221">
        <v>0</v>
      </c>
      <c r="X1006" s="221"/>
      <c r="Y1006" s="221"/>
      <c r="Z1006" s="221"/>
      <c r="AA1006" s="221" t="s">
        <v>316</v>
      </c>
      <c r="AB1006" s="575">
        <f t="shared" ref="AB1006:AB1007" si="1505">AI1006+AX1006+BA1006+BD1006+AF1006</f>
        <v>8.9256663999999999E-2</v>
      </c>
      <c r="AC1006" s="247">
        <f>$AC$100/$U$100*U1006</f>
        <v>0</v>
      </c>
      <c r="AD1006" s="247">
        <f t="shared" ref="AD1006:AD1007" si="1506">AC1006*344.5</f>
        <v>0</v>
      </c>
      <c r="AE1006" s="247">
        <f>$AE$100/$AC$100*AC1006</f>
        <v>0</v>
      </c>
      <c r="AF1006" s="247"/>
      <c r="AG1006" s="247"/>
      <c r="AH1006" s="247"/>
      <c r="AI1006" s="222">
        <v>0</v>
      </c>
      <c r="AJ1006" s="568">
        <v>0</v>
      </c>
      <c r="AK1006" s="222">
        <v>0</v>
      </c>
      <c r="AL1006" s="353">
        <v>0</v>
      </c>
      <c r="AM1006" s="223">
        <v>0</v>
      </c>
      <c r="AN1006" s="353">
        <v>0</v>
      </c>
      <c r="AO1006" s="353">
        <v>0</v>
      </c>
      <c r="AP1006" s="223">
        <v>0</v>
      </c>
      <c r="AQ1006" s="353">
        <v>0</v>
      </c>
      <c r="AR1006" s="353">
        <v>0</v>
      </c>
      <c r="AS1006" s="223">
        <v>0</v>
      </c>
      <c r="AT1006" s="353">
        <v>0</v>
      </c>
      <c r="AU1006" s="353">
        <v>0</v>
      </c>
      <c r="AV1006" s="223">
        <v>0</v>
      </c>
      <c r="AW1006" s="353">
        <v>0</v>
      </c>
      <c r="AX1006" s="222">
        <v>0</v>
      </c>
      <c r="AY1006" s="222">
        <v>0</v>
      </c>
      <c r="AZ1006" s="222">
        <v>0</v>
      </c>
      <c r="BA1006" s="353">
        <v>4.4628332E-2</v>
      </c>
      <c r="BB1006" s="223">
        <v>15.374460374</v>
      </c>
      <c r="BC1006" s="353">
        <v>0.267591478672</v>
      </c>
      <c r="BD1006" s="222">
        <v>4.4628332E-2</v>
      </c>
      <c r="BE1006" s="223">
        <v>15.374460374</v>
      </c>
      <c r="BF1006" s="222">
        <v>0.267591478672</v>
      </c>
      <c r="BG1006" s="353">
        <v>0.14914433199999999</v>
      </c>
      <c r="BH1006" s="223">
        <v>51.380222373999999</v>
      </c>
      <c r="BI1006" s="222">
        <v>0.89426941467200005</v>
      </c>
      <c r="BJ1006" s="353">
        <v>0.14914433199999999</v>
      </c>
      <c r="BK1006" s="223">
        <v>51.380222373999999</v>
      </c>
      <c r="BL1006" s="222">
        <v>0.89426941467200005</v>
      </c>
      <c r="BM1006" s="221"/>
      <c r="BN1006" s="221"/>
      <c r="BO1006" s="221"/>
      <c r="BP1006" s="221"/>
      <c r="BQ1006" s="599">
        <f>SUM(BS1006:BW1006)</f>
        <v>1.0416558888045977</v>
      </c>
      <c r="BR1006" s="223"/>
      <c r="BS1006" s="121"/>
      <c r="BT1006" s="671">
        <v>0</v>
      </c>
      <c r="BU1006" s="671"/>
      <c r="BV1006" s="671">
        <v>0.52082794440229885</v>
      </c>
      <c r="BW1006" s="671">
        <v>0.52082794440229885</v>
      </c>
      <c r="BX1006" s="671">
        <v>0.52762787513240417</v>
      </c>
      <c r="BY1006" s="671">
        <v>0.52762787513240417</v>
      </c>
      <c r="BZ1006" s="225">
        <f>SUM(CA1006:CD1006)</f>
        <v>0.33587510013299898</v>
      </c>
      <c r="CA1006" s="222"/>
      <c r="CB1006" s="239"/>
      <c r="CC1006" s="363">
        <v>0.33587510013299898</v>
      </c>
      <c r="CD1006" s="221"/>
      <c r="CE1006" s="221"/>
      <c r="CF1006" s="229"/>
      <c r="CG1006" s="578"/>
      <c r="CH1006" s="578"/>
      <c r="CI1006" s="117"/>
      <c r="CJ1006" s="117"/>
      <c r="CK1006" s="117"/>
    </row>
    <row r="1007" spans="1:89" ht="60" outlineLevel="1">
      <c r="A1007" s="214"/>
      <c r="B1007" s="214"/>
      <c r="C1007" s="103"/>
      <c r="D1007" s="292" t="s">
        <v>338</v>
      </c>
      <c r="E1007" s="214" t="s">
        <v>75</v>
      </c>
      <c r="F1007" s="214" t="s">
        <v>14</v>
      </c>
      <c r="G1007" s="599">
        <f t="shared" si="1502"/>
        <v>26</v>
      </c>
      <c r="H1007" s="225">
        <f>U1007/$U$101*$H$101</f>
        <v>0</v>
      </c>
      <c r="I1007" s="600">
        <f>ROUND(V1007/$V$101*I101,0)</f>
        <v>0</v>
      </c>
      <c r="J1007" s="225">
        <v>0</v>
      </c>
      <c r="K1007" s="221">
        <v>0</v>
      </c>
      <c r="L1007" s="221">
        <v>0</v>
      </c>
      <c r="M1007" s="221">
        <v>5</v>
      </c>
      <c r="N1007" s="221">
        <v>5</v>
      </c>
      <c r="O1007" s="571">
        <f t="shared" si="1503"/>
        <v>10</v>
      </c>
      <c r="P1007" s="224">
        <v>8</v>
      </c>
      <c r="Q1007" s="224">
        <v>8</v>
      </c>
      <c r="R1007" s="224">
        <v>8</v>
      </c>
      <c r="S1007" s="224">
        <v>8</v>
      </c>
      <c r="T1007" s="221">
        <f t="shared" si="1504"/>
        <v>117</v>
      </c>
      <c r="U1007" s="590">
        <f>V1007/$V$101*$U$101</f>
        <v>0</v>
      </c>
      <c r="V1007" s="222">
        <v>0</v>
      </c>
      <c r="W1007" s="222">
        <v>117</v>
      </c>
      <c r="X1007" s="222"/>
      <c r="Y1007" s="222"/>
      <c r="Z1007" s="222"/>
      <c r="AA1007" s="222" t="s">
        <v>316</v>
      </c>
      <c r="AB1007" s="575">
        <f t="shared" si="1505"/>
        <v>1.4945847707317073E-2</v>
      </c>
      <c r="AC1007" s="247">
        <f>$AC$101/$U$101*U1007</f>
        <v>0</v>
      </c>
      <c r="AD1007" s="247">
        <f t="shared" si="1506"/>
        <v>0</v>
      </c>
      <c r="AE1007" s="247">
        <f>$AE$101/$AC$101*AC1007</f>
        <v>0</v>
      </c>
      <c r="AF1007" s="247">
        <v>0</v>
      </c>
      <c r="AG1007" s="247">
        <v>0</v>
      </c>
      <c r="AH1007" s="247">
        <v>0</v>
      </c>
      <c r="AI1007" s="222">
        <v>1.2228431707317073E-2</v>
      </c>
      <c r="AJ1007" s="568">
        <v>4.2126947231707312</v>
      </c>
      <c r="AK1007" s="222">
        <v>8.7523650184296586E-2</v>
      </c>
      <c r="AL1007" s="353">
        <v>0</v>
      </c>
      <c r="AM1007" s="223">
        <v>0</v>
      </c>
      <c r="AN1007" s="353">
        <v>0</v>
      </c>
      <c r="AO1007" s="353">
        <v>0</v>
      </c>
      <c r="AP1007" s="223">
        <v>0</v>
      </c>
      <c r="AQ1007" s="353">
        <v>0</v>
      </c>
      <c r="AR1007" s="353">
        <v>5.2258000000000003E-4</v>
      </c>
      <c r="AS1007" s="223">
        <v>0.18002881000000001</v>
      </c>
      <c r="AT1007" s="353">
        <v>3.1333896800000002E-3</v>
      </c>
      <c r="AU1007" s="353">
        <v>5.2258000000000003E-4</v>
      </c>
      <c r="AV1007" s="223">
        <v>0.18002881000000001</v>
      </c>
      <c r="AW1007" s="353">
        <v>3.1333896800000002E-3</v>
      </c>
      <c r="AX1007" s="222">
        <v>1.0451600000000001E-3</v>
      </c>
      <c r="AY1007" s="222">
        <v>0.36005762000000002</v>
      </c>
      <c r="AZ1007" s="222">
        <v>6.2667793600000004E-3</v>
      </c>
      <c r="BA1007" s="353">
        <v>8.36128E-4</v>
      </c>
      <c r="BB1007" s="223">
        <v>0.28804609599999997</v>
      </c>
      <c r="BC1007" s="353">
        <v>5.0134234880000001E-3</v>
      </c>
      <c r="BD1007" s="222">
        <v>8.36128E-4</v>
      </c>
      <c r="BE1007" s="223">
        <v>0.28804609599999997</v>
      </c>
      <c r="BF1007" s="222">
        <v>5.0134234880000001E-3</v>
      </c>
      <c r="BG1007" s="353">
        <v>8.36128E-4</v>
      </c>
      <c r="BH1007" s="223">
        <v>0.28804609599999997</v>
      </c>
      <c r="BI1007" s="222">
        <v>5.0134234880000001E-3</v>
      </c>
      <c r="BJ1007" s="353">
        <v>8.36128E-4</v>
      </c>
      <c r="BK1007" s="223">
        <v>0.28804609599999997</v>
      </c>
      <c r="BL1007" s="222">
        <v>5.0134234880000001E-3</v>
      </c>
      <c r="BM1007" s="222"/>
      <c r="BN1007" s="222"/>
      <c r="BO1007" s="222"/>
      <c r="BP1007" s="222"/>
      <c r="BQ1007" s="599">
        <f>SUM(BS1007:BW1007)</f>
        <v>0.25248977930950517</v>
      </c>
      <c r="BR1007" s="223"/>
      <c r="BS1007" s="223"/>
      <c r="BT1007" s="671">
        <v>0</v>
      </c>
      <c r="BU1007" s="671">
        <v>0.23581678495675695</v>
      </c>
      <c r="BV1007" s="671">
        <v>6.9150937550470984E-3</v>
      </c>
      <c r="BW1007" s="671">
        <v>9.7579005977011489E-3</v>
      </c>
      <c r="BX1007" s="671">
        <v>0.12063970412685282</v>
      </c>
      <c r="BY1007" s="671">
        <v>0.12063970412685282</v>
      </c>
      <c r="BZ1007" s="225">
        <f>SUM(CA1007:CD1007)</f>
        <v>0.10391904986700107</v>
      </c>
      <c r="CA1007" s="222"/>
      <c r="CB1007" s="222"/>
      <c r="CC1007" s="223">
        <v>0.10391904986700107</v>
      </c>
      <c r="CD1007" s="222"/>
      <c r="CE1007" s="222"/>
      <c r="CF1007" s="226"/>
      <c r="CG1007" s="568"/>
      <c r="CH1007" s="568"/>
      <c r="CI1007" s="117"/>
      <c r="CJ1007" s="117"/>
      <c r="CK1007" s="117"/>
    </row>
    <row r="1008" spans="1:89" outlineLevel="1">
      <c r="A1008" s="117"/>
      <c r="B1008" s="117"/>
      <c r="C1008" s="103"/>
      <c r="D1008" s="131"/>
      <c r="E1008" s="117"/>
      <c r="F1008" s="117"/>
      <c r="G1008" s="111">
        <f>J1008+O1008+P1008+Q1008+R1008</f>
        <v>0</v>
      </c>
      <c r="H1008" s="225">
        <f>SUM(I1008:L1008)</f>
        <v>0</v>
      </c>
      <c r="I1008" s="225">
        <f>SUM(J1008:M1008)</f>
        <v>0</v>
      </c>
      <c r="J1008" s="111">
        <f>SUM(K1008:N1008)</f>
        <v>0</v>
      </c>
      <c r="K1008" s="90"/>
      <c r="L1008" s="90"/>
      <c r="M1008" s="90"/>
      <c r="N1008" s="90"/>
      <c r="O1008" s="90"/>
      <c r="P1008" s="90"/>
      <c r="Q1008" s="90"/>
      <c r="R1008" s="90"/>
      <c r="S1008" s="224"/>
      <c r="T1008" s="87"/>
      <c r="U1008" s="87"/>
      <c r="V1008" s="87"/>
      <c r="W1008" s="87"/>
      <c r="X1008" s="87"/>
      <c r="Y1008" s="87"/>
      <c r="Z1008" s="222"/>
      <c r="AA1008" s="87"/>
      <c r="AB1008" s="111">
        <f>AI1008+AX1008+BA1008+BD1008+BG1008</f>
        <v>0</v>
      </c>
      <c r="AC1008" s="247"/>
      <c r="AD1008" s="247"/>
      <c r="AE1008" s="247"/>
      <c r="AF1008" s="247"/>
      <c r="AG1008" s="247"/>
      <c r="AH1008" s="24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222"/>
      <c r="BK1008" s="222"/>
      <c r="BL1008" s="222"/>
      <c r="BM1008" s="87"/>
      <c r="BN1008" s="87"/>
      <c r="BO1008" s="87"/>
      <c r="BP1008" s="87"/>
      <c r="BQ1008" s="599">
        <f t="shared" ref="BQ1008" si="1507">SUM(BQ1006:BQ1007)</f>
        <v>1.2941456681141028</v>
      </c>
      <c r="BR1008" s="222"/>
      <c r="BS1008" s="87"/>
      <c r="BT1008" s="87"/>
      <c r="BU1008" s="87"/>
      <c r="BV1008" s="87"/>
      <c r="BW1008" s="87"/>
      <c r="BX1008" s="222"/>
      <c r="BY1008" s="222"/>
      <c r="BZ1008" s="111">
        <f>SUM(CA1008:CD1008)</f>
        <v>0</v>
      </c>
      <c r="CA1008" s="222"/>
      <c r="CB1008" s="87"/>
      <c r="CC1008" s="87"/>
      <c r="CD1008" s="87"/>
      <c r="CE1008" s="222"/>
      <c r="CF1008" s="226"/>
      <c r="CG1008" s="568"/>
      <c r="CH1008" s="568"/>
      <c r="CI1008" s="117"/>
      <c r="CJ1008" s="117"/>
      <c r="CK1008" s="117"/>
    </row>
    <row r="1009" spans="1:89" ht="15.75" outlineLevel="1" thickBot="1">
      <c r="A1009" s="117"/>
      <c r="B1009" s="117"/>
      <c r="C1009" s="103"/>
      <c r="D1009" s="37" t="s">
        <v>107</v>
      </c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24"/>
      <c r="AB1009" s="111">
        <f>SUM(AB1006:AB1008)</f>
        <v>0.10420251170731708</v>
      </c>
      <c r="AC1009" s="247"/>
      <c r="AD1009" s="247"/>
      <c r="AE1009" s="247"/>
      <c r="AF1009" s="225">
        <f t="shared" ref="AF1009:AH1009" si="1508">SUM(AF1006:AF1008)</f>
        <v>0</v>
      </c>
      <c r="AG1009" s="225">
        <f t="shared" si="1508"/>
        <v>0</v>
      </c>
      <c r="AH1009" s="225">
        <f t="shared" si="1508"/>
        <v>0</v>
      </c>
      <c r="AI1009" s="111">
        <f>SUM(AI1006:AI1008)</f>
        <v>1.2228431707317073E-2</v>
      </c>
      <c r="AJ1009" s="111">
        <f>SUM(AJ1006:AJ1008)</f>
        <v>4.2126947231707312</v>
      </c>
      <c r="AK1009" s="111">
        <f t="shared" ref="AK1009:BI1009" si="1509">SUM(AK1006:AK1008)</f>
        <v>8.7523650184296586E-2</v>
      </c>
      <c r="AL1009" s="111">
        <f t="shared" si="1509"/>
        <v>0</v>
      </c>
      <c r="AM1009" s="111">
        <f t="shared" si="1509"/>
        <v>0</v>
      </c>
      <c r="AN1009" s="111">
        <f t="shared" si="1509"/>
        <v>0</v>
      </c>
      <c r="AO1009" s="111">
        <f t="shared" si="1509"/>
        <v>0</v>
      </c>
      <c r="AP1009" s="111">
        <f t="shared" si="1509"/>
        <v>0</v>
      </c>
      <c r="AQ1009" s="111">
        <f t="shared" si="1509"/>
        <v>0</v>
      </c>
      <c r="AR1009" s="111">
        <f t="shared" si="1509"/>
        <v>5.2258000000000003E-4</v>
      </c>
      <c r="AS1009" s="111">
        <f t="shared" si="1509"/>
        <v>0.18002881000000001</v>
      </c>
      <c r="AT1009" s="111">
        <f t="shared" si="1509"/>
        <v>3.1333896800000002E-3</v>
      </c>
      <c r="AU1009" s="111">
        <f t="shared" si="1509"/>
        <v>5.2258000000000003E-4</v>
      </c>
      <c r="AV1009" s="111">
        <f t="shared" si="1509"/>
        <v>0.18002881000000001</v>
      </c>
      <c r="AW1009" s="111">
        <f t="shared" si="1509"/>
        <v>3.1333896800000002E-3</v>
      </c>
      <c r="AX1009" s="111">
        <f t="shared" si="1509"/>
        <v>1.0451600000000001E-3</v>
      </c>
      <c r="AY1009" s="111">
        <f t="shared" si="1509"/>
        <v>0.36005762000000002</v>
      </c>
      <c r="AZ1009" s="111">
        <f t="shared" si="1509"/>
        <v>6.2667793600000004E-3</v>
      </c>
      <c r="BA1009" s="111">
        <f t="shared" si="1509"/>
        <v>4.5464459999999998E-2</v>
      </c>
      <c r="BB1009" s="111">
        <f t="shared" si="1509"/>
        <v>15.66250647</v>
      </c>
      <c r="BC1009" s="111">
        <f t="shared" si="1509"/>
        <v>0.27260490216</v>
      </c>
      <c r="BD1009" s="111">
        <f t="shared" si="1509"/>
        <v>4.5464459999999998E-2</v>
      </c>
      <c r="BE1009" s="111">
        <f t="shared" si="1509"/>
        <v>15.66250647</v>
      </c>
      <c r="BF1009" s="111">
        <f t="shared" si="1509"/>
        <v>0.27260490216</v>
      </c>
      <c r="BG1009" s="111">
        <f t="shared" si="1509"/>
        <v>0.14998045999999998</v>
      </c>
      <c r="BH1009" s="111">
        <f t="shared" si="1509"/>
        <v>51.668268470000001</v>
      </c>
      <c r="BI1009" s="111">
        <f t="shared" si="1509"/>
        <v>0.8992828381600001</v>
      </c>
      <c r="BJ1009" s="225">
        <f>SUM(BJ1006:BJ1008)</f>
        <v>0.14998045999999998</v>
      </c>
      <c r="BK1009" s="225">
        <f>SUM(BK1006:BK1008)</f>
        <v>51.668268470000001</v>
      </c>
      <c r="BL1009" s="225">
        <f>SUM(BL1006:BL1008)</f>
        <v>0.8992828381600001</v>
      </c>
      <c r="BM1009" s="112"/>
      <c r="BN1009" s="112"/>
      <c r="BO1009" s="112"/>
      <c r="BP1009" s="112"/>
      <c r="BQ1009" s="111">
        <f t="shared" ref="BQ1009:CD1009" si="1510">SUM(BQ1006:BQ1008)</f>
        <v>2.5882913362282056</v>
      </c>
      <c r="BR1009" s="225"/>
      <c r="BS1009" s="111">
        <f t="shared" si="1510"/>
        <v>0</v>
      </c>
      <c r="BT1009" s="111">
        <f t="shared" si="1510"/>
        <v>0</v>
      </c>
      <c r="BU1009" s="111">
        <f t="shared" si="1510"/>
        <v>0.23581678495675695</v>
      </c>
      <c r="BV1009" s="111">
        <f t="shared" si="1510"/>
        <v>0.52774303815734591</v>
      </c>
      <c r="BW1009" s="111">
        <f t="shared" si="1510"/>
        <v>0.53058584499999994</v>
      </c>
      <c r="BX1009" s="225">
        <f>SUM(BX1006:BX1008)</f>
        <v>0.64826757925925693</v>
      </c>
      <c r="BY1009" s="225">
        <f>SUM(BY1006:BY1008)</f>
        <v>0.64826757925925693</v>
      </c>
      <c r="BZ1009" s="111">
        <f t="shared" si="1510"/>
        <v>0.43979415000000005</v>
      </c>
      <c r="CA1009" s="225">
        <f t="shared" si="1510"/>
        <v>0</v>
      </c>
      <c r="CB1009" s="111">
        <f t="shared" si="1510"/>
        <v>0</v>
      </c>
      <c r="CC1009" s="111">
        <f t="shared" si="1510"/>
        <v>0.43979415000000005</v>
      </c>
      <c r="CD1009" s="111">
        <f t="shared" si="1510"/>
        <v>0</v>
      </c>
      <c r="CE1009" s="225">
        <f>SUM(CE1006:CE1008)</f>
        <v>0</v>
      </c>
      <c r="CF1009" s="247"/>
      <c r="CG1009" s="570"/>
      <c r="CH1009" s="570"/>
      <c r="CI1009" s="112"/>
      <c r="CJ1009" s="112"/>
      <c r="CK1009" s="112"/>
    </row>
    <row r="1010" spans="1:89" ht="15.75" hidden="1" outlineLevel="1" thickBot="1">
      <c r="A1010" s="117"/>
      <c r="B1010" s="117"/>
      <c r="C1010" s="102" t="s">
        <v>127</v>
      </c>
      <c r="D1010" s="36" t="s">
        <v>273</v>
      </c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7"/>
      <c r="AB1010" s="112"/>
      <c r="AC1010" s="246"/>
      <c r="AD1010" s="246"/>
      <c r="AE1010" s="246"/>
      <c r="AF1010" s="246"/>
      <c r="AG1010" s="246"/>
      <c r="AH1010" s="246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246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246"/>
      <c r="CG1010" s="582"/>
      <c r="CH1010" s="582"/>
      <c r="CI1010" s="112"/>
      <c r="CJ1010" s="112"/>
      <c r="CK1010" s="112"/>
    </row>
    <row r="1011" spans="1:89" ht="15.75" hidden="1" outlineLevel="1" thickBot="1">
      <c r="A1011" s="117"/>
      <c r="B1011" s="117"/>
      <c r="C1011" s="103"/>
      <c r="D1011" s="24"/>
      <c r="E1011" s="117"/>
      <c r="F1011" s="117"/>
      <c r="G1011" s="111">
        <f>J1011+O1011+P1011+Q1011+R1011</f>
        <v>0</v>
      </c>
      <c r="H1011" s="225">
        <f t="shared" ref="H1011:J1013" si="1511">SUM(I1011:L1011)</f>
        <v>0</v>
      </c>
      <c r="I1011" s="225">
        <f t="shared" si="1511"/>
        <v>0</v>
      </c>
      <c r="J1011" s="111">
        <f t="shared" si="1511"/>
        <v>0</v>
      </c>
      <c r="K1011" s="123"/>
      <c r="L1011" s="123"/>
      <c r="M1011" s="123"/>
      <c r="N1011" s="123"/>
      <c r="O1011" s="123"/>
      <c r="P1011" s="123"/>
      <c r="Q1011" s="123"/>
      <c r="R1011" s="123"/>
      <c r="S1011" s="221"/>
      <c r="T1011" s="123"/>
      <c r="U1011" s="123"/>
      <c r="V1011" s="123"/>
      <c r="W1011" s="123"/>
      <c r="X1011" s="123"/>
      <c r="Y1011" s="123"/>
      <c r="Z1011" s="221"/>
      <c r="AA1011" s="123"/>
      <c r="AB1011" s="111">
        <f>AI1011+AX1011+BA1011+BD1011+BG1011</f>
        <v>0</v>
      </c>
      <c r="AC1011" s="247"/>
      <c r="AD1011" s="247"/>
      <c r="AE1011" s="247"/>
      <c r="AF1011" s="247"/>
      <c r="AG1011" s="247"/>
      <c r="AH1011" s="247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221"/>
      <c r="BK1011" s="221"/>
      <c r="BL1011" s="221"/>
      <c r="BM1011" s="123"/>
      <c r="BN1011" s="123"/>
      <c r="BO1011" s="123"/>
      <c r="BP1011" s="123"/>
      <c r="BQ1011" s="111">
        <f>SUM(BS1011:BW1011)</f>
        <v>0</v>
      </c>
      <c r="BR1011" s="247"/>
      <c r="BS1011" s="123"/>
      <c r="BT1011" s="123"/>
      <c r="BU1011" s="123"/>
      <c r="BV1011" s="123"/>
      <c r="BW1011" s="123"/>
      <c r="BX1011" s="221"/>
      <c r="BY1011" s="221"/>
      <c r="BZ1011" s="111">
        <f>SUM(CA1011:CD1011)</f>
        <v>0</v>
      </c>
      <c r="CA1011" s="123"/>
      <c r="CB1011" s="123"/>
      <c r="CC1011" s="123"/>
      <c r="CD1011" s="123"/>
      <c r="CE1011" s="221"/>
      <c r="CF1011" s="229"/>
      <c r="CG1011" s="578"/>
      <c r="CH1011" s="578"/>
      <c r="CI1011" s="117"/>
      <c r="CJ1011" s="117"/>
      <c r="CK1011" s="117"/>
    </row>
    <row r="1012" spans="1:89" ht="15.75" hidden="1" outlineLevel="1" thickBot="1">
      <c r="A1012" s="117"/>
      <c r="B1012" s="117"/>
      <c r="C1012" s="103"/>
      <c r="D1012" s="24"/>
      <c r="E1012" s="117"/>
      <c r="F1012" s="117"/>
      <c r="G1012" s="111">
        <f>J1012+O1012+P1012+Q1012+R1012</f>
        <v>0</v>
      </c>
      <c r="H1012" s="225">
        <f t="shared" si="1511"/>
        <v>0</v>
      </c>
      <c r="I1012" s="225">
        <f t="shared" si="1511"/>
        <v>0</v>
      </c>
      <c r="J1012" s="111">
        <f t="shared" si="1511"/>
        <v>0</v>
      </c>
      <c r="K1012" s="90"/>
      <c r="L1012" s="90"/>
      <c r="M1012" s="90"/>
      <c r="N1012" s="90"/>
      <c r="O1012" s="90"/>
      <c r="P1012" s="90"/>
      <c r="Q1012" s="90"/>
      <c r="R1012" s="90"/>
      <c r="S1012" s="224"/>
      <c r="T1012" s="87"/>
      <c r="U1012" s="87"/>
      <c r="V1012" s="87"/>
      <c r="W1012" s="87"/>
      <c r="X1012" s="87"/>
      <c r="Y1012" s="87"/>
      <c r="Z1012" s="222"/>
      <c r="AA1012" s="87"/>
      <c r="AB1012" s="111">
        <f>AI1012+AX1012+BA1012+BD1012+BG1012</f>
        <v>0</v>
      </c>
      <c r="AC1012" s="247"/>
      <c r="AD1012" s="247"/>
      <c r="AE1012" s="247"/>
      <c r="AF1012" s="247"/>
      <c r="AG1012" s="247"/>
      <c r="AH1012" s="24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222"/>
      <c r="BK1012" s="222"/>
      <c r="BL1012" s="222"/>
      <c r="BM1012" s="87"/>
      <c r="BN1012" s="87"/>
      <c r="BO1012" s="87"/>
      <c r="BP1012" s="87"/>
      <c r="BQ1012" s="111">
        <f>SUM(BS1012:BW1012)</f>
        <v>0</v>
      </c>
      <c r="BR1012" s="247"/>
      <c r="BS1012" s="87"/>
      <c r="BT1012" s="87"/>
      <c r="BU1012" s="87"/>
      <c r="BV1012" s="87"/>
      <c r="BW1012" s="87"/>
      <c r="BX1012" s="222"/>
      <c r="BY1012" s="222"/>
      <c r="BZ1012" s="111">
        <f>SUM(CA1012:CD1012)</f>
        <v>0</v>
      </c>
      <c r="CA1012" s="87"/>
      <c r="CB1012" s="87"/>
      <c r="CC1012" s="87"/>
      <c r="CD1012" s="87"/>
      <c r="CE1012" s="222"/>
      <c r="CF1012" s="226"/>
      <c r="CG1012" s="568"/>
      <c r="CH1012" s="568"/>
      <c r="CI1012" s="117"/>
      <c r="CJ1012" s="117"/>
      <c r="CK1012" s="117"/>
    </row>
    <row r="1013" spans="1:89" ht="15.75" hidden="1" outlineLevel="1" thickBot="1">
      <c r="A1013" s="117"/>
      <c r="B1013" s="117"/>
      <c r="C1013" s="103" t="s">
        <v>104</v>
      </c>
      <c r="D1013" s="24"/>
      <c r="E1013" s="117"/>
      <c r="F1013" s="117"/>
      <c r="G1013" s="111">
        <f>J1013+O1013+P1013+Q1013+R1013</f>
        <v>0</v>
      </c>
      <c r="H1013" s="225">
        <f t="shared" si="1511"/>
        <v>0</v>
      </c>
      <c r="I1013" s="225">
        <f t="shared" si="1511"/>
        <v>0</v>
      </c>
      <c r="J1013" s="111">
        <f t="shared" si="1511"/>
        <v>0</v>
      </c>
      <c r="K1013" s="90"/>
      <c r="L1013" s="90"/>
      <c r="M1013" s="90"/>
      <c r="N1013" s="90"/>
      <c r="O1013" s="90"/>
      <c r="P1013" s="90"/>
      <c r="Q1013" s="90"/>
      <c r="R1013" s="90"/>
      <c r="S1013" s="224"/>
      <c r="T1013" s="87"/>
      <c r="U1013" s="87"/>
      <c r="V1013" s="87"/>
      <c r="W1013" s="87"/>
      <c r="X1013" s="87"/>
      <c r="Y1013" s="87"/>
      <c r="Z1013" s="222"/>
      <c r="AA1013" s="87"/>
      <c r="AB1013" s="111">
        <f>AI1013+AX1013+BA1013+BD1013+BG1013</f>
        <v>0</v>
      </c>
      <c r="AC1013" s="247"/>
      <c r="AD1013" s="247"/>
      <c r="AE1013" s="247"/>
      <c r="AF1013" s="247"/>
      <c r="AG1013" s="247"/>
      <c r="AH1013" s="24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222"/>
      <c r="BK1013" s="222"/>
      <c r="BL1013" s="222"/>
      <c r="BM1013" s="87"/>
      <c r="BN1013" s="87"/>
      <c r="BO1013" s="87"/>
      <c r="BP1013" s="87"/>
      <c r="BQ1013" s="111">
        <f>SUM(BS1013:BW1013)</f>
        <v>0</v>
      </c>
      <c r="BR1013" s="247"/>
      <c r="BS1013" s="87"/>
      <c r="BT1013" s="87"/>
      <c r="BU1013" s="87"/>
      <c r="BV1013" s="87"/>
      <c r="BW1013" s="87"/>
      <c r="BX1013" s="222"/>
      <c r="BY1013" s="222"/>
      <c r="BZ1013" s="111">
        <f>SUM(CA1013:CD1013)</f>
        <v>0</v>
      </c>
      <c r="CA1013" s="87"/>
      <c r="CB1013" s="87"/>
      <c r="CC1013" s="87"/>
      <c r="CD1013" s="87"/>
      <c r="CE1013" s="222"/>
      <c r="CF1013" s="226"/>
      <c r="CG1013" s="568"/>
      <c r="CH1013" s="568"/>
      <c r="CI1013" s="117"/>
      <c r="CJ1013" s="117"/>
      <c r="CK1013" s="117"/>
    </row>
    <row r="1014" spans="1:89" ht="15.75" hidden="1" outlineLevel="1" thickBot="1">
      <c r="A1014" s="117"/>
      <c r="B1014" s="117"/>
      <c r="C1014" s="103"/>
      <c r="D1014" s="37" t="s">
        <v>107</v>
      </c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24"/>
      <c r="AB1014" s="111">
        <f>SUM(AB1011:AB1013)</f>
        <v>0</v>
      </c>
      <c r="AC1014" s="247"/>
      <c r="AD1014" s="247"/>
      <c r="AE1014" s="247"/>
      <c r="AF1014" s="247"/>
      <c r="AG1014" s="247"/>
      <c r="AH1014" s="247"/>
      <c r="AI1014" s="111">
        <f>SUM(AI1011:AI1013)</f>
        <v>0</v>
      </c>
      <c r="AJ1014" s="111">
        <f>SUM(AJ1011:AJ1013)</f>
        <v>0</v>
      </c>
      <c r="AK1014" s="111">
        <f t="shared" ref="AK1014:BI1014" si="1512">SUM(AK1011:AK1013)</f>
        <v>0</v>
      </c>
      <c r="AL1014" s="111">
        <f t="shared" si="1512"/>
        <v>0</v>
      </c>
      <c r="AM1014" s="111">
        <f t="shared" si="1512"/>
        <v>0</v>
      </c>
      <c r="AN1014" s="111">
        <f t="shared" si="1512"/>
        <v>0</v>
      </c>
      <c r="AO1014" s="111">
        <f t="shared" si="1512"/>
        <v>0</v>
      </c>
      <c r="AP1014" s="111">
        <f t="shared" si="1512"/>
        <v>0</v>
      </c>
      <c r="AQ1014" s="111">
        <f t="shared" si="1512"/>
        <v>0</v>
      </c>
      <c r="AR1014" s="111">
        <f t="shared" si="1512"/>
        <v>0</v>
      </c>
      <c r="AS1014" s="111">
        <f t="shared" si="1512"/>
        <v>0</v>
      </c>
      <c r="AT1014" s="111">
        <f t="shared" si="1512"/>
        <v>0</v>
      </c>
      <c r="AU1014" s="111">
        <f t="shared" si="1512"/>
        <v>0</v>
      </c>
      <c r="AV1014" s="111">
        <f t="shared" si="1512"/>
        <v>0</v>
      </c>
      <c r="AW1014" s="111">
        <f t="shared" si="1512"/>
        <v>0</v>
      </c>
      <c r="AX1014" s="111">
        <f t="shared" si="1512"/>
        <v>0</v>
      </c>
      <c r="AY1014" s="111">
        <f t="shared" si="1512"/>
        <v>0</v>
      </c>
      <c r="AZ1014" s="111">
        <f t="shared" si="1512"/>
        <v>0</v>
      </c>
      <c r="BA1014" s="111">
        <f t="shared" si="1512"/>
        <v>0</v>
      </c>
      <c r="BB1014" s="111">
        <f t="shared" si="1512"/>
        <v>0</v>
      </c>
      <c r="BC1014" s="111">
        <f t="shared" si="1512"/>
        <v>0</v>
      </c>
      <c r="BD1014" s="111">
        <f t="shared" si="1512"/>
        <v>0</v>
      </c>
      <c r="BE1014" s="111">
        <f t="shared" si="1512"/>
        <v>0</v>
      </c>
      <c r="BF1014" s="111">
        <f t="shared" si="1512"/>
        <v>0</v>
      </c>
      <c r="BG1014" s="111">
        <f t="shared" si="1512"/>
        <v>0</v>
      </c>
      <c r="BH1014" s="111">
        <f t="shared" si="1512"/>
        <v>0</v>
      </c>
      <c r="BI1014" s="111">
        <f t="shared" si="1512"/>
        <v>0</v>
      </c>
      <c r="BJ1014" s="225">
        <f>SUM(BJ1011:BJ1013)</f>
        <v>0</v>
      </c>
      <c r="BK1014" s="225">
        <f>SUM(BK1011:BK1013)</f>
        <v>0</v>
      </c>
      <c r="BL1014" s="225">
        <f>SUM(BL1011:BL1013)</f>
        <v>0</v>
      </c>
      <c r="BM1014" s="112"/>
      <c r="BN1014" s="112"/>
      <c r="BO1014" s="112"/>
      <c r="BP1014" s="112"/>
      <c r="BQ1014" s="111">
        <f t="shared" ref="BQ1014:CD1014" si="1513">SUM(BQ1011:BQ1013)</f>
        <v>0</v>
      </c>
      <c r="BR1014" s="247"/>
      <c r="BS1014" s="111">
        <f t="shared" si="1513"/>
        <v>0</v>
      </c>
      <c r="BT1014" s="111">
        <f t="shared" si="1513"/>
        <v>0</v>
      </c>
      <c r="BU1014" s="111">
        <f t="shared" si="1513"/>
        <v>0</v>
      </c>
      <c r="BV1014" s="111">
        <f t="shared" si="1513"/>
        <v>0</v>
      </c>
      <c r="BW1014" s="111">
        <f t="shared" si="1513"/>
        <v>0</v>
      </c>
      <c r="BX1014" s="225">
        <f>SUM(BX1011:BX1013)</f>
        <v>0</v>
      </c>
      <c r="BY1014" s="225">
        <f>SUM(BY1011:BY1013)</f>
        <v>0</v>
      </c>
      <c r="BZ1014" s="111">
        <f t="shared" si="1513"/>
        <v>0</v>
      </c>
      <c r="CA1014" s="111">
        <f t="shared" si="1513"/>
        <v>0</v>
      </c>
      <c r="CB1014" s="111">
        <f t="shared" si="1513"/>
        <v>0</v>
      </c>
      <c r="CC1014" s="111">
        <f t="shared" si="1513"/>
        <v>0</v>
      </c>
      <c r="CD1014" s="111">
        <f t="shared" si="1513"/>
        <v>0</v>
      </c>
      <c r="CE1014" s="225">
        <f>SUM(CE1011:CE1013)</f>
        <v>0</v>
      </c>
      <c r="CF1014" s="247"/>
      <c r="CG1014" s="570"/>
      <c r="CH1014" s="570"/>
      <c r="CI1014" s="112"/>
      <c r="CJ1014" s="112"/>
      <c r="CK1014" s="112"/>
    </row>
    <row r="1015" spans="1:89" ht="15.75" hidden="1" outlineLevel="1" thickBot="1">
      <c r="A1015" s="117"/>
      <c r="B1015" s="117"/>
      <c r="C1015" s="102" t="s">
        <v>128</v>
      </c>
      <c r="D1015" s="36" t="s">
        <v>274</v>
      </c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7"/>
      <c r="AB1015" s="112"/>
      <c r="AC1015" s="246"/>
      <c r="AD1015" s="246"/>
      <c r="AE1015" s="246"/>
      <c r="AF1015" s="246"/>
      <c r="AG1015" s="246"/>
      <c r="AH1015" s="246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246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246"/>
      <c r="CG1015" s="582"/>
      <c r="CH1015" s="582"/>
      <c r="CI1015" s="112"/>
      <c r="CJ1015" s="112"/>
      <c r="CK1015" s="112"/>
    </row>
    <row r="1016" spans="1:89" ht="15.75" hidden="1" outlineLevel="1" thickBot="1">
      <c r="A1016" s="117"/>
      <c r="B1016" s="117"/>
      <c r="C1016" s="103"/>
      <c r="D1016" s="24"/>
      <c r="E1016" s="117"/>
      <c r="F1016" s="117"/>
      <c r="G1016" s="111">
        <f>J1016+O1016+P1016+Q1016+R1016</f>
        <v>0</v>
      </c>
      <c r="H1016" s="225">
        <f t="shared" ref="H1016:J1018" si="1514">SUM(I1016:L1016)</f>
        <v>0</v>
      </c>
      <c r="I1016" s="225">
        <f t="shared" si="1514"/>
        <v>0</v>
      </c>
      <c r="J1016" s="111">
        <f t="shared" si="1514"/>
        <v>0</v>
      </c>
      <c r="K1016" s="123"/>
      <c r="L1016" s="123"/>
      <c r="M1016" s="123"/>
      <c r="N1016" s="123"/>
      <c r="O1016" s="123"/>
      <c r="P1016" s="123"/>
      <c r="Q1016" s="123"/>
      <c r="R1016" s="123"/>
      <c r="S1016" s="221"/>
      <c r="T1016" s="123"/>
      <c r="U1016" s="123"/>
      <c r="V1016" s="123"/>
      <c r="W1016" s="123"/>
      <c r="X1016" s="123"/>
      <c r="Y1016" s="123"/>
      <c r="Z1016" s="221"/>
      <c r="AA1016" s="123"/>
      <c r="AB1016" s="111">
        <f>AI1016+AX1016+BA1016+BD1016+BG1016</f>
        <v>0</v>
      </c>
      <c r="AC1016" s="247"/>
      <c r="AD1016" s="247"/>
      <c r="AE1016" s="247"/>
      <c r="AF1016" s="247"/>
      <c r="AG1016" s="247"/>
      <c r="AH1016" s="247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221"/>
      <c r="BK1016" s="221"/>
      <c r="BL1016" s="221"/>
      <c r="BM1016" s="123"/>
      <c r="BN1016" s="123"/>
      <c r="BO1016" s="123"/>
      <c r="BP1016" s="123"/>
      <c r="BQ1016" s="111">
        <f>SUM(BS1016:BW1016)</f>
        <v>0</v>
      </c>
      <c r="BR1016" s="247"/>
      <c r="BS1016" s="123"/>
      <c r="BT1016" s="123"/>
      <c r="BU1016" s="123"/>
      <c r="BV1016" s="123"/>
      <c r="BW1016" s="123"/>
      <c r="BX1016" s="221"/>
      <c r="BY1016" s="221"/>
      <c r="BZ1016" s="111">
        <f>SUM(CA1016:CD1016)</f>
        <v>0</v>
      </c>
      <c r="CA1016" s="123"/>
      <c r="CB1016" s="123"/>
      <c r="CC1016" s="123"/>
      <c r="CD1016" s="123"/>
      <c r="CE1016" s="221"/>
      <c r="CF1016" s="229"/>
      <c r="CG1016" s="578"/>
      <c r="CH1016" s="578"/>
      <c r="CI1016" s="117"/>
      <c r="CJ1016" s="117"/>
      <c r="CK1016" s="117"/>
    </row>
    <row r="1017" spans="1:89" ht="15.75" hidden="1" outlineLevel="1" thickBot="1">
      <c r="A1017" s="117"/>
      <c r="B1017" s="117"/>
      <c r="C1017" s="103"/>
      <c r="D1017" s="24"/>
      <c r="E1017" s="117"/>
      <c r="F1017" s="117"/>
      <c r="G1017" s="111">
        <f>J1017+O1017+P1017+Q1017+R1017</f>
        <v>0</v>
      </c>
      <c r="H1017" s="225">
        <f t="shared" si="1514"/>
        <v>0</v>
      </c>
      <c r="I1017" s="225">
        <f t="shared" si="1514"/>
        <v>0</v>
      </c>
      <c r="J1017" s="111">
        <f t="shared" si="1514"/>
        <v>0</v>
      </c>
      <c r="K1017" s="90"/>
      <c r="L1017" s="90"/>
      <c r="M1017" s="90"/>
      <c r="N1017" s="90"/>
      <c r="O1017" s="90"/>
      <c r="P1017" s="90"/>
      <c r="Q1017" s="90"/>
      <c r="R1017" s="90"/>
      <c r="S1017" s="224"/>
      <c r="T1017" s="87"/>
      <c r="U1017" s="87"/>
      <c r="V1017" s="87"/>
      <c r="W1017" s="87"/>
      <c r="X1017" s="87"/>
      <c r="Y1017" s="87"/>
      <c r="Z1017" s="222"/>
      <c r="AA1017" s="87"/>
      <c r="AB1017" s="111">
        <f>AI1017+AX1017+BA1017+BD1017+BG1017</f>
        <v>0</v>
      </c>
      <c r="AC1017" s="247"/>
      <c r="AD1017" s="247"/>
      <c r="AE1017" s="247"/>
      <c r="AF1017" s="247"/>
      <c r="AG1017" s="247"/>
      <c r="AH1017" s="24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222"/>
      <c r="BK1017" s="222"/>
      <c r="BL1017" s="222"/>
      <c r="BM1017" s="87"/>
      <c r="BN1017" s="87"/>
      <c r="BO1017" s="87"/>
      <c r="BP1017" s="87"/>
      <c r="BQ1017" s="111">
        <f>SUM(BS1017:BW1017)</f>
        <v>0</v>
      </c>
      <c r="BR1017" s="247"/>
      <c r="BS1017" s="87"/>
      <c r="BT1017" s="87"/>
      <c r="BU1017" s="87"/>
      <c r="BV1017" s="87"/>
      <c r="BW1017" s="87"/>
      <c r="BX1017" s="222"/>
      <c r="BY1017" s="222"/>
      <c r="BZ1017" s="111">
        <f>SUM(CA1017:CD1017)</f>
        <v>0</v>
      </c>
      <c r="CA1017" s="87"/>
      <c r="CB1017" s="87"/>
      <c r="CC1017" s="87"/>
      <c r="CD1017" s="87"/>
      <c r="CE1017" s="222"/>
      <c r="CF1017" s="226"/>
      <c r="CG1017" s="568"/>
      <c r="CH1017" s="568"/>
      <c r="CI1017" s="117"/>
      <c r="CJ1017" s="117"/>
      <c r="CK1017" s="117"/>
    </row>
    <row r="1018" spans="1:89" ht="15.75" hidden="1" outlineLevel="1" thickBot="1">
      <c r="A1018" s="117"/>
      <c r="B1018" s="117"/>
      <c r="C1018" s="103" t="s">
        <v>104</v>
      </c>
      <c r="D1018" s="24"/>
      <c r="E1018" s="117"/>
      <c r="F1018" s="117"/>
      <c r="G1018" s="111">
        <f>J1018+O1018+P1018+Q1018+R1018</f>
        <v>0</v>
      </c>
      <c r="H1018" s="225">
        <f t="shared" si="1514"/>
        <v>0</v>
      </c>
      <c r="I1018" s="225">
        <f t="shared" si="1514"/>
        <v>0</v>
      </c>
      <c r="J1018" s="111">
        <f t="shared" si="1514"/>
        <v>0</v>
      </c>
      <c r="K1018" s="90"/>
      <c r="L1018" s="90"/>
      <c r="M1018" s="90"/>
      <c r="N1018" s="90"/>
      <c r="O1018" s="90"/>
      <c r="P1018" s="90"/>
      <c r="Q1018" s="90"/>
      <c r="R1018" s="90"/>
      <c r="S1018" s="224"/>
      <c r="T1018" s="87"/>
      <c r="U1018" s="87"/>
      <c r="V1018" s="87"/>
      <c r="W1018" s="87"/>
      <c r="X1018" s="87"/>
      <c r="Y1018" s="87"/>
      <c r="Z1018" s="222"/>
      <c r="AA1018" s="87"/>
      <c r="AB1018" s="111">
        <f>AI1018+AX1018+BA1018+BD1018+BG1018</f>
        <v>0</v>
      </c>
      <c r="AC1018" s="247"/>
      <c r="AD1018" s="247"/>
      <c r="AE1018" s="247"/>
      <c r="AF1018" s="247"/>
      <c r="AG1018" s="247"/>
      <c r="AH1018" s="24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222"/>
      <c r="BK1018" s="222"/>
      <c r="BL1018" s="222"/>
      <c r="BM1018" s="87"/>
      <c r="BN1018" s="87"/>
      <c r="BO1018" s="87"/>
      <c r="BP1018" s="87"/>
      <c r="BQ1018" s="111">
        <f>SUM(BS1018:BW1018)</f>
        <v>0</v>
      </c>
      <c r="BR1018" s="247"/>
      <c r="BS1018" s="87"/>
      <c r="BT1018" s="87"/>
      <c r="BU1018" s="87"/>
      <c r="BV1018" s="87"/>
      <c r="BW1018" s="87"/>
      <c r="BX1018" s="222"/>
      <c r="BY1018" s="222"/>
      <c r="BZ1018" s="111">
        <f>SUM(CA1018:CD1018)</f>
        <v>0</v>
      </c>
      <c r="CA1018" s="87"/>
      <c r="CB1018" s="87"/>
      <c r="CC1018" s="87"/>
      <c r="CD1018" s="87"/>
      <c r="CE1018" s="222"/>
      <c r="CF1018" s="226"/>
      <c r="CG1018" s="568"/>
      <c r="CH1018" s="568"/>
      <c r="CI1018" s="117"/>
      <c r="CJ1018" s="117"/>
      <c r="CK1018" s="117"/>
    </row>
    <row r="1019" spans="1:89" ht="15.75" hidden="1" outlineLevel="1" thickBot="1">
      <c r="A1019" s="117"/>
      <c r="B1019" s="117"/>
      <c r="C1019" s="103"/>
      <c r="D1019" s="37" t="s">
        <v>107</v>
      </c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24"/>
      <c r="AB1019" s="111">
        <f>SUM(AB1016:AB1018)</f>
        <v>0</v>
      </c>
      <c r="AC1019" s="247"/>
      <c r="AD1019" s="247"/>
      <c r="AE1019" s="247"/>
      <c r="AF1019" s="247"/>
      <c r="AG1019" s="247"/>
      <c r="AH1019" s="247"/>
      <c r="AI1019" s="111">
        <f>SUM(AI1016:AI1018)</f>
        <v>0</v>
      </c>
      <c r="AJ1019" s="111">
        <f>SUM(AJ1016:AJ1018)</f>
        <v>0</v>
      </c>
      <c r="AK1019" s="111">
        <f t="shared" ref="AK1019:BI1019" si="1515">SUM(AK1016:AK1018)</f>
        <v>0</v>
      </c>
      <c r="AL1019" s="111">
        <f t="shared" si="1515"/>
        <v>0</v>
      </c>
      <c r="AM1019" s="111">
        <f t="shared" si="1515"/>
        <v>0</v>
      </c>
      <c r="AN1019" s="111">
        <f t="shared" si="1515"/>
        <v>0</v>
      </c>
      <c r="AO1019" s="111">
        <f t="shared" si="1515"/>
        <v>0</v>
      </c>
      <c r="AP1019" s="111">
        <f t="shared" si="1515"/>
        <v>0</v>
      </c>
      <c r="AQ1019" s="111">
        <f t="shared" si="1515"/>
        <v>0</v>
      </c>
      <c r="AR1019" s="111">
        <f t="shared" si="1515"/>
        <v>0</v>
      </c>
      <c r="AS1019" s="111">
        <f t="shared" si="1515"/>
        <v>0</v>
      </c>
      <c r="AT1019" s="111">
        <f t="shared" si="1515"/>
        <v>0</v>
      </c>
      <c r="AU1019" s="111">
        <f t="shared" si="1515"/>
        <v>0</v>
      </c>
      <c r="AV1019" s="111">
        <f t="shared" si="1515"/>
        <v>0</v>
      </c>
      <c r="AW1019" s="111">
        <f t="shared" si="1515"/>
        <v>0</v>
      </c>
      <c r="AX1019" s="111">
        <f t="shared" si="1515"/>
        <v>0</v>
      </c>
      <c r="AY1019" s="111">
        <f t="shared" si="1515"/>
        <v>0</v>
      </c>
      <c r="AZ1019" s="111">
        <f t="shared" si="1515"/>
        <v>0</v>
      </c>
      <c r="BA1019" s="111">
        <f t="shared" si="1515"/>
        <v>0</v>
      </c>
      <c r="BB1019" s="111">
        <f t="shared" si="1515"/>
        <v>0</v>
      </c>
      <c r="BC1019" s="111">
        <f t="shared" si="1515"/>
        <v>0</v>
      </c>
      <c r="BD1019" s="111">
        <f t="shared" si="1515"/>
        <v>0</v>
      </c>
      <c r="BE1019" s="111">
        <f t="shared" si="1515"/>
        <v>0</v>
      </c>
      <c r="BF1019" s="111">
        <f t="shared" si="1515"/>
        <v>0</v>
      </c>
      <c r="BG1019" s="111">
        <f t="shared" si="1515"/>
        <v>0</v>
      </c>
      <c r="BH1019" s="111">
        <f t="shared" si="1515"/>
        <v>0</v>
      </c>
      <c r="BI1019" s="111">
        <f t="shared" si="1515"/>
        <v>0</v>
      </c>
      <c r="BJ1019" s="225">
        <f>SUM(BJ1016:BJ1018)</f>
        <v>0</v>
      </c>
      <c r="BK1019" s="225">
        <f>SUM(BK1016:BK1018)</f>
        <v>0</v>
      </c>
      <c r="BL1019" s="225">
        <f>SUM(BL1016:BL1018)</f>
        <v>0</v>
      </c>
      <c r="BM1019" s="112"/>
      <c r="BN1019" s="112"/>
      <c r="BO1019" s="112"/>
      <c r="BP1019" s="112"/>
      <c r="BQ1019" s="111">
        <f t="shared" ref="BQ1019:CD1019" si="1516">SUM(BQ1016:BQ1018)</f>
        <v>0</v>
      </c>
      <c r="BR1019" s="247"/>
      <c r="BS1019" s="111">
        <f t="shared" si="1516"/>
        <v>0</v>
      </c>
      <c r="BT1019" s="111">
        <f t="shared" si="1516"/>
        <v>0</v>
      </c>
      <c r="BU1019" s="111">
        <f t="shared" si="1516"/>
        <v>0</v>
      </c>
      <c r="BV1019" s="111">
        <f t="shared" si="1516"/>
        <v>0</v>
      </c>
      <c r="BW1019" s="111">
        <f t="shared" si="1516"/>
        <v>0</v>
      </c>
      <c r="BX1019" s="225">
        <f>SUM(BX1016:BX1018)</f>
        <v>0</v>
      </c>
      <c r="BY1019" s="225">
        <f>SUM(BY1016:BY1018)</f>
        <v>0</v>
      </c>
      <c r="BZ1019" s="111">
        <f t="shared" si="1516"/>
        <v>0</v>
      </c>
      <c r="CA1019" s="111">
        <f t="shared" si="1516"/>
        <v>0</v>
      </c>
      <c r="CB1019" s="111">
        <f t="shared" si="1516"/>
        <v>0</v>
      </c>
      <c r="CC1019" s="111">
        <f t="shared" si="1516"/>
        <v>0</v>
      </c>
      <c r="CD1019" s="111">
        <f t="shared" si="1516"/>
        <v>0</v>
      </c>
      <c r="CE1019" s="225">
        <f>SUM(CE1016:CE1018)</f>
        <v>0</v>
      </c>
      <c r="CF1019" s="247"/>
      <c r="CG1019" s="570"/>
      <c r="CH1019" s="570"/>
      <c r="CI1019" s="112"/>
      <c r="CJ1019" s="112"/>
      <c r="CK1019" s="112"/>
    </row>
    <row r="1020" spans="1:89" ht="15.75" hidden="1" outlineLevel="1" thickBot="1">
      <c r="A1020" s="117"/>
      <c r="B1020" s="117"/>
      <c r="C1020" s="102" t="s">
        <v>129</v>
      </c>
      <c r="D1020" s="36" t="s">
        <v>213</v>
      </c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7"/>
      <c r="AB1020" s="112"/>
      <c r="AC1020" s="246"/>
      <c r="AD1020" s="246"/>
      <c r="AE1020" s="246"/>
      <c r="AF1020" s="246"/>
      <c r="AG1020" s="246"/>
      <c r="AH1020" s="246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246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246"/>
      <c r="CG1020" s="582"/>
      <c r="CH1020" s="582"/>
      <c r="CI1020" s="112"/>
      <c r="CJ1020" s="112"/>
      <c r="CK1020" s="112"/>
    </row>
    <row r="1021" spans="1:89" ht="15.75" hidden="1" outlineLevel="1" thickBot="1">
      <c r="A1021" s="117"/>
      <c r="B1021" s="117"/>
      <c r="C1021" s="103"/>
      <c r="D1021" s="24"/>
      <c r="E1021" s="117"/>
      <c r="F1021" s="117"/>
      <c r="G1021" s="111">
        <f>J1021+O1021+P1021+Q1021+R1021</f>
        <v>0</v>
      </c>
      <c r="H1021" s="225">
        <f t="shared" ref="H1021:J1023" si="1517">SUM(I1021:L1021)</f>
        <v>0</v>
      </c>
      <c r="I1021" s="225">
        <f t="shared" si="1517"/>
        <v>0</v>
      </c>
      <c r="J1021" s="111">
        <f t="shared" si="1517"/>
        <v>0</v>
      </c>
      <c r="K1021" s="123"/>
      <c r="L1021" s="123"/>
      <c r="M1021" s="123"/>
      <c r="N1021" s="123"/>
      <c r="O1021" s="123"/>
      <c r="P1021" s="123"/>
      <c r="Q1021" s="123"/>
      <c r="R1021" s="123"/>
      <c r="S1021" s="221"/>
      <c r="T1021" s="123"/>
      <c r="U1021" s="123"/>
      <c r="V1021" s="123"/>
      <c r="W1021" s="123"/>
      <c r="X1021" s="123"/>
      <c r="Y1021" s="123"/>
      <c r="Z1021" s="221"/>
      <c r="AA1021" s="123"/>
      <c r="AB1021" s="111">
        <f>AI1021+AX1021+BA1021+BD1021+BG1021</f>
        <v>0</v>
      </c>
      <c r="AC1021" s="247"/>
      <c r="AD1021" s="247"/>
      <c r="AE1021" s="247"/>
      <c r="AF1021" s="247"/>
      <c r="AG1021" s="247"/>
      <c r="AH1021" s="247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221"/>
      <c r="BK1021" s="221"/>
      <c r="BL1021" s="221"/>
      <c r="BM1021" s="123"/>
      <c r="BN1021" s="123"/>
      <c r="BO1021" s="123"/>
      <c r="BP1021" s="123"/>
      <c r="BQ1021" s="111">
        <f>SUM(BS1021:BW1021)</f>
        <v>0</v>
      </c>
      <c r="BR1021" s="247"/>
      <c r="BS1021" s="123"/>
      <c r="BT1021" s="123"/>
      <c r="BU1021" s="123"/>
      <c r="BV1021" s="123"/>
      <c r="BW1021" s="123"/>
      <c r="BX1021" s="221"/>
      <c r="BY1021" s="221"/>
      <c r="BZ1021" s="111">
        <f>SUM(CA1021:CD1021)</f>
        <v>0</v>
      </c>
      <c r="CA1021" s="123"/>
      <c r="CB1021" s="123"/>
      <c r="CC1021" s="123"/>
      <c r="CD1021" s="123"/>
      <c r="CE1021" s="221"/>
      <c r="CF1021" s="229"/>
      <c r="CG1021" s="578"/>
      <c r="CH1021" s="578"/>
      <c r="CI1021" s="117"/>
      <c r="CJ1021" s="117"/>
      <c r="CK1021" s="117"/>
    </row>
    <row r="1022" spans="1:89" ht="15.75" hidden="1" outlineLevel="1" thickBot="1">
      <c r="A1022" s="117"/>
      <c r="B1022" s="117"/>
      <c r="C1022" s="103"/>
      <c r="D1022" s="24"/>
      <c r="E1022" s="117"/>
      <c r="F1022" s="117"/>
      <c r="G1022" s="111">
        <f>J1022+O1022+P1022+Q1022+R1022</f>
        <v>0</v>
      </c>
      <c r="H1022" s="225">
        <f t="shared" si="1517"/>
        <v>0</v>
      </c>
      <c r="I1022" s="225">
        <f t="shared" si="1517"/>
        <v>0</v>
      </c>
      <c r="J1022" s="111">
        <f t="shared" si="1517"/>
        <v>0</v>
      </c>
      <c r="K1022" s="90"/>
      <c r="L1022" s="90"/>
      <c r="M1022" s="90"/>
      <c r="N1022" s="90"/>
      <c r="O1022" s="90"/>
      <c r="P1022" s="90"/>
      <c r="Q1022" s="90"/>
      <c r="R1022" s="90"/>
      <c r="S1022" s="224"/>
      <c r="T1022" s="87"/>
      <c r="U1022" s="87"/>
      <c r="V1022" s="87"/>
      <c r="W1022" s="87"/>
      <c r="X1022" s="87"/>
      <c r="Y1022" s="87"/>
      <c r="Z1022" s="222"/>
      <c r="AA1022" s="87"/>
      <c r="AB1022" s="111">
        <f>AI1022+AX1022+BA1022+BD1022+BG1022</f>
        <v>0</v>
      </c>
      <c r="AC1022" s="247"/>
      <c r="AD1022" s="247"/>
      <c r="AE1022" s="247"/>
      <c r="AF1022" s="247"/>
      <c r="AG1022" s="247"/>
      <c r="AH1022" s="24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222"/>
      <c r="BK1022" s="222"/>
      <c r="BL1022" s="222"/>
      <c r="BM1022" s="87"/>
      <c r="BN1022" s="87"/>
      <c r="BO1022" s="87"/>
      <c r="BP1022" s="87"/>
      <c r="BQ1022" s="111">
        <f>SUM(BS1022:BW1022)</f>
        <v>0</v>
      </c>
      <c r="BR1022" s="247"/>
      <c r="BS1022" s="87"/>
      <c r="BT1022" s="87"/>
      <c r="BU1022" s="87"/>
      <c r="BV1022" s="87"/>
      <c r="BW1022" s="87"/>
      <c r="BX1022" s="222"/>
      <c r="BY1022" s="222"/>
      <c r="BZ1022" s="111">
        <f>SUM(CA1022:CD1022)</f>
        <v>0</v>
      </c>
      <c r="CA1022" s="87"/>
      <c r="CB1022" s="87"/>
      <c r="CC1022" s="87"/>
      <c r="CD1022" s="87"/>
      <c r="CE1022" s="222"/>
      <c r="CF1022" s="226"/>
      <c r="CG1022" s="568"/>
      <c r="CH1022" s="568"/>
      <c r="CI1022" s="117"/>
      <c r="CJ1022" s="117"/>
      <c r="CK1022" s="117"/>
    </row>
    <row r="1023" spans="1:89" ht="15.75" hidden="1" outlineLevel="1" thickBot="1">
      <c r="A1023" s="117"/>
      <c r="B1023" s="117"/>
      <c r="C1023" s="103" t="s">
        <v>104</v>
      </c>
      <c r="D1023" s="24"/>
      <c r="E1023" s="117"/>
      <c r="F1023" s="117"/>
      <c r="G1023" s="111">
        <f>J1023+O1023+P1023+Q1023+R1023</f>
        <v>0</v>
      </c>
      <c r="H1023" s="225">
        <f t="shared" si="1517"/>
        <v>0</v>
      </c>
      <c r="I1023" s="225">
        <f t="shared" si="1517"/>
        <v>0</v>
      </c>
      <c r="J1023" s="111">
        <f t="shared" si="1517"/>
        <v>0</v>
      </c>
      <c r="K1023" s="90"/>
      <c r="L1023" s="90"/>
      <c r="M1023" s="90"/>
      <c r="N1023" s="90"/>
      <c r="O1023" s="90"/>
      <c r="P1023" s="90"/>
      <c r="Q1023" s="90"/>
      <c r="R1023" s="90"/>
      <c r="S1023" s="224"/>
      <c r="T1023" s="87"/>
      <c r="U1023" s="87"/>
      <c r="V1023" s="87"/>
      <c r="W1023" s="87"/>
      <c r="X1023" s="87"/>
      <c r="Y1023" s="87"/>
      <c r="Z1023" s="222"/>
      <c r="AA1023" s="87"/>
      <c r="AB1023" s="111">
        <f>AI1023+AX1023+BA1023+BD1023+BG1023</f>
        <v>0</v>
      </c>
      <c r="AC1023" s="247"/>
      <c r="AD1023" s="247"/>
      <c r="AE1023" s="247"/>
      <c r="AF1023" s="247"/>
      <c r="AG1023" s="247"/>
      <c r="AH1023" s="24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222"/>
      <c r="BK1023" s="222"/>
      <c r="BL1023" s="222"/>
      <c r="BM1023" s="87"/>
      <c r="BN1023" s="87"/>
      <c r="BO1023" s="87"/>
      <c r="BP1023" s="87"/>
      <c r="BQ1023" s="111">
        <f>SUM(BS1023:BW1023)</f>
        <v>0</v>
      </c>
      <c r="BR1023" s="247"/>
      <c r="BS1023" s="87"/>
      <c r="BT1023" s="87"/>
      <c r="BU1023" s="87"/>
      <c r="BV1023" s="87"/>
      <c r="BW1023" s="87"/>
      <c r="BX1023" s="222"/>
      <c r="BY1023" s="222"/>
      <c r="BZ1023" s="111">
        <f>SUM(CA1023:CD1023)</f>
        <v>0</v>
      </c>
      <c r="CA1023" s="87"/>
      <c r="CB1023" s="87"/>
      <c r="CC1023" s="87"/>
      <c r="CD1023" s="87"/>
      <c r="CE1023" s="222"/>
      <c r="CF1023" s="226"/>
      <c r="CG1023" s="568"/>
      <c r="CH1023" s="568"/>
      <c r="CI1023" s="117"/>
      <c r="CJ1023" s="117"/>
      <c r="CK1023" s="117"/>
    </row>
    <row r="1024" spans="1:89" ht="15.75" hidden="1" outlineLevel="1" thickBot="1">
      <c r="A1024" s="117"/>
      <c r="B1024" s="117"/>
      <c r="C1024" s="103"/>
      <c r="D1024" s="37" t="s">
        <v>107</v>
      </c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24"/>
      <c r="AB1024" s="112"/>
      <c r="AC1024" s="246"/>
      <c r="AD1024" s="246"/>
      <c r="AE1024" s="246"/>
      <c r="AF1024" s="246"/>
      <c r="AG1024" s="246"/>
      <c r="AH1024" s="246"/>
      <c r="AI1024" s="112"/>
      <c r="AJ1024" s="111">
        <f>SUM(AJ1021:AJ1023)</f>
        <v>0</v>
      </c>
      <c r="AK1024" s="111">
        <f>SUM(AK1021:AK1023)</f>
        <v>0</v>
      </c>
      <c r="AL1024" s="112"/>
      <c r="AM1024" s="111">
        <f>SUM(AM1021:AM1023)</f>
        <v>0</v>
      </c>
      <c r="AN1024" s="111">
        <f>SUM(AN1021:AN1023)</f>
        <v>0</v>
      </c>
      <c r="AO1024" s="112"/>
      <c r="AP1024" s="111">
        <f>SUM(AP1021:AP1023)</f>
        <v>0</v>
      </c>
      <c r="AQ1024" s="111">
        <f>SUM(AQ1021:AQ1023)</f>
        <v>0</v>
      </c>
      <c r="AR1024" s="112"/>
      <c r="AS1024" s="111">
        <f>SUM(AS1021:AS1023)</f>
        <v>0</v>
      </c>
      <c r="AT1024" s="111">
        <f>SUM(AT1021:AT1023)</f>
        <v>0</v>
      </c>
      <c r="AU1024" s="112"/>
      <c r="AV1024" s="111">
        <f>SUM(AV1021:AV1023)</f>
        <v>0</v>
      </c>
      <c r="AW1024" s="111">
        <f>SUM(AW1021:AW1023)</f>
        <v>0</v>
      </c>
      <c r="AX1024" s="112"/>
      <c r="AY1024" s="111">
        <f>SUM(AY1021:AY1023)</f>
        <v>0</v>
      </c>
      <c r="AZ1024" s="111">
        <f>SUM(AZ1021:AZ1023)</f>
        <v>0</v>
      </c>
      <c r="BA1024" s="112"/>
      <c r="BB1024" s="111">
        <f>SUM(BB1021:BB1023)</f>
        <v>0</v>
      </c>
      <c r="BC1024" s="111">
        <f>SUM(BC1021:BC1023)</f>
        <v>0</v>
      </c>
      <c r="BD1024" s="112"/>
      <c r="BE1024" s="111">
        <f>SUM(BE1021:BE1023)</f>
        <v>0</v>
      </c>
      <c r="BF1024" s="111">
        <f>SUM(BF1021:BF1023)</f>
        <v>0</v>
      </c>
      <c r="BG1024" s="112"/>
      <c r="BH1024" s="111">
        <f>SUM(BH1021:BH1023)</f>
        <v>0</v>
      </c>
      <c r="BI1024" s="111">
        <f>SUM(BI1021:BI1023)</f>
        <v>0</v>
      </c>
      <c r="BJ1024" s="112"/>
      <c r="BK1024" s="225">
        <f>SUM(BK1021:BK1023)</f>
        <v>0</v>
      </c>
      <c r="BL1024" s="225">
        <f>SUM(BL1021:BL1023)</f>
        <v>0</v>
      </c>
      <c r="BM1024" s="112"/>
      <c r="BN1024" s="112"/>
      <c r="BO1024" s="112"/>
      <c r="BP1024" s="112"/>
      <c r="BQ1024" s="111">
        <f t="shared" ref="BQ1024:CD1024" si="1518">SUM(BQ1021:BQ1023)</f>
        <v>0</v>
      </c>
      <c r="BR1024" s="247"/>
      <c r="BS1024" s="111">
        <f t="shared" si="1518"/>
        <v>0</v>
      </c>
      <c r="BT1024" s="111">
        <f t="shared" si="1518"/>
        <v>0</v>
      </c>
      <c r="BU1024" s="111">
        <f t="shared" si="1518"/>
        <v>0</v>
      </c>
      <c r="BV1024" s="111">
        <f t="shared" si="1518"/>
        <v>0</v>
      </c>
      <c r="BW1024" s="111">
        <f t="shared" si="1518"/>
        <v>0</v>
      </c>
      <c r="BX1024" s="225">
        <f>SUM(BX1021:BX1023)</f>
        <v>0</v>
      </c>
      <c r="BY1024" s="225">
        <f>SUM(BY1021:BY1023)</f>
        <v>0</v>
      </c>
      <c r="BZ1024" s="111">
        <f t="shared" si="1518"/>
        <v>0</v>
      </c>
      <c r="CA1024" s="111">
        <f t="shared" si="1518"/>
        <v>0</v>
      </c>
      <c r="CB1024" s="111">
        <f t="shared" si="1518"/>
        <v>0</v>
      </c>
      <c r="CC1024" s="111">
        <f t="shared" si="1518"/>
        <v>0</v>
      </c>
      <c r="CD1024" s="111">
        <f t="shared" si="1518"/>
        <v>0</v>
      </c>
      <c r="CE1024" s="225">
        <f>SUM(CE1021:CE1023)</f>
        <v>0</v>
      </c>
      <c r="CF1024" s="247"/>
      <c r="CG1024" s="570"/>
      <c r="CH1024" s="570"/>
      <c r="CI1024" s="112"/>
      <c r="CJ1024" s="112"/>
      <c r="CK1024" s="112"/>
    </row>
    <row r="1025" spans="1:89" ht="15.75" hidden="1" outlineLevel="1" thickBot="1">
      <c r="A1025" s="117"/>
      <c r="B1025" s="117"/>
      <c r="C1025" s="102" t="s">
        <v>130</v>
      </c>
      <c r="D1025" s="36" t="s">
        <v>62</v>
      </c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7"/>
      <c r="AB1025" s="112"/>
      <c r="AC1025" s="246"/>
      <c r="AD1025" s="246"/>
      <c r="AE1025" s="246"/>
      <c r="AF1025" s="246"/>
      <c r="AG1025" s="246"/>
      <c r="AH1025" s="246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246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246"/>
      <c r="CG1025" s="582"/>
      <c r="CH1025" s="582"/>
      <c r="CI1025" s="112"/>
      <c r="CJ1025" s="112"/>
      <c r="CK1025" s="112"/>
    </row>
    <row r="1026" spans="1:89" ht="15.75" hidden="1" outlineLevel="1" thickBot="1">
      <c r="A1026" s="117"/>
      <c r="B1026" s="117"/>
      <c r="C1026" s="103"/>
      <c r="D1026" s="24"/>
      <c r="E1026" s="117"/>
      <c r="F1026" s="117"/>
      <c r="G1026" s="111">
        <f>J1026+O1026+P1026+Q1026+R1026</f>
        <v>0</v>
      </c>
      <c r="H1026" s="225">
        <f t="shared" ref="H1026:J1028" si="1519">SUM(I1026:L1026)</f>
        <v>0</v>
      </c>
      <c r="I1026" s="225">
        <f t="shared" si="1519"/>
        <v>0</v>
      </c>
      <c r="J1026" s="111">
        <f t="shared" si="1519"/>
        <v>0</v>
      </c>
      <c r="K1026" s="123"/>
      <c r="L1026" s="123"/>
      <c r="M1026" s="123"/>
      <c r="N1026" s="123"/>
      <c r="O1026" s="123"/>
      <c r="P1026" s="123"/>
      <c r="Q1026" s="123"/>
      <c r="R1026" s="123"/>
      <c r="S1026" s="221"/>
      <c r="T1026" s="123"/>
      <c r="U1026" s="123"/>
      <c r="V1026" s="123"/>
      <c r="W1026" s="123"/>
      <c r="X1026" s="123"/>
      <c r="Y1026" s="123"/>
      <c r="Z1026" s="221"/>
      <c r="AA1026" s="123"/>
      <c r="AB1026" s="111">
        <f>AI1026+AX1026+BA1026+BD1026+BG1026</f>
        <v>0</v>
      </c>
      <c r="AC1026" s="247"/>
      <c r="AD1026" s="247"/>
      <c r="AE1026" s="247"/>
      <c r="AF1026" s="247"/>
      <c r="AG1026" s="247"/>
      <c r="AH1026" s="247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221"/>
      <c r="BK1026" s="221"/>
      <c r="BL1026" s="221"/>
      <c r="BM1026" s="123"/>
      <c r="BN1026" s="123"/>
      <c r="BO1026" s="123"/>
      <c r="BP1026" s="123"/>
      <c r="BQ1026" s="111">
        <f>SUM(BS1026:BW1026)</f>
        <v>0</v>
      </c>
      <c r="BR1026" s="247"/>
      <c r="BS1026" s="123"/>
      <c r="BT1026" s="123"/>
      <c r="BU1026" s="123"/>
      <c r="BV1026" s="123"/>
      <c r="BW1026" s="123"/>
      <c r="BX1026" s="221"/>
      <c r="BY1026" s="221"/>
      <c r="BZ1026" s="111">
        <f>SUM(CA1026:CD1026)</f>
        <v>0</v>
      </c>
      <c r="CA1026" s="123"/>
      <c r="CB1026" s="123"/>
      <c r="CC1026" s="123"/>
      <c r="CD1026" s="123"/>
      <c r="CE1026" s="221"/>
      <c r="CF1026" s="229"/>
      <c r="CG1026" s="578"/>
      <c r="CH1026" s="578"/>
      <c r="CI1026" s="117"/>
      <c r="CJ1026" s="117"/>
      <c r="CK1026" s="117"/>
    </row>
    <row r="1027" spans="1:89" ht="15.75" hidden="1" outlineLevel="1" thickBot="1">
      <c r="A1027" s="117"/>
      <c r="B1027" s="117"/>
      <c r="C1027" s="103"/>
      <c r="D1027" s="24"/>
      <c r="E1027" s="117"/>
      <c r="F1027" s="117"/>
      <c r="G1027" s="111">
        <f>J1027+O1027+P1027+Q1027+R1027</f>
        <v>0</v>
      </c>
      <c r="H1027" s="225">
        <f t="shared" si="1519"/>
        <v>0</v>
      </c>
      <c r="I1027" s="225">
        <f t="shared" si="1519"/>
        <v>0</v>
      </c>
      <c r="J1027" s="111">
        <f t="shared" si="1519"/>
        <v>0</v>
      </c>
      <c r="K1027" s="90"/>
      <c r="L1027" s="90"/>
      <c r="M1027" s="90"/>
      <c r="N1027" s="90"/>
      <c r="O1027" s="90"/>
      <c r="P1027" s="90"/>
      <c r="Q1027" s="90"/>
      <c r="R1027" s="90"/>
      <c r="S1027" s="224"/>
      <c r="T1027" s="87"/>
      <c r="U1027" s="87"/>
      <c r="V1027" s="87"/>
      <c r="W1027" s="87"/>
      <c r="X1027" s="87"/>
      <c r="Y1027" s="87"/>
      <c r="Z1027" s="222"/>
      <c r="AA1027" s="87"/>
      <c r="AB1027" s="111">
        <f>AI1027+AX1027+BA1027+BD1027+BG1027</f>
        <v>0</v>
      </c>
      <c r="AC1027" s="247"/>
      <c r="AD1027" s="247"/>
      <c r="AE1027" s="247"/>
      <c r="AF1027" s="247"/>
      <c r="AG1027" s="247"/>
      <c r="AH1027" s="24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222"/>
      <c r="BK1027" s="222"/>
      <c r="BL1027" s="222"/>
      <c r="BM1027" s="87"/>
      <c r="BN1027" s="87"/>
      <c r="BO1027" s="87"/>
      <c r="BP1027" s="87"/>
      <c r="BQ1027" s="111">
        <f>SUM(BS1027:BW1027)</f>
        <v>0</v>
      </c>
      <c r="BR1027" s="247"/>
      <c r="BS1027" s="87"/>
      <c r="BT1027" s="87"/>
      <c r="BU1027" s="87"/>
      <c r="BV1027" s="87"/>
      <c r="BW1027" s="87"/>
      <c r="BX1027" s="222"/>
      <c r="BY1027" s="222"/>
      <c r="BZ1027" s="111">
        <f>SUM(CA1027:CD1027)</f>
        <v>0</v>
      </c>
      <c r="CA1027" s="87"/>
      <c r="CB1027" s="87"/>
      <c r="CC1027" s="87"/>
      <c r="CD1027" s="87"/>
      <c r="CE1027" s="222"/>
      <c r="CF1027" s="226"/>
      <c r="CG1027" s="568"/>
      <c r="CH1027" s="568"/>
      <c r="CI1027" s="117"/>
      <c r="CJ1027" s="117"/>
      <c r="CK1027" s="117"/>
    </row>
    <row r="1028" spans="1:89" ht="15.75" hidden="1" outlineLevel="1" thickBot="1">
      <c r="A1028" s="117"/>
      <c r="B1028" s="117"/>
      <c r="C1028" s="103" t="s">
        <v>104</v>
      </c>
      <c r="D1028" s="24"/>
      <c r="E1028" s="117"/>
      <c r="F1028" s="117"/>
      <c r="G1028" s="111">
        <f>J1028+O1028+P1028+Q1028+R1028</f>
        <v>0</v>
      </c>
      <c r="H1028" s="225">
        <f t="shared" si="1519"/>
        <v>0</v>
      </c>
      <c r="I1028" s="225">
        <f t="shared" si="1519"/>
        <v>0</v>
      </c>
      <c r="J1028" s="111">
        <f t="shared" si="1519"/>
        <v>0</v>
      </c>
      <c r="K1028" s="90"/>
      <c r="L1028" s="90"/>
      <c r="M1028" s="90"/>
      <c r="N1028" s="90"/>
      <c r="O1028" s="90"/>
      <c r="P1028" s="90"/>
      <c r="Q1028" s="90"/>
      <c r="R1028" s="90"/>
      <c r="S1028" s="224"/>
      <c r="T1028" s="87"/>
      <c r="U1028" s="87"/>
      <c r="V1028" s="87"/>
      <c r="W1028" s="87"/>
      <c r="X1028" s="87"/>
      <c r="Y1028" s="87"/>
      <c r="Z1028" s="222"/>
      <c r="AA1028" s="87"/>
      <c r="AB1028" s="111">
        <f>AI1028+AX1028+BA1028+BD1028+BG1028</f>
        <v>0</v>
      </c>
      <c r="AC1028" s="247"/>
      <c r="AD1028" s="247"/>
      <c r="AE1028" s="247"/>
      <c r="AF1028" s="247"/>
      <c r="AG1028" s="247"/>
      <c r="AH1028" s="24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222"/>
      <c r="BK1028" s="222"/>
      <c r="BL1028" s="222"/>
      <c r="BM1028" s="87"/>
      <c r="BN1028" s="87"/>
      <c r="BO1028" s="87"/>
      <c r="BP1028" s="87"/>
      <c r="BQ1028" s="111">
        <f>SUM(BS1028:BW1028)</f>
        <v>0</v>
      </c>
      <c r="BR1028" s="247"/>
      <c r="BS1028" s="87"/>
      <c r="BT1028" s="87"/>
      <c r="BU1028" s="87"/>
      <c r="BV1028" s="87"/>
      <c r="BW1028" s="87"/>
      <c r="BX1028" s="222"/>
      <c r="BY1028" s="222"/>
      <c r="BZ1028" s="111">
        <f>SUM(CA1028:CD1028)</f>
        <v>0</v>
      </c>
      <c r="CA1028" s="87"/>
      <c r="CB1028" s="87"/>
      <c r="CC1028" s="87"/>
      <c r="CD1028" s="87"/>
      <c r="CE1028" s="222"/>
      <c r="CF1028" s="226"/>
      <c r="CG1028" s="568"/>
      <c r="CH1028" s="568"/>
      <c r="CI1028" s="117"/>
      <c r="CJ1028" s="117"/>
      <c r="CK1028" s="117"/>
    </row>
    <row r="1029" spans="1:89" ht="15.75" hidden="1" outlineLevel="1" thickBot="1">
      <c r="A1029" s="117"/>
      <c r="B1029" s="117"/>
      <c r="C1029" s="103"/>
      <c r="D1029" s="37" t="s">
        <v>107</v>
      </c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24"/>
      <c r="AB1029" s="111">
        <f>SUM(AB1026:AB1028)</f>
        <v>0</v>
      </c>
      <c r="AC1029" s="247"/>
      <c r="AD1029" s="247"/>
      <c r="AE1029" s="247"/>
      <c r="AF1029" s="247"/>
      <c r="AG1029" s="247"/>
      <c r="AH1029" s="247"/>
      <c r="AI1029" s="111">
        <f>SUM(AI1026:AI1028)</f>
        <v>0</v>
      </c>
      <c r="AJ1029" s="111">
        <f>SUM(AJ1026:AJ1028)</f>
        <v>0</v>
      </c>
      <c r="AK1029" s="111">
        <f>SUM(AK1026:AK1028)</f>
        <v>0</v>
      </c>
      <c r="AL1029" s="111">
        <f>SUM(AL1026:AL1028)</f>
        <v>0</v>
      </c>
      <c r="AM1029" s="111">
        <f t="shared" ref="AM1029:BI1029" si="1520">SUM(AM1026:AM1028)</f>
        <v>0</v>
      </c>
      <c r="AN1029" s="111">
        <f t="shared" si="1520"/>
        <v>0</v>
      </c>
      <c r="AO1029" s="111">
        <f t="shared" si="1520"/>
        <v>0</v>
      </c>
      <c r="AP1029" s="111">
        <f t="shared" si="1520"/>
        <v>0</v>
      </c>
      <c r="AQ1029" s="111">
        <f t="shared" si="1520"/>
        <v>0</v>
      </c>
      <c r="AR1029" s="111">
        <f t="shared" si="1520"/>
        <v>0</v>
      </c>
      <c r="AS1029" s="111">
        <f t="shared" si="1520"/>
        <v>0</v>
      </c>
      <c r="AT1029" s="111">
        <f t="shared" si="1520"/>
        <v>0</v>
      </c>
      <c r="AU1029" s="111">
        <f t="shared" si="1520"/>
        <v>0</v>
      </c>
      <c r="AV1029" s="111">
        <f t="shared" si="1520"/>
        <v>0</v>
      </c>
      <c r="AW1029" s="111">
        <f t="shared" si="1520"/>
        <v>0</v>
      </c>
      <c r="AX1029" s="111">
        <f t="shared" si="1520"/>
        <v>0</v>
      </c>
      <c r="AY1029" s="111">
        <f t="shared" si="1520"/>
        <v>0</v>
      </c>
      <c r="AZ1029" s="111">
        <f t="shared" si="1520"/>
        <v>0</v>
      </c>
      <c r="BA1029" s="111">
        <f t="shared" si="1520"/>
        <v>0</v>
      </c>
      <c r="BB1029" s="111">
        <f t="shared" si="1520"/>
        <v>0</v>
      </c>
      <c r="BC1029" s="111">
        <f t="shared" si="1520"/>
        <v>0</v>
      </c>
      <c r="BD1029" s="111">
        <f t="shared" si="1520"/>
        <v>0</v>
      </c>
      <c r="BE1029" s="111">
        <f t="shared" si="1520"/>
        <v>0</v>
      </c>
      <c r="BF1029" s="111">
        <f t="shared" si="1520"/>
        <v>0</v>
      </c>
      <c r="BG1029" s="111">
        <f t="shared" si="1520"/>
        <v>0</v>
      </c>
      <c r="BH1029" s="111">
        <f t="shared" si="1520"/>
        <v>0</v>
      </c>
      <c r="BI1029" s="111">
        <f t="shared" si="1520"/>
        <v>0</v>
      </c>
      <c r="BJ1029" s="225">
        <f>SUM(BJ1026:BJ1028)</f>
        <v>0</v>
      </c>
      <c r="BK1029" s="225">
        <f>SUM(BK1026:BK1028)</f>
        <v>0</v>
      </c>
      <c r="BL1029" s="225">
        <f>SUM(BL1026:BL1028)</f>
        <v>0</v>
      </c>
      <c r="BM1029" s="112"/>
      <c r="BN1029" s="112"/>
      <c r="BO1029" s="112"/>
      <c r="BP1029" s="112"/>
      <c r="BQ1029" s="111">
        <f t="shared" ref="BQ1029:CD1029" si="1521">SUM(BQ1026:BQ1028)</f>
        <v>0</v>
      </c>
      <c r="BR1029" s="247"/>
      <c r="BS1029" s="111">
        <f t="shared" si="1521"/>
        <v>0</v>
      </c>
      <c r="BT1029" s="111">
        <f t="shared" si="1521"/>
        <v>0</v>
      </c>
      <c r="BU1029" s="111">
        <f t="shared" si="1521"/>
        <v>0</v>
      </c>
      <c r="BV1029" s="111">
        <f t="shared" si="1521"/>
        <v>0</v>
      </c>
      <c r="BW1029" s="111">
        <f t="shared" si="1521"/>
        <v>0</v>
      </c>
      <c r="BX1029" s="225">
        <f>SUM(BX1026:BX1028)</f>
        <v>0</v>
      </c>
      <c r="BY1029" s="225">
        <f>SUM(BY1026:BY1028)</f>
        <v>0</v>
      </c>
      <c r="BZ1029" s="111">
        <f t="shared" si="1521"/>
        <v>0</v>
      </c>
      <c r="CA1029" s="111">
        <f t="shared" si="1521"/>
        <v>0</v>
      </c>
      <c r="CB1029" s="111">
        <f t="shared" si="1521"/>
        <v>0</v>
      </c>
      <c r="CC1029" s="111">
        <f t="shared" si="1521"/>
        <v>0</v>
      </c>
      <c r="CD1029" s="111">
        <f t="shared" si="1521"/>
        <v>0</v>
      </c>
      <c r="CE1029" s="225">
        <f>SUM(CE1026:CE1028)</f>
        <v>0</v>
      </c>
      <c r="CF1029" s="247"/>
      <c r="CG1029" s="570"/>
      <c r="CH1029" s="570"/>
      <c r="CI1029" s="112"/>
      <c r="CJ1029" s="112"/>
      <c r="CK1029" s="112"/>
    </row>
    <row r="1030" spans="1:89" ht="15.75" hidden="1" outlineLevel="1" thickBot="1">
      <c r="A1030" s="117"/>
      <c r="B1030" s="117"/>
      <c r="C1030" s="102" t="s">
        <v>131</v>
      </c>
      <c r="D1030" s="36" t="s">
        <v>63</v>
      </c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7"/>
      <c r="AB1030" s="112"/>
      <c r="AC1030" s="246"/>
      <c r="AD1030" s="246"/>
      <c r="AE1030" s="246"/>
      <c r="AF1030" s="246"/>
      <c r="AG1030" s="246"/>
      <c r="AH1030" s="246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246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246"/>
      <c r="CG1030" s="582"/>
      <c r="CH1030" s="582"/>
      <c r="CI1030" s="112"/>
      <c r="CJ1030" s="112"/>
      <c r="CK1030" s="112"/>
    </row>
    <row r="1031" spans="1:89" ht="15.75" hidden="1" outlineLevel="1" thickBot="1">
      <c r="A1031" s="117"/>
      <c r="B1031" s="117"/>
      <c r="C1031" s="103"/>
      <c r="D1031" s="24"/>
      <c r="E1031" s="117"/>
      <c r="F1031" s="117"/>
      <c r="G1031" s="111">
        <f>J1031+O1031+P1031+Q1031+R1031</f>
        <v>0</v>
      </c>
      <c r="H1031" s="225">
        <f t="shared" ref="H1031:J1033" si="1522">SUM(I1031:L1031)</f>
        <v>0</v>
      </c>
      <c r="I1031" s="225">
        <f t="shared" si="1522"/>
        <v>0</v>
      </c>
      <c r="J1031" s="111">
        <f t="shared" si="1522"/>
        <v>0</v>
      </c>
      <c r="K1031" s="123"/>
      <c r="L1031" s="123"/>
      <c r="M1031" s="123"/>
      <c r="N1031" s="123"/>
      <c r="O1031" s="123"/>
      <c r="P1031" s="123"/>
      <c r="Q1031" s="123"/>
      <c r="R1031" s="123"/>
      <c r="S1031" s="221"/>
      <c r="T1031" s="123"/>
      <c r="U1031" s="123"/>
      <c r="V1031" s="123"/>
      <c r="W1031" s="123"/>
      <c r="X1031" s="123"/>
      <c r="Y1031" s="123"/>
      <c r="Z1031" s="221"/>
      <c r="AA1031" s="123"/>
      <c r="AB1031" s="111">
        <f>AI1031+AX1031+BA1031+BD1031+BG1031</f>
        <v>0</v>
      </c>
      <c r="AC1031" s="247"/>
      <c r="AD1031" s="247"/>
      <c r="AE1031" s="247"/>
      <c r="AF1031" s="247"/>
      <c r="AG1031" s="247"/>
      <c r="AH1031" s="247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221"/>
      <c r="BK1031" s="221"/>
      <c r="BL1031" s="221"/>
      <c r="BM1031" s="123"/>
      <c r="BN1031" s="123"/>
      <c r="BO1031" s="123"/>
      <c r="BP1031" s="123"/>
      <c r="BQ1031" s="111">
        <f>SUM(BS1031:BW1031)</f>
        <v>0</v>
      </c>
      <c r="BR1031" s="247"/>
      <c r="BS1031" s="123"/>
      <c r="BT1031" s="123"/>
      <c r="BU1031" s="123"/>
      <c r="BV1031" s="123"/>
      <c r="BW1031" s="123"/>
      <c r="BX1031" s="221"/>
      <c r="BY1031" s="221"/>
      <c r="BZ1031" s="111">
        <f>SUM(CA1031:CD1031)</f>
        <v>0</v>
      </c>
      <c r="CA1031" s="123"/>
      <c r="CB1031" s="123"/>
      <c r="CC1031" s="123"/>
      <c r="CD1031" s="123"/>
      <c r="CE1031" s="221"/>
      <c r="CF1031" s="229"/>
      <c r="CG1031" s="578"/>
      <c r="CH1031" s="578"/>
      <c r="CI1031" s="117"/>
      <c r="CJ1031" s="117"/>
      <c r="CK1031" s="117"/>
    </row>
    <row r="1032" spans="1:89" ht="15.75" hidden="1" outlineLevel="1" thickBot="1">
      <c r="A1032" s="117"/>
      <c r="B1032" s="117"/>
      <c r="C1032" s="103"/>
      <c r="D1032" s="24"/>
      <c r="E1032" s="117"/>
      <c r="F1032" s="117"/>
      <c r="G1032" s="111">
        <f>J1032+O1032+P1032+Q1032+R1032</f>
        <v>0</v>
      </c>
      <c r="H1032" s="225">
        <f t="shared" si="1522"/>
        <v>0</v>
      </c>
      <c r="I1032" s="225">
        <f t="shared" si="1522"/>
        <v>0</v>
      </c>
      <c r="J1032" s="111">
        <f t="shared" si="1522"/>
        <v>0</v>
      </c>
      <c r="K1032" s="90"/>
      <c r="L1032" s="90"/>
      <c r="M1032" s="90"/>
      <c r="N1032" s="90"/>
      <c r="O1032" s="90"/>
      <c r="P1032" s="90"/>
      <c r="Q1032" s="90"/>
      <c r="R1032" s="90"/>
      <c r="S1032" s="224"/>
      <c r="T1032" s="87"/>
      <c r="U1032" s="87"/>
      <c r="V1032" s="87"/>
      <c r="W1032" s="87"/>
      <c r="X1032" s="87"/>
      <c r="Y1032" s="87"/>
      <c r="Z1032" s="222"/>
      <c r="AA1032" s="87"/>
      <c r="AB1032" s="111">
        <f>AI1032+AX1032+BA1032+BD1032+BG1032</f>
        <v>0</v>
      </c>
      <c r="AC1032" s="247"/>
      <c r="AD1032" s="247"/>
      <c r="AE1032" s="247"/>
      <c r="AF1032" s="247"/>
      <c r="AG1032" s="247"/>
      <c r="AH1032" s="24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222"/>
      <c r="BK1032" s="222"/>
      <c r="BL1032" s="222"/>
      <c r="BM1032" s="87"/>
      <c r="BN1032" s="87"/>
      <c r="BO1032" s="87"/>
      <c r="BP1032" s="87"/>
      <c r="BQ1032" s="111">
        <f>SUM(BS1032:BW1032)</f>
        <v>0</v>
      </c>
      <c r="BR1032" s="247"/>
      <c r="BS1032" s="87"/>
      <c r="BT1032" s="87"/>
      <c r="BU1032" s="87"/>
      <c r="BV1032" s="87"/>
      <c r="BW1032" s="87"/>
      <c r="BX1032" s="222"/>
      <c r="BY1032" s="222"/>
      <c r="BZ1032" s="111">
        <f>SUM(CA1032:CD1032)</f>
        <v>0</v>
      </c>
      <c r="CA1032" s="87"/>
      <c r="CB1032" s="87"/>
      <c r="CC1032" s="87"/>
      <c r="CD1032" s="87"/>
      <c r="CE1032" s="222"/>
      <c r="CF1032" s="226"/>
      <c r="CG1032" s="568"/>
      <c r="CH1032" s="568"/>
      <c r="CI1032" s="117"/>
      <c r="CJ1032" s="117"/>
      <c r="CK1032" s="117"/>
    </row>
    <row r="1033" spans="1:89" ht="15.75" hidden="1" outlineLevel="1" thickBot="1">
      <c r="A1033" s="117"/>
      <c r="B1033" s="117"/>
      <c r="C1033" s="103" t="s">
        <v>104</v>
      </c>
      <c r="D1033" s="24"/>
      <c r="E1033" s="117"/>
      <c r="F1033" s="117"/>
      <c r="G1033" s="111">
        <f>J1033+O1033+P1033+Q1033+R1033</f>
        <v>0</v>
      </c>
      <c r="H1033" s="225">
        <f t="shared" si="1522"/>
        <v>0</v>
      </c>
      <c r="I1033" s="225">
        <f t="shared" si="1522"/>
        <v>0</v>
      </c>
      <c r="J1033" s="111">
        <f t="shared" si="1522"/>
        <v>0</v>
      </c>
      <c r="K1033" s="90"/>
      <c r="L1033" s="90"/>
      <c r="M1033" s="90"/>
      <c r="N1033" s="90"/>
      <c r="O1033" s="90"/>
      <c r="P1033" s="90"/>
      <c r="Q1033" s="90"/>
      <c r="R1033" s="90"/>
      <c r="S1033" s="224"/>
      <c r="T1033" s="87"/>
      <c r="U1033" s="87"/>
      <c r="V1033" s="87"/>
      <c r="W1033" s="87"/>
      <c r="X1033" s="87"/>
      <c r="Y1033" s="87"/>
      <c r="Z1033" s="222"/>
      <c r="AA1033" s="87"/>
      <c r="AB1033" s="111">
        <f>AI1033+AX1033+BA1033+BD1033+BG1033</f>
        <v>0</v>
      </c>
      <c r="AC1033" s="247"/>
      <c r="AD1033" s="247"/>
      <c r="AE1033" s="247"/>
      <c r="AF1033" s="247"/>
      <c r="AG1033" s="247"/>
      <c r="AH1033" s="24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222"/>
      <c r="BK1033" s="222"/>
      <c r="BL1033" s="222"/>
      <c r="BM1033" s="87"/>
      <c r="BN1033" s="87"/>
      <c r="BO1033" s="87"/>
      <c r="BP1033" s="87"/>
      <c r="BQ1033" s="111">
        <f>SUM(BS1033:BW1033)</f>
        <v>0</v>
      </c>
      <c r="BR1033" s="247"/>
      <c r="BS1033" s="87"/>
      <c r="BT1033" s="87"/>
      <c r="BU1033" s="87"/>
      <c r="BV1033" s="87"/>
      <c r="BW1033" s="87"/>
      <c r="BX1033" s="222"/>
      <c r="BY1033" s="222"/>
      <c r="BZ1033" s="111">
        <f>SUM(CA1033:CD1033)</f>
        <v>0</v>
      </c>
      <c r="CA1033" s="87"/>
      <c r="CB1033" s="87"/>
      <c r="CC1033" s="87"/>
      <c r="CD1033" s="87"/>
      <c r="CE1033" s="222"/>
      <c r="CF1033" s="226"/>
      <c r="CG1033" s="568"/>
      <c r="CH1033" s="568"/>
      <c r="CI1033" s="117"/>
      <c r="CJ1033" s="117"/>
      <c r="CK1033" s="117"/>
    </row>
    <row r="1034" spans="1:89" ht="15.75" hidden="1" outlineLevel="1" thickBot="1">
      <c r="A1034" s="117"/>
      <c r="B1034" s="117"/>
      <c r="C1034" s="103"/>
      <c r="D1034" s="37" t="s">
        <v>107</v>
      </c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24"/>
      <c r="AB1034" s="111">
        <f>SUM(AB1031:AB1033)</f>
        <v>0</v>
      </c>
      <c r="AC1034" s="247"/>
      <c r="AD1034" s="247"/>
      <c r="AE1034" s="247"/>
      <c r="AF1034" s="247"/>
      <c r="AG1034" s="247"/>
      <c r="AH1034" s="247"/>
      <c r="AI1034" s="111">
        <f>SUM(AI1031:AI1033)</f>
        <v>0</v>
      </c>
      <c r="AJ1034" s="111">
        <f>SUM(AJ1031:AJ1033)</f>
        <v>0</v>
      </c>
      <c r="AK1034" s="111">
        <f t="shared" ref="AK1034:BI1034" si="1523">SUM(AK1031:AK1033)</f>
        <v>0</v>
      </c>
      <c r="AL1034" s="111">
        <f t="shared" si="1523"/>
        <v>0</v>
      </c>
      <c r="AM1034" s="111">
        <f t="shared" si="1523"/>
        <v>0</v>
      </c>
      <c r="AN1034" s="111">
        <f t="shared" si="1523"/>
        <v>0</v>
      </c>
      <c r="AO1034" s="111">
        <f t="shared" si="1523"/>
        <v>0</v>
      </c>
      <c r="AP1034" s="111">
        <f t="shared" si="1523"/>
        <v>0</v>
      </c>
      <c r="AQ1034" s="111">
        <f t="shared" si="1523"/>
        <v>0</v>
      </c>
      <c r="AR1034" s="111">
        <f t="shared" si="1523"/>
        <v>0</v>
      </c>
      <c r="AS1034" s="111">
        <f t="shared" si="1523"/>
        <v>0</v>
      </c>
      <c r="AT1034" s="111">
        <f t="shared" si="1523"/>
        <v>0</v>
      </c>
      <c r="AU1034" s="111">
        <f t="shared" si="1523"/>
        <v>0</v>
      </c>
      <c r="AV1034" s="111">
        <f t="shared" si="1523"/>
        <v>0</v>
      </c>
      <c r="AW1034" s="111">
        <f t="shared" si="1523"/>
        <v>0</v>
      </c>
      <c r="AX1034" s="111">
        <f t="shared" si="1523"/>
        <v>0</v>
      </c>
      <c r="AY1034" s="111">
        <f t="shared" si="1523"/>
        <v>0</v>
      </c>
      <c r="AZ1034" s="111">
        <f t="shared" si="1523"/>
        <v>0</v>
      </c>
      <c r="BA1034" s="111">
        <f t="shared" si="1523"/>
        <v>0</v>
      </c>
      <c r="BB1034" s="111">
        <f t="shared" si="1523"/>
        <v>0</v>
      </c>
      <c r="BC1034" s="111">
        <f t="shared" si="1523"/>
        <v>0</v>
      </c>
      <c r="BD1034" s="111">
        <f t="shared" si="1523"/>
        <v>0</v>
      </c>
      <c r="BE1034" s="111">
        <f t="shared" si="1523"/>
        <v>0</v>
      </c>
      <c r="BF1034" s="111">
        <f t="shared" si="1523"/>
        <v>0</v>
      </c>
      <c r="BG1034" s="111">
        <f t="shared" si="1523"/>
        <v>0</v>
      </c>
      <c r="BH1034" s="111">
        <f t="shared" si="1523"/>
        <v>0</v>
      </c>
      <c r="BI1034" s="111">
        <f t="shared" si="1523"/>
        <v>0</v>
      </c>
      <c r="BJ1034" s="225">
        <f>SUM(BJ1031:BJ1033)</f>
        <v>0</v>
      </c>
      <c r="BK1034" s="225">
        <f>SUM(BK1031:BK1033)</f>
        <v>0</v>
      </c>
      <c r="BL1034" s="225">
        <f>SUM(BL1031:BL1033)</f>
        <v>0</v>
      </c>
      <c r="BM1034" s="112"/>
      <c r="BN1034" s="112"/>
      <c r="BO1034" s="112"/>
      <c r="BP1034" s="112"/>
      <c r="BQ1034" s="111">
        <f t="shared" ref="BQ1034:CD1034" si="1524">SUM(BQ1031:BQ1033)</f>
        <v>0</v>
      </c>
      <c r="BR1034" s="247"/>
      <c r="BS1034" s="111">
        <f t="shared" si="1524"/>
        <v>0</v>
      </c>
      <c r="BT1034" s="111">
        <f t="shared" si="1524"/>
        <v>0</v>
      </c>
      <c r="BU1034" s="111">
        <f t="shared" si="1524"/>
        <v>0</v>
      </c>
      <c r="BV1034" s="111">
        <f t="shared" si="1524"/>
        <v>0</v>
      </c>
      <c r="BW1034" s="111">
        <f t="shared" si="1524"/>
        <v>0</v>
      </c>
      <c r="BX1034" s="225">
        <f>SUM(BX1031:BX1033)</f>
        <v>0</v>
      </c>
      <c r="BY1034" s="225">
        <f>SUM(BY1031:BY1033)</f>
        <v>0</v>
      </c>
      <c r="BZ1034" s="111">
        <f t="shared" si="1524"/>
        <v>0</v>
      </c>
      <c r="CA1034" s="111">
        <f t="shared" si="1524"/>
        <v>0</v>
      </c>
      <c r="CB1034" s="111">
        <f t="shared" si="1524"/>
        <v>0</v>
      </c>
      <c r="CC1034" s="111">
        <f t="shared" si="1524"/>
        <v>0</v>
      </c>
      <c r="CD1034" s="111">
        <f t="shared" si="1524"/>
        <v>0</v>
      </c>
      <c r="CE1034" s="225">
        <f>SUM(CE1031:CE1033)</f>
        <v>0</v>
      </c>
      <c r="CF1034" s="247"/>
      <c r="CG1034" s="570"/>
      <c r="CH1034" s="570"/>
      <c r="CI1034" s="112"/>
      <c r="CJ1034" s="112"/>
      <c r="CK1034" s="112"/>
    </row>
    <row r="1035" spans="1:89" ht="15.75" hidden="1" outlineLevel="1" thickBot="1">
      <c r="A1035" s="117"/>
      <c r="B1035" s="117"/>
      <c r="C1035" s="95" t="s">
        <v>52</v>
      </c>
      <c r="D1035" s="122" t="s">
        <v>105</v>
      </c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7"/>
      <c r="AB1035" s="112"/>
      <c r="AC1035" s="246"/>
      <c r="AD1035" s="246"/>
      <c r="AE1035" s="246"/>
      <c r="AF1035" s="246"/>
      <c r="AG1035" s="246"/>
      <c r="AH1035" s="246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246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246"/>
      <c r="CG1035" s="582"/>
      <c r="CH1035" s="582"/>
      <c r="CI1035" s="112"/>
      <c r="CJ1035" s="112"/>
      <c r="CK1035" s="112"/>
    </row>
    <row r="1036" spans="1:89" ht="15.75" hidden="1" outlineLevel="1" thickBot="1">
      <c r="A1036" s="117"/>
      <c r="B1036" s="117"/>
      <c r="C1036" s="102" t="s">
        <v>132</v>
      </c>
      <c r="D1036" s="36" t="s">
        <v>106</v>
      </c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7"/>
      <c r="AB1036" s="112"/>
      <c r="AC1036" s="246"/>
      <c r="AD1036" s="246"/>
      <c r="AE1036" s="246"/>
      <c r="AF1036" s="246"/>
      <c r="AG1036" s="246"/>
      <c r="AH1036" s="246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246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246"/>
      <c r="CG1036" s="582"/>
      <c r="CH1036" s="582"/>
      <c r="CI1036" s="112"/>
      <c r="CJ1036" s="112"/>
      <c r="CK1036" s="112"/>
    </row>
    <row r="1037" spans="1:89" ht="15.75" hidden="1" outlineLevel="1" thickBot="1">
      <c r="A1037" s="117"/>
      <c r="B1037" s="117"/>
      <c r="C1037" s="103"/>
      <c r="D1037" s="92"/>
      <c r="E1037" s="117"/>
      <c r="F1037" s="117"/>
      <c r="G1037" s="111">
        <f>J1037+O1037+P1037+Q1037+R1037</f>
        <v>0</v>
      </c>
      <c r="H1037" s="225">
        <f t="shared" ref="H1037:J1039" si="1525">SUM(I1037:L1037)</f>
        <v>0</v>
      </c>
      <c r="I1037" s="225">
        <f t="shared" si="1525"/>
        <v>0</v>
      </c>
      <c r="J1037" s="111">
        <f t="shared" si="1525"/>
        <v>0</v>
      </c>
      <c r="K1037" s="123"/>
      <c r="L1037" s="123"/>
      <c r="M1037" s="123"/>
      <c r="N1037" s="123"/>
      <c r="O1037" s="123"/>
      <c r="P1037" s="123"/>
      <c r="Q1037" s="123"/>
      <c r="R1037" s="123"/>
      <c r="S1037" s="221"/>
      <c r="T1037" s="123"/>
      <c r="U1037" s="123"/>
      <c r="V1037" s="123"/>
      <c r="W1037" s="123"/>
      <c r="X1037" s="123"/>
      <c r="Y1037" s="123"/>
      <c r="Z1037" s="221"/>
      <c r="AA1037" s="123"/>
      <c r="AB1037" s="111">
        <f>AI1037+AX1037+BA1037+BD1037+BG1037</f>
        <v>0</v>
      </c>
      <c r="AC1037" s="247"/>
      <c r="AD1037" s="247"/>
      <c r="AE1037" s="247"/>
      <c r="AF1037" s="247"/>
      <c r="AG1037" s="247"/>
      <c r="AH1037" s="247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221"/>
      <c r="BK1037" s="221"/>
      <c r="BL1037" s="221"/>
      <c r="BM1037" s="123"/>
      <c r="BN1037" s="123"/>
      <c r="BO1037" s="123"/>
      <c r="BP1037" s="123"/>
      <c r="BQ1037" s="111">
        <f>SUM(BS1037:BW1037)</f>
        <v>0</v>
      </c>
      <c r="BR1037" s="247"/>
      <c r="BS1037" s="123"/>
      <c r="BT1037" s="123"/>
      <c r="BU1037" s="123"/>
      <c r="BV1037" s="123"/>
      <c r="BW1037" s="123"/>
      <c r="BX1037" s="221"/>
      <c r="BY1037" s="221"/>
      <c r="BZ1037" s="111">
        <f>SUM(CA1037:CD1037)</f>
        <v>0</v>
      </c>
      <c r="CA1037" s="123"/>
      <c r="CB1037" s="123"/>
      <c r="CC1037" s="123"/>
      <c r="CD1037" s="123"/>
      <c r="CE1037" s="221"/>
      <c r="CF1037" s="229"/>
      <c r="CG1037" s="578"/>
      <c r="CH1037" s="578"/>
      <c r="CI1037" s="117"/>
      <c r="CJ1037" s="117"/>
      <c r="CK1037" s="117"/>
    </row>
    <row r="1038" spans="1:89" ht="15.75" hidden="1" outlineLevel="1" thickBot="1">
      <c r="A1038" s="117"/>
      <c r="B1038" s="117"/>
      <c r="C1038" s="103"/>
      <c r="D1038" s="92"/>
      <c r="E1038" s="117"/>
      <c r="F1038" s="117"/>
      <c r="G1038" s="111">
        <f>J1038+O1038+P1038+Q1038+R1038</f>
        <v>0</v>
      </c>
      <c r="H1038" s="225">
        <f t="shared" si="1525"/>
        <v>0</v>
      </c>
      <c r="I1038" s="225">
        <f t="shared" si="1525"/>
        <v>0</v>
      </c>
      <c r="J1038" s="111">
        <f t="shared" si="1525"/>
        <v>0</v>
      </c>
      <c r="K1038" s="90"/>
      <c r="L1038" s="90"/>
      <c r="M1038" s="90"/>
      <c r="N1038" s="90"/>
      <c r="O1038" s="90"/>
      <c r="P1038" s="90"/>
      <c r="Q1038" s="90"/>
      <c r="R1038" s="90"/>
      <c r="S1038" s="224"/>
      <c r="T1038" s="87"/>
      <c r="U1038" s="87"/>
      <c r="V1038" s="87"/>
      <c r="W1038" s="87"/>
      <c r="X1038" s="87"/>
      <c r="Y1038" s="87"/>
      <c r="Z1038" s="222"/>
      <c r="AA1038" s="87"/>
      <c r="AB1038" s="111">
        <f>AI1038+AX1038+BA1038+BD1038+BG1038</f>
        <v>0</v>
      </c>
      <c r="AC1038" s="247"/>
      <c r="AD1038" s="247"/>
      <c r="AE1038" s="247"/>
      <c r="AF1038" s="247"/>
      <c r="AG1038" s="247"/>
      <c r="AH1038" s="24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222"/>
      <c r="BK1038" s="222"/>
      <c r="BL1038" s="222"/>
      <c r="BM1038" s="87"/>
      <c r="BN1038" s="87"/>
      <c r="BO1038" s="87"/>
      <c r="BP1038" s="87"/>
      <c r="BQ1038" s="111">
        <f>SUM(BS1038:BW1038)</f>
        <v>0</v>
      </c>
      <c r="BR1038" s="247"/>
      <c r="BS1038" s="87"/>
      <c r="BT1038" s="87"/>
      <c r="BU1038" s="87"/>
      <c r="BV1038" s="87"/>
      <c r="BW1038" s="87"/>
      <c r="BX1038" s="222"/>
      <c r="BY1038" s="222"/>
      <c r="BZ1038" s="111">
        <f>SUM(CA1038:CD1038)</f>
        <v>0</v>
      </c>
      <c r="CA1038" s="87"/>
      <c r="CB1038" s="87"/>
      <c r="CC1038" s="87"/>
      <c r="CD1038" s="87"/>
      <c r="CE1038" s="222"/>
      <c r="CF1038" s="226"/>
      <c r="CG1038" s="568"/>
      <c r="CH1038" s="568"/>
      <c r="CI1038" s="117"/>
      <c r="CJ1038" s="117"/>
      <c r="CK1038" s="117"/>
    </row>
    <row r="1039" spans="1:89" ht="15.75" hidden="1" outlineLevel="1" thickBot="1">
      <c r="A1039" s="117"/>
      <c r="B1039" s="117"/>
      <c r="C1039" s="103"/>
      <c r="D1039" s="92"/>
      <c r="E1039" s="117"/>
      <c r="F1039" s="117"/>
      <c r="G1039" s="111">
        <f>J1039+O1039+P1039+Q1039+R1039</f>
        <v>0</v>
      </c>
      <c r="H1039" s="225">
        <f t="shared" si="1525"/>
        <v>0</v>
      </c>
      <c r="I1039" s="225">
        <f t="shared" si="1525"/>
        <v>0</v>
      </c>
      <c r="J1039" s="111">
        <f t="shared" si="1525"/>
        <v>0</v>
      </c>
      <c r="K1039" s="90"/>
      <c r="L1039" s="90"/>
      <c r="M1039" s="90"/>
      <c r="N1039" s="90"/>
      <c r="O1039" s="90"/>
      <c r="P1039" s="90"/>
      <c r="Q1039" s="90"/>
      <c r="R1039" s="90"/>
      <c r="S1039" s="224"/>
      <c r="T1039" s="87"/>
      <c r="U1039" s="87"/>
      <c r="V1039" s="87"/>
      <c r="W1039" s="87"/>
      <c r="X1039" s="87"/>
      <c r="Y1039" s="87"/>
      <c r="Z1039" s="222"/>
      <c r="AA1039" s="87"/>
      <c r="AB1039" s="111">
        <f>AI1039+AX1039+BA1039+BD1039+BG1039</f>
        <v>0</v>
      </c>
      <c r="AC1039" s="247"/>
      <c r="AD1039" s="247"/>
      <c r="AE1039" s="247"/>
      <c r="AF1039" s="247"/>
      <c r="AG1039" s="247"/>
      <c r="AH1039" s="24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222"/>
      <c r="BK1039" s="222"/>
      <c r="BL1039" s="222"/>
      <c r="BM1039" s="87"/>
      <c r="BN1039" s="87"/>
      <c r="BO1039" s="87"/>
      <c r="BP1039" s="87"/>
      <c r="BQ1039" s="111">
        <f>SUM(BS1039:BW1039)</f>
        <v>0</v>
      </c>
      <c r="BR1039" s="247"/>
      <c r="BS1039" s="87"/>
      <c r="BT1039" s="87"/>
      <c r="BU1039" s="87"/>
      <c r="BV1039" s="87"/>
      <c r="BW1039" s="87"/>
      <c r="BX1039" s="222"/>
      <c r="BY1039" s="222"/>
      <c r="BZ1039" s="111">
        <f>SUM(CA1039:CD1039)</f>
        <v>0</v>
      </c>
      <c r="CA1039" s="87"/>
      <c r="CB1039" s="87"/>
      <c r="CC1039" s="87"/>
      <c r="CD1039" s="87"/>
      <c r="CE1039" s="222"/>
      <c r="CF1039" s="226"/>
      <c r="CG1039" s="568"/>
      <c r="CH1039" s="568"/>
      <c r="CI1039" s="117"/>
      <c r="CJ1039" s="117"/>
      <c r="CK1039" s="117"/>
    </row>
    <row r="1040" spans="1:89" ht="15.75" hidden="1" outlineLevel="1" thickBot="1">
      <c r="A1040" s="117"/>
      <c r="B1040" s="117"/>
      <c r="C1040" s="103"/>
      <c r="D1040" s="37" t="s">
        <v>107</v>
      </c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24"/>
      <c r="AB1040" s="111">
        <f>SUM(AB1037:AB1039)</f>
        <v>0</v>
      </c>
      <c r="AC1040" s="247"/>
      <c r="AD1040" s="247"/>
      <c r="AE1040" s="247"/>
      <c r="AF1040" s="247"/>
      <c r="AG1040" s="247"/>
      <c r="AH1040" s="247"/>
      <c r="AI1040" s="111">
        <f>SUM(AI1037:AI1039)</f>
        <v>0</v>
      </c>
      <c r="AJ1040" s="111">
        <f>SUM(AJ1037:AJ1039)</f>
        <v>0</v>
      </c>
      <c r="AK1040" s="111">
        <f t="shared" ref="AK1040:BI1040" si="1526">SUM(AK1037:AK1039)</f>
        <v>0</v>
      </c>
      <c r="AL1040" s="111">
        <f t="shared" si="1526"/>
        <v>0</v>
      </c>
      <c r="AM1040" s="111">
        <f t="shared" si="1526"/>
        <v>0</v>
      </c>
      <c r="AN1040" s="111">
        <f t="shared" si="1526"/>
        <v>0</v>
      </c>
      <c r="AO1040" s="111">
        <f t="shared" si="1526"/>
        <v>0</v>
      </c>
      <c r="AP1040" s="111">
        <f t="shared" si="1526"/>
        <v>0</v>
      </c>
      <c r="AQ1040" s="111">
        <f t="shared" si="1526"/>
        <v>0</v>
      </c>
      <c r="AR1040" s="111">
        <f t="shared" si="1526"/>
        <v>0</v>
      </c>
      <c r="AS1040" s="111">
        <f t="shared" si="1526"/>
        <v>0</v>
      </c>
      <c r="AT1040" s="111">
        <f t="shared" si="1526"/>
        <v>0</v>
      </c>
      <c r="AU1040" s="111">
        <f t="shared" si="1526"/>
        <v>0</v>
      </c>
      <c r="AV1040" s="111">
        <f t="shared" si="1526"/>
        <v>0</v>
      </c>
      <c r="AW1040" s="111">
        <f t="shared" si="1526"/>
        <v>0</v>
      </c>
      <c r="AX1040" s="111">
        <f t="shared" si="1526"/>
        <v>0</v>
      </c>
      <c r="AY1040" s="111">
        <f t="shared" si="1526"/>
        <v>0</v>
      </c>
      <c r="AZ1040" s="111">
        <f t="shared" si="1526"/>
        <v>0</v>
      </c>
      <c r="BA1040" s="111">
        <f t="shared" si="1526"/>
        <v>0</v>
      </c>
      <c r="BB1040" s="111">
        <f t="shared" si="1526"/>
        <v>0</v>
      </c>
      <c r="BC1040" s="111">
        <f t="shared" si="1526"/>
        <v>0</v>
      </c>
      <c r="BD1040" s="111">
        <f t="shared" si="1526"/>
        <v>0</v>
      </c>
      <c r="BE1040" s="111">
        <f t="shared" si="1526"/>
        <v>0</v>
      </c>
      <c r="BF1040" s="111">
        <f t="shared" si="1526"/>
        <v>0</v>
      </c>
      <c r="BG1040" s="111">
        <f t="shared" si="1526"/>
        <v>0</v>
      </c>
      <c r="BH1040" s="111">
        <f t="shared" si="1526"/>
        <v>0</v>
      </c>
      <c r="BI1040" s="111">
        <f t="shared" si="1526"/>
        <v>0</v>
      </c>
      <c r="BJ1040" s="225">
        <f>SUM(BJ1037:BJ1039)</f>
        <v>0</v>
      </c>
      <c r="BK1040" s="225">
        <f>SUM(BK1037:BK1039)</f>
        <v>0</v>
      </c>
      <c r="BL1040" s="225">
        <f>SUM(BL1037:BL1039)</f>
        <v>0</v>
      </c>
      <c r="BM1040" s="112"/>
      <c r="BN1040" s="112"/>
      <c r="BO1040" s="112"/>
      <c r="BP1040" s="112"/>
      <c r="BQ1040" s="111">
        <f t="shared" ref="BQ1040:CD1040" si="1527">SUM(BQ1037:BQ1039)</f>
        <v>0</v>
      </c>
      <c r="BR1040" s="247"/>
      <c r="BS1040" s="111">
        <f t="shared" si="1527"/>
        <v>0</v>
      </c>
      <c r="BT1040" s="111">
        <f t="shared" si="1527"/>
        <v>0</v>
      </c>
      <c r="BU1040" s="111">
        <f t="shared" si="1527"/>
        <v>0</v>
      </c>
      <c r="BV1040" s="111">
        <f t="shared" si="1527"/>
        <v>0</v>
      </c>
      <c r="BW1040" s="111">
        <f t="shared" si="1527"/>
        <v>0</v>
      </c>
      <c r="BX1040" s="225">
        <f>SUM(BX1037:BX1039)</f>
        <v>0</v>
      </c>
      <c r="BY1040" s="225">
        <f>SUM(BY1037:BY1039)</f>
        <v>0</v>
      </c>
      <c r="BZ1040" s="111">
        <f t="shared" si="1527"/>
        <v>0</v>
      </c>
      <c r="CA1040" s="111">
        <f t="shared" si="1527"/>
        <v>0</v>
      </c>
      <c r="CB1040" s="111">
        <f t="shared" si="1527"/>
        <v>0</v>
      </c>
      <c r="CC1040" s="111">
        <f t="shared" si="1527"/>
        <v>0</v>
      </c>
      <c r="CD1040" s="111">
        <f t="shared" si="1527"/>
        <v>0</v>
      </c>
      <c r="CE1040" s="225">
        <f>SUM(CE1037:CE1039)</f>
        <v>0</v>
      </c>
      <c r="CF1040" s="247"/>
      <c r="CG1040" s="570"/>
      <c r="CH1040" s="570"/>
      <c r="CI1040" s="112"/>
      <c r="CJ1040" s="112"/>
      <c r="CK1040" s="112"/>
    </row>
    <row r="1041" spans="1:89" ht="15.75" hidden="1" outlineLevel="1" thickBot="1">
      <c r="A1041" s="117"/>
      <c r="B1041" s="117"/>
      <c r="C1041" s="102" t="s">
        <v>133</v>
      </c>
      <c r="D1041" s="36" t="s">
        <v>273</v>
      </c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7"/>
      <c r="AB1041" s="112"/>
      <c r="AC1041" s="246"/>
      <c r="AD1041" s="246"/>
      <c r="AE1041" s="246"/>
      <c r="AF1041" s="246"/>
      <c r="AG1041" s="246"/>
      <c r="AH1041" s="246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246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246"/>
      <c r="CG1041" s="582"/>
      <c r="CH1041" s="582"/>
      <c r="CI1041" s="112"/>
      <c r="CJ1041" s="112"/>
      <c r="CK1041" s="112"/>
    </row>
    <row r="1042" spans="1:89" ht="15.75" hidden="1" outlineLevel="1" thickBot="1">
      <c r="A1042" s="117"/>
      <c r="B1042" s="117"/>
      <c r="C1042" s="103"/>
      <c r="D1042" s="92"/>
      <c r="E1042" s="117"/>
      <c r="F1042" s="117"/>
      <c r="G1042" s="111">
        <f>J1042+O1042+P1042+Q1042+R1042</f>
        <v>0</v>
      </c>
      <c r="H1042" s="225">
        <f t="shared" ref="H1042:J1044" si="1528">SUM(I1042:L1042)</f>
        <v>0</v>
      </c>
      <c r="I1042" s="225">
        <f t="shared" si="1528"/>
        <v>0</v>
      </c>
      <c r="J1042" s="111">
        <f t="shared" si="1528"/>
        <v>0</v>
      </c>
      <c r="K1042" s="123"/>
      <c r="L1042" s="123"/>
      <c r="M1042" s="123"/>
      <c r="N1042" s="123"/>
      <c r="O1042" s="123"/>
      <c r="P1042" s="123"/>
      <c r="Q1042" s="123"/>
      <c r="R1042" s="123"/>
      <c r="S1042" s="221"/>
      <c r="T1042" s="123"/>
      <c r="U1042" s="123"/>
      <c r="V1042" s="123"/>
      <c r="W1042" s="123"/>
      <c r="X1042" s="123"/>
      <c r="Y1042" s="123"/>
      <c r="Z1042" s="221"/>
      <c r="AA1042" s="123"/>
      <c r="AB1042" s="111">
        <f>AI1042+AX1042+BA1042+BD1042+BG1042</f>
        <v>0</v>
      </c>
      <c r="AC1042" s="247"/>
      <c r="AD1042" s="247"/>
      <c r="AE1042" s="247"/>
      <c r="AF1042" s="247"/>
      <c r="AG1042" s="247"/>
      <c r="AH1042" s="247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221"/>
      <c r="BK1042" s="221"/>
      <c r="BL1042" s="221"/>
      <c r="BM1042" s="123"/>
      <c r="BN1042" s="123"/>
      <c r="BO1042" s="123"/>
      <c r="BP1042" s="123"/>
      <c r="BQ1042" s="111">
        <f>SUM(BS1042:BW1042)</f>
        <v>0</v>
      </c>
      <c r="BR1042" s="247"/>
      <c r="BS1042" s="123"/>
      <c r="BT1042" s="123"/>
      <c r="BU1042" s="123"/>
      <c r="BV1042" s="123"/>
      <c r="BW1042" s="123"/>
      <c r="BX1042" s="221"/>
      <c r="BY1042" s="221"/>
      <c r="BZ1042" s="111">
        <f>SUM(CA1042:CD1042)</f>
        <v>0</v>
      </c>
      <c r="CA1042" s="123"/>
      <c r="CB1042" s="123"/>
      <c r="CC1042" s="123"/>
      <c r="CD1042" s="123"/>
      <c r="CE1042" s="221"/>
      <c r="CF1042" s="229"/>
      <c r="CG1042" s="578"/>
      <c r="CH1042" s="578"/>
      <c r="CI1042" s="117"/>
      <c r="CJ1042" s="117"/>
      <c r="CK1042" s="117"/>
    </row>
    <row r="1043" spans="1:89" ht="15.75" hidden="1" outlineLevel="1" thickBot="1">
      <c r="A1043" s="117"/>
      <c r="B1043" s="117"/>
      <c r="C1043" s="103"/>
      <c r="D1043" s="92"/>
      <c r="E1043" s="117"/>
      <c r="F1043" s="117"/>
      <c r="G1043" s="111">
        <f>J1043+O1043+P1043+Q1043+R1043</f>
        <v>0</v>
      </c>
      <c r="H1043" s="225">
        <f t="shared" si="1528"/>
        <v>0</v>
      </c>
      <c r="I1043" s="225">
        <f t="shared" si="1528"/>
        <v>0</v>
      </c>
      <c r="J1043" s="111">
        <f t="shared" si="1528"/>
        <v>0</v>
      </c>
      <c r="K1043" s="90"/>
      <c r="L1043" s="90"/>
      <c r="M1043" s="90"/>
      <c r="N1043" s="90"/>
      <c r="O1043" s="90"/>
      <c r="P1043" s="90"/>
      <c r="Q1043" s="90"/>
      <c r="R1043" s="90"/>
      <c r="S1043" s="224"/>
      <c r="T1043" s="87"/>
      <c r="U1043" s="87"/>
      <c r="V1043" s="87"/>
      <c r="W1043" s="87"/>
      <c r="X1043" s="87"/>
      <c r="Y1043" s="87"/>
      <c r="Z1043" s="222"/>
      <c r="AA1043" s="87"/>
      <c r="AB1043" s="111">
        <f>AI1043+AX1043+BA1043+BD1043+BG1043</f>
        <v>0</v>
      </c>
      <c r="AC1043" s="247"/>
      <c r="AD1043" s="247"/>
      <c r="AE1043" s="247"/>
      <c r="AF1043" s="247"/>
      <c r="AG1043" s="247"/>
      <c r="AH1043" s="24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222"/>
      <c r="BK1043" s="222"/>
      <c r="BL1043" s="222"/>
      <c r="BM1043" s="87"/>
      <c r="BN1043" s="87"/>
      <c r="BO1043" s="87"/>
      <c r="BP1043" s="87"/>
      <c r="BQ1043" s="111">
        <f>SUM(BS1043:BW1043)</f>
        <v>0</v>
      </c>
      <c r="BR1043" s="247"/>
      <c r="BS1043" s="87"/>
      <c r="BT1043" s="87"/>
      <c r="BU1043" s="87"/>
      <c r="BV1043" s="87"/>
      <c r="BW1043" s="87"/>
      <c r="BX1043" s="222"/>
      <c r="BY1043" s="222"/>
      <c r="BZ1043" s="111">
        <f>SUM(CA1043:CD1043)</f>
        <v>0</v>
      </c>
      <c r="CA1043" s="87"/>
      <c r="CB1043" s="87"/>
      <c r="CC1043" s="87"/>
      <c r="CD1043" s="87"/>
      <c r="CE1043" s="222"/>
      <c r="CF1043" s="226"/>
      <c r="CG1043" s="568"/>
      <c r="CH1043" s="568"/>
      <c r="CI1043" s="117"/>
      <c r="CJ1043" s="117"/>
      <c r="CK1043" s="117"/>
    </row>
    <row r="1044" spans="1:89" ht="15.75" hidden="1" outlineLevel="1" thickBot="1">
      <c r="A1044" s="117"/>
      <c r="B1044" s="117"/>
      <c r="C1044" s="103"/>
      <c r="D1044" s="92"/>
      <c r="E1044" s="117"/>
      <c r="F1044" s="117"/>
      <c r="G1044" s="111">
        <f>J1044+O1044+P1044+Q1044+R1044</f>
        <v>0</v>
      </c>
      <c r="H1044" s="225">
        <f t="shared" si="1528"/>
        <v>0</v>
      </c>
      <c r="I1044" s="225">
        <f t="shared" si="1528"/>
        <v>0</v>
      </c>
      <c r="J1044" s="111">
        <f t="shared" si="1528"/>
        <v>0</v>
      </c>
      <c r="K1044" s="90"/>
      <c r="L1044" s="90"/>
      <c r="M1044" s="90"/>
      <c r="N1044" s="90"/>
      <c r="O1044" s="90"/>
      <c r="P1044" s="90"/>
      <c r="Q1044" s="90"/>
      <c r="R1044" s="90"/>
      <c r="S1044" s="224"/>
      <c r="T1044" s="87"/>
      <c r="U1044" s="87"/>
      <c r="V1044" s="87"/>
      <c r="W1044" s="87"/>
      <c r="X1044" s="87"/>
      <c r="Y1044" s="87"/>
      <c r="Z1044" s="222"/>
      <c r="AA1044" s="87"/>
      <c r="AB1044" s="111">
        <f>AI1044+AX1044+BA1044+BD1044+BG1044</f>
        <v>0</v>
      </c>
      <c r="AC1044" s="247"/>
      <c r="AD1044" s="247"/>
      <c r="AE1044" s="247"/>
      <c r="AF1044" s="247"/>
      <c r="AG1044" s="247"/>
      <c r="AH1044" s="24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222"/>
      <c r="BK1044" s="222"/>
      <c r="BL1044" s="222"/>
      <c r="BM1044" s="87"/>
      <c r="BN1044" s="87"/>
      <c r="BO1044" s="87"/>
      <c r="BP1044" s="87"/>
      <c r="BQ1044" s="111">
        <f>SUM(BS1044:BW1044)</f>
        <v>0</v>
      </c>
      <c r="BR1044" s="247"/>
      <c r="BS1044" s="87"/>
      <c r="BT1044" s="87"/>
      <c r="BU1044" s="87"/>
      <c r="BV1044" s="87"/>
      <c r="BW1044" s="87"/>
      <c r="BX1044" s="222"/>
      <c r="BY1044" s="222"/>
      <c r="BZ1044" s="111">
        <f>SUM(CA1044:CD1044)</f>
        <v>0</v>
      </c>
      <c r="CA1044" s="87"/>
      <c r="CB1044" s="87"/>
      <c r="CC1044" s="87"/>
      <c r="CD1044" s="87"/>
      <c r="CE1044" s="222"/>
      <c r="CF1044" s="226"/>
      <c r="CG1044" s="568"/>
      <c r="CH1044" s="568"/>
      <c r="CI1044" s="117"/>
      <c r="CJ1044" s="117"/>
      <c r="CK1044" s="117"/>
    </row>
    <row r="1045" spans="1:89" ht="15.75" hidden="1" outlineLevel="1" thickBot="1">
      <c r="A1045" s="117"/>
      <c r="B1045" s="117"/>
      <c r="C1045" s="103"/>
      <c r="D1045" s="37" t="s">
        <v>107</v>
      </c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24"/>
      <c r="AB1045" s="111">
        <f>SUM(AB1042:AB1044)</f>
        <v>0</v>
      </c>
      <c r="AC1045" s="247"/>
      <c r="AD1045" s="247"/>
      <c r="AE1045" s="247"/>
      <c r="AF1045" s="247"/>
      <c r="AG1045" s="247"/>
      <c r="AH1045" s="247"/>
      <c r="AI1045" s="111">
        <f>SUM(AI1042:AI1044)</f>
        <v>0</v>
      </c>
      <c r="AJ1045" s="111">
        <f>SUM(AJ1042:AJ1044)</f>
        <v>0</v>
      </c>
      <c r="AK1045" s="111">
        <f t="shared" ref="AK1045:BI1045" si="1529">SUM(AK1042:AK1044)</f>
        <v>0</v>
      </c>
      <c r="AL1045" s="111">
        <f t="shared" si="1529"/>
        <v>0</v>
      </c>
      <c r="AM1045" s="111">
        <f t="shared" si="1529"/>
        <v>0</v>
      </c>
      <c r="AN1045" s="111">
        <f t="shared" si="1529"/>
        <v>0</v>
      </c>
      <c r="AO1045" s="111">
        <f t="shared" si="1529"/>
        <v>0</v>
      </c>
      <c r="AP1045" s="111">
        <f t="shared" si="1529"/>
        <v>0</v>
      </c>
      <c r="AQ1045" s="111">
        <f t="shared" si="1529"/>
        <v>0</v>
      </c>
      <c r="AR1045" s="111">
        <f t="shared" si="1529"/>
        <v>0</v>
      </c>
      <c r="AS1045" s="111">
        <f t="shared" si="1529"/>
        <v>0</v>
      </c>
      <c r="AT1045" s="111">
        <f t="shared" si="1529"/>
        <v>0</v>
      </c>
      <c r="AU1045" s="111">
        <f t="shared" si="1529"/>
        <v>0</v>
      </c>
      <c r="AV1045" s="111">
        <f t="shared" si="1529"/>
        <v>0</v>
      </c>
      <c r="AW1045" s="111">
        <f t="shared" si="1529"/>
        <v>0</v>
      </c>
      <c r="AX1045" s="111">
        <f t="shared" si="1529"/>
        <v>0</v>
      </c>
      <c r="AY1045" s="111">
        <f t="shared" si="1529"/>
        <v>0</v>
      </c>
      <c r="AZ1045" s="111">
        <f t="shared" si="1529"/>
        <v>0</v>
      </c>
      <c r="BA1045" s="111">
        <f t="shared" si="1529"/>
        <v>0</v>
      </c>
      <c r="BB1045" s="111">
        <f t="shared" si="1529"/>
        <v>0</v>
      </c>
      <c r="BC1045" s="111">
        <f t="shared" si="1529"/>
        <v>0</v>
      </c>
      <c r="BD1045" s="111">
        <f t="shared" si="1529"/>
        <v>0</v>
      </c>
      <c r="BE1045" s="111">
        <f t="shared" si="1529"/>
        <v>0</v>
      </c>
      <c r="BF1045" s="111">
        <f t="shared" si="1529"/>
        <v>0</v>
      </c>
      <c r="BG1045" s="111">
        <f t="shared" si="1529"/>
        <v>0</v>
      </c>
      <c r="BH1045" s="111">
        <f t="shared" si="1529"/>
        <v>0</v>
      </c>
      <c r="BI1045" s="111">
        <f t="shared" si="1529"/>
        <v>0</v>
      </c>
      <c r="BJ1045" s="225">
        <f>SUM(BJ1042:BJ1044)</f>
        <v>0</v>
      </c>
      <c r="BK1045" s="225">
        <f>SUM(BK1042:BK1044)</f>
        <v>0</v>
      </c>
      <c r="BL1045" s="225">
        <f>SUM(BL1042:BL1044)</f>
        <v>0</v>
      </c>
      <c r="BM1045" s="112"/>
      <c r="BN1045" s="112"/>
      <c r="BO1045" s="112"/>
      <c r="BP1045" s="112"/>
      <c r="BQ1045" s="111">
        <f t="shared" ref="BQ1045:CD1045" si="1530">SUM(BQ1042:BQ1044)</f>
        <v>0</v>
      </c>
      <c r="BR1045" s="247"/>
      <c r="BS1045" s="111">
        <f t="shared" si="1530"/>
        <v>0</v>
      </c>
      <c r="BT1045" s="111">
        <f t="shared" si="1530"/>
        <v>0</v>
      </c>
      <c r="BU1045" s="111">
        <f t="shared" si="1530"/>
        <v>0</v>
      </c>
      <c r="BV1045" s="111">
        <f t="shared" si="1530"/>
        <v>0</v>
      </c>
      <c r="BW1045" s="111">
        <f t="shared" si="1530"/>
        <v>0</v>
      </c>
      <c r="BX1045" s="225">
        <f>SUM(BX1042:BX1044)</f>
        <v>0</v>
      </c>
      <c r="BY1045" s="225">
        <f>SUM(BY1042:BY1044)</f>
        <v>0</v>
      </c>
      <c r="BZ1045" s="111">
        <f t="shared" si="1530"/>
        <v>0</v>
      </c>
      <c r="CA1045" s="111">
        <f t="shared" si="1530"/>
        <v>0</v>
      </c>
      <c r="CB1045" s="111">
        <f t="shared" si="1530"/>
        <v>0</v>
      </c>
      <c r="CC1045" s="111">
        <f t="shared" si="1530"/>
        <v>0</v>
      </c>
      <c r="CD1045" s="111">
        <f t="shared" si="1530"/>
        <v>0</v>
      </c>
      <c r="CE1045" s="225">
        <f>SUM(CE1042:CE1044)</f>
        <v>0</v>
      </c>
      <c r="CF1045" s="247"/>
      <c r="CG1045" s="570"/>
      <c r="CH1045" s="570"/>
      <c r="CI1045" s="112"/>
      <c r="CJ1045" s="112"/>
      <c r="CK1045" s="112"/>
    </row>
    <row r="1046" spans="1:89" ht="15.75" hidden="1" outlineLevel="1" thickBot="1">
      <c r="A1046" s="117"/>
      <c r="B1046" s="117"/>
      <c r="C1046" s="102" t="s">
        <v>134</v>
      </c>
      <c r="D1046" s="36" t="s">
        <v>274</v>
      </c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7"/>
      <c r="AB1046" s="112"/>
      <c r="AC1046" s="246"/>
      <c r="AD1046" s="246"/>
      <c r="AE1046" s="246"/>
      <c r="AF1046" s="246"/>
      <c r="AG1046" s="246"/>
      <c r="AH1046" s="246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246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246"/>
      <c r="CG1046" s="582"/>
      <c r="CH1046" s="582"/>
      <c r="CI1046" s="112"/>
      <c r="CJ1046" s="112"/>
      <c r="CK1046" s="112"/>
    </row>
    <row r="1047" spans="1:89" ht="15.75" hidden="1" outlineLevel="1" thickBot="1">
      <c r="A1047" s="117"/>
      <c r="B1047" s="117"/>
      <c r="C1047" s="103"/>
      <c r="D1047" s="24"/>
      <c r="E1047" s="117"/>
      <c r="F1047" s="117"/>
      <c r="G1047" s="111">
        <f>J1047+O1047+P1047+Q1047+R1047</f>
        <v>0</v>
      </c>
      <c r="H1047" s="225">
        <f t="shared" ref="H1047:J1049" si="1531">SUM(I1047:L1047)</f>
        <v>0</v>
      </c>
      <c r="I1047" s="225">
        <f t="shared" si="1531"/>
        <v>0</v>
      </c>
      <c r="J1047" s="111">
        <f t="shared" si="1531"/>
        <v>0</v>
      </c>
      <c r="K1047" s="123"/>
      <c r="L1047" s="123"/>
      <c r="M1047" s="123"/>
      <c r="N1047" s="123"/>
      <c r="O1047" s="123"/>
      <c r="P1047" s="123"/>
      <c r="Q1047" s="123"/>
      <c r="R1047" s="123"/>
      <c r="S1047" s="221"/>
      <c r="T1047" s="123"/>
      <c r="U1047" s="123"/>
      <c r="V1047" s="123"/>
      <c r="W1047" s="123"/>
      <c r="X1047" s="123"/>
      <c r="Y1047" s="123"/>
      <c r="Z1047" s="221"/>
      <c r="AA1047" s="123"/>
      <c r="AB1047" s="111">
        <f>AI1047+AX1047+BA1047+BD1047+BG1047</f>
        <v>0</v>
      </c>
      <c r="AC1047" s="247"/>
      <c r="AD1047" s="247"/>
      <c r="AE1047" s="247"/>
      <c r="AF1047" s="247"/>
      <c r="AG1047" s="247"/>
      <c r="AH1047" s="247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221"/>
      <c r="BK1047" s="221"/>
      <c r="BL1047" s="221"/>
      <c r="BM1047" s="123"/>
      <c r="BN1047" s="123"/>
      <c r="BO1047" s="123"/>
      <c r="BP1047" s="123"/>
      <c r="BQ1047" s="111">
        <f>SUM(BS1047:BW1047)</f>
        <v>0</v>
      </c>
      <c r="BR1047" s="247"/>
      <c r="BS1047" s="123"/>
      <c r="BT1047" s="123"/>
      <c r="BU1047" s="123"/>
      <c r="BV1047" s="123"/>
      <c r="BW1047" s="123"/>
      <c r="BX1047" s="221"/>
      <c r="BY1047" s="221"/>
      <c r="BZ1047" s="111">
        <f>SUM(CA1047:CD1047)</f>
        <v>0</v>
      </c>
      <c r="CA1047" s="123"/>
      <c r="CB1047" s="123"/>
      <c r="CC1047" s="123"/>
      <c r="CD1047" s="123"/>
      <c r="CE1047" s="221"/>
      <c r="CF1047" s="229"/>
      <c r="CG1047" s="578"/>
      <c r="CH1047" s="578"/>
      <c r="CI1047" s="117"/>
      <c r="CJ1047" s="117"/>
      <c r="CK1047" s="117"/>
    </row>
    <row r="1048" spans="1:89" ht="15.75" hidden="1" outlineLevel="1" thickBot="1">
      <c r="A1048" s="117"/>
      <c r="B1048" s="117"/>
      <c r="C1048" s="103"/>
      <c r="D1048" s="24"/>
      <c r="E1048" s="117"/>
      <c r="F1048" s="117"/>
      <c r="G1048" s="111">
        <f>J1048+O1048+P1048+Q1048+R1048</f>
        <v>0</v>
      </c>
      <c r="H1048" s="225">
        <f t="shared" si="1531"/>
        <v>0</v>
      </c>
      <c r="I1048" s="225">
        <f t="shared" si="1531"/>
        <v>0</v>
      </c>
      <c r="J1048" s="111">
        <f t="shared" si="1531"/>
        <v>0</v>
      </c>
      <c r="K1048" s="90"/>
      <c r="L1048" s="90"/>
      <c r="M1048" s="90"/>
      <c r="N1048" s="90"/>
      <c r="O1048" s="90"/>
      <c r="P1048" s="90"/>
      <c r="Q1048" s="90"/>
      <c r="R1048" s="90"/>
      <c r="S1048" s="224"/>
      <c r="T1048" s="87"/>
      <c r="U1048" s="87"/>
      <c r="V1048" s="87"/>
      <c r="W1048" s="87"/>
      <c r="X1048" s="87"/>
      <c r="Y1048" s="87"/>
      <c r="Z1048" s="222"/>
      <c r="AA1048" s="87"/>
      <c r="AB1048" s="111">
        <f>AI1048+AX1048+BA1048+BD1048+BG1048</f>
        <v>0</v>
      </c>
      <c r="AC1048" s="247"/>
      <c r="AD1048" s="247"/>
      <c r="AE1048" s="247"/>
      <c r="AF1048" s="247"/>
      <c r="AG1048" s="247"/>
      <c r="AH1048" s="24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222"/>
      <c r="BK1048" s="222"/>
      <c r="BL1048" s="222"/>
      <c r="BM1048" s="87"/>
      <c r="BN1048" s="87"/>
      <c r="BO1048" s="87"/>
      <c r="BP1048" s="87"/>
      <c r="BQ1048" s="111">
        <f>SUM(BS1048:BW1048)</f>
        <v>0</v>
      </c>
      <c r="BR1048" s="247"/>
      <c r="BS1048" s="87"/>
      <c r="BT1048" s="87"/>
      <c r="BU1048" s="87"/>
      <c r="BV1048" s="87"/>
      <c r="BW1048" s="87"/>
      <c r="BX1048" s="222"/>
      <c r="BY1048" s="222"/>
      <c r="BZ1048" s="111">
        <f>SUM(CA1048:CD1048)</f>
        <v>0</v>
      </c>
      <c r="CA1048" s="87"/>
      <c r="CB1048" s="87"/>
      <c r="CC1048" s="87"/>
      <c r="CD1048" s="87"/>
      <c r="CE1048" s="222"/>
      <c r="CF1048" s="226"/>
      <c r="CG1048" s="568"/>
      <c r="CH1048" s="568"/>
      <c r="CI1048" s="117"/>
      <c r="CJ1048" s="117"/>
      <c r="CK1048" s="117"/>
    </row>
    <row r="1049" spans="1:89" ht="15.75" hidden="1" outlineLevel="1" thickBot="1">
      <c r="A1049" s="117"/>
      <c r="B1049" s="117"/>
      <c r="C1049" s="103" t="s">
        <v>104</v>
      </c>
      <c r="D1049" s="24"/>
      <c r="E1049" s="117"/>
      <c r="F1049" s="117"/>
      <c r="G1049" s="111">
        <f>J1049+O1049+P1049+Q1049+R1049</f>
        <v>0</v>
      </c>
      <c r="H1049" s="225">
        <f t="shared" si="1531"/>
        <v>0</v>
      </c>
      <c r="I1049" s="225">
        <f t="shared" si="1531"/>
        <v>0</v>
      </c>
      <c r="J1049" s="111">
        <f t="shared" si="1531"/>
        <v>0</v>
      </c>
      <c r="K1049" s="90"/>
      <c r="L1049" s="90"/>
      <c r="M1049" s="90"/>
      <c r="N1049" s="90"/>
      <c r="O1049" s="90"/>
      <c r="P1049" s="90"/>
      <c r="Q1049" s="90"/>
      <c r="R1049" s="90"/>
      <c r="S1049" s="224"/>
      <c r="T1049" s="87"/>
      <c r="U1049" s="87"/>
      <c r="V1049" s="87"/>
      <c r="W1049" s="87"/>
      <c r="X1049" s="87"/>
      <c r="Y1049" s="87"/>
      <c r="Z1049" s="222"/>
      <c r="AA1049" s="87"/>
      <c r="AB1049" s="111">
        <f>AI1049+AX1049+BA1049+BD1049+BG1049</f>
        <v>0</v>
      </c>
      <c r="AC1049" s="247"/>
      <c r="AD1049" s="247"/>
      <c r="AE1049" s="247"/>
      <c r="AF1049" s="247"/>
      <c r="AG1049" s="247"/>
      <c r="AH1049" s="24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222"/>
      <c r="BK1049" s="222"/>
      <c r="BL1049" s="222"/>
      <c r="BM1049" s="87"/>
      <c r="BN1049" s="87"/>
      <c r="BO1049" s="87"/>
      <c r="BP1049" s="87"/>
      <c r="BQ1049" s="111">
        <f>SUM(BS1049:BW1049)</f>
        <v>0</v>
      </c>
      <c r="BR1049" s="247"/>
      <c r="BS1049" s="87"/>
      <c r="BT1049" s="87"/>
      <c r="BU1049" s="87"/>
      <c r="BV1049" s="87"/>
      <c r="BW1049" s="87"/>
      <c r="BX1049" s="222"/>
      <c r="BY1049" s="222"/>
      <c r="BZ1049" s="111">
        <f>SUM(CA1049:CD1049)</f>
        <v>0</v>
      </c>
      <c r="CA1049" s="87"/>
      <c r="CB1049" s="87"/>
      <c r="CC1049" s="87"/>
      <c r="CD1049" s="87"/>
      <c r="CE1049" s="222"/>
      <c r="CF1049" s="226"/>
      <c r="CG1049" s="568"/>
      <c r="CH1049" s="568"/>
      <c r="CI1049" s="117"/>
      <c r="CJ1049" s="117"/>
      <c r="CK1049" s="117"/>
    </row>
    <row r="1050" spans="1:89" ht="15.75" hidden="1" outlineLevel="1" thickBot="1">
      <c r="A1050" s="117"/>
      <c r="B1050" s="117"/>
      <c r="C1050" s="103"/>
      <c r="D1050" s="37" t="s">
        <v>107</v>
      </c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24"/>
      <c r="AB1050" s="111">
        <f>SUM(AB1047:AB1049)</f>
        <v>0</v>
      </c>
      <c r="AC1050" s="247"/>
      <c r="AD1050" s="247"/>
      <c r="AE1050" s="247"/>
      <c r="AF1050" s="247"/>
      <c r="AG1050" s="247"/>
      <c r="AH1050" s="247"/>
      <c r="AI1050" s="111">
        <f>SUM(AI1047:AI1049)</f>
        <v>0</v>
      </c>
      <c r="AJ1050" s="111">
        <f>SUM(AJ1047:AJ1049)</f>
        <v>0</v>
      </c>
      <c r="AK1050" s="111">
        <f t="shared" ref="AK1050:BI1050" si="1532">SUM(AK1047:AK1049)</f>
        <v>0</v>
      </c>
      <c r="AL1050" s="111">
        <f t="shared" si="1532"/>
        <v>0</v>
      </c>
      <c r="AM1050" s="111">
        <f t="shared" si="1532"/>
        <v>0</v>
      </c>
      <c r="AN1050" s="111">
        <f t="shared" si="1532"/>
        <v>0</v>
      </c>
      <c r="AO1050" s="111">
        <f t="shared" si="1532"/>
        <v>0</v>
      </c>
      <c r="AP1050" s="111">
        <f t="shared" si="1532"/>
        <v>0</v>
      </c>
      <c r="AQ1050" s="111">
        <f t="shared" si="1532"/>
        <v>0</v>
      </c>
      <c r="AR1050" s="111">
        <f t="shared" si="1532"/>
        <v>0</v>
      </c>
      <c r="AS1050" s="111">
        <f t="shared" si="1532"/>
        <v>0</v>
      </c>
      <c r="AT1050" s="111">
        <f t="shared" si="1532"/>
        <v>0</v>
      </c>
      <c r="AU1050" s="111">
        <f t="shared" si="1532"/>
        <v>0</v>
      </c>
      <c r="AV1050" s="111">
        <f t="shared" si="1532"/>
        <v>0</v>
      </c>
      <c r="AW1050" s="111">
        <f t="shared" si="1532"/>
        <v>0</v>
      </c>
      <c r="AX1050" s="111">
        <f t="shared" si="1532"/>
        <v>0</v>
      </c>
      <c r="AY1050" s="111">
        <f t="shared" si="1532"/>
        <v>0</v>
      </c>
      <c r="AZ1050" s="111">
        <f t="shared" si="1532"/>
        <v>0</v>
      </c>
      <c r="BA1050" s="111">
        <f t="shared" si="1532"/>
        <v>0</v>
      </c>
      <c r="BB1050" s="111">
        <f t="shared" si="1532"/>
        <v>0</v>
      </c>
      <c r="BC1050" s="111">
        <f t="shared" si="1532"/>
        <v>0</v>
      </c>
      <c r="BD1050" s="111">
        <f t="shared" si="1532"/>
        <v>0</v>
      </c>
      <c r="BE1050" s="111">
        <f t="shared" si="1532"/>
        <v>0</v>
      </c>
      <c r="BF1050" s="111">
        <f t="shared" si="1532"/>
        <v>0</v>
      </c>
      <c r="BG1050" s="111">
        <f t="shared" si="1532"/>
        <v>0</v>
      </c>
      <c r="BH1050" s="111">
        <f t="shared" si="1532"/>
        <v>0</v>
      </c>
      <c r="BI1050" s="111">
        <f t="shared" si="1532"/>
        <v>0</v>
      </c>
      <c r="BJ1050" s="225">
        <f>SUM(BJ1047:BJ1049)</f>
        <v>0</v>
      </c>
      <c r="BK1050" s="225">
        <f>SUM(BK1047:BK1049)</f>
        <v>0</v>
      </c>
      <c r="BL1050" s="225">
        <f>SUM(BL1047:BL1049)</f>
        <v>0</v>
      </c>
      <c r="BM1050" s="112"/>
      <c r="BN1050" s="112"/>
      <c r="BO1050" s="112"/>
      <c r="BP1050" s="112"/>
      <c r="BQ1050" s="111">
        <f t="shared" ref="BQ1050:CD1050" si="1533">SUM(BQ1047:BQ1049)</f>
        <v>0</v>
      </c>
      <c r="BR1050" s="247"/>
      <c r="BS1050" s="111">
        <f t="shared" si="1533"/>
        <v>0</v>
      </c>
      <c r="BT1050" s="111">
        <f t="shared" si="1533"/>
        <v>0</v>
      </c>
      <c r="BU1050" s="111">
        <f t="shared" si="1533"/>
        <v>0</v>
      </c>
      <c r="BV1050" s="111">
        <f t="shared" si="1533"/>
        <v>0</v>
      </c>
      <c r="BW1050" s="111">
        <f t="shared" si="1533"/>
        <v>0</v>
      </c>
      <c r="BX1050" s="225">
        <f>SUM(BX1047:BX1049)</f>
        <v>0</v>
      </c>
      <c r="BY1050" s="225">
        <f>SUM(BY1047:BY1049)</f>
        <v>0</v>
      </c>
      <c r="BZ1050" s="111">
        <f t="shared" si="1533"/>
        <v>0</v>
      </c>
      <c r="CA1050" s="111">
        <f t="shared" si="1533"/>
        <v>0</v>
      </c>
      <c r="CB1050" s="111">
        <f t="shared" si="1533"/>
        <v>0</v>
      </c>
      <c r="CC1050" s="111">
        <f t="shared" si="1533"/>
        <v>0</v>
      </c>
      <c r="CD1050" s="111">
        <f t="shared" si="1533"/>
        <v>0</v>
      </c>
      <c r="CE1050" s="225">
        <f>SUM(CE1047:CE1049)</f>
        <v>0</v>
      </c>
      <c r="CF1050" s="247"/>
      <c r="CG1050" s="570"/>
      <c r="CH1050" s="570"/>
      <c r="CI1050" s="112"/>
      <c r="CJ1050" s="112"/>
      <c r="CK1050" s="112"/>
    </row>
    <row r="1051" spans="1:89" ht="15.75" hidden="1" outlineLevel="1" thickBot="1">
      <c r="A1051" s="117"/>
      <c r="B1051" s="117"/>
      <c r="C1051" s="102" t="s">
        <v>135</v>
      </c>
      <c r="D1051" s="36" t="s">
        <v>213</v>
      </c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7"/>
      <c r="AB1051" s="112"/>
      <c r="AC1051" s="246"/>
      <c r="AD1051" s="246"/>
      <c r="AE1051" s="246"/>
      <c r="AF1051" s="246"/>
      <c r="AG1051" s="246"/>
      <c r="AH1051" s="246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246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246"/>
      <c r="CG1051" s="582"/>
      <c r="CH1051" s="582"/>
      <c r="CI1051" s="112"/>
      <c r="CJ1051" s="112"/>
      <c r="CK1051" s="112"/>
    </row>
    <row r="1052" spans="1:89" ht="15.75" hidden="1" outlineLevel="1" thickBot="1">
      <c r="A1052" s="117"/>
      <c r="B1052" s="117"/>
      <c r="C1052" s="103"/>
      <c r="D1052" s="24"/>
      <c r="E1052" s="117"/>
      <c r="F1052" s="117"/>
      <c r="G1052" s="111">
        <f>J1052+O1052+P1052+Q1052+R1052</f>
        <v>0</v>
      </c>
      <c r="H1052" s="225">
        <f t="shared" ref="H1052:J1054" si="1534">SUM(I1052:L1052)</f>
        <v>0</v>
      </c>
      <c r="I1052" s="225">
        <f t="shared" si="1534"/>
        <v>0</v>
      </c>
      <c r="J1052" s="111">
        <f t="shared" si="1534"/>
        <v>0</v>
      </c>
      <c r="K1052" s="123"/>
      <c r="L1052" s="123"/>
      <c r="M1052" s="123"/>
      <c r="N1052" s="123"/>
      <c r="O1052" s="123"/>
      <c r="P1052" s="123"/>
      <c r="Q1052" s="123"/>
      <c r="R1052" s="123"/>
      <c r="S1052" s="221"/>
      <c r="T1052" s="123"/>
      <c r="U1052" s="123"/>
      <c r="V1052" s="123"/>
      <c r="W1052" s="123"/>
      <c r="X1052" s="123"/>
      <c r="Y1052" s="123"/>
      <c r="Z1052" s="221"/>
      <c r="AA1052" s="123"/>
      <c r="AB1052" s="111">
        <f>AI1052+AX1052+BA1052+BD1052+BG1052</f>
        <v>0</v>
      </c>
      <c r="AC1052" s="247"/>
      <c r="AD1052" s="247"/>
      <c r="AE1052" s="247"/>
      <c r="AF1052" s="247"/>
      <c r="AG1052" s="247"/>
      <c r="AH1052" s="247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221"/>
      <c r="BK1052" s="221"/>
      <c r="BL1052" s="221"/>
      <c r="BM1052" s="123"/>
      <c r="BN1052" s="123"/>
      <c r="BO1052" s="123"/>
      <c r="BP1052" s="123"/>
      <c r="BQ1052" s="111">
        <f>SUM(BS1052:BW1052)</f>
        <v>0</v>
      </c>
      <c r="BR1052" s="247"/>
      <c r="BS1052" s="123"/>
      <c r="BT1052" s="123"/>
      <c r="BU1052" s="123"/>
      <c r="BV1052" s="123"/>
      <c r="BW1052" s="123"/>
      <c r="BX1052" s="221"/>
      <c r="BY1052" s="221"/>
      <c r="BZ1052" s="111">
        <f>SUM(CA1052:CD1052)</f>
        <v>0</v>
      </c>
      <c r="CA1052" s="123"/>
      <c r="CB1052" s="123"/>
      <c r="CC1052" s="123"/>
      <c r="CD1052" s="123"/>
      <c r="CE1052" s="221"/>
      <c r="CF1052" s="229"/>
      <c r="CG1052" s="578"/>
      <c r="CH1052" s="578"/>
      <c r="CI1052" s="117"/>
      <c r="CJ1052" s="117"/>
      <c r="CK1052" s="117"/>
    </row>
    <row r="1053" spans="1:89" ht="15.75" hidden="1" outlineLevel="1" thickBot="1">
      <c r="A1053" s="117"/>
      <c r="B1053" s="117"/>
      <c r="C1053" s="103"/>
      <c r="D1053" s="24"/>
      <c r="E1053" s="117"/>
      <c r="F1053" s="117"/>
      <c r="G1053" s="111">
        <f>J1053+O1053+P1053+Q1053+R1053</f>
        <v>0</v>
      </c>
      <c r="H1053" s="225">
        <f t="shared" si="1534"/>
        <v>0</v>
      </c>
      <c r="I1053" s="225">
        <f t="shared" si="1534"/>
        <v>0</v>
      </c>
      <c r="J1053" s="111">
        <f t="shared" si="1534"/>
        <v>0</v>
      </c>
      <c r="K1053" s="90"/>
      <c r="L1053" s="90"/>
      <c r="M1053" s="90"/>
      <c r="N1053" s="90"/>
      <c r="O1053" s="90"/>
      <c r="P1053" s="90"/>
      <c r="Q1053" s="90"/>
      <c r="R1053" s="90"/>
      <c r="S1053" s="224"/>
      <c r="T1053" s="87"/>
      <c r="U1053" s="87"/>
      <c r="V1053" s="87"/>
      <c r="W1053" s="87"/>
      <c r="X1053" s="87"/>
      <c r="Y1053" s="87"/>
      <c r="Z1053" s="222"/>
      <c r="AA1053" s="87"/>
      <c r="AB1053" s="111">
        <f>AI1053+AX1053+BA1053+BD1053+BG1053</f>
        <v>0</v>
      </c>
      <c r="AC1053" s="247"/>
      <c r="AD1053" s="247"/>
      <c r="AE1053" s="247"/>
      <c r="AF1053" s="247"/>
      <c r="AG1053" s="247"/>
      <c r="AH1053" s="24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222"/>
      <c r="BK1053" s="222"/>
      <c r="BL1053" s="222"/>
      <c r="BM1053" s="87"/>
      <c r="BN1053" s="87"/>
      <c r="BO1053" s="87"/>
      <c r="BP1053" s="87"/>
      <c r="BQ1053" s="111">
        <f>SUM(BS1053:BW1053)</f>
        <v>0</v>
      </c>
      <c r="BR1053" s="247"/>
      <c r="BS1053" s="87"/>
      <c r="BT1053" s="87"/>
      <c r="BU1053" s="87"/>
      <c r="BV1053" s="87"/>
      <c r="BW1053" s="87"/>
      <c r="BX1053" s="222"/>
      <c r="BY1053" s="222"/>
      <c r="BZ1053" s="111">
        <f>SUM(CA1053:CD1053)</f>
        <v>0</v>
      </c>
      <c r="CA1053" s="87"/>
      <c r="CB1053" s="87"/>
      <c r="CC1053" s="87"/>
      <c r="CD1053" s="87"/>
      <c r="CE1053" s="222"/>
      <c r="CF1053" s="226"/>
      <c r="CG1053" s="568"/>
      <c r="CH1053" s="568"/>
      <c r="CI1053" s="117"/>
      <c r="CJ1053" s="117"/>
      <c r="CK1053" s="117"/>
    </row>
    <row r="1054" spans="1:89" ht="15.75" hidden="1" outlineLevel="1" thickBot="1">
      <c r="A1054" s="117"/>
      <c r="B1054" s="117"/>
      <c r="C1054" s="103" t="s">
        <v>104</v>
      </c>
      <c r="D1054" s="24"/>
      <c r="E1054" s="117"/>
      <c r="F1054" s="117"/>
      <c r="G1054" s="111">
        <f>J1054+O1054+P1054+Q1054+R1054</f>
        <v>0</v>
      </c>
      <c r="H1054" s="225">
        <f t="shared" si="1534"/>
        <v>0</v>
      </c>
      <c r="I1054" s="225">
        <f t="shared" si="1534"/>
        <v>0</v>
      </c>
      <c r="J1054" s="111">
        <f t="shared" si="1534"/>
        <v>0</v>
      </c>
      <c r="K1054" s="90"/>
      <c r="L1054" s="90"/>
      <c r="M1054" s="90"/>
      <c r="N1054" s="90"/>
      <c r="O1054" s="90"/>
      <c r="P1054" s="90"/>
      <c r="Q1054" s="90"/>
      <c r="R1054" s="90"/>
      <c r="S1054" s="224"/>
      <c r="T1054" s="87"/>
      <c r="U1054" s="87"/>
      <c r="V1054" s="87"/>
      <c r="W1054" s="87"/>
      <c r="X1054" s="87"/>
      <c r="Y1054" s="87"/>
      <c r="Z1054" s="222"/>
      <c r="AA1054" s="87"/>
      <c r="AB1054" s="111">
        <f>AI1054+AX1054+BA1054+BD1054+BG1054</f>
        <v>0</v>
      </c>
      <c r="AC1054" s="247"/>
      <c r="AD1054" s="247"/>
      <c r="AE1054" s="247"/>
      <c r="AF1054" s="247"/>
      <c r="AG1054" s="247"/>
      <c r="AH1054" s="24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222"/>
      <c r="BK1054" s="222"/>
      <c r="BL1054" s="222"/>
      <c r="BM1054" s="87"/>
      <c r="BN1054" s="87"/>
      <c r="BO1054" s="87"/>
      <c r="BP1054" s="87"/>
      <c r="BQ1054" s="111">
        <f>SUM(BS1054:BW1054)</f>
        <v>0</v>
      </c>
      <c r="BR1054" s="247"/>
      <c r="BS1054" s="87"/>
      <c r="BT1054" s="87"/>
      <c r="BU1054" s="87"/>
      <c r="BV1054" s="87"/>
      <c r="BW1054" s="87"/>
      <c r="BX1054" s="222"/>
      <c r="BY1054" s="222"/>
      <c r="BZ1054" s="111">
        <f>SUM(CA1054:CD1054)</f>
        <v>0</v>
      </c>
      <c r="CA1054" s="87"/>
      <c r="CB1054" s="87"/>
      <c r="CC1054" s="87"/>
      <c r="CD1054" s="87"/>
      <c r="CE1054" s="222"/>
      <c r="CF1054" s="226"/>
      <c r="CG1054" s="568"/>
      <c r="CH1054" s="568"/>
      <c r="CI1054" s="117"/>
      <c r="CJ1054" s="117"/>
      <c r="CK1054" s="117"/>
    </row>
    <row r="1055" spans="1:89" ht="15.75" hidden="1" outlineLevel="1" thickBot="1">
      <c r="A1055" s="117"/>
      <c r="B1055" s="117"/>
      <c r="C1055" s="103"/>
      <c r="D1055" s="37" t="s">
        <v>107</v>
      </c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24"/>
      <c r="AB1055" s="112"/>
      <c r="AC1055" s="246"/>
      <c r="AD1055" s="246"/>
      <c r="AE1055" s="246"/>
      <c r="AF1055" s="246"/>
      <c r="AG1055" s="246"/>
      <c r="AH1055" s="246"/>
      <c r="AI1055" s="112"/>
      <c r="AJ1055" s="111">
        <f>SUM(AJ1052:AJ1054)</f>
        <v>0</v>
      </c>
      <c r="AK1055" s="111">
        <f>SUM(AK1052:AK1054)</f>
        <v>0</v>
      </c>
      <c r="AL1055" s="112"/>
      <c r="AM1055" s="111">
        <f>SUM(AM1052:AM1054)</f>
        <v>0</v>
      </c>
      <c r="AN1055" s="111">
        <f>SUM(AN1052:AN1054)</f>
        <v>0</v>
      </c>
      <c r="AO1055" s="112"/>
      <c r="AP1055" s="111">
        <f>SUM(AP1052:AP1054)</f>
        <v>0</v>
      </c>
      <c r="AQ1055" s="111">
        <f>SUM(AQ1052:AQ1054)</f>
        <v>0</v>
      </c>
      <c r="AR1055" s="112"/>
      <c r="AS1055" s="111">
        <f>SUM(AS1052:AS1054)</f>
        <v>0</v>
      </c>
      <c r="AT1055" s="111">
        <f>SUM(AT1052:AT1054)</f>
        <v>0</v>
      </c>
      <c r="AU1055" s="112"/>
      <c r="AV1055" s="111">
        <f>SUM(AV1052:AV1054)</f>
        <v>0</v>
      </c>
      <c r="AW1055" s="111">
        <f>SUM(AW1052:AW1054)</f>
        <v>0</v>
      </c>
      <c r="AX1055" s="112"/>
      <c r="AY1055" s="111">
        <f>SUM(AY1052:AY1054)</f>
        <v>0</v>
      </c>
      <c r="AZ1055" s="111">
        <f>SUM(AZ1052:AZ1054)</f>
        <v>0</v>
      </c>
      <c r="BA1055" s="112"/>
      <c r="BB1055" s="111">
        <f>SUM(BB1052:BB1054)</f>
        <v>0</v>
      </c>
      <c r="BC1055" s="111">
        <f>SUM(BC1052:BC1054)</f>
        <v>0</v>
      </c>
      <c r="BD1055" s="112"/>
      <c r="BE1055" s="111">
        <f>SUM(BE1052:BE1054)</f>
        <v>0</v>
      </c>
      <c r="BF1055" s="111">
        <f>SUM(BF1052:BF1054)</f>
        <v>0</v>
      </c>
      <c r="BG1055" s="112"/>
      <c r="BH1055" s="111">
        <f>SUM(BH1052:BH1054)</f>
        <v>0</v>
      </c>
      <c r="BI1055" s="111">
        <f>SUM(BI1052:BI1054)</f>
        <v>0</v>
      </c>
      <c r="BJ1055" s="112"/>
      <c r="BK1055" s="225">
        <f>SUM(BK1052:BK1054)</f>
        <v>0</v>
      </c>
      <c r="BL1055" s="225">
        <f>SUM(BL1052:BL1054)</f>
        <v>0</v>
      </c>
      <c r="BM1055" s="112"/>
      <c r="BN1055" s="112"/>
      <c r="BO1055" s="112"/>
      <c r="BP1055" s="112"/>
      <c r="BQ1055" s="111">
        <f t="shared" ref="BQ1055:CD1055" si="1535">SUM(BQ1052:BQ1054)</f>
        <v>0</v>
      </c>
      <c r="BR1055" s="247"/>
      <c r="BS1055" s="111">
        <f t="shared" si="1535"/>
        <v>0</v>
      </c>
      <c r="BT1055" s="111">
        <f t="shared" si="1535"/>
        <v>0</v>
      </c>
      <c r="BU1055" s="111">
        <f t="shared" si="1535"/>
        <v>0</v>
      </c>
      <c r="BV1055" s="111">
        <f t="shared" si="1535"/>
        <v>0</v>
      </c>
      <c r="BW1055" s="111">
        <f t="shared" si="1535"/>
        <v>0</v>
      </c>
      <c r="BX1055" s="225">
        <f>SUM(BX1052:BX1054)</f>
        <v>0</v>
      </c>
      <c r="BY1055" s="225">
        <f>SUM(BY1052:BY1054)</f>
        <v>0</v>
      </c>
      <c r="BZ1055" s="111">
        <f t="shared" si="1535"/>
        <v>0</v>
      </c>
      <c r="CA1055" s="111">
        <f t="shared" si="1535"/>
        <v>0</v>
      </c>
      <c r="CB1055" s="111">
        <f t="shared" si="1535"/>
        <v>0</v>
      </c>
      <c r="CC1055" s="111">
        <f t="shared" si="1535"/>
        <v>0</v>
      </c>
      <c r="CD1055" s="111">
        <f t="shared" si="1535"/>
        <v>0</v>
      </c>
      <c r="CE1055" s="225">
        <f>SUM(CE1052:CE1054)</f>
        <v>0</v>
      </c>
      <c r="CF1055" s="247"/>
      <c r="CG1055" s="570"/>
      <c r="CH1055" s="570"/>
      <c r="CI1055" s="112"/>
      <c r="CJ1055" s="112"/>
      <c r="CK1055" s="112"/>
    </row>
    <row r="1056" spans="1:89" ht="15.75" hidden="1" outlineLevel="1" thickBot="1">
      <c r="A1056" s="117"/>
      <c r="B1056" s="117"/>
      <c r="C1056" s="102" t="s">
        <v>136</v>
      </c>
      <c r="D1056" s="36" t="s">
        <v>62</v>
      </c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7"/>
      <c r="AB1056" s="112"/>
      <c r="AC1056" s="246"/>
      <c r="AD1056" s="246"/>
      <c r="AE1056" s="246"/>
      <c r="AF1056" s="246"/>
      <c r="AG1056" s="246"/>
      <c r="AH1056" s="246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246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246"/>
      <c r="CG1056" s="582"/>
      <c r="CH1056" s="582"/>
      <c r="CI1056" s="112"/>
      <c r="CJ1056" s="112"/>
      <c r="CK1056" s="112"/>
    </row>
    <row r="1057" spans="1:89" ht="15.75" hidden="1" outlineLevel="1" thickBot="1">
      <c r="A1057" s="117"/>
      <c r="B1057" s="117"/>
      <c r="C1057" s="103"/>
      <c r="D1057" s="24"/>
      <c r="E1057" s="117"/>
      <c r="F1057" s="117"/>
      <c r="G1057" s="111">
        <f>J1057+O1057+P1057+Q1057+R1057</f>
        <v>0</v>
      </c>
      <c r="H1057" s="225">
        <f t="shared" ref="H1057:J1059" si="1536">SUM(I1057:L1057)</f>
        <v>0</v>
      </c>
      <c r="I1057" s="225">
        <f t="shared" si="1536"/>
        <v>0</v>
      </c>
      <c r="J1057" s="111">
        <f t="shared" si="1536"/>
        <v>0</v>
      </c>
      <c r="K1057" s="123"/>
      <c r="L1057" s="123"/>
      <c r="M1057" s="123"/>
      <c r="N1057" s="123"/>
      <c r="O1057" s="123"/>
      <c r="P1057" s="123"/>
      <c r="Q1057" s="123"/>
      <c r="R1057" s="123"/>
      <c r="S1057" s="221"/>
      <c r="T1057" s="123"/>
      <c r="U1057" s="123"/>
      <c r="V1057" s="123"/>
      <c r="W1057" s="123"/>
      <c r="X1057" s="123"/>
      <c r="Y1057" s="123"/>
      <c r="Z1057" s="221"/>
      <c r="AA1057" s="123"/>
      <c r="AB1057" s="111">
        <f>AI1057+AX1057+BA1057+BD1057+BG1057</f>
        <v>0</v>
      </c>
      <c r="AC1057" s="247"/>
      <c r="AD1057" s="247"/>
      <c r="AE1057" s="247"/>
      <c r="AF1057" s="247"/>
      <c r="AG1057" s="247"/>
      <c r="AH1057" s="247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221"/>
      <c r="BK1057" s="221"/>
      <c r="BL1057" s="221"/>
      <c r="BM1057" s="123"/>
      <c r="BN1057" s="123"/>
      <c r="BO1057" s="123"/>
      <c r="BP1057" s="123"/>
      <c r="BQ1057" s="111">
        <f>SUM(BS1057:BW1057)</f>
        <v>0</v>
      </c>
      <c r="BR1057" s="247"/>
      <c r="BS1057" s="123"/>
      <c r="BT1057" s="123"/>
      <c r="BU1057" s="123"/>
      <c r="BV1057" s="123"/>
      <c r="BW1057" s="123"/>
      <c r="BX1057" s="221"/>
      <c r="BY1057" s="221"/>
      <c r="BZ1057" s="111">
        <f>SUM(CA1057:CD1057)</f>
        <v>0</v>
      </c>
      <c r="CA1057" s="123"/>
      <c r="CB1057" s="123"/>
      <c r="CC1057" s="123"/>
      <c r="CD1057" s="123"/>
      <c r="CE1057" s="221"/>
      <c r="CF1057" s="229"/>
      <c r="CG1057" s="578"/>
      <c r="CH1057" s="578"/>
      <c r="CI1057" s="117"/>
      <c r="CJ1057" s="117"/>
      <c r="CK1057" s="117"/>
    </row>
    <row r="1058" spans="1:89" ht="15.75" hidden="1" outlineLevel="1" thickBot="1">
      <c r="A1058" s="117"/>
      <c r="B1058" s="117"/>
      <c r="C1058" s="103"/>
      <c r="D1058" s="24"/>
      <c r="E1058" s="117"/>
      <c r="F1058" s="117"/>
      <c r="G1058" s="111">
        <f>J1058+O1058+P1058+Q1058+R1058</f>
        <v>0</v>
      </c>
      <c r="H1058" s="225">
        <f t="shared" si="1536"/>
        <v>0</v>
      </c>
      <c r="I1058" s="225">
        <f t="shared" si="1536"/>
        <v>0</v>
      </c>
      <c r="J1058" s="111">
        <f t="shared" si="1536"/>
        <v>0</v>
      </c>
      <c r="K1058" s="90"/>
      <c r="L1058" s="90"/>
      <c r="M1058" s="90"/>
      <c r="N1058" s="90"/>
      <c r="O1058" s="90"/>
      <c r="P1058" s="90"/>
      <c r="Q1058" s="90"/>
      <c r="R1058" s="90"/>
      <c r="S1058" s="224"/>
      <c r="T1058" s="87"/>
      <c r="U1058" s="87"/>
      <c r="V1058" s="87"/>
      <c r="W1058" s="87"/>
      <c r="X1058" s="87"/>
      <c r="Y1058" s="87"/>
      <c r="Z1058" s="222"/>
      <c r="AA1058" s="87"/>
      <c r="AB1058" s="111">
        <f>AI1058+AX1058+BA1058+BD1058+BG1058</f>
        <v>0</v>
      </c>
      <c r="AC1058" s="247"/>
      <c r="AD1058" s="247"/>
      <c r="AE1058" s="247"/>
      <c r="AF1058" s="247"/>
      <c r="AG1058" s="247"/>
      <c r="AH1058" s="24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222"/>
      <c r="BK1058" s="222"/>
      <c r="BL1058" s="222"/>
      <c r="BM1058" s="87"/>
      <c r="BN1058" s="87"/>
      <c r="BO1058" s="87"/>
      <c r="BP1058" s="87"/>
      <c r="BQ1058" s="111">
        <f>SUM(BS1058:BW1058)</f>
        <v>0</v>
      </c>
      <c r="BR1058" s="247"/>
      <c r="BS1058" s="87"/>
      <c r="BT1058" s="87"/>
      <c r="BU1058" s="87"/>
      <c r="BV1058" s="87"/>
      <c r="BW1058" s="87"/>
      <c r="BX1058" s="222"/>
      <c r="BY1058" s="222"/>
      <c r="BZ1058" s="111">
        <f>SUM(CA1058:CD1058)</f>
        <v>0</v>
      </c>
      <c r="CA1058" s="87"/>
      <c r="CB1058" s="87"/>
      <c r="CC1058" s="87"/>
      <c r="CD1058" s="87"/>
      <c r="CE1058" s="222"/>
      <c r="CF1058" s="226"/>
      <c r="CG1058" s="568"/>
      <c r="CH1058" s="568"/>
      <c r="CI1058" s="117"/>
      <c r="CJ1058" s="117"/>
      <c r="CK1058" s="117"/>
    </row>
    <row r="1059" spans="1:89" ht="15.75" hidden="1" outlineLevel="1" thickBot="1">
      <c r="A1059" s="117"/>
      <c r="B1059" s="117"/>
      <c r="C1059" s="103" t="s">
        <v>104</v>
      </c>
      <c r="D1059" s="24"/>
      <c r="E1059" s="117"/>
      <c r="F1059" s="117"/>
      <c r="G1059" s="111">
        <f>J1059+O1059+P1059+Q1059+R1059</f>
        <v>0</v>
      </c>
      <c r="H1059" s="225">
        <f t="shared" si="1536"/>
        <v>0</v>
      </c>
      <c r="I1059" s="225">
        <f t="shared" si="1536"/>
        <v>0</v>
      </c>
      <c r="J1059" s="111">
        <f t="shared" si="1536"/>
        <v>0</v>
      </c>
      <c r="K1059" s="90"/>
      <c r="L1059" s="90"/>
      <c r="M1059" s="90"/>
      <c r="N1059" s="90"/>
      <c r="O1059" s="90"/>
      <c r="P1059" s="90"/>
      <c r="Q1059" s="90"/>
      <c r="R1059" s="90"/>
      <c r="S1059" s="224"/>
      <c r="T1059" s="87"/>
      <c r="U1059" s="87"/>
      <c r="V1059" s="87"/>
      <c r="W1059" s="87"/>
      <c r="X1059" s="87"/>
      <c r="Y1059" s="87"/>
      <c r="Z1059" s="222"/>
      <c r="AA1059" s="87"/>
      <c r="AB1059" s="111">
        <f>AI1059+AX1059+BA1059+BD1059+BG1059</f>
        <v>0</v>
      </c>
      <c r="AC1059" s="247"/>
      <c r="AD1059" s="247"/>
      <c r="AE1059" s="247"/>
      <c r="AF1059" s="247"/>
      <c r="AG1059" s="247"/>
      <c r="AH1059" s="24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222"/>
      <c r="BK1059" s="222"/>
      <c r="BL1059" s="222"/>
      <c r="BM1059" s="87"/>
      <c r="BN1059" s="87"/>
      <c r="BO1059" s="87"/>
      <c r="BP1059" s="87"/>
      <c r="BQ1059" s="111">
        <f>SUM(BS1059:BW1059)</f>
        <v>0</v>
      </c>
      <c r="BR1059" s="247"/>
      <c r="BS1059" s="87"/>
      <c r="BT1059" s="87"/>
      <c r="BU1059" s="87"/>
      <c r="BV1059" s="87"/>
      <c r="BW1059" s="87"/>
      <c r="BX1059" s="222"/>
      <c r="BY1059" s="222"/>
      <c r="BZ1059" s="111">
        <f>SUM(CA1059:CD1059)</f>
        <v>0</v>
      </c>
      <c r="CA1059" s="87"/>
      <c r="CB1059" s="87"/>
      <c r="CC1059" s="87"/>
      <c r="CD1059" s="87"/>
      <c r="CE1059" s="222"/>
      <c r="CF1059" s="226"/>
      <c r="CG1059" s="568"/>
      <c r="CH1059" s="568"/>
      <c r="CI1059" s="117"/>
      <c r="CJ1059" s="117"/>
      <c r="CK1059" s="117"/>
    </row>
    <row r="1060" spans="1:89" ht="15.75" hidden="1" outlineLevel="1" thickBot="1">
      <c r="A1060" s="117"/>
      <c r="B1060" s="117"/>
      <c r="C1060" s="103"/>
      <c r="D1060" s="37" t="s">
        <v>107</v>
      </c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24"/>
      <c r="AB1060" s="111">
        <f>SUM(AB1057:AB1059)</f>
        <v>0</v>
      </c>
      <c r="AC1060" s="247"/>
      <c r="AD1060" s="247"/>
      <c r="AE1060" s="247"/>
      <c r="AF1060" s="247"/>
      <c r="AG1060" s="247"/>
      <c r="AH1060" s="247"/>
      <c r="AI1060" s="111">
        <f>SUM(AI1057:AI1059)</f>
        <v>0</v>
      </c>
      <c r="AJ1060" s="111">
        <f>SUM(AJ1057:AJ1059)</f>
        <v>0</v>
      </c>
      <c r="AK1060" s="111">
        <f t="shared" ref="AK1060:BI1060" si="1537">SUM(AK1057:AK1059)</f>
        <v>0</v>
      </c>
      <c r="AL1060" s="111">
        <f t="shared" si="1537"/>
        <v>0</v>
      </c>
      <c r="AM1060" s="111">
        <f t="shared" si="1537"/>
        <v>0</v>
      </c>
      <c r="AN1060" s="111">
        <f t="shared" si="1537"/>
        <v>0</v>
      </c>
      <c r="AO1060" s="111">
        <f t="shared" si="1537"/>
        <v>0</v>
      </c>
      <c r="AP1060" s="111">
        <f t="shared" si="1537"/>
        <v>0</v>
      </c>
      <c r="AQ1060" s="111">
        <f t="shared" si="1537"/>
        <v>0</v>
      </c>
      <c r="AR1060" s="111">
        <f t="shared" si="1537"/>
        <v>0</v>
      </c>
      <c r="AS1060" s="111">
        <f t="shared" si="1537"/>
        <v>0</v>
      </c>
      <c r="AT1060" s="111">
        <f t="shared" si="1537"/>
        <v>0</v>
      </c>
      <c r="AU1060" s="111">
        <f t="shared" si="1537"/>
        <v>0</v>
      </c>
      <c r="AV1060" s="111">
        <f t="shared" si="1537"/>
        <v>0</v>
      </c>
      <c r="AW1060" s="111">
        <f t="shared" si="1537"/>
        <v>0</v>
      </c>
      <c r="AX1060" s="111">
        <f t="shared" si="1537"/>
        <v>0</v>
      </c>
      <c r="AY1060" s="111">
        <f t="shared" si="1537"/>
        <v>0</v>
      </c>
      <c r="AZ1060" s="111">
        <f t="shared" si="1537"/>
        <v>0</v>
      </c>
      <c r="BA1060" s="111">
        <f t="shared" si="1537"/>
        <v>0</v>
      </c>
      <c r="BB1060" s="111">
        <f t="shared" si="1537"/>
        <v>0</v>
      </c>
      <c r="BC1060" s="111">
        <f t="shared" si="1537"/>
        <v>0</v>
      </c>
      <c r="BD1060" s="111">
        <f t="shared" si="1537"/>
        <v>0</v>
      </c>
      <c r="BE1060" s="111">
        <f t="shared" si="1537"/>
        <v>0</v>
      </c>
      <c r="BF1060" s="111">
        <f t="shared" si="1537"/>
        <v>0</v>
      </c>
      <c r="BG1060" s="111">
        <f t="shared" si="1537"/>
        <v>0</v>
      </c>
      <c r="BH1060" s="111">
        <f t="shared" si="1537"/>
        <v>0</v>
      </c>
      <c r="BI1060" s="111">
        <f t="shared" si="1537"/>
        <v>0</v>
      </c>
      <c r="BJ1060" s="225">
        <f>SUM(BJ1057:BJ1059)</f>
        <v>0</v>
      </c>
      <c r="BK1060" s="225">
        <f>SUM(BK1057:BK1059)</f>
        <v>0</v>
      </c>
      <c r="BL1060" s="225">
        <f>SUM(BL1057:BL1059)</f>
        <v>0</v>
      </c>
      <c r="BM1060" s="112"/>
      <c r="BN1060" s="112"/>
      <c r="BO1060" s="112"/>
      <c r="BP1060" s="112"/>
      <c r="BQ1060" s="111">
        <f t="shared" ref="BQ1060:CD1060" si="1538">SUM(BQ1057:BQ1059)</f>
        <v>0</v>
      </c>
      <c r="BR1060" s="247"/>
      <c r="BS1060" s="111">
        <f t="shared" si="1538"/>
        <v>0</v>
      </c>
      <c r="BT1060" s="111">
        <f t="shared" si="1538"/>
        <v>0</v>
      </c>
      <c r="BU1060" s="111">
        <f t="shared" si="1538"/>
        <v>0</v>
      </c>
      <c r="BV1060" s="111">
        <f t="shared" si="1538"/>
        <v>0</v>
      </c>
      <c r="BW1060" s="111">
        <f t="shared" si="1538"/>
        <v>0</v>
      </c>
      <c r="BX1060" s="225">
        <f>SUM(BX1057:BX1059)</f>
        <v>0</v>
      </c>
      <c r="BY1060" s="225">
        <f>SUM(BY1057:BY1059)</f>
        <v>0</v>
      </c>
      <c r="BZ1060" s="111">
        <f t="shared" si="1538"/>
        <v>0</v>
      </c>
      <c r="CA1060" s="111">
        <f t="shared" si="1538"/>
        <v>0</v>
      </c>
      <c r="CB1060" s="111">
        <f t="shared" si="1538"/>
        <v>0</v>
      </c>
      <c r="CC1060" s="111">
        <f t="shared" si="1538"/>
        <v>0</v>
      </c>
      <c r="CD1060" s="111">
        <f t="shared" si="1538"/>
        <v>0</v>
      </c>
      <c r="CE1060" s="225">
        <f>SUM(CE1057:CE1059)</f>
        <v>0</v>
      </c>
      <c r="CF1060" s="247"/>
      <c r="CG1060" s="570"/>
      <c r="CH1060" s="570"/>
      <c r="CI1060" s="112"/>
      <c r="CJ1060" s="112"/>
      <c r="CK1060" s="112"/>
    </row>
    <row r="1061" spans="1:89" ht="15.75" hidden="1" outlineLevel="1" thickBot="1">
      <c r="A1061" s="117"/>
      <c r="B1061" s="117"/>
      <c r="C1061" s="102" t="s">
        <v>137</v>
      </c>
      <c r="D1061" s="36" t="s">
        <v>63</v>
      </c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7"/>
      <c r="AB1061" s="112"/>
      <c r="AC1061" s="246"/>
      <c r="AD1061" s="246"/>
      <c r="AE1061" s="246"/>
      <c r="AF1061" s="246"/>
      <c r="AG1061" s="246"/>
      <c r="AH1061" s="246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246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246"/>
      <c r="CG1061" s="582"/>
      <c r="CH1061" s="582"/>
      <c r="CI1061" s="112"/>
      <c r="CJ1061" s="112"/>
      <c r="CK1061" s="112"/>
    </row>
    <row r="1062" spans="1:89" ht="15.75" hidden="1" outlineLevel="1" thickBot="1">
      <c r="A1062" s="117"/>
      <c r="B1062" s="117"/>
      <c r="C1062" s="103"/>
      <c r="D1062" s="24"/>
      <c r="E1062" s="117"/>
      <c r="F1062" s="117"/>
      <c r="G1062" s="111">
        <f>J1062+O1062+P1062+Q1062+R1062</f>
        <v>0</v>
      </c>
      <c r="H1062" s="225">
        <f t="shared" ref="H1062:J1064" si="1539">SUM(I1062:L1062)</f>
        <v>0</v>
      </c>
      <c r="I1062" s="225">
        <f t="shared" si="1539"/>
        <v>0</v>
      </c>
      <c r="J1062" s="111">
        <f t="shared" si="1539"/>
        <v>0</v>
      </c>
      <c r="K1062" s="123"/>
      <c r="L1062" s="123"/>
      <c r="M1062" s="123"/>
      <c r="N1062" s="123"/>
      <c r="O1062" s="123"/>
      <c r="P1062" s="123"/>
      <c r="Q1062" s="123"/>
      <c r="R1062" s="123"/>
      <c r="S1062" s="221"/>
      <c r="T1062" s="123"/>
      <c r="U1062" s="123"/>
      <c r="V1062" s="123"/>
      <c r="W1062" s="123"/>
      <c r="X1062" s="123"/>
      <c r="Y1062" s="123"/>
      <c r="Z1062" s="221"/>
      <c r="AA1062" s="123"/>
      <c r="AB1062" s="111">
        <f>AI1062+AX1062+BA1062+BD1062+BG1062</f>
        <v>0</v>
      </c>
      <c r="AC1062" s="247"/>
      <c r="AD1062" s="247"/>
      <c r="AE1062" s="247"/>
      <c r="AF1062" s="247"/>
      <c r="AG1062" s="247"/>
      <c r="AH1062" s="247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221"/>
      <c r="BK1062" s="221"/>
      <c r="BL1062" s="221"/>
      <c r="BM1062" s="123"/>
      <c r="BN1062" s="123"/>
      <c r="BO1062" s="123"/>
      <c r="BP1062" s="123"/>
      <c r="BQ1062" s="111">
        <f>SUM(BS1062:BW1062)</f>
        <v>0</v>
      </c>
      <c r="BR1062" s="247"/>
      <c r="BS1062" s="123"/>
      <c r="BT1062" s="123"/>
      <c r="BU1062" s="123"/>
      <c r="BV1062" s="123"/>
      <c r="BW1062" s="123"/>
      <c r="BX1062" s="221"/>
      <c r="BY1062" s="221"/>
      <c r="BZ1062" s="111">
        <f>SUM(CA1062:CD1062)</f>
        <v>0</v>
      </c>
      <c r="CA1062" s="123"/>
      <c r="CB1062" s="123"/>
      <c r="CC1062" s="123"/>
      <c r="CD1062" s="123"/>
      <c r="CE1062" s="221"/>
      <c r="CF1062" s="229"/>
      <c r="CG1062" s="578"/>
      <c r="CH1062" s="578"/>
      <c r="CI1062" s="117"/>
      <c r="CJ1062" s="117"/>
      <c r="CK1062" s="117"/>
    </row>
    <row r="1063" spans="1:89" ht="15.75" hidden="1" outlineLevel="1" thickBot="1">
      <c r="A1063" s="117"/>
      <c r="B1063" s="117"/>
      <c r="C1063" s="103"/>
      <c r="D1063" s="24"/>
      <c r="E1063" s="117"/>
      <c r="F1063" s="117"/>
      <c r="G1063" s="111">
        <f>J1063+O1063+P1063+Q1063+R1063</f>
        <v>0</v>
      </c>
      <c r="H1063" s="225">
        <f t="shared" si="1539"/>
        <v>0</v>
      </c>
      <c r="I1063" s="225">
        <f t="shared" si="1539"/>
        <v>0</v>
      </c>
      <c r="J1063" s="111">
        <f t="shared" si="1539"/>
        <v>0</v>
      </c>
      <c r="K1063" s="90"/>
      <c r="L1063" s="90"/>
      <c r="M1063" s="90"/>
      <c r="N1063" s="90"/>
      <c r="O1063" s="90"/>
      <c r="P1063" s="90"/>
      <c r="Q1063" s="90"/>
      <c r="R1063" s="90"/>
      <c r="S1063" s="224"/>
      <c r="T1063" s="87"/>
      <c r="U1063" s="87"/>
      <c r="V1063" s="87"/>
      <c r="W1063" s="87"/>
      <c r="X1063" s="87"/>
      <c r="Y1063" s="87"/>
      <c r="Z1063" s="222"/>
      <c r="AA1063" s="87"/>
      <c r="AB1063" s="111">
        <f>AI1063+AX1063+BA1063+BD1063+BG1063</f>
        <v>0</v>
      </c>
      <c r="AC1063" s="247"/>
      <c r="AD1063" s="247"/>
      <c r="AE1063" s="247"/>
      <c r="AF1063" s="247"/>
      <c r="AG1063" s="247"/>
      <c r="AH1063" s="24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222"/>
      <c r="BK1063" s="222"/>
      <c r="BL1063" s="222"/>
      <c r="BM1063" s="87"/>
      <c r="BN1063" s="87"/>
      <c r="BO1063" s="87"/>
      <c r="BP1063" s="87"/>
      <c r="BQ1063" s="111">
        <f>SUM(BS1063:BW1063)</f>
        <v>0</v>
      </c>
      <c r="BR1063" s="247"/>
      <c r="BS1063" s="87"/>
      <c r="BT1063" s="87"/>
      <c r="BU1063" s="87"/>
      <c r="BV1063" s="87"/>
      <c r="BW1063" s="87"/>
      <c r="BX1063" s="222"/>
      <c r="BY1063" s="222"/>
      <c r="BZ1063" s="111">
        <f>SUM(CA1063:CD1063)</f>
        <v>0</v>
      </c>
      <c r="CA1063" s="87"/>
      <c r="CB1063" s="87"/>
      <c r="CC1063" s="87"/>
      <c r="CD1063" s="87"/>
      <c r="CE1063" s="222"/>
      <c r="CF1063" s="226"/>
      <c r="CG1063" s="568"/>
      <c r="CH1063" s="568"/>
      <c r="CI1063" s="117"/>
      <c r="CJ1063" s="117"/>
      <c r="CK1063" s="117"/>
    </row>
    <row r="1064" spans="1:89" ht="15.75" hidden="1" outlineLevel="1" thickBot="1">
      <c r="A1064" s="117"/>
      <c r="B1064" s="117"/>
      <c r="C1064" s="103" t="s">
        <v>104</v>
      </c>
      <c r="D1064" s="24"/>
      <c r="E1064" s="117"/>
      <c r="F1064" s="117"/>
      <c r="G1064" s="111">
        <f>J1064+O1064+P1064+Q1064+R1064</f>
        <v>0</v>
      </c>
      <c r="H1064" s="225">
        <f t="shared" si="1539"/>
        <v>0</v>
      </c>
      <c r="I1064" s="225">
        <f t="shared" si="1539"/>
        <v>0</v>
      </c>
      <c r="J1064" s="111">
        <f t="shared" si="1539"/>
        <v>0</v>
      </c>
      <c r="K1064" s="90"/>
      <c r="L1064" s="90"/>
      <c r="M1064" s="90"/>
      <c r="N1064" s="90"/>
      <c r="O1064" s="90"/>
      <c r="P1064" s="90"/>
      <c r="Q1064" s="90"/>
      <c r="R1064" s="90"/>
      <c r="S1064" s="224"/>
      <c r="T1064" s="87"/>
      <c r="U1064" s="87"/>
      <c r="V1064" s="87"/>
      <c r="W1064" s="87"/>
      <c r="X1064" s="87"/>
      <c r="Y1064" s="87"/>
      <c r="Z1064" s="222"/>
      <c r="AA1064" s="87"/>
      <c r="AB1064" s="111">
        <f>AI1064+AX1064+BA1064+BD1064+BG1064</f>
        <v>0</v>
      </c>
      <c r="AC1064" s="247"/>
      <c r="AD1064" s="247"/>
      <c r="AE1064" s="247"/>
      <c r="AF1064" s="247"/>
      <c r="AG1064" s="247"/>
      <c r="AH1064" s="24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222"/>
      <c r="BK1064" s="222"/>
      <c r="BL1064" s="222"/>
      <c r="BM1064" s="87"/>
      <c r="BN1064" s="87"/>
      <c r="BO1064" s="87"/>
      <c r="BP1064" s="87"/>
      <c r="BQ1064" s="111">
        <f>SUM(BS1064:BW1064)</f>
        <v>0</v>
      </c>
      <c r="BR1064" s="247"/>
      <c r="BS1064" s="87"/>
      <c r="BT1064" s="87"/>
      <c r="BU1064" s="87"/>
      <c r="BV1064" s="87"/>
      <c r="BW1064" s="87"/>
      <c r="BX1064" s="222"/>
      <c r="BY1064" s="222"/>
      <c r="BZ1064" s="111">
        <f>SUM(CA1064:CD1064)</f>
        <v>0</v>
      </c>
      <c r="CA1064" s="87"/>
      <c r="CB1064" s="87"/>
      <c r="CC1064" s="87"/>
      <c r="CD1064" s="87"/>
      <c r="CE1064" s="222"/>
      <c r="CF1064" s="226"/>
      <c r="CG1064" s="568"/>
      <c r="CH1064" s="568"/>
      <c r="CI1064" s="117"/>
      <c r="CJ1064" s="117"/>
      <c r="CK1064" s="117"/>
    </row>
    <row r="1065" spans="1:89" ht="15.75" hidden="1" outlineLevel="1" thickBot="1">
      <c r="A1065" s="128"/>
      <c r="B1065" s="128"/>
      <c r="C1065" s="104"/>
      <c r="D1065" s="74" t="s">
        <v>107</v>
      </c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24"/>
      <c r="AB1065" s="111">
        <f>SUM(AB1062:AB1064)</f>
        <v>0</v>
      </c>
      <c r="AC1065" s="247"/>
      <c r="AD1065" s="247"/>
      <c r="AE1065" s="247"/>
      <c r="AF1065" s="247"/>
      <c r="AG1065" s="247"/>
      <c r="AH1065" s="247"/>
      <c r="AI1065" s="111">
        <f>SUM(AI1062:AI1064)</f>
        <v>0</v>
      </c>
      <c r="AJ1065" s="111">
        <f>SUM(AJ1062:AJ1064)</f>
        <v>0</v>
      </c>
      <c r="AK1065" s="111">
        <f t="shared" ref="AK1065:AQ1065" si="1540">SUM(AK1062:AK1064)</f>
        <v>0</v>
      </c>
      <c r="AL1065" s="111">
        <f t="shared" si="1540"/>
        <v>0</v>
      </c>
      <c r="AM1065" s="111">
        <f t="shared" si="1540"/>
        <v>0</v>
      </c>
      <c r="AN1065" s="111">
        <f t="shared" si="1540"/>
        <v>0</v>
      </c>
      <c r="AO1065" s="111">
        <f t="shared" si="1540"/>
        <v>0</v>
      </c>
      <c r="AP1065" s="111">
        <f t="shared" si="1540"/>
        <v>0</v>
      </c>
      <c r="AQ1065" s="111">
        <f t="shared" si="1540"/>
        <v>0</v>
      </c>
      <c r="AR1065" s="111">
        <f>SUM(AR1062:AR1064)</f>
        <v>0</v>
      </c>
      <c r="AS1065" s="111">
        <f t="shared" ref="AS1065:BI1065" si="1541">SUM(AS1062:AS1064)</f>
        <v>0</v>
      </c>
      <c r="AT1065" s="111">
        <f t="shared" si="1541"/>
        <v>0</v>
      </c>
      <c r="AU1065" s="111">
        <f t="shared" si="1541"/>
        <v>0</v>
      </c>
      <c r="AV1065" s="111">
        <f t="shared" si="1541"/>
        <v>0</v>
      </c>
      <c r="AW1065" s="111">
        <f t="shared" si="1541"/>
        <v>0</v>
      </c>
      <c r="AX1065" s="111">
        <f t="shared" si="1541"/>
        <v>0</v>
      </c>
      <c r="AY1065" s="111">
        <f t="shared" si="1541"/>
        <v>0</v>
      </c>
      <c r="AZ1065" s="111">
        <f t="shared" si="1541"/>
        <v>0</v>
      </c>
      <c r="BA1065" s="111">
        <f t="shared" si="1541"/>
        <v>0</v>
      </c>
      <c r="BB1065" s="111">
        <f t="shared" si="1541"/>
        <v>0</v>
      </c>
      <c r="BC1065" s="111">
        <f t="shared" si="1541"/>
        <v>0</v>
      </c>
      <c r="BD1065" s="111">
        <f t="shared" si="1541"/>
        <v>0</v>
      </c>
      <c r="BE1065" s="111">
        <f t="shared" si="1541"/>
        <v>0</v>
      </c>
      <c r="BF1065" s="111">
        <f t="shared" si="1541"/>
        <v>0</v>
      </c>
      <c r="BG1065" s="111">
        <f t="shared" si="1541"/>
        <v>0</v>
      </c>
      <c r="BH1065" s="111">
        <f t="shared" si="1541"/>
        <v>0</v>
      </c>
      <c r="BI1065" s="111">
        <f t="shared" si="1541"/>
        <v>0</v>
      </c>
      <c r="BJ1065" s="225">
        <f>SUM(BJ1062:BJ1064)</f>
        <v>0</v>
      </c>
      <c r="BK1065" s="225">
        <f>SUM(BK1062:BK1064)</f>
        <v>0</v>
      </c>
      <c r="BL1065" s="225">
        <f>SUM(BL1062:BL1064)</f>
        <v>0</v>
      </c>
      <c r="BM1065" s="112"/>
      <c r="BN1065" s="112"/>
      <c r="BO1065" s="112"/>
      <c r="BP1065" s="112"/>
      <c r="BQ1065" s="111">
        <f t="shared" ref="BQ1065:CD1065" si="1542">SUM(BQ1062:BQ1064)</f>
        <v>0</v>
      </c>
      <c r="BR1065" s="247"/>
      <c r="BS1065" s="111">
        <f t="shared" si="1542"/>
        <v>0</v>
      </c>
      <c r="BT1065" s="111">
        <f t="shared" si="1542"/>
        <v>0</v>
      </c>
      <c r="BU1065" s="111">
        <f t="shared" si="1542"/>
        <v>0</v>
      </c>
      <c r="BV1065" s="111">
        <f t="shared" si="1542"/>
        <v>0</v>
      </c>
      <c r="BW1065" s="111">
        <f t="shared" si="1542"/>
        <v>0</v>
      </c>
      <c r="BX1065" s="225">
        <f>SUM(BX1062:BX1064)</f>
        <v>0</v>
      </c>
      <c r="BY1065" s="225">
        <f>SUM(BY1062:BY1064)</f>
        <v>0</v>
      </c>
      <c r="BZ1065" s="111">
        <f t="shared" si="1542"/>
        <v>0</v>
      </c>
      <c r="CA1065" s="111">
        <f t="shared" si="1542"/>
        <v>0</v>
      </c>
      <c r="CB1065" s="111">
        <f t="shared" si="1542"/>
        <v>0</v>
      </c>
      <c r="CC1065" s="111">
        <f t="shared" si="1542"/>
        <v>0</v>
      </c>
      <c r="CD1065" s="111">
        <f t="shared" si="1542"/>
        <v>0</v>
      </c>
      <c r="CE1065" s="225">
        <f>SUM(CE1062:CE1064)</f>
        <v>0</v>
      </c>
      <c r="CF1065" s="247"/>
      <c r="CG1065" s="570"/>
      <c r="CH1065" s="570"/>
      <c r="CI1065" s="112"/>
      <c r="CJ1065" s="112"/>
      <c r="CK1065" s="112"/>
    </row>
    <row r="1066" spans="1:89" ht="48" hidden="1" outlineLevel="1" thickBot="1">
      <c r="A1066" s="119"/>
      <c r="B1066" s="119"/>
      <c r="C1066" s="101">
        <v>3</v>
      </c>
      <c r="D1066" s="25" t="s">
        <v>292</v>
      </c>
      <c r="E1066" s="173"/>
      <c r="F1066" s="173"/>
      <c r="G1066" s="173"/>
      <c r="H1066" s="173"/>
      <c r="I1066" s="173"/>
      <c r="J1066" s="173"/>
      <c r="K1066" s="173"/>
      <c r="L1066" s="173"/>
      <c r="M1066" s="173"/>
      <c r="N1066" s="173"/>
      <c r="O1066" s="173"/>
      <c r="P1066" s="173"/>
      <c r="Q1066" s="173"/>
      <c r="R1066" s="173"/>
      <c r="S1066" s="173"/>
      <c r="T1066" s="173"/>
      <c r="U1066" s="173"/>
      <c r="V1066" s="173"/>
      <c r="W1066" s="173"/>
      <c r="X1066" s="173"/>
      <c r="Y1066" s="173"/>
      <c r="Z1066" s="173"/>
      <c r="AA1066" s="173"/>
      <c r="AB1066" s="173"/>
      <c r="AC1066" s="252"/>
      <c r="AD1066" s="252"/>
      <c r="AE1066" s="252"/>
      <c r="AF1066" s="252"/>
      <c r="AG1066" s="252"/>
      <c r="AH1066" s="252"/>
      <c r="AI1066" s="173"/>
      <c r="AJ1066" s="164">
        <f>AJ1071+AJ1075+AJ1079+AJ1084+AJ1088+AJ1092</f>
        <v>0</v>
      </c>
      <c r="AK1066" s="164">
        <f>AK1071+AK1075+AK1079+AK1084+AK1088+AK1092</f>
        <v>0</v>
      </c>
      <c r="AL1066" s="173"/>
      <c r="AM1066" s="164">
        <f>AM1071+AM1075+AM1079+AM1084+AM1088+AM1092</f>
        <v>0</v>
      </c>
      <c r="AN1066" s="164">
        <f>AN1071+AN1075+AN1079+AN1084+AN1088+AN1092</f>
        <v>0</v>
      </c>
      <c r="AO1066" s="173"/>
      <c r="AP1066" s="164">
        <f>AP1071+AP1075+AP1079+AP1084+AP1088+AP1092</f>
        <v>0</v>
      </c>
      <c r="AQ1066" s="164">
        <f>AQ1071+AQ1075+AQ1079+AQ1084+AQ1088+AQ1092</f>
        <v>0</v>
      </c>
      <c r="AR1066" s="173"/>
      <c r="AS1066" s="164">
        <f>AS1071+AS1075+AS1079+AS1084+AS1088+AS1092</f>
        <v>0</v>
      </c>
      <c r="AT1066" s="164">
        <f>AT1071+AT1075+AT1079+AT1084+AT1088+AT1092</f>
        <v>0</v>
      </c>
      <c r="AU1066" s="173"/>
      <c r="AV1066" s="164">
        <f>AV1071+AV1075+AV1079+AV1084+AV1088+AV1092</f>
        <v>0</v>
      </c>
      <c r="AW1066" s="164">
        <f>AW1071+AW1075+AW1079+AW1084+AW1088+AW1092</f>
        <v>0</v>
      </c>
      <c r="AX1066" s="173"/>
      <c r="AY1066" s="164">
        <f>AY1071+AY1075+AY1079+AY1084+AY1088+AY1092</f>
        <v>0</v>
      </c>
      <c r="AZ1066" s="164">
        <f>AZ1071+AZ1075+AZ1079+AZ1084+AZ1088+AZ1092</f>
        <v>0</v>
      </c>
      <c r="BA1066" s="173"/>
      <c r="BB1066" s="164">
        <f>BB1071+BB1075+BB1079+BB1084+BB1088+BB1092</f>
        <v>0</v>
      </c>
      <c r="BC1066" s="164">
        <f>BC1071+BC1075+BC1079+BC1084+BC1088+BC1092</f>
        <v>0</v>
      </c>
      <c r="BD1066" s="173"/>
      <c r="BE1066" s="164">
        <f>BE1071+BE1075+BE1079+BE1084+BE1088+BE1092</f>
        <v>0</v>
      </c>
      <c r="BF1066" s="164">
        <f>BF1071+BF1075+BF1079+BF1084+BF1088+BF1092</f>
        <v>0</v>
      </c>
      <c r="BG1066" s="173"/>
      <c r="BH1066" s="164">
        <f>BH1071+BH1075+BH1079+BH1084+BH1088+BH1092</f>
        <v>0</v>
      </c>
      <c r="BI1066" s="164">
        <f>BI1071+BI1075+BI1079+BI1084+BI1088+BI1092</f>
        <v>0</v>
      </c>
      <c r="BJ1066" s="173"/>
      <c r="BK1066" s="164">
        <f>BK1071+BK1075+BK1079+BK1084+BK1088+BK1092</f>
        <v>0</v>
      </c>
      <c r="BL1066" s="164">
        <f>BL1071+BL1075+BL1079+BL1084+BL1088+BL1092</f>
        <v>0</v>
      </c>
      <c r="BM1066" s="173"/>
      <c r="BN1066" s="173"/>
      <c r="BO1066" s="173"/>
      <c r="BP1066" s="173"/>
      <c r="BQ1066" s="164">
        <f>BQ1071+BQ1075+BQ1079+BQ1084+BQ1088+BQ1092</f>
        <v>0</v>
      </c>
      <c r="BR1066" s="248"/>
      <c r="BS1066" s="164">
        <f>BS1071+BS1075+BS1079+BS1084+BS1088+BS1092</f>
        <v>0</v>
      </c>
      <c r="BT1066" s="164">
        <f t="shared" ref="BT1066:CD1066" si="1543">BT1071+BT1075+BT1079+BT1084+BT1088+BT1092</f>
        <v>0</v>
      </c>
      <c r="BU1066" s="164">
        <f t="shared" si="1543"/>
        <v>0</v>
      </c>
      <c r="BV1066" s="164">
        <f t="shared" si="1543"/>
        <v>0</v>
      </c>
      <c r="BW1066" s="164">
        <f t="shared" si="1543"/>
        <v>0</v>
      </c>
      <c r="BX1066" s="164">
        <f>BX1071+BX1075+BX1079+BX1084+BX1088+BX1092</f>
        <v>0</v>
      </c>
      <c r="BY1066" s="164">
        <f>BY1071+BY1075+BY1079+BY1084+BY1088+BY1092</f>
        <v>0</v>
      </c>
      <c r="BZ1066" s="164">
        <f t="shared" si="1543"/>
        <v>0</v>
      </c>
      <c r="CA1066" s="164">
        <f t="shared" si="1543"/>
        <v>0</v>
      </c>
      <c r="CB1066" s="164">
        <f t="shared" si="1543"/>
        <v>0</v>
      </c>
      <c r="CC1066" s="164">
        <f t="shared" si="1543"/>
        <v>0</v>
      </c>
      <c r="CD1066" s="164">
        <f t="shared" si="1543"/>
        <v>0</v>
      </c>
      <c r="CE1066" s="164">
        <f>CE1071+CE1075+CE1079+CE1084+CE1088+CE1092</f>
        <v>0</v>
      </c>
      <c r="CF1066" s="248"/>
      <c r="CG1066" s="592"/>
      <c r="CH1066" s="592"/>
      <c r="CI1066" s="173"/>
      <c r="CJ1066" s="173"/>
      <c r="CK1066" s="173"/>
    </row>
    <row r="1067" spans="1:89" ht="15.75" hidden="1" outlineLevel="1" thickBot="1">
      <c r="A1067" s="127"/>
      <c r="B1067" s="83"/>
      <c r="C1067" s="105" t="s">
        <v>65</v>
      </c>
      <c r="D1067" s="84" t="s">
        <v>101</v>
      </c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27"/>
      <c r="AB1067" s="112"/>
      <c r="AC1067" s="246"/>
      <c r="AD1067" s="246"/>
      <c r="AE1067" s="246"/>
      <c r="AF1067" s="246"/>
      <c r="AG1067" s="246"/>
      <c r="AH1067" s="246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246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246"/>
      <c r="CG1067" s="582"/>
      <c r="CH1067" s="582"/>
      <c r="CI1067" s="112"/>
      <c r="CJ1067" s="112"/>
      <c r="CK1067" s="112"/>
    </row>
    <row r="1068" spans="1:89" ht="15.75" hidden="1" outlineLevel="1" thickBot="1">
      <c r="A1068" s="117"/>
      <c r="B1068" s="121"/>
      <c r="C1068" s="103" t="s">
        <v>275</v>
      </c>
      <c r="D1068" s="131" t="s">
        <v>276</v>
      </c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7"/>
      <c r="AB1068" s="112"/>
      <c r="AC1068" s="246"/>
      <c r="AD1068" s="246"/>
      <c r="AE1068" s="246"/>
      <c r="AF1068" s="246"/>
      <c r="AG1068" s="246"/>
      <c r="AH1068" s="246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246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246"/>
      <c r="CG1068" s="582"/>
      <c r="CH1068" s="582"/>
      <c r="CI1068" s="112"/>
      <c r="CJ1068" s="112"/>
      <c r="CK1068" s="112"/>
    </row>
    <row r="1069" spans="1:89" ht="15.75" hidden="1" outlineLevel="1" thickBot="1">
      <c r="A1069" s="117"/>
      <c r="B1069" s="121"/>
      <c r="C1069" s="103"/>
      <c r="D1069" s="131"/>
      <c r="E1069" s="117"/>
      <c r="F1069" s="117"/>
      <c r="G1069" s="111">
        <f>J1069+O1069+P1069+Q1069+R1069</f>
        <v>0</v>
      </c>
      <c r="H1069" s="225">
        <f t="shared" ref="H1069:J1070" si="1544">SUM(I1069:L1069)</f>
        <v>0</v>
      </c>
      <c r="I1069" s="225">
        <f t="shared" si="1544"/>
        <v>0</v>
      </c>
      <c r="J1069" s="111">
        <f t="shared" si="1544"/>
        <v>0</v>
      </c>
      <c r="K1069" s="90"/>
      <c r="L1069" s="90"/>
      <c r="M1069" s="90"/>
      <c r="N1069" s="90"/>
      <c r="O1069" s="90"/>
      <c r="P1069" s="90"/>
      <c r="Q1069" s="90"/>
      <c r="R1069" s="90"/>
      <c r="S1069" s="224"/>
      <c r="T1069" s="87"/>
      <c r="U1069" s="87"/>
      <c r="V1069" s="87"/>
      <c r="W1069" s="87"/>
      <c r="X1069" s="87"/>
      <c r="Y1069" s="87"/>
      <c r="Z1069" s="222"/>
      <c r="AA1069" s="87"/>
      <c r="AB1069" s="111">
        <f>AI1069+AX1069+BA1069+BD1069+BG1069</f>
        <v>0</v>
      </c>
      <c r="AC1069" s="247"/>
      <c r="AD1069" s="247"/>
      <c r="AE1069" s="247"/>
      <c r="AF1069" s="247"/>
      <c r="AG1069" s="247"/>
      <c r="AH1069" s="24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222"/>
      <c r="BK1069" s="222"/>
      <c r="BL1069" s="222"/>
      <c r="BM1069" s="87"/>
      <c r="BN1069" s="87"/>
      <c r="BO1069" s="87"/>
      <c r="BP1069" s="87"/>
      <c r="BQ1069" s="111">
        <f>SUM(BS1069:BW1069)</f>
        <v>0</v>
      </c>
      <c r="BR1069" s="247"/>
      <c r="BS1069" s="87"/>
      <c r="BT1069" s="87"/>
      <c r="BU1069" s="87"/>
      <c r="BV1069" s="87"/>
      <c r="BW1069" s="87"/>
      <c r="BX1069" s="222"/>
      <c r="BY1069" s="222"/>
      <c r="BZ1069" s="111">
        <f>SUM(CA1069:CD1069)</f>
        <v>0</v>
      </c>
      <c r="CA1069" s="87"/>
      <c r="CB1069" s="87"/>
      <c r="CC1069" s="87"/>
      <c r="CD1069" s="87"/>
      <c r="CE1069" s="222"/>
      <c r="CF1069" s="226"/>
      <c r="CG1069" s="568"/>
      <c r="CH1069" s="568"/>
      <c r="CI1069" s="117"/>
      <c r="CJ1069" s="117"/>
      <c r="CK1069" s="117"/>
    </row>
    <row r="1070" spans="1:89" ht="15.75" hidden="1" outlineLevel="1" thickBot="1">
      <c r="A1070" s="117"/>
      <c r="B1070" s="121"/>
      <c r="C1070" s="103"/>
      <c r="D1070" s="121"/>
      <c r="E1070" s="117"/>
      <c r="F1070" s="117"/>
      <c r="G1070" s="111">
        <f>J1070+O1070+P1070+Q1070+R1070</f>
        <v>0</v>
      </c>
      <c r="H1070" s="225">
        <f t="shared" si="1544"/>
        <v>0</v>
      </c>
      <c r="I1070" s="225">
        <f t="shared" si="1544"/>
        <v>0</v>
      </c>
      <c r="J1070" s="111">
        <f t="shared" si="1544"/>
        <v>0</v>
      </c>
      <c r="K1070" s="90"/>
      <c r="L1070" s="90"/>
      <c r="M1070" s="90"/>
      <c r="N1070" s="90"/>
      <c r="O1070" s="90"/>
      <c r="P1070" s="90"/>
      <c r="Q1070" s="90"/>
      <c r="R1070" s="90"/>
      <c r="S1070" s="224"/>
      <c r="T1070" s="87"/>
      <c r="U1070" s="87"/>
      <c r="V1070" s="87"/>
      <c r="W1070" s="87"/>
      <c r="X1070" s="87"/>
      <c r="Y1070" s="87"/>
      <c r="Z1070" s="222"/>
      <c r="AA1070" s="87"/>
      <c r="AB1070" s="111">
        <f>AI1070+AX1070+BA1070+BD1070+BG1070</f>
        <v>0</v>
      </c>
      <c r="AC1070" s="247"/>
      <c r="AD1070" s="247"/>
      <c r="AE1070" s="247"/>
      <c r="AF1070" s="247"/>
      <c r="AG1070" s="247"/>
      <c r="AH1070" s="24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222"/>
      <c r="BK1070" s="222"/>
      <c r="BL1070" s="222"/>
      <c r="BM1070" s="87"/>
      <c r="BN1070" s="87"/>
      <c r="BO1070" s="87"/>
      <c r="BP1070" s="87"/>
      <c r="BQ1070" s="111">
        <f>SUM(BS1070:BW1070)</f>
        <v>0</v>
      </c>
      <c r="BR1070" s="247"/>
      <c r="BS1070" s="87"/>
      <c r="BT1070" s="87"/>
      <c r="BU1070" s="87"/>
      <c r="BV1070" s="87"/>
      <c r="BW1070" s="87"/>
      <c r="BX1070" s="222"/>
      <c r="BY1070" s="222"/>
      <c r="BZ1070" s="111">
        <f>SUM(CA1070:CD1070)</f>
        <v>0</v>
      </c>
      <c r="CA1070" s="87"/>
      <c r="CB1070" s="87"/>
      <c r="CC1070" s="87"/>
      <c r="CD1070" s="87"/>
      <c r="CE1070" s="222"/>
      <c r="CF1070" s="226"/>
      <c r="CG1070" s="568"/>
      <c r="CH1070" s="568"/>
      <c r="CI1070" s="117"/>
      <c r="CJ1070" s="117"/>
      <c r="CK1070" s="117"/>
    </row>
    <row r="1071" spans="1:89" ht="15.75" hidden="1" outlineLevel="1" thickBot="1">
      <c r="A1071" s="117"/>
      <c r="B1071" s="121"/>
      <c r="C1071" s="103" t="s">
        <v>104</v>
      </c>
      <c r="D1071" s="85" t="s">
        <v>13</v>
      </c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24"/>
      <c r="AB1071" s="111">
        <f>SUM(AB1069:AB1070)</f>
        <v>0</v>
      </c>
      <c r="AC1071" s="247"/>
      <c r="AD1071" s="247"/>
      <c r="AE1071" s="247"/>
      <c r="AF1071" s="247"/>
      <c r="AG1071" s="247"/>
      <c r="AH1071" s="247"/>
      <c r="AI1071" s="111">
        <f>SUM(AI1069:AI1070)</f>
        <v>0</v>
      </c>
      <c r="AJ1071" s="111">
        <f>SUM(AJ1069:AJ1070)</f>
        <v>0</v>
      </c>
      <c r="AK1071" s="111">
        <f t="shared" ref="AK1071:BI1071" si="1545">SUM(AK1069:AK1070)</f>
        <v>0</v>
      </c>
      <c r="AL1071" s="111">
        <f t="shared" si="1545"/>
        <v>0</v>
      </c>
      <c r="AM1071" s="111">
        <f t="shared" si="1545"/>
        <v>0</v>
      </c>
      <c r="AN1071" s="111">
        <f t="shared" si="1545"/>
        <v>0</v>
      </c>
      <c r="AO1071" s="111">
        <f t="shared" si="1545"/>
        <v>0</v>
      </c>
      <c r="AP1071" s="111">
        <f t="shared" si="1545"/>
        <v>0</v>
      </c>
      <c r="AQ1071" s="111">
        <f t="shared" si="1545"/>
        <v>0</v>
      </c>
      <c r="AR1071" s="111">
        <f t="shared" si="1545"/>
        <v>0</v>
      </c>
      <c r="AS1071" s="111">
        <f t="shared" si="1545"/>
        <v>0</v>
      </c>
      <c r="AT1071" s="111">
        <f t="shared" si="1545"/>
        <v>0</v>
      </c>
      <c r="AU1071" s="111">
        <f t="shared" si="1545"/>
        <v>0</v>
      </c>
      <c r="AV1071" s="111">
        <f t="shared" si="1545"/>
        <v>0</v>
      </c>
      <c r="AW1071" s="111">
        <f t="shared" si="1545"/>
        <v>0</v>
      </c>
      <c r="AX1071" s="111">
        <f t="shared" si="1545"/>
        <v>0</v>
      </c>
      <c r="AY1071" s="111">
        <f t="shared" si="1545"/>
        <v>0</v>
      </c>
      <c r="AZ1071" s="111">
        <f t="shared" si="1545"/>
        <v>0</v>
      </c>
      <c r="BA1071" s="111">
        <f t="shared" si="1545"/>
        <v>0</v>
      </c>
      <c r="BB1071" s="111">
        <f t="shared" si="1545"/>
        <v>0</v>
      </c>
      <c r="BC1071" s="111">
        <f t="shared" si="1545"/>
        <v>0</v>
      </c>
      <c r="BD1071" s="111">
        <f t="shared" si="1545"/>
        <v>0</v>
      </c>
      <c r="BE1071" s="111">
        <f t="shared" si="1545"/>
        <v>0</v>
      </c>
      <c r="BF1071" s="111">
        <f t="shared" si="1545"/>
        <v>0</v>
      </c>
      <c r="BG1071" s="111">
        <f t="shared" si="1545"/>
        <v>0</v>
      </c>
      <c r="BH1071" s="111">
        <f t="shared" si="1545"/>
        <v>0</v>
      </c>
      <c r="BI1071" s="111">
        <f t="shared" si="1545"/>
        <v>0</v>
      </c>
      <c r="BJ1071" s="225">
        <f>SUM(BJ1069:BJ1070)</f>
        <v>0</v>
      </c>
      <c r="BK1071" s="225">
        <f>SUM(BK1069:BK1070)</f>
        <v>0</v>
      </c>
      <c r="BL1071" s="225">
        <f>SUM(BL1069:BL1070)</f>
        <v>0</v>
      </c>
      <c r="BM1071" s="112"/>
      <c r="BN1071" s="112"/>
      <c r="BO1071" s="112"/>
      <c r="BP1071" s="112"/>
      <c r="BQ1071" s="111">
        <f>SUM(BQ1069:BQ1070)</f>
        <v>0</v>
      </c>
      <c r="BR1071" s="247"/>
      <c r="BS1071" s="111">
        <f t="shared" ref="BS1071:CD1071" si="1546">SUM(BS1069:BS1070)</f>
        <v>0</v>
      </c>
      <c r="BT1071" s="111">
        <f t="shared" si="1546"/>
        <v>0</v>
      </c>
      <c r="BU1071" s="111">
        <f t="shared" si="1546"/>
        <v>0</v>
      </c>
      <c r="BV1071" s="111">
        <f t="shared" si="1546"/>
        <v>0</v>
      </c>
      <c r="BW1071" s="111">
        <f t="shared" si="1546"/>
        <v>0</v>
      </c>
      <c r="BX1071" s="225">
        <f>SUM(BX1069:BX1070)</f>
        <v>0</v>
      </c>
      <c r="BY1071" s="225">
        <f>SUM(BY1069:BY1070)</f>
        <v>0</v>
      </c>
      <c r="BZ1071" s="111">
        <f t="shared" si="1546"/>
        <v>0</v>
      </c>
      <c r="CA1071" s="111">
        <f t="shared" si="1546"/>
        <v>0</v>
      </c>
      <c r="CB1071" s="111">
        <f t="shared" si="1546"/>
        <v>0</v>
      </c>
      <c r="CC1071" s="111">
        <f t="shared" si="1546"/>
        <v>0</v>
      </c>
      <c r="CD1071" s="111">
        <f t="shared" si="1546"/>
        <v>0</v>
      </c>
      <c r="CE1071" s="225">
        <f>SUM(CE1069:CE1070)</f>
        <v>0</v>
      </c>
      <c r="CF1071" s="247"/>
      <c r="CG1071" s="570"/>
      <c r="CH1071" s="570"/>
      <c r="CI1071" s="112"/>
      <c r="CJ1071" s="112"/>
      <c r="CK1071" s="112"/>
    </row>
    <row r="1072" spans="1:89" ht="15.75" hidden="1" outlineLevel="1" thickBot="1">
      <c r="A1072" s="117"/>
      <c r="B1072" s="121"/>
      <c r="C1072" s="103" t="s">
        <v>277</v>
      </c>
      <c r="D1072" s="131" t="s">
        <v>279</v>
      </c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7"/>
      <c r="AB1072" s="112"/>
      <c r="AC1072" s="246"/>
      <c r="AD1072" s="246"/>
      <c r="AE1072" s="246"/>
      <c r="AF1072" s="246"/>
      <c r="AG1072" s="246"/>
      <c r="AH1072" s="246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246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246"/>
      <c r="CG1072" s="582"/>
      <c r="CH1072" s="582"/>
      <c r="CI1072" s="112"/>
      <c r="CJ1072" s="112"/>
      <c r="CK1072" s="112"/>
    </row>
    <row r="1073" spans="1:89" ht="15.75" hidden="1" outlineLevel="1" thickBot="1">
      <c r="A1073" s="117"/>
      <c r="B1073" s="121"/>
      <c r="C1073" s="103"/>
      <c r="D1073" s="131"/>
      <c r="E1073" s="117"/>
      <c r="F1073" s="117"/>
      <c r="G1073" s="111">
        <f>J1073+O1073+P1073+Q1073+R1073</f>
        <v>0</v>
      </c>
      <c r="H1073" s="225">
        <f t="shared" ref="H1073:J1074" si="1547">SUM(I1073:L1073)</f>
        <v>0</v>
      </c>
      <c r="I1073" s="225">
        <f t="shared" si="1547"/>
        <v>0</v>
      </c>
      <c r="J1073" s="111">
        <f t="shared" si="1547"/>
        <v>0</v>
      </c>
      <c r="K1073" s="90"/>
      <c r="L1073" s="90"/>
      <c r="M1073" s="90"/>
      <c r="N1073" s="90"/>
      <c r="O1073" s="90"/>
      <c r="P1073" s="90"/>
      <c r="Q1073" s="90"/>
      <c r="R1073" s="90"/>
      <c r="S1073" s="224"/>
      <c r="T1073" s="87"/>
      <c r="U1073" s="87"/>
      <c r="V1073" s="87"/>
      <c r="W1073" s="87"/>
      <c r="X1073" s="87"/>
      <c r="Y1073" s="87"/>
      <c r="Z1073" s="222"/>
      <c r="AA1073" s="87"/>
      <c r="AB1073" s="111">
        <f>AI1073+AX1073+BA1073+BD1073+BG1073</f>
        <v>0</v>
      </c>
      <c r="AC1073" s="247"/>
      <c r="AD1073" s="247"/>
      <c r="AE1073" s="247"/>
      <c r="AF1073" s="247"/>
      <c r="AG1073" s="247"/>
      <c r="AH1073" s="24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222"/>
      <c r="BK1073" s="222"/>
      <c r="BL1073" s="222"/>
      <c r="BM1073" s="87"/>
      <c r="BN1073" s="87"/>
      <c r="BO1073" s="87"/>
      <c r="BP1073" s="87"/>
      <c r="BQ1073" s="111">
        <f>SUM(BS1073:BW1073)</f>
        <v>0</v>
      </c>
      <c r="BR1073" s="247"/>
      <c r="BS1073" s="87"/>
      <c r="BT1073" s="87"/>
      <c r="BU1073" s="87"/>
      <c r="BV1073" s="87"/>
      <c r="BW1073" s="87"/>
      <c r="BX1073" s="222"/>
      <c r="BY1073" s="222"/>
      <c r="BZ1073" s="111">
        <f>SUM(CA1073:CD1073)</f>
        <v>0</v>
      </c>
      <c r="CA1073" s="87"/>
      <c r="CB1073" s="87"/>
      <c r="CC1073" s="87"/>
      <c r="CD1073" s="87"/>
      <c r="CE1073" s="222"/>
      <c r="CF1073" s="226"/>
      <c r="CG1073" s="568"/>
      <c r="CH1073" s="568"/>
      <c r="CI1073" s="117"/>
      <c r="CJ1073" s="117"/>
      <c r="CK1073" s="117"/>
    </row>
    <row r="1074" spans="1:89" ht="15.75" hidden="1" outlineLevel="1" thickBot="1">
      <c r="A1074" s="117"/>
      <c r="B1074" s="121"/>
      <c r="C1074" s="103"/>
      <c r="D1074" s="121"/>
      <c r="E1074" s="117"/>
      <c r="F1074" s="117"/>
      <c r="G1074" s="111">
        <f>J1074+O1074+P1074+Q1074+R1074</f>
        <v>0</v>
      </c>
      <c r="H1074" s="225">
        <f t="shared" si="1547"/>
        <v>0</v>
      </c>
      <c r="I1074" s="225">
        <f t="shared" si="1547"/>
        <v>0</v>
      </c>
      <c r="J1074" s="111">
        <f t="shared" si="1547"/>
        <v>0</v>
      </c>
      <c r="K1074" s="90"/>
      <c r="L1074" s="90"/>
      <c r="M1074" s="90"/>
      <c r="N1074" s="90"/>
      <c r="O1074" s="90"/>
      <c r="P1074" s="90"/>
      <c r="Q1074" s="90"/>
      <c r="R1074" s="90"/>
      <c r="S1074" s="224"/>
      <c r="T1074" s="87"/>
      <c r="U1074" s="87"/>
      <c r="V1074" s="87"/>
      <c r="W1074" s="87"/>
      <c r="X1074" s="87"/>
      <c r="Y1074" s="87"/>
      <c r="Z1074" s="222"/>
      <c r="AA1074" s="87"/>
      <c r="AB1074" s="111">
        <f>AI1074+AX1074+BA1074+BD1074+BG1074</f>
        <v>0</v>
      </c>
      <c r="AC1074" s="247"/>
      <c r="AD1074" s="247"/>
      <c r="AE1074" s="247"/>
      <c r="AF1074" s="247"/>
      <c r="AG1074" s="247"/>
      <c r="AH1074" s="24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222"/>
      <c r="BK1074" s="222"/>
      <c r="BL1074" s="222"/>
      <c r="BM1074" s="87"/>
      <c r="BN1074" s="87"/>
      <c r="BO1074" s="87"/>
      <c r="BP1074" s="87"/>
      <c r="BQ1074" s="111">
        <f>SUM(BS1074:BW1074)</f>
        <v>0</v>
      </c>
      <c r="BR1074" s="247"/>
      <c r="BS1074" s="87"/>
      <c r="BT1074" s="87"/>
      <c r="BU1074" s="87"/>
      <c r="BV1074" s="87"/>
      <c r="BW1074" s="87"/>
      <c r="BX1074" s="222"/>
      <c r="BY1074" s="222"/>
      <c r="BZ1074" s="111">
        <f>SUM(CA1074:CD1074)</f>
        <v>0</v>
      </c>
      <c r="CA1074" s="87"/>
      <c r="CB1074" s="87"/>
      <c r="CC1074" s="87"/>
      <c r="CD1074" s="87"/>
      <c r="CE1074" s="222"/>
      <c r="CF1074" s="226"/>
      <c r="CG1074" s="568"/>
      <c r="CH1074" s="568"/>
      <c r="CI1074" s="117"/>
      <c r="CJ1074" s="117"/>
      <c r="CK1074" s="117"/>
    </row>
    <row r="1075" spans="1:89" ht="15.75" hidden="1" outlineLevel="1" thickBot="1">
      <c r="A1075" s="117"/>
      <c r="B1075" s="121"/>
      <c r="C1075" s="103" t="s">
        <v>104</v>
      </c>
      <c r="D1075" s="85" t="s">
        <v>13</v>
      </c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24"/>
      <c r="AB1075" s="111">
        <f>SUM(AB1073:AB1074)</f>
        <v>0</v>
      </c>
      <c r="AC1075" s="247"/>
      <c r="AD1075" s="247"/>
      <c r="AE1075" s="247"/>
      <c r="AF1075" s="247"/>
      <c r="AG1075" s="247"/>
      <c r="AH1075" s="247"/>
      <c r="AI1075" s="111">
        <f>SUM(AI1073:AI1074)</f>
        <v>0</v>
      </c>
      <c r="AJ1075" s="111">
        <f>SUM(AJ1073:AJ1074)</f>
        <v>0</v>
      </c>
      <c r="AK1075" s="111">
        <f t="shared" ref="AK1075:BI1075" si="1548">SUM(AK1073:AK1074)</f>
        <v>0</v>
      </c>
      <c r="AL1075" s="111">
        <f t="shared" si="1548"/>
        <v>0</v>
      </c>
      <c r="AM1075" s="111">
        <f t="shared" si="1548"/>
        <v>0</v>
      </c>
      <c r="AN1075" s="111">
        <f t="shared" si="1548"/>
        <v>0</v>
      </c>
      <c r="AO1075" s="111">
        <f t="shared" si="1548"/>
        <v>0</v>
      </c>
      <c r="AP1075" s="111">
        <f t="shared" si="1548"/>
        <v>0</v>
      </c>
      <c r="AQ1075" s="111">
        <f t="shared" si="1548"/>
        <v>0</v>
      </c>
      <c r="AR1075" s="111">
        <f t="shared" si="1548"/>
        <v>0</v>
      </c>
      <c r="AS1075" s="111">
        <f t="shared" si="1548"/>
        <v>0</v>
      </c>
      <c r="AT1075" s="111">
        <f t="shared" si="1548"/>
        <v>0</v>
      </c>
      <c r="AU1075" s="111">
        <f t="shared" si="1548"/>
        <v>0</v>
      </c>
      <c r="AV1075" s="111">
        <f t="shared" si="1548"/>
        <v>0</v>
      </c>
      <c r="AW1075" s="111">
        <f t="shared" si="1548"/>
        <v>0</v>
      </c>
      <c r="AX1075" s="111">
        <f t="shared" si="1548"/>
        <v>0</v>
      </c>
      <c r="AY1075" s="111">
        <f t="shared" si="1548"/>
        <v>0</v>
      </c>
      <c r="AZ1075" s="111">
        <f t="shared" si="1548"/>
        <v>0</v>
      </c>
      <c r="BA1075" s="111">
        <f t="shared" si="1548"/>
        <v>0</v>
      </c>
      <c r="BB1075" s="111">
        <f t="shared" si="1548"/>
        <v>0</v>
      </c>
      <c r="BC1075" s="111">
        <f t="shared" si="1548"/>
        <v>0</v>
      </c>
      <c r="BD1075" s="111">
        <f t="shared" si="1548"/>
        <v>0</v>
      </c>
      <c r="BE1075" s="111">
        <f t="shared" si="1548"/>
        <v>0</v>
      </c>
      <c r="BF1075" s="111">
        <f t="shared" si="1548"/>
        <v>0</v>
      </c>
      <c r="BG1075" s="111">
        <f t="shared" si="1548"/>
        <v>0</v>
      </c>
      <c r="BH1075" s="111">
        <f t="shared" si="1548"/>
        <v>0</v>
      </c>
      <c r="BI1075" s="111">
        <f t="shared" si="1548"/>
        <v>0</v>
      </c>
      <c r="BJ1075" s="225">
        <f>SUM(BJ1073:BJ1074)</f>
        <v>0</v>
      </c>
      <c r="BK1075" s="225">
        <f>SUM(BK1073:BK1074)</f>
        <v>0</v>
      </c>
      <c r="BL1075" s="225">
        <f>SUM(BL1073:BL1074)</f>
        <v>0</v>
      </c>
      <c r="BM1075" s="112"/>
      <c r="BN1075" s="112"/>
      <c r="BO1075" s="112"/>
      <c r="BP1075" s="112"/>
      <c r="BQ1075" s="111">
        <f>SUM(BQ1073:BQ1074)</f>
        <v>0</v>
      </c>
      <c r="BR1075" s="247"/>
      <c r="BS1075" s="111">
        <f t="shared" ref="BS1075:CD1075" si="1549">SUM(BS1073:BS1074)</f>
        <v>0</v>
      </c>
      <c r="BT1075" s="111">
        <f t="shared" si="1549"/>
        <v>0</v>
      </c>
      <c r="BU1075" s="111">
        <f t="shared" si="1549"/>
        <v>0</v>
      </c>
      <c r="BV1075" s="111">
        <f t="shared" si="1549"/>
        <v>0</v>
      </c>
      <c r="BW1075" s="111">
        <f t="shared" si="1549"/>
        <v>0</v>
      </c>
      <c r="BX1075" s="225">
        <f>SUM(BX1073:BX1074)</f>
        <v>0</v>
      </c>
      <c r="BY1075" s="225">
        <f>SUM(BY1073:BY1074)</f>
        <v>0</v>
      </c>
      <c r="BZ1075" s="111">
        <f t="shared" si="1549"/>
        <v>0</v>
      </c>
      <c r="CA1075" s="111">
        <f t="shared" si="1549"/>
        <v>0</v>
      </c>
      <c r="CB1075" s="111">
        <f t="shared" si="1549"/>
        <v>0</v>
      </c>
      <c r="CC1075" s="111">
        <f t="shared" si="1549"/>
        <v>0</v>
      </c>
      <c r="CD1075" s="111">
        <f t="shared" si="1549"/>
        <v>0</v>
      </c>
      <c r="CE1075" s="225">
        <f>SUM(CE1073:CE1074)</f>
        <v>0</v>
      </c>
      <c r="CF1075" s="247"/>
      <c r="CG1075" s="570"/>
      <c r="CH1075" s="570"/>
      <c r="CI1075" s="112"/>
      <c r="CJ1075" s="112"/>
      <c r="CK1075" s="112"/>
    </row>
    <row r="1076" spans="1:89" ht="15.75" hidden="1" outlineLevel="1" thickBot="1">
      <c r="A1076" s="117"/>
      <c r="B1076" s="121"/>
      <c r="C1076" s="103" t="s">
        <v>278</v>
      </c>
      <c r="D1076" s="131" t="s">
        <v>280</v>
      </c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7"/>
      <c r="AB1076" s="112"/>
      <c r="AC1076" s="246"/>
      <c r="AD1076" s="246"/>
      <c r="AE1076" s="246"/>
      <c r="AF1076" s="246"/>
      <c r="AG1076" s="246"/>
      <c r="AH1076" s="246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246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246"/>
      <c r="CG1076" s="582"/>
      <c r="CH1076" s="582"/>
      <c r="CI1076" s="112"/>
      <c r="CJ1076" s="112"/>
      <c r="CK1076" s="112"/>
    </row>
    <row r="1077" spans="1:89" ht="15.75" hidden="1" outlineLevel="1" thickBot="1">
      <c r="A1077" s="117"/>
      <c r="B1077" s="121"/>
      <c r="C1077" s="103"/>
      <c r="D1077" s="131"/>
      <c r="E1077" s="117"/>
      <c r="F1077" s="117"/>
      <c r="G1077" s="111">
        <f>J1077+O1077+P1077+Q1077+R1077</f>
        <v>0</v>
      </c>
      <c r="H1077" s="225">
        <f t="shared" ref="H1077:J1078" si="1550">SUM(I1077:L1077)</f>
        <v>0</v>
      </c>
      <c r="I1077" s="225">
        <f t="shared" si="1550"/>
        <v>0</v>
      </c>
      <c r="J1077" s="111">
        <f t="shared" si="1550"/>
        <v>0</v>
      </c>
      <c r="K1077" s="90"/>
      <c r="L1077" s="90"/>
      <c r="M1077" s="90"/>
      <c r="N1077" s="90"/>
      <c r="O1077" s="90"/>
      <c r="P1077" s="90"/>
      <c r="Q1077" s="90"/>
      <c r="R1077" s="90"/>
      <c r="S1077" s="224"/>
      <c r="T1077" s="87"/>
      <c r="U1077" s="87"/>
      <c r="V1077" s="87"/>
      <c r="W1077" s="87"/>
      <c r="X1077" s="87"/>
      <c r="Y1077" s="87"/>
      <c r="Z1077" s="222"/>
      <c r="AA1077" s="87"/>
      <c r="AB1077" s="111">
        <f>AI1077+AX1077+BA1077+BD1077+BG1077</f>
        <v>0</v>
      </c>
      <c r="AC1077" s="247"/>
      <c r="AD1077" s="247"/>
      <c r="AE1077" s="247"/>
      <c r="AF1077" s="247"/>
      <c r="AG1077" s="247"/>
      <c r="AH1077" s="24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222"/>
      <c r="BK1077" s="222"/>
      <c r="BL1077" s="222"/>
      <c r="BM1077" s="87"/>
      <c r="BN1077" s="87"/>
      <c r="BO1077" s="87"/>
      <c r="BP1077" s="87"/>
      <c r="BQ1077" s="111">
        <f>SUM(BS1077:BW1077)</f>
        <v>0</v>
      </c>
      <c r="BR1077" s="247"/>
      <c r="BS1077" s="87"/>
      <c r="BT1077" s="87"/>
      <c r="BU1077" s="87"/>
      <c r="BV1077" s="87"/>
      <c r="BW1077" s="87"/>
      <c r="BX1077" s="222"/>
      <c r="BY1077" s="222"/>
      <c r="BZ1077" s="111">
        <f>SUM(CA1077:CD1077)</f>
        <v>0</v>
      </c>
      <c r="CA1077" s="87"/>
      <c r="CB1077" s="87"/>
      <c r="CC1077" s="87"/>
      <c r="CD1077" s="87"/>
      <c r="CE1077" s="222"/>
      <c r="CF1077" s="226"/>
      <c r="CG1077" s="568"/>
      <c r="CH1077" s="568"/>
      <c r="CI1077" s="117"/>
      <c r="CJ1077" s="117"/>
      <c r="CK1077" s="117"/>
    </row>
    <row r="1078" spans="1:89" ht="15.75" hidden="1" outlineLevel="1" thickBot="1">
      <c r="A1078" s="117"/>
      <c r="B1078" s="121"/>
      <c r="C1078" s="103"/>
      <c r="D1078" s="121"/>
      <c r="E1078" s="117"/>
      <c r="F1078" s="117"/>
      <c r="G1078" s="111">
        <f>J1078+O1078+P1078+Q1078+R1078</f>
        <v>0</v>
      </c>
      <c r="H1078" s="225">
        <f t="shared" si="1550"/>
        <v>0</v>
      </c>
      <c r="I1078" s="225">
        <f t="shared" si="1550"/>
        <v>0</v>
      </c>
      <c r="J1078" s="111">
        <f t="shared" si="1550"/>
        <v>0</v>
      </c>
      <c r="K1078" s="90"/>
      <c r="L1078" s="90"/>
      <c r="M1078" s="90"/>
      <c r="N1078" s="90"/>
      <c r="O1078" s="90"/>
      <c r="P1078" s="90"/>
      <c r="Q1078" s="90"/>
      <c r="R1078" s="90"/>
      <c r="S1078" s="224"/>
      <c r="T1078" s="87"/>
      <c r="U1078" s="87"/>
      <c r="V1078" s="87"/>
      <c r="W1078" s="87"/>
      <c r="X1078" s="87"/>
      <c r="Y1078" s="87"/>
      <c r="Z1078" s="222"/>
      <c r="AA1078" s="87"/>
      <c r="AB1078" s="111">
        <f>AI1078+AX1078+BA1078+BD1078+BG1078</f>
        <v>0</v>
      </c>
      <c r="AC1078" s="247"/>
      <c r="AD1078" s="247"/>
      <c r="AE1078" s="247"/>
      <c r="AF1078" s="247"/>
      <c r="AG1078" s="247"/>
      <c r="AH1078" s="24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222"/>
      <c r="BK1078" s="222"/>
      <c r="BL1078" s="222"/>
      <c r="BM1078" s="87"/>
      <c r="BN1078" s="87"/>
      <c r="BO1078" s="87"/>
      <c r="BP1078" s="87"/>
      <c r="BQ1078" s="111">
        <f>SUM(BS1078:BW1078)</f>
        <v>0</v>
      </c>
      <c r="BR1078" s="247"/>
      <c r="BS1078" s="87"/>
      <c r="BT1078" s="87"/>
      <c r="BU1078" s="87"/>
      <c r="BV1078" s="87"/>
      <c r="BW1078" s="87"/>
      <c r="BX1078" s="222"/>
      <c r="BY1078" s="222"/>
      <c r="BZ1078" s="111">
        <f>SUM(CA1078:CD1078)</f>
        <v>0</v>
      </c>
      <c r="CA1078" s="87"/>
      <c r="CB1078" s="87"/>
      <c r="CC1078" s="87"/>
      <c r="CD1078" s="87"/>
      <c r="CE1078" s="222"/>
      <c r="CF1078" s="226"/>
      <c r="CG1078" s="568"/>
      <c r="CH1078" s="568"/>
      <c r="CI1078" s="117"/>
      <c r="CJ1078" s="117"/>
      <c r="CK1078" s="117"/>
    </row>
    <row r="1079" spans="1:89" ht="15.75" hidden="1" outlineLevel="1" thickBot="1">
      <c r="A1079" s="117"/>
      <c r="B1079" s="121"/>
      <c r="C1079" s="103" t="s">
        <v>104</v>
      </c>
      <c r="D1079" s="85" t="s">
        <v>13</v>
      </c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24"/>
      <c r="AB1079" s="112"/>
      <c r="AC1079" s="246"/>
      <c r="AD1079" s="246"/>
      <c r="AE1079" s="246"/>
      <c r="AF1079" s="246"/>
      <c r="AG1079" s="246"/>
      <c r="AH1079" s="246"/>
      <c r="AI1079" s="112"/>
      <c r="AJ1079" s="111">
        <f>SUM(AJ1077:AJ1078)</f>
        <v>0</v>
      </c>
      <c r="AK1079" s="111">
        <f>SUM(AK1077:AK1078)</f>
        <v>0</v>
      </c>
      <c r="AL1079" s="112"/>
      <c r="AM1079" s="111">
        <f>SUM(AM1077:AM1078)</f>
        <v>0</v>
      </c>
      <c r="AN1079" s="111">
        <f>SUM(AN1077:AN1078)</f>
        <v>0</v>
      </c>
      <c r="AO1079" s="112"/>
      <c r="AP1079" s="111">
        <f>SUM(AP1077:AP1078)</f>
        <v>0</v>
      </c>
      <c r="AQ1079" s="111">
        <f>SUM(AQ1077:AQ1078)</f>
        <v>0</v>
      </c>
      <c r="AR1079" s="112"/>
      <c r="AS1079" s="111">
        <f>SUM(AS1077:AS1078)</f>
        <v>0</v>
      </c>
      <c r="AT1079" s="111">
        <f>SUM(AT1077:AT1078)</f>
        <v>0</v>
      </c>
      <c r="AU1079" s="112"/>
      <c r="AV1079" s="111">
        <f>SUM(AV1077:AV1078)</f>
        <v>0</v>
      </c>
      <c r="AW1079" s="111">
        <f>SUM(AW1077:AW1078)</f>
        <v>0</v>
      </c>
      <c r="AX1079" s="112"/>
      <c r="AY1079" s="111">
        <f>SUM(AY1077:AY1078)</f>
        <v>0</v>
      </c>
      <c r="AZ1079" s="111">
        <f>SUM(AZ1077:AZ1078)</f>
        <v>0</v>
      </c>
      <c r="BA1079" s="112"/>
      <c r="BB1079" s="111">
        <f>SUM(BB1077:BB1078)</f>
        <v>0</v>
      </c>
      <c r="BC1079" s="111">
        <f>SUM(BC1077:BC1078)</f>
        <v>0</v>
      </c>
      <c r="BD1079" s="112"/>
      <c r="BE1079" s="111">
        <f>SUM(BE1077:BE1078)</f>
        <v>0</v>
      </c>
      <c r="BF1079" s="111">
        <f>SUM(BF1077:BF1078)</f>
        <v>0</v>
      </c>
      <c r="BG1079" s="112"/>
      <c r="BH1079" s="111">
        <f>SUM(BH1077:BH1078)</f>
        <v>0</v>
      </c>
      <c r="BI1079" s="111">
        <f>SUM(BI1077:BI1078)</f>
        <v>0</v>
      </c>
      <c r="BJ1079" s="112"/>
      <c r="BK1079" s="225">
        <f>SUM(BK1077:BK1078)</f>
        <v>0</v>
      </c>
      <c r="BL1079" s="225">
        <f>SUM(BL1077:BL1078)</f>
        <v>0</v>
      </c>
      <c r="BM1079" s="112"/>
      <c r="BN1079" s="112"/>
      <c r="BO1079" s="112"/>
      <c r="BP1079" s="112"/>
      <c r="BQ1079" s="111">
        <f>SUM(BQ1077:BQ1078)</f>
        <v>0</v>
      </c>
      <c r="BR1079" s="247"/>
      <c r="BS1079" s="111">
        <f t="shared" ref="BS1079:CD1079" si="1551">SUM(BS1077:BS1078)</f>
        <v>0</v>
      </c>
      <c r="BT1079" s="111">
        <f t="shared" si="1551"/>
        <v>0</v>
      </c>
      <c r="BU1079" s="111">
        <f t="shared" si="1551"/>
        <v>0</v>
      </c>
      <c r="BV1079" s="111">
        <f t="shared" si="1551"/>
        <v>0</v>
      </c>
      <c r="BW1079" s="111">
        <f t="shared" si="1551"/>
        <v>0</v>
      </c>
      <c r="BX1079" s="225">
        <f>SUM(BX1077:BX1078)</f>
        <v>0</v>
      </c>
      <c r="BY1079" s="225">
        <f>SUM(BY1077:BY1078)</f>
        <v>0</v>
      </c>
      <c r="BZ1079" s="111">
        <f t="shared" si="1551"/>
        <v>0</v>
      </c>
      <c r="CA1079" s="111">
        <f t="shared" si="1551"/>
        <v>0</v>
      </c>
      <c r="CB1079" s="111">
        <f t="shared" si="1551"/>
        <v>0</v>
      </c>
      <c r="CC1079" s="111">
        <f t="shared" si="1551"/>
        <v>0</v>
      </c>
      <c r="CD1079" s="111">
        <f t="shared" si="1551"/>
        <v>0</v>
      </c>
      <c r="CE1079" s="225">
        <f>SUM(CE1077:CE1078)</f>
        <v>0</v>
      </c>
      <c r="CF1079" s="247"/>
      <c r="CG1079" s="570"/>
      <c r="CH1079" s="570"/>
      <c r="CI1079" s="112"/>
      <c r="CJ1079" s="112"/>
      <c r="CK1079" s="112"/>
    </row>
    <row r="1080" spans="1:89" ht="15.75" hidden="1" outlineLevel="1" thickBot="1">
      <c r="A1080" s="117"/>
      <c r="B1080" s="121"/>
      <c r="C1080" s="106" t="s">
        <v>87</v>
      </c>
      <c r="D1080" s="86" t="s">
        <v>105</v>
      </c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7"/>
      <c r="AB1080" s="112"/>
      <c r="AC1080" s="246"/>
      <c r="AD1080" s="246"/>
      <c r="AE1080" s="246"/>
      <c r="AF1080" s="246"/>
      <c r="AG1080" s="246"/>
      <c r="AH1080" s="246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246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246"/>
      <c r="CG1080" s="582"/>
      <c r="CH1080" s="582"/>
      <c r="CI1080" s="112"/>
      <c r="CJ1080" s="112"/>
      <c r="CK1080" s="112"/>
    </row>
    <row r="1081" spans="1:89" ht="15.75" hidden="1" outlineLevel="1" thickBot="1">
      <c r="A1081" s="117"/>
      <c r="B1081" s="121"/>
      <c r="C1081" s="103" t="s">
        <v>281</v>
      </c>
      <c r="D1081" s="131" t="s">
        <v>276</v>
      </c>
      <c r="E1081" s="117"/>
      <c r="F1081" s="117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7"/>
      <c r="AB1081" s="112"/>
      <c r="AC1081" s="246"/>
      <c r="AD1081" s="246"/>
      <c r="AE1081" s="246"/>
      <c r="AF1081" s="246"/>
      <c r="AG1081" s="246"/>
      <c r="AH1081" s="246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246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246"/>
      <c r="CG1081" s="582"/>
      <c r="CH1081" s="582"/>
      <c r="CI1081" s="112"/>
      <c r="CJ1081" s="112"/>
      <c r="CK1081" s="112"/>
    </row>
    <row r="1082" spans="1:89" ht="15.75" hidden="1" outlineLevel="1" thickBot="1">
      <c r="A1082" s="117"/>
      <c r="B1082" s="121"/>
      <c r="C1082" s="103"/>
      <c r="D1082" s="131"/>
      <c r="E1082" s="117"/>
      <c r="F1082" s="117"/>
      <c r="G1082" s="111">
        <f>J1082+O1082+P1082+Q1082+R1082</f>
        <v>0</v>
      </c>
      <c r="H1082" s="225">
        <f t="shared" ref="H1082:J1083" si="1552">SUM(I1082:L1082)</f>
        <v>0</v>
      </c>
      <c r="I1082" s="225">
        <f t="shared" si="1552"/>
        <v>0</v>
      </c>
      <c r="J1082" s="111">
        <f t="shared" si="1552"/>
        <v>0</v>
      </c>
      <c r="K1082" s="90"/>
      <c r="L1082" s="90"/>
      <c r="M1082" s="90"/>
      <c r="N1082" s="90"/>
      <c r="O1082" s="90"/>
      <c r="P1082" s="90"/>
      <c r="Q1082" s="90"/>
      <c r="R1082" s="90"/>
      <c r="S1082" s="224"/>
      <c r="T1082" s="87"/>
      <c r="U1082" s="87"/>
      <c r="V1082" s="87"/>
      <c r="W1082" s="87"/>
      <c r="X1082" s="87"/>
      <c r="Y1082" s="87"/>
      <c r="Z1082" s="222"/>
      <c r="AA1082" s="87"/>
      <c r="AB1082" s="111">
        <f>AI1082+AX1082+BA1082+BD1082+BG1082</f>
        <v>0</v>
      </c>
      <c r="AC1082" s="247"/>
      <c r="AD1082" s="247"/>
      <c r="AE1082" s="247"/>
      <c r="AF1082" s="247"/>
      <c r="AG1082" s="247"/>
      <c r="AH1082" s="24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222"/>
      <c r="BK1082" s="222"/>
      <c r="BL1082" s="222"/>
      <c r="BM1082" s="87"/>
      <c r="BN1082" s="87"/>
      <c r="BO1082" s="87"/>
      <c r="BP1082" s="87"/>
      <c r="BQ1082" s="111">
        <f>SUM(BS1082:BW1082)</f>
        <v>0</v>
      </c>
      <c r="BR1082" s="247"/>
      <c r="BS1082" s="87"/>
      <c r="BT1082" s="87"/>
      <c r="BU1082" s="87"/>
      <c r="BV1082" s="87"/>
      <c r="BW1082" s="87"/>
      <c r="BX1082" s="222"/>
      <c r="BY1082" s="222"/>
      <c r="BZ1082" s="111">
        <f>SUM(CA1082:CD1082)</f>
        <v>0</v>
      </c>
      <c r="CA1082" s="87"/>
      <c r="CB1082" s="87"/>
      <c r="CC1082" s="87"/>
      <c r="CD1082" s="87"/>
      <c r="CE1082" s="222"/>
      <c r="CF1082" s="226"/>
      <c r="CG1082" s="568"/>
      <c r="CH1082" s="568"/>
      <c r="CI1082" s="117"/>
      <c r="CJ1082" s="117"/>
      <c r="CK1082" s="117"/>
    </row>
    <row r="1083" spans="1:89" ht="15.75" hidden="1" outlineLevel="1" thickBot="1">
      <c r="A1083" s="117"/>
      <c r="B1083" s="121"/>
      <c r="C1083" s="103"/>
      <c r="D1083" s="121"/>
      <c r="E1083" s="117"/>
      <c r="F1083" s="117"/>
      <c r="G1083" s="111">
        <f>J1083+O1083+P1083+Q1083+R1083</f>
        <v>0</v>
      </c>
      <c r="H1083" s="225">
        <f t="shared" si="1552"/>
        <v>0</v>
      </c>
      <c r="I1083" s="225">
        <f t="shared" si="1552"/>
        <v>0</v>
      </c>
      <c r="J1083" s="111">
        <f t="shared" si="1552"/>
        <v>0</v>
      </c>
      <c r="K1083" s="90"/>
      <c r="L1083" s="90"/>
      <c r="M1083" s="90"/>
      <c r="N1083" s="90"/>
      <c r="O1083" s="90"/>
      <c r="P1083" s="90"/>
      <c r="Q1083" s="90"/>
      <c r="R1083" s="90"/>
      <c r="S1083" s="224"/>
      <c r="T1083" s="87"/>
      <c r="U1083" s="87"/>
      <c r="V1083" s="87"/>
      <c r="W1083" s="87"/>
      <c r="X1083" s="87"/>
      <c r="Y1083" s="87"/>
      <c r="Z1083" s="222"/>
      <c r="AA1083" s="87"/>
      <c r="AB1083" s="111">
        <f>AI1083+AX1083+BA1083+BD1083+BG1083</f>
        <v>0</v>
      </c>
      <c r="AC1083" s="247"/>
      <c r="AD1083" s="247"/>
      <c r="AE1083" s="247"/>
      <c r="AF1083" s="247"/>
      <c r="AG1083" s="247"/>
      <c r="AH1083" s="24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222"/>
      <c r="BK1083" s="222"/>
      <c r="BL1083" s="222"/>
      <c r="BM1083" s="87"/>
      <c r="BN1083" s="87"/>
      <c r="BO1083" s="87"/>
      <c r="BP1083" s="87"/>
      <c r="BQ1083" s="111">
        <f>SUM(BS1083:BW1083)</f>
        <v>0</v>
      </c>
      <c r="BR1083" s="247"/>
      <c r="BS1083" s="87"/>
      <c r="BT1083" s="87"/>
      <c r="BU1083" s="87"/>
      <c r="BV1083" s="87"/>
      <c r="BW1083" s="87"/>
      <c r="BX1083" s="222"/>
      <c r="BY1083" s="222"/>
      <c r="BZ1083" s="111">
        <f>SUM(CA1083:CD1083)</f>
        <v>0</v>
      </c>
      <c r="CA1083" s="87"/>
      <c r="CB1083" s="87"/>
      <c r="CC1083" s="87"/>
      <c r="CD1083" s="87"/>
      <c r="CE1083" s="222"/>
      <c r="CF1083" s="226"/>
      <c r="CG1083" s="568"/>
      <c r="CH1083" s="568"/>
      <c r="CI1083" s="117"/>
      <c r="CJ1083" s="117"/>
      <c r="CK1083" s="117"/>
    </row>
    <row r="1084" spans="1:89" ht="15.75" hidden="1" outlineLevel="1" thickBot="1">
      <c r="A1084" s="117"/>
      <c r="B1084" s="121"/>
      <c r="C1084" s="103" t="s">
        <v>104</v>
      </c>
      <c r="D1084" s="85" t="s">
        <v>13</v>
      </c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24"/>
      <c r="AB1084" s="111">
        <f>SUM(AB1082:AB1083)</f>
        <v>0</v>
      </c>
      <c r="AC1084" s="247"/>
      <c r="AD1084" s="247"/>
      <c r="AE1084" s="247"/>
      <c r="AF1084" s="247"/>
      <c r="AG1084" s="247"/>
      <c r="AH1084" s="247"/>
      <c r="AI1084" s="111">
        <f>SUM(AI1082:AI1083)</f>
        <v>0</v>
      </c>
      <c r="AJ1084" s="111">
        <f>SUM(AJ1082:AJ1083)</f>
        <v>0</v>
      </c>
      <c r="AK1084" s="111">
        <f t="shared" ref="AK1084:BI1084" si="1553">SUM(AK1082:AK1083)</f>
        <v>0</v>
      </c>
      <c r="AL1084" s="111">
        <f t="shared" si="1553"/>
        <v>0</v>
      </c>
      <c r="AM1084" s="111">
        <f t="shared" si="1553"/>
        <v>0</v>
      </c>
      <c r="AN1084" s="111">
        <f t="shared" si="1553"/>
        <v>0</v>
      </c>
      <c r="AO1084" s="111">
        <f t="shared" si="1553"/>
        <v>0</v>
      </c>
      <c r="AP1084" s="111">
        <f t="shared" si="1553"/>
        <v>0</v>
      </c>
      <c r="AQ1084" s="111">
        <f t="shared" si="1553"/>
        <v>0</v>
      </c>
      <c r="AR1084" s="111">
        <f t="shared" si="1553"/>
        <v>0</v>
      </c>
      <c r="AS1084" s="111">
        <f t="shared" si="1553"/>
        <v>0</v>
      </c>
      <c r="AT1084" s="111">
        <f t="shared" si="1553"/>
        <v>0</v>
      </c>
      <c r="AU1084" s="111">
        <f t="shared" si="1553"/>
        <v>0</v>
      </c>
      <c r="AV1084" s="111">
        <f t="shared" si="1553"/>
        <v>0</v>
      </c>
      <c r="AW1084" s="111">
        <f t="shared" si="1553"/>
        <v>0</v>
      </c>
      <c r="AX1084" s="111">
        <f t="shared" si="1553"/>
        <v>0</v>
      </c>
      <c r="AY1084" s="111">
        <f t="shared" si="1553"/>
        <v>0</v>
      </c>
      <c r="AZ1084" s="111">
        <f t="shared" si="1553"/>
        <v>0</v>
      </c>
      <c r="BA1084" s="111">
        <f t="shared" si="1553"/>
        <v>0</v>
      </c>
      <c r="BB1084" s="111">
        <f t="shared" si="1553"/>
        <v>0</v>
      </c>
      <c r="BC1084" s="111">
        <f t="shared" si="1553"/>
        <v>0</v>
      </c>
      <c r="BD1084" s="111">
        <f t="shared" si="1553"/>
        <v>0</v>
      </c>
      <c r="BE1084" s="111">
        <f t="shared" si="1553"/>
        <v>0</v>
      </c>
      <c r="BF1084" s="111">
        <f t="shared" si="1553"/>
        <v>0</v>
      </c>
      <c r="BG1084" s="111">
        <f t="shared" si="1553"/>
        <v>0</v>
      </c>
      <c r="BH1084" s="111">
        <f t="shared" si="1553"/>
        <v>0</v>
      </c>
      <c r="BI1084" s="111">
        <f t="shared" si="1553"/>
        <v>0</v>
      </c>
      <c r="BJ1084" s="225">
        <f>SUM(BJ1082:BJ1083)</f>
        <v>0</v>
      </c>
      <c r="BK1084" s="225">
        <f>SUM(BK1082:BK1083)</f>
        <v>0</v>
      </c>
      <c r="BL1084" s="225">
        <f>SUM(BL1082:BL1083)</f>
        <v>0</v>
      </c>
      <c r="BM1084" s="112"/>
      <c r="BN1084" s="112"/>
      <c r="BO1084" s="112"/>
      <c r="BP1084" s="112"/>
      <c r="BQ1084" s="111">
        <f>SUM(BQ1082:BQ1083)</f>
        <v>0</v>
      </c>
      <c r="BR1084" s="247"/>
      <c r="BS1084" s="111">
        <f t="shared" ref="BS1084:CD1084" si="1554">SUM(BS1082:BS1083)</f>
        <v>0</v>
      </c>
      <c r="BT1084" s="111">
        <f t="shared" si="1554"/>
        <v>0</v>
      </c>
      <c r="BU1084" s="111">
        <f t="shared" si="1554"/>
        <v>0</v>
      </c>
      <c r="BV1084" s="111">
        <f t="shared" si="1554"/>
        <v>0</v>
      </c>
      <c r="BW1084" s="111">
        <f t="shared" si="1554"/>
        <v>0</v>
      </c>
      <c r="BX1084" s="225">
        <f>SUM(BX1082:BX1083)</f>
        <v>0</v>
      </c>
      <c r="BY1084" s="225">
        <f>SUM(BY1082:BY1083)</f>
        <v>0</v>
      </c>
      <c r="BZ1084" s="111">
        <f t="shared" si="1554"/>
        <v>0</v>
      </c>
      <c r="CA1084" s="111">
        <f t="shared" si="1554"/>
        <v>0</v>
      </c>
      <c r="CB1084" s="111">
        <f t="shared" si="1554"/>
        <v>0</v>
      </c>
      <c r="CC1084" s="111">
        <f t="shared" si="1554"/>
        <v>0</v>
      </c>
      <c r="CD1084" s="111">
        <f t="shared" si="1554"/>
        <v>0</v>
      </c>
      <c r="CE1084" s="225">
        <f>SUM(CE1082:CE1083)</f>
        <v>0</v>
      </c>
      <c r="CF1084" s="247"/>
      <c r="CG1084" s="570"/>
      <c r="CH1084" s="570"/>
      <c r="CI1084" s="112"/>
      <c r="CJ1084" s="112"/>
      <c r="CK1084" s="112"/>
    </row>
    <row r="1085" spans="1:89" ht="15.75" hidden="1" outlineLevel="1" thickBot="1">
      <c r="A1085" s="117"/>
      <c r="B1085" s="121"/>
      <c r="C1085" s="103" t="s">
        <v>282</v>
      </c>
      <c r="D1085" s="131" t="s">
        <v>279</v>
      </c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7"/>
      <c r="AB1085" s="112"/>
      <c r="AC1085" s="246"/>
      <c r="AD1085" s="246"/>
      <c r="AE1085" s="246"/>
      <c r="AF1085" s="246"/>
      <c r="AG1085" s="246"/>
      <c r="AH1085" s="246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246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246"/>
      <c r="CG1085" s="582"/>
      <c r="CH1085" s="582"/>
      <c r="CI1085" s="112"/>
      <c r="CJ1085" s="112"/>
      <c r="CK1085" s="112"/>
    </row>
    <row r="1086" spans="1:89" ht="15.75" hidden="1" outlineLevel="1" thickBot="1">
      <c r="A1086" s="117"/>
      <c r="B1086" s="121"/>
      <c r="C1086" s="103"/>
      <c r="D1086" s="131"/>
      <c r="E1086" s="117"/>
      <c r="F1086" s="117"/>
      <c r="G1086" s="111">
        <f>J1086+O1086+P1086+Q1086+R1086</f>
        <v>0</v>
      </c>
      <c r="H1086" s="225">
        <f t="shared" ref="H1086:J1087" si="1555">SUM(I1086:L1086)</f>
        <v>0</v>
      </c>
      <c r="I1086" s="225">
        <f t="shared" si="1555"/>
        <v>0</v>
      </c>
      <c r="J1086" s="111">
        <f t="shared" si="1555"/>
        <v>0</v>
      </c>
      <c r="K1086" s="90"/>
      <c r="L1086" s="90"/>
      <c r="M1086" s="90"/>
      <c r="N1086" s="90"/>
      <c r="O1086" s="90"/>
      <c r="P1086" s="90"/>
      <c r="Q1086" s="90"/>
      <c r="R1086" s="90"/>
      <c r="S1086" s="224"/>
      <c r="T1086" s="87"/>
      <c r="U1086" s="87"/>
      <c r="V1086" s="87"/>
      <c r="W1086" s="87"/>
      <c r="X1086" s="87"/>
      <c r="Y1086" s="87"/>
      <c r="Z1086" s="222"/>
      <c r="AA1086" s="87"/>
      <c r="AB1086" s="111">
        <f>AI1086+AX1086+BA1086+BD1086+BG1086</f>
        <v>0</v>
      </c>
      <c r="AC1086" s="247"/>
      <c r="AD1086" s="247"/>
      <c r="AE1086" s="247"/>
      <c r="AF1086" s="247"/>
      <c r="AG1086" s="247"/>
      <c r="AH1086" s="24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222"/>
      <c r="BK1086" s="222"/>
      <c r="BL1086" s="222"/>
      <c r="BM1086" s="87"/>
      <c r="BN1086" s="87"/>
      <c r="BO1086" s="87"/>
      <c r="BP1086" s="87"/>
      <c r="BQ1086" s="111">
        <f>SUM(BS1086:BW1086)</f>
        <v>0</v>
      </c>
      <c r="BR1086" s="247"/>
      <c r="BS1086" s="87"/>
      <c r="BT1086" s="87"/>
      <c r="BU1086" s="87"/>
      <c r="BV1086" s="87"/>
      <c r="BW1086" s="87"/>
      <c r="BX1086" s="222"/>
      <c r="BY1086" s="222"/>
      <c r="BZ1086" s="111">
        <f>SUM(CA1086:CD1086)</f>
        <v>0</v>
      </c>
      <c r="CA1086" s="87"/>
      <c r="CB1086" s="87"/>
      <c r="CC1086" s="87"/>
      <c r="CD1086" s="87"/>
      <c r="CE1086" s="222"/>
      <c r="CF1086" s="226"/>
      <c r="CG1086" s="568"/>
      <c r="CH1086" s="568"/>
      <c r="CI1086" s="117"/>
      <c r="CJ1086" s="117"/>
      <c r="CK1086" s="117"/>
    </row>
    <row r="1087" spans="1:89" ht="15.75" hidden="1" outlineLevel="1" thickBot="1">
      <c r="A1087" s="117"/>
      <c r="B1087" s="121"/>
      <c r="C1087" s="103"/>
      <c r="D1087" s="121"/>
      <c r="E1087" s="117"/>
      <c r="F1087" s="117"/>
      <c r="G1087" s="111">
        <f>J1087+O1087+P1087+Q1087+R1087</f>
        <v>0</v>
      </c>
      <c r="H1087" s="225">
        <f t="shared" si="1555"/>
        <v>0</v>
      </c>
      <c r="I1087" s="225">
        <f t="shared" si="1555"/>
        <v>0</v>
      </c>
      <c r="J1087" s="111">
        <f t="shared" si="1555"/>
        <v>0</v>
      </c>
      <c r="K1087" s="90"/>
      <c r="L1087" s="90"/>
      <c r="M1087" s="90"/>
      <c r="N1087" s="90"/>
      <c r="O1087" s="90"/>
      <c r="P1087" s="90"/>
      <c r="Q1087" s="90"/>
      <c r="R1087" s="90"/>
      <c r="S1087" s="224"/>
      <c r="T1087" s="87"/>
      <c r="U1087" s="87"/>
      <c r="V1087" s="87"/>
      <c r="W1087" s="87"/>
      <c r="X1087" s="87"/>
      <c r="Y1087" s="87"/>
      <c r="Z1087" s="222"/>
      <c r="AA1087" s="87"/>
      <c r="AB1087" s="111">
        <f>AI1087+AX1087+BA1087+BD1087+BG1087</f>
        <v>0</v>
      </c>
      <c r="AC1087" s="247"/>
      <c r="AD1087" s="247"/>
      <c r="AE1087" s="247"/>
      <c r="AF1087" s="247"/>
      <c r="AG1087" s="247"/>
      <c r="AH1087" s="24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222"/>
      <c r="BK1087" s="222"/>
      <c r="BL1087" s="222"/>
      <c r="BM1087" s="87"/>
      <c r="BN1087" s="87"/>
      <c r="BO1087" s="87"/>
      <c r="BP1087" s="87"/>
      <c r="BQ1087" s="111">
        <f>SUM(BS1087:BW1087)</f>
        <v>0</v>
      </c>
      <c r="BR1087" s="247"/>
      <c r="BS1087" s="87"/>
      <c r="BT1087" s="87"/>
      <c r="BU1087" s="87"/>
      <c r="BV1087" s="87"/>
      <c r="BW1087" s="87"/>
      <c r="BX1087" s="222"/>
      <c r="BY1087" s="222"/>
      <c r="BZ1087" s="111">
        <f>SUM(CA1087:CD1087)</f>
        <v>0</v>
      </c>
      <c r="CA1087" s="87"/>
      <c r="CB1087" s="87"/>
      <c r="CC1087" s="87"/>
      <c r="CD1087" s="87"/>
      <c r="CE1087" s="222"/>
      <c r="CF1087" s="226"/>
      <c r="CG1087" s="568"/>
      <c r="CH1087" s="568"/>
      <c r="CI1087" s="117"/>
      <c r="CJ1087" s="117"/>
      <c r="CK1087" s="117"/>
    </row>
    <row r="1088" spans="1:89" ht="15.75" hidden="1" outlineLevel="1" thickBot="1">
      <c r="A1088" s="117"/>
      <c r="B1088" s="121"/>
      <c r="C1088" s="103" t="s">
        <v>104</v>
      </c>
      <c r="D1088" s="85" t="s">
        <v>13</v>
      </c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24"/>
      <c r="AB1088" s="111">
        <f>SUM(AB1086:AB1087)</f>
        <v>0</v>
      </c>
      <c r="AC1088" s="247"/>
      <c r="AD1088" s="247"/>
      <c r="AE1088" s="247"/>
      <c r="AF1088" s="247"/>
      <c r="AG1088" s="247"/>
      <c r="AH1088" s="247"/>
      <c r="AI1088" s="111">
        <f>SUM(AI1086:AI1087)</f>
        <v>0</v>
      </c>
      <c r="AJ1088" s="111">
        <f>SUM(AJ1086:AJ1087)</f>
        <v>0</v>
      </c>
      <c r="AK1088" s="111">
        <f t="shared" ref="AK1088:BG1088" si="1556">SUM(AK1086:AK1087)</f>
        <v>0</v>
      </c>
      <c r="AL1088" s="111">
        <f t="shared" si="1556"/>
        <v>0</v>
      </c>
      <c r="AM1088" s="111">
        <f t="shared" si="1556"/>
        <v>0</v>
      </c>
      <c r="AN1088" s="111">
        <f t="shared" si="1556"/>
        <v>0</v>
      </c>
      <c r="AO1088" s="111">
        <f t="shared" si="1556"/>
        <v>0</v>
      </c>
      <c r="AP1088" s="111">
        <f t="shared" si="1556"/>
        <v>0</v>
      </c>
      <c r="AQ1088" s="111">
        <f t="shared" si="1556"/>
        <v>0</v>
      </c>
      <c r="AR1088" s="111">
        <f t="shared" si="1556"/>
        <v>0</v>
      </c>
      <c r="AS1088" s="111">
        <f t="shared" si="1556"/>
        <v>0</v>
      </c>
      <c r="AT1088" s="111">
        <f t="shared" si="1556"/>
        <v>0</v>
      </c>
      <c r="AU1088" s="111">
        <f t="shared" si="1556"/>
        <v>0</v>
      </c>
      <c r="AV1088" s="111">
        <f t="shared" si="1556"/>
        <v>0</v>
      </c>
      <c r="AW1088" s="111">
        <f t="shared" si="1556"/>
        <v>0</v>
      </c>
      <c r="AX1088" s="111">
        <f t="shared" si="1556"/>
        <v>0</v>
      </c>
      <c r="AY1088" s="111">
        <f t="shared" si="1556"/>
        <v>0</v>
      </c>
      <c r="AZ1088" s="111">
        <f t="shared" si="1556"/>
        <v>0</v>
      </c>
      <c r="BA1088" s="111">
        <f t="shared" si="1556"/>
        <v>0</v>
      </c>
      <c r="BB1088" s="111">
        <f t="shared" si="1556"/>
        <v>0</v>
      </c>
      <c r="BC1088" s="111">
        <f t="shared" si="1556"/>
        <v>0</v>
      </c>
      <c r="BD1088" s="111">
        <f t="shared" si="1556"/>
        <v>0</v>
      </c>
      <c r="BE1088" s="111">
        <f t="shared" si="1556"/>
        <v>0</v>
      </c>
      <c r="BF1088" s="111">
        <f t="shared" si="1556"/>
        <v>0</v>
      </c>
      <c r="BG1088" s="111">
        <f t="shared" si="1556"/>
        <v>0</v>
      </c>
      <c r="BH1088" s="111">
        <v>0</v>
      </c>
      <c r="BI1088" s="111">
        <f>SUM(BI1086:BI1087)</f>
        <v>0</v>
      </c>
      <c r="BJ1088" s="225">
        <f>SUM(BJ1086:BJ1087)</f>
        <v>0</v>
      </c>
      <c r="BK1088" s="225">
        <v>0</v>
      </c>
      <c r="BL1088" s="225">
        <f>SUM(BL1086:BL1087)</f>
        <v>0</v>
      </c>
      <c r="BM1088" s="112"/>
      <c r="BN1088" s="112"/>
      <c r="BO1088" s="112"/>
      <c r="BP1088" s="112"/>
      <c r="BQ1088" s="111">
        <f>SUM(BQ1086:BQ1087)</f>
        <v>0</v>
      </c>
      <c r="BR1088" s="247"/>
      <c r="BS1088" s="111">
        <f t="shared" ref="BS1088:CD1088" si="1557">SUM(BS1086:BS1087)</f>
        <v>0</v>
      </c>
      <c r="BT1088" s="111">
        <f t="shared" si="1557"/>
        <v>0</v>
      </c>
      <c r="BU1088" s="111">
        <f t="shared" si="1557"/>
        <v>0</v>
      </c>
      <c r="BV1088" s="111">
        <f t="shared" si="1557"/>
        <v>0</v>
      </c>
      <c r="BW1088" s="111">
        <f t="shared" si="1557"/>
        <v>0</v>
      </c>
      <c r="BX1088" s="225">
        <f>SUM(BX1086:BX1087)</f>
        <v>0</v>
      </c>
      <c r="BY1088" s="225">
        <f>SUM(BY1086:BY1087)</f>
        <v>0</v>
      </c>
      <c r="BZ1088" s="111">
        <f t="shared" si="1557"/>
        <v>0</v>
      </c>
      <c r="CA1088" s="111">
        <f t="shared" si="1557"/>
        <v>0</v>
      </c>
      <c r="CB1088" s="111">
        <f t="shared" si="1557"/>
        <v>0</v>
      </c>
      <c r="CC1088" s="111">
        <f t="shared" si="1557"/>
        <v>0</v>
      </c>
      <c r="CD1088" s="111">
        <f t="shared" si="1557"/>
        <v>0</v>
      </c>
      <c r="CE1088" s="225">
        <f>SUM(CE1086:CE1087)</f>
        <v>0</v>
      </c>
      <c r="CF1088" s="247"/>
      <c r="CG1088" s="570"/>
      <c r="CH1088" s="570"/>
      <c r="CI1088" s="112"/>
      <c r="CJ1088" s="112"/>
      <c r="CK1088" s="112"/>
    </row>
    <row r="1089" spans="1:89" ht="15.75" hidden="1" outlineLevel="1" thickBot="1">
      <c r="A1089" s="117"/>
      <c r="B1089" s="121"/>
      <c r="C1089" s="103" t="s">
        <v>283</v>
      </c>
      <c r="D1089" s="131" t="s">
        <v>280</v>
      </c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7"/>
      <c r="AB1089" s="112"/>
      <c r="AC1089" s="246"/>
      <c r="AD1089" s="246"/>
      <c r="AE1089" s="246"/>
      <c r="AF1089" s="246"/>
      <c r="AG1089" s="246"/>
      <c r="AH1089" s="246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246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246"/>
      <c r="CG1089" s="582"/>
      <c r="CH1089" s="582"/>
      <c r="CI1089" s="112"/>
      <c r="CJ1089" s="112"/>
      <c r="CK1089" s="112"/>
    </row>
    <row r="1090" spans="1:89" ht="15.75" hidden="1" outlineLevel="1" thickBot="1">
      <c r="A1090" s="117"/>
      <c r="B1090" s="121"/>
      <c r="C1090" s="103"/>
      <c r="D1090" s="131"/>
      <c r="E1090" s="117"/>
      <c r="F1090" s="117"/>
      <c r="G1090" s="111">
        <f>J1090+O1090+P1090+Q1090+R1090</f>
        <v>0</v>
      </c>
      <c r="H1090" s="225">
        <f t="shared" ref="H1090:J1091" si="1558">SUM(I1090:L1090)</f>
        <v>0</v>
      </c>
      <c r="I1090" s="225">
        <f t="shared" si="1558"/>
        <v>0</v>
      </c>
      <c r="J1090" s="111">
        <f t="shared" si="1558"/>
        <v>0</v>
      </c>
      <c r="K1090" s="90"/>
      <c r="L1090" s="90"/>
      <c r="M1090" s="90"/>
      <c r="N1090" s="90"/>
      <c r="O1090" s="90"/>
      <c r="P1090" s="90"/>
      <c r="Q1090" s="90"/>
      <c r="R1090" s="90"/>
      <c r="S1090" s="224"/>
      <c r="T1090" s="87"/>
      <c r="U1090" s="87"/>
      <c r="V1090" s="87"/>
      <c r="W1090" s="87"/>
      <c r="X1090" s="87"/>
      <c r="Y1090" s="87"/>
      <c r="Z1090" s="222"/>
      <c r="AA1090" s="87"/>
      <c r="AB1090" s="111">
        <f>AI1090+AX1090+BA1090+BD1090+BG1090</f>
        <v>0</v>
      </c>
      <c r="AC1090" s="247"/>
      <c r="AD1090" s="247"/>
      <c r="AE1090" s="247"/>
      <c r="AF1090" s="247"/>
      <c r="AG1090" s="247"/>
      <c r="AH1090" s="24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222"/>
      <c r="BK1090" s="222"/>
      <c r="BL1090" s="222"/>
      <c r="BM1090" s="87"/>
      <c r="BN1090" s="87"/>
      <c r="BO1090" s="87"/>
      <c r="BP1090" s="87"/>
      <c r="BQ1090" s="111">
        <f>SUM(BS1090:BW1090)</f>
        <v>0</v>
      </c>
      <c r="BR1090" s="247"/>
      <c r="BS1090" s="87"/>
      <c r="BT1090" s="87"/>
      <c r="BU1090" s="87"/>
      <c r="BV1090" s="87"/>
      <c r="BW1090" s="87"/>
      <c r="BX1090" s="222"/>
      <c r="BY1090" s="222"/>
      <c r="BZ1090" s="111">
        <f>SUM(CA1090:CD1090)</f>
        <v>0</v>
      </c>
      <c r="CA1090" s="87"/>
      <c r="CB1090" s="87"/>
      <c r="CC1090" s="87"/>
      <c r="CD1090" s="87"/>
      <c r="CE1090" s="222"/>
      <c r="CF1090" s="226"/>
      <c r="CG1090" s="568"/>
      <c r="CH1090" s="568"/>
      <c r="CI1090" s="117"/>
      <c r="CJ1090" s="117"/>
      <c r="CK1090" s="117"/>
    </row>
    <row r="1091" spans="1:89" ht="15.75" hidden="1" outlineLevel="1" thickBot="1">
      <c r="A1091" s="117"/>
      <c r="B1091" s="121"/>
      <c r="C1091" s="103"/>
      <c r="D1091" s="121"/>
      <c r="E1091" s="117"/>
      <c r="F1091" s="117"/>
      <c r="G1091" s="111">
        <f>J1091+O1091+P1091+Q1091+R1091</f>
        <v>0</v>
      </c>
      <c r="H1091" s="225">
        <f t="shared" si="1558"/>
        <v>0</v>
      </c>
      <c r="I1091" s="225">
        <f t="shared" si="1558"/>
        <v>0</v>
      </c>
      <c r="J1091" s="111">
        <f t="shared" si="1558"/>
        <v>0</v>
      </c>
      <c r="K1091" s="90"/>
      <c r="L1091" s="90"/>
      <c r="M1091" s="90"/>
      <c r="N1091" s="90"/>
      <c r="O1091" s="90"/>
      <c r="P1091" s="90"/>
      <c r="Q1091" s="90"/>
      <c r="R1091" s="90"/>
      <c r="S1091" s="224"/>
      <c r="T1091" s="87"/>
      <c r="U1091" s="87"/>
      <c r="V1091" s="87"/>
      <c r="W1091" s="87"/>
      <c r="X1091" s="87"/>
      <c r="Y1091" s="87"/>
      <c r="Z1091" s="222"/>
      <c r="AA1091" s="87"/>
      <c r="AB1091" s="111">
        <f>AI1091+AX1091+BA1091+BD1091+BG1091</f>
        <v>0</v>
      </c>
      <c r="AC1091" s="247"/>
      <c r="AD1091" s="247"/>
      <c r="AE1091" s="247"/>
      <c r="AF1091" s="247"/>
      <c r="AG1091" s="247"/>
      <c r="AH1091" s="24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222"/>
      <c r="BK1091" s="222"/>
      <c r="BL1091" s="222"/>
      <c r="BM1091" s="87"/>
      <c r="BN1091" s="87"/>
      <c r="BO1091" s="87"/>
      <c r="BP1091" s="87"/>
      <c r="BQ1091" s="111">
        <f>SUM(BS1091:BW1091)</f>
        <v>0</v>
      </c>
      <c r="BR1091" s="247"/>
      <c r="BS1091" s="87"/>
      <c r="BT1091" s="87"/>
      <c r="BU1091" s="87"/>
      <c r="BV1091" s="87"/>
      <c r="BW1091" s="87"/>
      <c r="BX1091" s="222"/>
      <c r="BY1091" s="222"/>
      <c r="BZ1091" s="111">
        <f>SUM(CA1091:CD1091)</f>
        <v>0</v>
      </c>
      <c r="CA1091" s="87"/>
      <c r="CB1091" s="87"/>
      <c r="CC1091" s="87"/>
      <c r="CD1091" s="87"/>
      <c r="CE1091" s="222"/>
      <c r="CF1091" s="226"/>
      <c r="CG1091" s="568"/>
      <c r="CH1091" s="568"/>
      <c r="CI1091" s="117"/>
      <c r="CJ1091" s="117"/>
      <c r="CK1091" s="117"/>
    </row>
    <row r="1092" spans="1:89" ht="15.75" hidden="1" outlineLevel="1" thickBot="1">
      <c r="A1092" s="128"/>
      <c r="B1092" s="177"/>
      <c r="C1092" s="104" t="s">
        <v>104</v>
      </c>
      <c r="D1092" s="178" t="s">
        <v>13</v>
      </c>
      <c r="E1092" s="179"/>
      <c r="F1092" s="179"/>
      <c r="G1092" s="179"/>
      <c r="H1092" s="179"/>
      <c r="I1092" s="179"/>
      <c r="J1092" s="179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80"/>
      <c r="AB1092" s="179"/>
      <c r="AC1092" s="179"/>
      <c r="AD1092" s="179"/>
      <c r="AE1092" s="179"/>
      <c r="AF1092" s="179"/>
      <c r="AG1092" s="179"/>
      <c r="AH1092" s="179"/>
      <c r="AI1092" s="179"/>
      <c r="AJ1092" s="181">
        <f>SUM(AJ1090:AJ1091)</f>
        <v>0</v>
      </c>
      <c r="AK1092" s="181">
        <f>SUM(AK1090:AK1091)</f>
        <v>0</v>
      </c>
      <c r="AL1092" s="179"/>
      <c r="AM1092" s="181">
        <f>SUM(AM1090:AM1091)</f>
        <v>0</v>
      </c>
      <c r="AN1092" s="181">
        <f>SUM(AN1090:AN1091)</f>
        <v>0</v>
      </c>
      <c r="AO1092" s="179"/>
      <c r="AP1092" s="181">
        <f>SUM(AP1090:AP1091)</f>
        <v>0</v>
      </c>
      <c r="AQ1092" s="181">
        <f>SUM(AQ1090:AQ1091)</f>
        <v>0</v>
      </c>
      <c r="AR1092" s="179"/>
      <c r="AS1092" s="181">
        <f>SUM(AS1090:AS1091)</f>
        <v>0</v>
      </c>
      <c r="AT1092" s="181">
        <f>SUM(AT1090:AT1091)</f>
        <v>0</v>
      </c>
      <c r="AU1092" s="179"/>
      <c r="AV1092" s="181">
        <f>SUM(AV1090:AV1091)</f>
        <v>0</v>
      </c>
      <c r="AW1092" s="181">
        <f>SUM(AW1090:AW1091)</f>
        <v>0</v>
      </c>
      <c r="AX1092" s="179"/>
      <c r="AY1092" s="181">
        <f>SUM(AY1090:AY1091)</f>
        <v>0</v>
      </c>
      <c r="AZ1092" s="181">
        <f>SUM(AZ1090:AZ1091)</f>
        <v>0</v>
      </c>
      <c r="BA1092" s="179"/>
      <c r="BB1092" s="181">
        <f>SUM(BB1090:BB1091)</f>
        <v>0</v>
      </c>
      <c r="BC1092" s="181">
        <f>SUM(BC1090:BC1091)</f>
        <v>0</v>
      </c>
      <c r="BD1092" s="179"/>
      <c r="BE1092" s="181">
        <f>SUM(BE1090:BE1091)</f>
        <v>0</v>
      </c>
      <c r="BF1092" s="181">
        <f>SUM(BF1090:BF1091)</f>
        <v>0</v>
      </c>
      <c r="BG1092" s="179"/>
      <c r="BH1092" s="181">
        <f>SUM(BH1090:BH1091)</f>
        <v>0</v>
      </c>
      <c r="BI1092" s="181">
        <f>SUM(BI1090:BI1091)</f>
        <v>0</v>
      </c>
      <c r="BJ1092" s="179"/>
      <c r="BK1092" s="181">
        <f>SUM(BK1090:BK1091)</f>
        <v>0</v>
      </c>
      <c r="BL1092" s="181">
        <f>SUM(BL1090:BL1091)</f>
        <v>0</v>
      </c>
      <c r="BM1092" s="179"/>
      <c r="BN1092" s="179"/>
      <c r="BO1092" s="179"/>
      <c r="BP1092" s="179"/>
      <c r="BQ1092" s="181">
        <f t="shared" ref="BQ1092:CD1092" si="1559">SUM(BQ1090:BQ1091)</f>
        <v>0</v>
      </c>
      <c r="BR1092" s="181"/>
      <c r="BS1092" s="181">
        <f t="shared" si="1559"/>
        <v>0</v>
      </c>
      <c r="BT1092" s="181">
        <f t="shared" si="1559"/>
        <v>0</v>
      </c>
      <c r="BU1092" s="181">
        <f t="shared" si="1559"/>
        <v>0</v>
      </c>
      <c r="BV1092" s="181">
        <f t="shared" si="1559"/>
        <v>0</v>
      </c>
      <c r="BW1092" s="181">
        <f t="shared" si="1559"/>
        <v>0</v>
      </c>
      <c r="BX1092" s="181">
        <f>SUM(BX1090:BX1091)</f>
        <v>0</v>
      </c>
      <c r="BY1092" s="181">
        <f>SUM(BY1090:BY1091)</f>
        <v>0</v>
      </c>
      <c r="BZ1092" s="181">
        <f t="shared" si="1559"/>
        <v>0</v>
      </c>
      <c r="CA1092" s="181">
        <f t="shared" si="1559"/>
        <v>0</v>
      </c>
      <c r="CB1092" s="181">
        <f t="shared" si="1559"/>
        <v>0</v>
      </c>
      <c r="CC1092" s="181">
        <f t="shared" si="1559"/>
        <v>0</v>
      </c>
      <c r="CD1092" s="181">
        <f t="shared" si="1559"/>
        <v>0</v>
      </c>
      <c r="CE1092" s="181">
        <f>SUM(CE1090:CE1091)</f>
        <v>0</v>
      </c>
      <c r="CF1092" s="181"/>
      <c r="CG1092" s="593"/>
      <c r="CH1092" s="593"/>
      <c r="CI1092" s="112"/>
      <c r="CJ1092" s="112"/>
      <c r="CK1092" s="112"/>
    </row>
    <row r="1093" spans="1:89" ht="21.75" outlineLevel="1" thickBot="1">
      <c r="A1093" s="182"/>
      <c r="B1093" s="183"/>
      <c r="C1093" s="184"/>
      <c r="D1093" s="185" t="s">
        <v>13</v>
      </c>
      <c r="E1093" s="186"/>
      <c r="F1093" s="186"/>
      <c r="G1093" s="186"/>
      <c r="H1093" s="186"/>
      <c r="I1093" s="186"/>
      <c r="J1093" s="186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7">
        <f>AJ986+AJ991+AJ997+AJ1002+AJ1009+AJ1014+AJ1019+AJ1024+AJ1029+AJ1034+AJ1040+AJ1045+AJ1050+AJ1055+AJ1060+AJ1065+AJ1071+AJ1075+AJ1079+AJ1084+AJ1088+AJ1092</f>
        <v>1469.7293614560822</v>
      </c>
      <c r="AK1093" s="187">
        <f>AK986+AK991+AK997+AK1002+AK1009+AK1014+AK1019+AK1024+AK1029+AK1034+AK1040+AK1045+AK1050+AK1055+AK1060+AK1065+AK1071+AK1075+AK1079+AK1084+AK1088+AK1092</f>
        <v>12.344510181528053</v>
      </c>
      <c r="AL1093" s="186"/>
      <c r="AM1093" s="187">
        <f>AM986+AM991+AM997+AM1002+AM1009+AM1014+AM1019+AM1024+AM1029+AM1034+AM1040+AM1045+AM1050+AM1055+AM1060+AM1065+AM1071+AM1075+AM1079+AM1084+AM1088+AM1092</f>
        <v>297.66729200000003</v>
      </c>
      <c r="AN1093" s="187">
        <f>AN986+AN991+AN997+AN1002+AN1009+AN1014+AN1019+AN1024+AN1029+AN1034+AN1040+AN1045+AN1050+AN1055+AN1060+AN1065+AN1071+AN1075+AN1079+AN1084+AN1088+AN1092</f>
        <v>3.6015514361930405</v>
      </c>
      <c r="AO1093" s="186"/>
      <c r="AP1093" s="187">
        <f>AP986+AP991+AP997+AP1002+AP1009+AP1014+AP1019+AP1024+AP1029+AP1034+AP1040+AP1045+AP1050+AP1055+AP1060+AP1065+AP1071+AP1075+AP1079+AP1084+AP1088+AP1092</f>
        <v>416.47156200000001</v>
      </c>
      <c r="AQ1093" s="187">
        <f>AQ986+AQ991+AQ997+AQ1002+AQ1009+AQ1014+AQ1019+AQ1024+AQ1029+AQ1034+AQ1040+AQ1045+AQ1050+AQ1055+AQ1060+AQ1065+AQ1071+AQ1075+AQ1079+AQ1084+AQ1088+AQ1092</f>
        <v>4.5860721500229982</v>
      </c>
      <c r="AR1093" s="186"/>
      <c r="AS1093" s="187">
        <f>AS986+AS991+AS997+AS1002+AS1009+AS1014+AS1019+AS1024+AS1029+AS1034+AS1040+AS1045+AS1050+AS1055+AS1060+AS1065+AS1071+AS1075+AS1079+AS1084+AS1088+AS1092</f>
        <v>360.68239831</v>
      </c>
      <c r="AT1093" s="187">
        <f>AT986+AT991+AT997+AT1002+AT1009+AT1014+AT1019+AT1024+AT1029+AT1034+AT1040+AT1045+AT1050+AT1055+AT1060+AT1065+AT1071+AT1075+AT1079+AT1084+AT1088+AT1092</f>
        <v>4.1149518032438479</v>
      </c>
      <c r="AU1093" s="186"/>
      <c r="AV1093" s="187">
        <f>AV986+AV991+AV997+AV1002+AV1009+AV1014+AV1019+AV1024+AV1029+AV1034+AV1040+AV1045+AV1050+AV1055+AV1060+AV1065+AV1071+AV1075+AV1079+AV1084+AV1088+AV1092</f>
        <v>398.18845780999999</v>
      </c>
      <c r="AW1093" s="187">
        <f>AW986+AW991+AW997+AW1002+AW1009+AW1014+AW1019+AW1024+AW1029+AW1034+AW1040+AW1045+AW1050+AW1055+AW1060+AW1065+AW1071+AW1075+AW1079+AW1084+AW1088+AW1092</f>
        <v>4.4616779620374833</v>
      </c>
      <c r="AX1093" s="186"/>
      <c r="AY1093" s="187">
        <f>AY986+AY991+AY997+AY1002+AY1009+AY1014+AY1019+AY1024+AY1029+AY1034+AY1040+AY1045+AY1050+AY1055+AY1060+AY1065+AY1071+AY1075+AY1079+AY1084+AY1088+AY1092</f>
        <v>1473.0097101200001</v>
      </c>
      <c r="AZ1093" s="187">
        <f>AZ986+AZ991+AZ997+AZ1002+AZ1009+AZ1014+AZ1019+AZ1024+AZ1029+AZ1034+AZ1040+AZ1045+AZ1050+AZ1055+AZ1060+AZ1065+AZ1071+AZ1075+AZ1079+AZ1084+AZ1088+AZ1092</f>
        <v>16.76425335149737</v>
      </c>
      <c r="BA1093" s="186"/>
      <c r="BB1093" s="187">
        <f>BB986+BB991+BB997+BB1002+BB1009+BB1014+BB1019+BB1024+BB1029+BB1034+BB1040+BB1045+BB1050+BB1055+BB1060+BB1065+BB1071+BB1075+BB1079+BB1084+BB1088+BB1092</f>
        <v>1389.6966224699997</v>
      </c>
      <c r="BC1093" s="187">
        <f>BC986+BC991+BC997+BC1002+BC1009+BC1014+BC1019+BC1024+BC1029+BC1034+BC1040+BC1045+BC1050+BC1055+BC1060+BC1065+BC1071+BC1075+BC1079+BC1084+BC1088+BC1092</f>
        <v>16.697875160257961</v>
      </c>
      <c r="BD1093" s="186"/>
      <c r="BE1093" s="187">
        <f>BE986+BE991+BE997+BE1002+BE1009+BE1014+BE1019+BE1024+BE1029+BE1034+BE1040+BE1045+BE1050+BE1055+BE1060+BE1065+BE1071+BE1075+BE1079+BE1084+BE1088+BE1092</f>
        <v>1306.9553014699998</v>
      </c>
      <c r="BF1093" s="187">
        <f>BF986+BF991+BF997+BF1002+BF1009+BF1014+BF1019+BF1024+BF1029+BF1034+BF1040+BF1045+BF1050+BF1055+BF1060+BF1065+BF1071+BF1075+BF1079+BF1084+BF1088+BF1092</f>
        <v>16.392610014147092</v>
      </c>
      <c r="BG1093" s="186"/>
      <c r="BH1093" s="187">
        <f>BH986+BH991+BH997+BH1002+BH1009+BH1014+BH1019+BH1024+BH1029+BH1034+BH1040+BH1045+BH1050+BH1055+BH1060+BH1065+BH1071+BH1075+BH1079+BH1084+BH1088+BH1092</f>
        <v>1265.6828234700001</v>
      </c>
      <c r="BI1093" s="187">
        <f>BI986+BI991+BI997+BI1002+BI1009+BI1014+BI1019+BI1024+BI1029+BI1034+BI1040+BI1045+BI1050+BI1055+BI1060+BI1065+BI1071+BI1075+BI1079+BI1084+BI1088+BI1092</f>
        <v>16.716205047118279</v>
      </c>
      <c r="BJ1093" s="186"/>
      <c r="BK1093" s="187">
        <f>BK986+BK991+BK997+BK1002+BK1009+BK1014+BK1019+BK1024+BK1029+BK1034+BK1040+BK1045+BK1050+BK1055+BK1060+BK1065+BK1071+BK1075+BK1079+BK1084+BK1088+BK1092</f>
        <v>1193.5986099699999</v>
      </c>
      <c r="BL1093" s="187">
        <f>BL986+BL991+BL997+BL1002+BL1009+BL1014+BL1019+BL1024+BL1029+BL1034+BL1040+BL1045+BL1050+BL1055+BL1060+BL1065+BL1071+BL1075+BL1079+BL1084+BL1088+BL1092</f>
        <v>16.42744962035999</v>
      </c>
      <c r="BM1093" s="186"/>
      <c r="BN1093" s="186"/>
      <c r="BO1093" s="186"/>
      <c r="BP1093" s="186"/>
      <c r="BQ1093" s="187">
        <f t="shared" ref="BQ1093:BW1093" si="1560">BQ986+BQ991+BQ997+BQ1002+BQ1009+BQ1014+BQ1019+BQ1024+BQ1029+BQ1034+BQ1040+BQ1045+BQ1050+BQ1055+BQ1060+BQ1065+BQ1071+BQ1075+BQ1079+BQ1084+BQ1088+BQ1092</f>
        <v>404.99649243441564</v>
      </c>
      <c r="BR1093" s="187"/>
      <c r="BS1093" s="187">
        <f t="shared" si="1560"/>
        <v>0</v>
      </c>
      <c r="BT1093" s="187">
        <f t="shared" si="1560"/>
        <v>93.626754954769211</v>
      </c>
      <c r="BU1093" s="187">
        <f t="shared" si="1560"/>
        <v>101.31328108692448</v>
      </c>
      <c r="BV1093" s="187">
        <f t="shared" si="1560"/>
        <v>105.30289125205832</v>
      </c>
      <c r="BW1093" s="187">
        <f t="shared" si="1560"/>
        <v>103.45941947254947</v>
      </c>
      <c r="BX1093" s="187">
        <f>BX986+BX991+BX997+BX1002+BX1009+BX1014+BX1019+BX1024+BX1029+BX1034+BX1040+BX1045+BX1050+BX1055+BX1060+BX1065+BX1071+BX1075+BX1079+BX1084+BX1088+BX1092</f>
        <v>101.23495840952683</v>
      </c>
      <c r="BY1093" s="187">
        <f>BY986+BY991+BY997+BY1002+BY1009+BY1014+BY1019+BY1024+BY1029+BY1034+BY1040+BY1045+BY1050+BY1055+BY1060+BY1065+BY1071+BY1075+BY1079+BY1084+BY1088+BY1092</f>
        <v>113.61320496367721</v>
      </c>
      <c r="BZ1093" s="187">
        <f t="shared" ref="BZ1093:CH1093" si="1561">BZ986+BZ991+BZ997+BZ1002+BZ1009+BZ1014+BZ1019+BZ1024+BZ1029+BZ1034+BZ1040+BZ1045+BZ1050+BZ1055+BZ1060+BZ1065+BZ1071+BZ1075+BZ1079+BZ1084+BZ1088+BZ1092</f>
        <v>81.555886819999998</v>
      </c>
      <c r="CA1093" s="187">
        <f t="shared" si="1561"/>
        <v>0</v>
      </c>
      <c r="CB1093" s="187">
        <f t="shared" si="1561"/>
        <v>0</v>
      </c>
      <c r="CC1093" s="187">
        <f t="shared" si="1561"/>
        <v>84.919053079999998</v>
      </c>
      <c r="CD1093" s="187">
        <f t="shared" si="1561"/>
        <v>0</v>
      </c>
      <c r="CE1093" s="187">
        <f t="shared" si="1561"/>
        <v>0</v>
      </c>
      <c r="CF1093" s="187">
        <f t="shared" si="1561"/>
        <v>0</v>
      </c>
      <c r="CG1093" s="187">
        <f t="shared" si="1561"/>
        <v>0</v>
      </c>
      <c r="CH1093" s="187">
        <f t="shared" si="1561"/>
        <v>0</v>
      </c>
      <c r="CI1093" s="186"/>
      <c r="CJ1093" s="186"/>
      <c r="CK1093" s="188"/>
    </row>
    <row r="1094" spans="1:89" s="220" customFormat="1" ht="60">
      <c r="A1094" s="157" t="s">
        <v>447</v>
      </c>
      <c r="B1094" s="158"/>
      <c r="C1094" s="159"/>
      <c r="D1094" s="158"/>
      <c r="E1094" s="158"/>
      <c r="F1094" s="158"/>
      <c r="G1094" s="158"/>
      <c r="H1094" s="158"/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  <c r="T1094" s="158"/>
      <c r="U1094" s="158"/>
      <c r="V1094" s="158"/>
      <c r="W1094" s="158"/>
      <c r="X1094" s="158"/>
      <c r="Y1094" s="158"/>
      <c r="Z1094" s="158"/>
      <c r="AA1094" s="158"/>
      <c r="AB1094" s="158"/>
      <c r="AC1094" s="158"/>
      <c r="AD1094" s="158"/>
      <c r="AE1094" s="158"/>
      <c r="AF1094" s="158"/>
      <c r="AG1094" s="158"/>
      <c r="AH1094" s="158"/>
      <c r="AI1094" s="158"/>
      <c r="AJ1094" s="158"/>
      <c r="AK1094" s="158"/>
      <c r="AL1094" s="158"/>
      <c r="AM1094" s="158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</row>
    <row r="1095" spans="1:89" s="220" customFormat="1" ht="31.5" outlineLevel="1">
      <c r="A1095" s="75"/>
      <c r="B1095" s="75"/>
      <c r="C1095" s="94">
        <v>1</v>
      </c>
      <c r="D1095" s="129" t="s">
        <v>289</v>
      </c>
      <c r="E1095" s="189"/>
      <c r="F1095" s="189"/>
      <c r="G1095" s="189"/>
      <c r="H1095" s="189"/>
      <c r="I1095" s="189"/>
      <c r="J1095" s="189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63">
        <f t="shared" ref="AB1095" si="1562">AB1105+AB1110+AB1116+AB1121</f>
        <v>5.5663860500000002</v>
      </c>
      <c r="AC1095" s="163"/>
      <c r="AD1095" s="163"/>
      <c r="AE1095" s="163"/>
      <c r="AF1095" s="163"/>
      <c r="AG1095" s="163"/>
      <c r="AH1095" s="163"/>
      <c r="AI1095" s="163">
        <f t="shared" ref="AI1095:BI1095" si="1563">AI1105+AI1110+AI1116+AI1121</f>
        <v>5.5663860500000002</v>
      </c>
      <c r="AJ1095" s="163">
        <f t="shared" si="1563"/>
        <v>1917.619994225</v>
      </c>
      <c r="AK1095" s="163">
        <f t="shared" si="1563"/>
        <v>16.21673590701646</v>
      </c>
      <c r="AL1095" s="163">
        <f t="shared" si="1563"/>
        <v>0</v>
      </c>
      <c r="AM1095" s="163">
        <f t="shared" si="1563"/>
        <v>0</v>
      </c>
      <c r="AN1095" s="163">
        <f t="shared" si="1563"/>
        <v>0</v>
      </c>
      <c r="AO1095" s="163">
        <f t="shared" si="1563"/>
        <v>0</v>
      </c>
      <c r="AP1095" s="163">
        <f t="shared" si="1563"/>
        <v>0</v>
      </c>
      <c r="AQ1095" s="163">
        <f t="shared" si="1563"/>
        <v>0</v>
      </c>
      <c r="AR1095" s="163">
        <f t="shared" si="1563"/>
        <v>0</v>
      </c>
      <c r="AS1095" s="163">
        <f t="shared" si="1563"/>
        <v>0</v>
      </c>
      <c r="AT1095" s="163">
        <f t="shared" si="1563"/>
        <v>0</v>
      </c>
      <c r="AU1095" s="163">
        <f t="shared" si="1563"/>
        <v>0</v>
      </c>
      <c r="AV1095" s="163">
        <f t="shared" si="1563"/>
        <v>0</v>
      </c>
      <c r="AW1095" s="163">
        <f t="shared" si="1563"/>
        <v>0</v>
      </c>
      <c r="AX1095" s="163">
        <f t="shared" si="1563"/>
        <v>0</v>
      </c>
      <c r="AY1095" s="163">
        <f t="shared" si="1563"/>
        <v>0</v>
      </c>
      <c r="AZ1095" s="163">
        <f t="shared" si="1563"/>
        <v>0</v>
      </c>
      <c r="BA1095" s="163">
        <f t="shared" si="1563"/>
        <v>0</v>
      </c>
      <c r="BB1095" s="163">
        <f t="shared" si="1563"/>
        <v>0</v>
      </c>
      <c r="BC1095" s="163">
        <f t="shared" si="1563"/>
        <v>0</v>
      </c>
      <c r="BD1095" s="163">
        <f t="shared" si="1563"/>
        <v>0</v>
      </c>
      <c r="BE1095" s="163">
        <f t="shared" si="1563"/>
        <v>0</v>
      </c>
      <c r="BF1095" s="163">
        <f t="shared" si="1563"/>
        <v>0</v>
      </c>
      <c r="BG1095" s="163">
        <f t="shared" si="1563"/>
        <v>0</v>
      </c>
      <c r="BH1095" s="163">
        <f t="shared" si="1563"/>
        <v>0</v>
      </c>
      <c r="BI1095" s="163">
        <f t="shared" si="1563"/>
        <v>0</v>
      </c>
      <c r="BJ1095" s="163">
        <f>BJ1105+BJ1110+BJ1116+BJ1121</f>
        <v>0</v>
      </c>
      <c r="BK1095" s="163">
        <f>BK1105+BK1110+BK1116+BK1121</f>
        <v>0</v>
      </c>
      <c r="BL1095" s="163">
        <f>BL1105+BL1110+BL1116+BL1121</f>
        <v>0</v>
      </c>
      <c r="BM1095" s="189"/>
      <c r="BN1095" s="189"/>
      <c r="BO1095" s="189"/>
      <c r="BP1095" s="189"/>
      <c r="BQ1095" s="163">
        <f>BQ1105+BQ1110+BQ1116+BQ1121</f>
        <v>14.736680874917946</v>
      </c>
      <c r="BR1095" s="163"/>
      <c r="BS1095" s="163">
        <f>BS1105+BS1110+BS1116+BS1121</f>
        <v>0</v>
      </c>
      <c r="BT1095" s="163">
        <f t="shared" ref="BT1095:BW1095" si="1564">BT1105+BT1110+BT1116+BT1121</f>
        <v>14.736680874917946</v>
      </c>
      <c r="BU1095" s="163">
        <f t="shared" si="1564"/>
        <v>0</v>
      </c>
      <c r="BV1095" s="163">
        <f t="shared" si="1564"/>
        <v>0</v>
      </c>
      <c r="BW1095" s="163">
        <f t="shared" si="1564"/>
        <v>0</v>
      </c>
      <c r="BX1095" s="163">
        <f>BX1105+BX1110+BX1116+BX1121</f>
        <v>0</v>
      </c>
      <c r="BY1095" s="163">
        <f>BY1105+BY1110+BY1116+BY1121</f>
        <v>0</v>
      </c>
      <c r="BZ1095" s="163">
        <f t="shared" ref="BZ1095:CH1095" si="1565">BZ1105+BZ1110+BZ1116+BZ1121</f>
        <v>0</v>
      </c>
      <c r="CA1095" s="163">
        <f t="shared" si="1565"/>
        <v>0</v>
      </c>
      <c r="CB1095" s="163">
        <f t="shared" si="1565"/>
        <v>0</v>
      </c>
      <c r="CC1095" s="163">
        <f t="shared" si="1565"/>
        <v>0.97546308000000004</v>
      </c>
      <c r="CD1095" s="163">
        <f t="shared" si="1565"/>
        <v>0</v>
      </c>
      <c r="CE1095" s="163">
        <f t="shared" si="1565"/>
        <v>0</v>
      </c>
      <c r="CF1095" s="163">
        <f t="shared" si="1565"/>
        <v>0</v>
      </c>
      <c r="CG1095" s="163">
        <f t="shared" si="1565"/>
        <v>0</v>
      </c>
      <c r="CH1095" s="163">
        <f t="shared" si="1565"/>
        <v>0</v>
      </c>
      <c r="CI1095" s="189"/>
      <c r="CJ1095" s="189"/>
      <c r="CK1095" s="189"/>
    </row>
    <row r="1096" spans="1:89" s="220" customFormat="1" outlineLevel="1">
      <c r="A1096" s="214"/>
      <c r="B1096" s="214"/>
      <c r="C1096" s="95" t="s">
        <v>44</v>
      </c>
      <c r="D1096" s="122" t="s">
        <v>101</v>
      </c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221"/>
      <c r="AB1096" s="112"/>
      <c r="AC1096" s="246"/>
      <c r="AD1096" s="246"/>
      <c r="AE1096" s="246"/>
      <c r="AF1096" s="246"/>
      <c r="AG1096" s="246"/>
      <c r="AH1096" s="246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246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246"/>
      <c r="CG1096" s="582"/>
      <c r="CH1096" s="582"/>
      <c r="CI1096" s="112"/>
      <c r="CJ1096" s="112"/>
      <c r="CK1096" s="112"/>
    </row>
    <row r="1097" spans="1:89" s="220" customFormat="1" outlineLevel="1">
      <c r="A1097" s="214"/>
      <c r="B1097" s="214"/>
      <c r="C1097" s="466" t="s">
        <v>203</v>
      </c>
      <c r="D1097" s="464" t="s">
        <v>418</v>
      </c>
      <c r="E1097" s="222"/>
      <c r="F1097" s="222" t="s">
        <v>14</v>
      </c>
      <c r="G1097" s="599">
        <f t="shared" ref="G1097:G1104" si="1566">J1097+O1097+P1097+Q1097+I1097</f>
        <v>0</v>
      </c>
      <c r="H1097" s="224">
        <f>H1098+H1099+H1100</f>
        <v>0</v>
      </c>
      <c r="I1097" s="224">
        <f>I1098+I1099+I1100</f>
        <v>0</v>
      </c>
      <c r="J1097" s="224">
        <f>J1098+J1099+J1100</f>
        <v>0</v>
      </c>
      <c r="K1097" s="224">
        <f t="shared" ref="K1097" si="1567">K1098+K1099+K1100</f>
        <v>0</v>
      </c>
      <c r="L1097" s="224">
        <f t="shared" ref="L1097" si="1568">L1098+L1099+L1100</f>
        <v>0</v>
      </c>
      <c r="M1097" s="224">
        <f t="shared" ref="M1097" si="1569">M1098+M1099+M1100</f>
        <v>0</v>
      </c>
      <c r="N1097" s="224">
        <f t="shared" ref="N1097" si="1570">N1098+N1099+N1100</f>
        <v>0</v>
      </c>
      <c r="O1097" s="571">
        <f t="shared" ref="O1097" si="1571">O1098+O1099+O1100</f>
        <v>0</v>
      </c>
      <c r="P1097" s="224">
        <f t="shared" ref="P1097" si="1572">P1098+P1099+P1100</f>
        <v>0</v>
      </c>
      <c r="Q1097" s="224">
        <f t="shared" ref="Q1097" si="1573">Q1098+Q1099+Q1100</f>
        <v>0</v>
      </c>
      <c r="R1097" s="224">
        <f t="shared" ref="R1097" si="1574">R1098+R1099+R1100</f>
        <v>0</v>
      </c>
      <c r="S1097" s="224">
        <f t="shared" ref="S1097" si="1575">S1098+S1099+S1100</f>
        <v>0</v>
      </c>
      <c r="T1097" s="221">
        <f t="shared" ref="T1097:T1104" si="1576">SUM(U1097:Z1097)</f>
        <v>3</v>
      </c>
      <c r="U1097" s="221">
        <f t="shared" ref="U1097:V1097" si="1577">U1098+U1099+U1100</f>
        <v>0</v>
      </c>
      <c r="V1097" s="221">
        <f t="shared" si="1577"/>
        <v>3</v>
      </c>
      <c r="W1097" s="221">
        <f>W1098+W1099+W1100</f>
        <v>0</v>
      </c>
      <c r="X1097" s="221">
        <f t="shared" ref="X1097:Z1097" si="1578">X1098+X1099+X1100</f>
        <v>0</v>
      </c>
      <c r="Y1097" s="221">
        <f t="shared" si="1578"/>
        <v>0</v>
      </c>
      <c r="Z1097" s="221">
        <f t="shared" si="1578"/>
        <v>0</v>
      </c>
      <c r="AA1097" s="229" t="s">
        <v>316</v>
      </c>
      <c r="AB1097" s="575">
        <f t="shared" ref="AB1097:AB1104" si="1579">AI1097+AX1097+BA1097+BD1097+AF1097</f>
        <v>0</v>
      </c>
      <c r="AC1097" s="222">
        <f t="shared" ref="AC1097:AE1097" si="1580">AC1098+AC1099+AC1100</f>
        <v>0</v>
      </c>
      <c r="AD1097" s="222">
        <f t="shared" si="1580"/>
        <v>0</v>
      </c>
      <c r="AE1097" s="222">
        <f t="shared" si="1580"/>
        <v>0</v>
      </c>
      <c r="AF1097" s="223">
        <v>0</v>
      </c>
      <c r="AG1097" s="223">
        <v>0</v>
      </c>
      <c r="AH1097" s="223">
        <v>0</v>
      </c>
      <c r="AI1097" s="223">
        <v>0</v>
      </c>
      <c r="AJ1097" s="223">
        <v>0</v>
      </c>
      <c r="AK1097" s="223">
        <v>0</v>
      </c>
      <c r="AL1097" s="223">
        <v>0</v>
      </c>
      <c r="AM1097" s="223">
        <v>0</v>
      </c>
      <c r="AN1097" s="223">
        <v>0</v>
      </c>
      <c r="AO1097" s="223">
        <v>0</v>
      </c>
      <c r="AP1097" s="223">
        <v>0</v>
      </c>
      <c r="AQ1097" s="223">
        <v>0</v>
      </c>
      <c r="AR1097" s="223">
        <v>0</v>
      </c>
      <c r="AS1097" s="223">
        <v>0</v>
      </c>
      <c r="AT1097" s="223">
        <v>0</v>
      </c>
      <c r="AU1097" s="223">
        <v>0</v>
      </c>
      <c r="AV1097" s="223">
        <v>0</v>
      </c>
      <c r="AW1097" s="223">
        <v>0</v>
      </c>
      <c r="AX1097" s="223">
        <v>0</v>
      </c>
      <c r="AY1097" s="223">
        <v>0</v>
      </c>
      <c r="AZ1097" s="223">
        <v>0</v>
      </c>
      <c r="BA1097" s="223">
        <v>0</v>
      </c>
      <c r="BB1097" s="223">
        <v>0</v>
      </c>
      <c r="BC1097" s="223">
        <v>0</v>
      </c>
      <c r="BD1097" s="223">
        <v>0</v>
      </c>
      <c r="BE1097" s="223">
        <v>0</v>
      </c>
      <c r="BF1097" s="223">
        <v>0</v>
      </c>
      <c r="BG1097" s="223">
        <v>0</v>
      </c>
      <c r="BH1097" s="223">
        <v>0</v>
      </c>
      <c r="BI1097" s="223">
        <v>0</v>
      </c>
      <c r="BJ1097" s="223">
        <v>0</v>
      </c>
      <c r="BK1097" s="223">
        <v>0</v>
      </c>
      <c r="BL1097" s="223">
        <v>0</v>
      </c>
      <c r="BM1097" s="121"/>
      <c r="BN1097" s="121"/>
      <c r="BO1097" s="121"/>
      <c r="BP1097" s="121"/>
      <c r="BQ1097" s="575">
        <f>SUM(BU1097:BY1097)</f>
        <v>0</v>
      </c>
      <c r="BR1097" s="239"/>
      <c r="BS1097" s="222">
        <v>0</v>
      </c>
      <c r="BT1097" s="222">
        <v>0</v>
      </c>
      <c r="BU1097" s="222">
        <v>0</v>
      </c>
      <c r="BV1097" s="222">
        <v>0</v>
      </c>
      <c r="BW1097" s="222">
        <v>0</v>
      </c>
      <c r="BX1097" s="222">
        <v>0</v>
      </c>
      <c r="BY1097" s="222">
        <v>0</v>
      </c>
      <c r="BZ1097" s="112"/>
      <c r="CA1097" s="239"/>
      <c r="CB1097" s="112"/>
      <c r="CC1097" s="112"/>
      <c r="CD1097" s="112"/>
      <c r="CE1097" s="112"/>
      <c r="CF1097" s="246"/>
      <c r="CG1097" s="582"/>
      <c r="CH1097" s="582"/>
      <c r="CI1097" s="112"/>
      <c r="CJ1097" s="112"/>
      <c r="CK1097" s="112"/>
    </row>
    <row r="1098" spans="1:89" s="220" customFormat="1" ht="45" outlineLevel="1">
      <c r="A1098" s="222"/>
      <c r="B1098" s="222"/>
      <c r="C1098" s="569" t="s">
        <v>419</v>
      </c>
      <c r="D1098" s="219" t="s">
        <v>422</v>
      </c>
      <c r="E1098" s="222" t="s">
        <v>74</v>
      </c>
      <c r="F1098" s="222" t="s">
        <v>14</v>
      </c>
      <c r="G1098" s="599">
        <f t="shared" si="1566"/>
        <v>0</v>
      </c>
      <c r="H1098" s="570"/>
      <c r="I1098" s="571"/>
      <c r="J1098" s="570"/>
      <c r="K1098" s="224"/>
      <c r="L1098" s="224"/>
      <c r="M1098" s="224"/>
      <c r="N1098" s="224"/>
      <c r="O1098" s="571">
        <f t="shared" ref="O1098:O1104" si="1581">SUM(K1098:N1098)</f>
        <v>0</v>
      </c>
      <c r="P1098" s="224"/>
      <c r="Q1098" s="224"/>
      <c r="R1098" s="224"/>
      <c r="S1098" s="224"/>
      <c r="T1098" s="221">
        <f t="shared" si="1576"/>
        <v>0</v>
      </c>
      <c r="U1098" s="222"/>
      <c r="V1098" s="222"/>
      <c r="W1098" s="222"/>
      <c r="X1098" s="222"/>
      <c r="Y1098" s="222"/>
      <c r="Z1098" s="222"/>
      <c r="AA1098" s="229" t="s">
        <v>316</v>
      </c>
      <c r="AB1098" s="575">
        <f t="shared" si="1579"/>
        <v>0</v>
      </c>
      <c r="AC1098" s="222"/>
      <c r="AD1098" s="568">
        <f t="shared" ref="AD1098:AD1102" si="1582">AC1098*344.5</f>
        <v>0</v>
      </c>
      <c r="AE1098" s="578"/>
      <c r="AF1098" s="223"/>
      <c r="AG1098" s="660">
        <v>0</v>
      </c>
      <c r="AH1098" s="662"/>
      <c r="AI1098" s="223"/>
      <c r="AJ1098" s="660">
        <v>0</v>
      </c>
      <c r="AK1098" s="223"/>
      <c r="AL1098" s="223"/>
      <c r="AM1098" s="223">
        <v>0</v>
      </c>
      <c r="AN1098" s="223"/>
      <c r="AO1098" s="223"/>
      <c r="AP1098" s="223">
        <v>0</v>
      </c>
      <c r="AQ1098" s="223"/>
      <c r="AR1098" s="223"/>
      <c r="AS1098" s="223">
        <v>0</v>
      </c>
      <c r="AT1098" s="223"/>
      <c r="AU1098" s="223"/>
      <c r="AV1098" s="223">
        <v>0</v>
      </c>
      <c r="AW1098" s="223"/>
      <c r="AX1098" s="223">
        <v>0</v>
      </c>
      <c r="AY1098" s="223">
        <v>0</v>
      </c>
      <c r="AZ1098" s="223">
        <v>0</v>
      </c>
      <c r="BA1098" s="223"/>
      <c r="BB1098" s="223">
        <v>0</v>
      </c>
      <c r="BC1098" s="223"/>
      <c r="BD1098" s="223"/>
      <c r="BE1098" s="223">
        <v>0</v>
      </c>
      <c r="BF1098" s="223"/>
      <c r="BG1098" s="223"/>
      <c r="BH1098" s="223">
        <v>0</v>
      </c>
      <c r="BI1098" s="223"/>
      <c r="BJ1098" s="223"/>
      <c r="BK1098" s="223">
        <v>0</v>
      </c>
      <c r="BL1098" s="223"/>
      <c r="BM1098" s="223"/>
      <c r="BN1098" s="223"/>
      <c r="BO1098" s="223"/>
      <c r="BP1098" s="223"/>
      <c r="BQ1098" s="599">
        <f>SUM(BS1098:BW1098)</f>
        <v>0</v>
      </c>
      <c r="BR1098" s="223">
        <v>0</v>
      </c>
      <c r="BS1098" s="568">
        <v>0</v>
      </c>
      <c r="BT1098" s="568">
        <v>0</v>
      </c>
      <c r="BU1098" s="568">
        <v>0</v>
      </c>
      <c r="BV1098" s="568">
        <v>0</v>
      </c>
      <c r="BW1098" s="568">
        <v>0</v>
      </c>
      <c r="BX1098" s="568">
        <v>0</v>
      </c>
      <c r="BY1098" s="568">
        <v>0</v>
      </c>
      <c r="BZ1098" s="222"/>
      <c r="CA1098" s="223"/>
      <c r="CB1098" s="222"/>
      <c r="CC1098" s="222"/>
      <c r="CD1098" s="222"/>
      <c r="CE1098" s="222"/>
      <c r="CF1098" s="222"/>
      <c r="CG1098" s="222"/>
      <c r="CH1098" s="222"/>
      <c r="CI1098" s="221"/>
      <c r="CJ1098" s="221"/>
      <c r="CK1098" s="214"/>
    </row>
    <row r="1099" spans="1:89" s="220" customFormat="1" ht="30" outlineLevel="1">
      <c r="A1099" s="568"/>
      <c r="B1099" s="568"/>
      <c r="C1099" s="569" t="s">
        <v>420</v>
      </c>
      <c r="D1099" s="219" t="s">
        <v>423</v>
      </c>
      <c r="E1099" s="222" t="s">
        <v>345</v>
      </c>
      <c r="F1099" s="222" t="s">
        <v>14</v>
      </c>
      <c r="G1099" s="599">
        <f t="shared" si="1566"/>
        <v>0</v>
      </c>
      <c r="H1099" s="570"/>
      <c r="I1099" s="571"/>
      <c r="J1099" s="570"/>
      <c r="K1099" s="571"/>
      <c r="L1099" s="571"/>
      <c r="M1099" s="571"/>
      <c r="N1099" s="571"/>
      <c r="O1099" s="571">
        <f t="shared" si="1581"/>
        <v>0</v>
      </c>
      <c r="P1099" s="571"/>
      <c r="Q1099" s="571"/>
      <c r="R1099" s="571"/>
      <c r="S1099" s="571"/>
      <c r="T1099" s="221">
        <f t="shared" si="1576"/>
        <v>3</v>
      </c>
      <c r="U1099" s="568"/>
      <c r="V1099" s="568">
        <v>3</v>
      </c>
      <c r="W1099" s="568">
        <v>0</v>
      </c>
      <c r="X1099" s="568"/>
      <c r="Y1099" s="568"/>
      <c r="Z1099" s="568"/>
      <c r="AA1099" s="229" t="s">
        <v>316</v>
      </c>
      <c r="AB1099" s="575">
        <f t="shared" si="1579"/>
        <v>0</v>
      </c>
      <c r="AC1099" s="222"/>
      <c r="AD1099" s="568">
        <f t="shared" si="1582"/>
        <v>0</v>
      </c>
      <c r="AE1099" s="578"/>
      <c r="AF1099" s="223"/>
      <c r="AG1099" s="660">
        <v>0</v>
      </c>
      <c r="AH1099" s="663">
        <v>0</v>
      </c>
      <c r="AI1099" s="660"/>
      <c r="AJ1099" s="660">
        <v>0</v>
      </c>
      <c r="AK1099" s="660"/>
      <c r="AL1099" s="685"/>
      <c r="AM1099" s="686">
        <v>0</v>
      </c>
      <c r="AN1099" s="660"/>
      <c r="AO1099" s="660"/>
      <c r="AP1099" s="660">
        <v>0</v>
      </c>
      <c r="AQ1099" s="660"/>
      <c r="AR1099" s="660"/>
      <c r="AS1099" s="660">
        <v>0</v>
      </c>
      <c r="AT1099" s="660"/>
      <c r="AU1099" s="660"/>
      <c r="AV1099" s="660">
        <v>0</v>
      </c>
      <c r="AW1099" s="660"/>
      <c r="AX1099" s="223">
        <v>0</v>
      </c>
      <c r="AY1099" s="223">
        <v>0</v>
      </c>
      <c r="AZ1099" s="223">
        <v>0</v>
      </c>
      <c r="BA1099" s="660"/>
      <c r="BB1099" s="660">
        <v>0</v>
      </c>
      <c r="BC1099" s="660"/>
      <c r="BD1099" s="660"/>
      <c r="BE1099" s="660">
        <v>0</v>
      </c>
      <c r="BF1099" s="660"/>
      <c r="BG1099" s="660"/>
      <c r="BH1099" s="660">
        <v>0</v>
      </c>
      <c r="BI1099" s="660"/>
      <c r="BJ1099" s="660"/>
      <c r="BK1099" s="660">
        <v>0</v>
      </c>
      <c r="BL1099" s="660"/>
      <c r="BM1099" s="660"/>
      <c r="BN1099" s="660"/>
      <c r="BO1099" s="660"/>
      <c r="BP1099" s="660"/>
      <c r="BQ1099" s="599">
        <f t="shared" ref="BQ1099:BQ1103" si="1583">SUM(BS1099:BW1099)</f>
        <v>0</v>
      </c>
      <c r="BR1099" s="223">
        <v>0</v>
      </c>
      <c r="BS1099" s="568">
        <v>0</v>
      </c>
      <c r="BT1099" s="568">
        <v>0</v>
      </c>
      <c r="BU1099" s="568">
        <v>0</v>
      </c>
      <c r="BV1099" s="568">
        <v>0</v>
      </c>
      <c r="BW1099" s="568">
        <v>0</v>
      </c>
      <c r="BX1099" s="568">
        <v>0</v>
      </c>
      <c r="BY1099" s="568">
        <v>0</v>
      </c>
      <c r="BZ1099" s="570"/>
      <c r="CA1099" s="223"/>
      <c r="CB1099" s="578"/>
      <c r="CC1099" s="578"/>
      <c r="CD1099" s="578"/>
      <c r="CE1099" s="578"/>
      <c r="CF1099" s="578"/>
      <c r="CG1099" s="578"/>
      <c r="CH1099" s="578"/>
      <c r="CI1099" s="578"/>
      <c r="CJ1099" s="578"/>
      <c r="CK1099" s="577"/>
    </row>
    <row r="1100" spans="1:89" s="220" customFormat="1" ht="30" outlineLevel="1">
      <c r="A1100" s="568"/>
      <c r="B1100" s="568"/>
      <c r="C1100" s="574" t="s">
        <v>421</v>
      </c>
      <c r="D1100" s="313" t="s">
        <v>424</v>
      </c>
      <c r="E1100" s="222" t="s">
        <v>75</v>
      </c>
      <c r="F1100" s="222" t="s">
        <v>14</v>
      </c>
      <c r="G1100" s="599">
        <f t="shared" si="1566"/>
        <v>0</v>
      </c>
      <c r="H1100" s="570"/>
      <c r="I1100" s="571"/>
      <c r="J1100" s="570"/>
      <c r="K1100" s="571"/>
      <c r="L1100" s="571"/>
      <c r="M1100" s="571"/>
      <c r="N1100" s="571"/>
      <c r="O1100" s="571">
        <f t="shared" si="1581"/>
        <v>0</v>
      </c>
      <c r="P1100" s="571"/>
      <c r="Q1100" s="571"/>
      <c r="R1100" s="571"/>
      <c r="S1100" s="571"/>
      <c r="T1100" s="221">
        <f t="shared" si="1576"/>
        <v>0</v>
      </c>
      <c r="U1100" s="568"/>
      <c r="V1100" s="568"/>
      <c r="W1100" s="568">
        <v>0</v>
      </c>
      <c r="X1100" s="568"/>
      <c r="Y1100" s="568"/>
      <c r="Z1100" s="568"/>
      <c r="AA1100" s="296" t="s">
        <v>316</v>
      </c>
      <c r="AB1100" s="575">
        <f t="shared" si="1579"/>
        <v>0</v>
      </c>
      <c r="AC1100" s="212"/>
      <c r="AD1100" s="568">
        <f t="shared" si="1582"/>
        <v>0</v>
      </c>
      <c r="AE1100" s="584"/>
      <c r="AF1100" s="396"/>
      <c r="AG1100" s="660">
        <v>0</v>
      </c>
      <c r="AH1100" s="663">
        <v>0</v>
      </c>
      <c r="AI1100" s="660">
        <v>0</v>
      </c>
      <c r="AJ1100" s="660">
        <v>0</v>
      </c>
      <c r="AK1100" s="660">
        <v>0</v>
      </c>
      <c r="AL1100" s="660"/>
      <c r="AM1100" s="660">
        <v>0</v>
      </c>
      <c r="AN1100" s="660"/>
      <c r="AO1100" s="660"/>
      <c r="AP1100" s="660">
        <v>0</v>
      </c>
      <c r="AQ1100" s="660"/>
      <c r="AR1100" s="660"/>
      <c r="AS1100" s="660">
        <v>0</v>
      </c>
      <c r="AT1100" s="660"/>
      <c r="AU1100" s="660"/>
      <c r="AV1100" s="660">
        <v>0</v>
      </c>
      <c r="AW1100" s="660"/>
      <c r="AX1100" s="223">
        <v>0</v>
      </c>
      <c r="AY1100" s="223">
        <v>0</v>
      </c>
      <c r="AZ1100" s="223">
        <v>0</v>
      </c>
      <c r="BA1100" s="660"/>
      <c r="BB1100" s="660">
        <v>0</v>
      </c>
      <c r="BC1100" s="660"/>
      <c r="BD1100" s="660"/>
      <c r="BE1100" s="660">
        <v>0</v>
      </c>
      <c r="BF1100" s="660"/>
      <c r="BG1100" s="660"/>
      <c r="BH1100" s="660">
        <v>0</v>
      </c>
      <c r="BI1100" s="660"/>
      <c r="BJ1100" s="660"/>
      <c r="BK1100" s="660">
        <v>0</v>
      </c>
      <c r="BL1100" s="660"/>
      <c r="BM1100" s="660"/>
      <c r="BN1100" s="660"/>
      <c r="BO1100" s="660"/>
      <c r="BP1100" s="660"/>
      <c r="BQ1100" s="599">
        <f t="shared" si="1583"/>
        <v>0</v>
      </c>
      <c r="BR1100" s="223">
        <v>0</v>
      </c>
      <c r="BS1100" s="568">
        <v>0</v>
      </c>
      <c r="BT1100" s="568">
        <v>0</v>
      </c>
      <c r="BU1100" s="568">
        <v>0</v>
      </c>
      <c r="BV1100" s="568">
        <v>0</v>
      </c>
      <c r="BW1100" s="568">
        <v>0</v>
      </c>
      <c r="BX1100" s="568">
        <v>0</v>
      </c>
      <c r="BY1100" s="568">
        <v>0</v>
      </c>
      <c r="BZ1100" s="570"/>
      <c r="CA1100" s="223"/>
      <c r="CB1100" s="578"/>
      <c r="CC1100" s="578"/>
      <c r="CD1100" s="578"/>
      <c r="CE1100" s="578"/>
      <c r="CF1100" s="578"/>
      <c r="CG1100" s="578"/>
      <c r="CH1100" s="578"/>
      <c r="CI1100" s="578"/>
      <c r="CJ1100" s="578"/>
      <c r="CK1100" s="577"/>
    </row>
    <row r="1101" spans="1:89" s="220" customFormat="1" ht="30" outlineLevel="1">
      <c r="A1101" s="689"/>
      <c r="B1101" s="660"/>
      <c r="C1101" s="466" t="s">
        <v>205</v>
      </c>
      <c r="D1101" s="467" t="s">
        <v>425</v>
      </c>
      <c r="E1101" s="222" t="s">
        <v>75</v>
      </c>
      <c r="F1101" s="222" t="s">
        <v>14</v>
      </c>
      <c r="G1101" s="599">
        <f t="shared" si="1566"/>
        <v>0</v>
      </c>
      <c r="H1101" s="570"/>
      <c r="I1101" s="571"/>
      <c r="J1101" s="570">
        <v>0</v>
      </c>
      <c r="K1101" s="571"/>
      <c r="L1101" s="571"/>
      <c r="M1101" s="571"/>
      <c r="N1101" s="571"/>
      <c r="O1101" s="571">
        <f t="shared" si="1581"/>
        <v>0</v>
      </c>
      <c r="P1101" s="571"/>
      <c r="Q1101" s="571"/>
      <c r="R1101" s="571"/>
      <c r="S1101" s="571"/>
      <c r="T1101" s="221">
        <f t="shared" si="1576"/>
        <v>28</v>
      </c>
      <c r="U1101" s="568"/>
      <c r="V1101" s="568">
        <v>10</v>
      </c>
      <c r="W1101" s="568">
        <v>18</v>
      </c>
      <c r="X1101" s="568"/>
      <c r="Y1101" s="568"/>
      <c r="Z1101" s="568"/>
      <c r="AA1101" s="222" t="s">
        <v>316</v>
      </c>
      <c r="AB1101" s="575">
        <f t="shared" si="1579"/>
        <v>5.9896119999999997E-2</v>
      </c>
      <c r="AC1101" s="222"/>
      <c r="AD1101" s="568">
        <f t="shared" si="1582"/>
        <v>0</v>
      </c>
      <c r="AE1101" s="584"/>
      <c r="AF1101" s="687"/>
      <c r="AG1101" s="660">
        <v>0</v>
      </c>
      <c r="AH1101" s="688"/>
      <c r="AI1101" s="660">
        <v>5.9896119999999997E-2</v>
      </c>
      <c r="AJ1101" s="660">
        <v>20.634213339999999</v>
      </c>
      <c r="AK1101" s="660">
        <v>0.13054763733040001</v>
      </c>
      <c r="AL1101" s="660"/>
      <c r="AM1101" s="669">
        <v>0</v>
      </c>
      <c r="AN1101" s="660"/>
      <c r="AO1101" s="660"/>
      <c r="AP1101" s="669">
        <v>0</v>
      </c>
      <c r="AQ1101" s="660"/>
      <c r="AR1101" s="660"/>
      <c r="AS1101" s="669">
        <v>0</v>
      </c>
      <c r="AT1101" s="660"/>
      <c r="AU1101" s="660"/>
      <c r="AV1101" s="669">
        <v>0</v>
      </c>
      <c r="AW1101" s="660"/>
      <c r="AX1101" s="350">
        <v>0</v>
      </c>
      <c r="AY1101" s="350">
        <v>0</v>
      </c>
      <c r="AZ1101" s="350">
        <v>0</v>
      </c>
      <c r="BA1101" s="660"/>
      <c r="BB1101" s="669">
        <v>0</v>
      </c>
      <c r="BC1101" s="660"/>
      <c r="BD1101" s="660"/>
      <c r="BE1101" s="669">
        <v>0</v>
      </c>
      <c r="BF1101" s="660"/>
      <c r="BG1101" s="660"/>
      <c r="BH1101" s="669">
        <v>0</v>
      </c>
      <c r="BI1101" s="660"/>
      <c r="BJ1101" s="660"/>
      <c r="BK1101" s="669">
        <v>0</v>
      </c>
      <c r="BL1101" s="660"/>
      <c r="BM1101" s="660"/>
      <c r="BN1101" s="660"/>
      <c r="BO1101" s="660"/>
      <c r="BP1101" s="660"/>
      <c r="BQ1101" s="599">
        <f t="shared" si="1583"/>
        <v>0</v>
      </c>
      <c r="BR1101" s="223"/>
      <c r="BS1101" s="568"/>
      <c r="BT1101" s="568"/>
      <c r="BU1101" s="568"/>
      <c r="BV1101" s="568"/>
      <c r="BW1101" s="568"/>
      <c r="BX1101" s="568"/>
      <c r="BY1101" s="568"/>
      <c r="BZ1101" s="570"/>
      <c r="CA1101" s="223"/>
      <c r="CB1101" s="568"/>
      <c r="CC1101" s="568">
        <v>0</v>
      </c>
      <c r="CD1101" s="578"/>
      <c r="CE1101" s="568"/>
      <c r="CF1101" s="568"/>
      <c r="CG1101" s="568"/>
      <c r="CH1101" s="568"/>
      <c r="CI1101" s="578"/>
      <c r="CJ1101" s="578"/>
      <c r="CK1101" s="577"/>
    </row>
    <row r="1102" spans="1:89" s="220" customFormat="1" ht="30" outlineLevel="1">
      <c r="A1102" s="689"/>
      <c r="B1102" s="660"/>
      <c r="C1102" s="468" t="s">
        <v>207</v>
      </c>
      <c r="D1102" s="467" t="s">
        <v>371</v>
      </c>
      <c r="E1102" s="222" t="s">
        <v>75</v>
      </c>
      <c r="F1102" s="222" t="s">
        <v>14</v>
      </c>
      <c r="G1102" s="599">
        <f t="shared" si="1566"/>
        <v>0</v>
      </c>
      <c r="H1102" s="570"/>
      <c r="I1102" s="571"/>
      <c r="J1102" s="570"/>
      <c r="K1102" s="571"/>
      <c r="L1102" s="571"/>
      <c r="M1102" s="571"/>
      <c r="N1102" s="571"/>
      <c r="O1102" s="571">
        <f t="shared" si="1581"/>
        <v>0</v>
      </c>
      <c r="P1102" s="571"/>
      <c r="Q1102" s="571"/>
      <c r="R1102" s="571"/>
      <c r="S1102" s="571"/>
      <c r="T1102" s="221">
        <f t="shared" si="1576"/>
        <v>83</v>
      </c>
      <c r="U1102" s="568"/>
      <c r="V1102" s="589">
        <v>24</v>
      </c>
      <c r="W1102" s="568">
        <v>59</v>
      </c>
      <c r="X1102" s="568"/>
      <c r="Y1102" s="568"/>
      <c r="Z1102" s="568"/>
      <c r="AA1102" s="222" t="s">
        <v>316</v>
      </c>
      <c r="AB1102" s="575">
        <f t="shared" si="1579"/>
        <v>5.5064899299999999</v>
      </c>
      <c r="AC1102" s="222"/>
      <c r="AD1102" s="568">
        <f t="shared" si="1582"/>
        <v>0</v>
      </c>
      <c r="AE1102" s="584"/>
      <c r="AF1102" s="687"/>
      <c r="AG1102" s="660">
        <v>0</v>
      </c>
      <c r="AH1102" s="688"/>
      <c r="AI1102" s="660">
        <v>5.5064899299999999</v>
      </c>
      <c r="AJ1102" s="660">
        <v>1896.9857808849999</v>
      </c>
      <c r="AK1102" s="660">
        <v>16.086188269686058</v>
      </c>
      <c r="AL1102" s="660"/>
      <c r="AM1102" s="669">
        <v>0</v>
      </c>
      <c r="AN1102" s="660"/>
      <c r="AO1102" s="660"/>
      <c r="AP1102" s="669">
        <v>0</v>
      </c>
      <c r="AQ1102" s="660"/>
      <c r="AR1102" s="660"/>
      <c r="AS1102" s="669">
        <v>0</v>
      </c>
      <c r="AT1102" s="660"/>
      <c r="AU1102" s="660"/>
      <c r="AV1102" s="669">
        <v>0</v>
      </c>
      <c r="AW1102" s="660"/>
      <c r="AX1102" s="350">
        <v>0</v>
      </c>
      <c r="AY1102" s="350">
        <v>0</v>
      </c>
      <c r="AZ1102" s="350">
        <v>0</v>
      </c>
      <c r="BA1102" s="660"/>
      <c r="BB1102" s="669">
        <v>0</v>
      </c>
      <c r="BC1102" s="660"/>
      <c r="BD1102" s="660"/>
      <c r="BE1102" s="669">
        <v>0</v>
      </c>
      <c r="BF1102" s="660"/>
      <c r="BG1102" s="660"/>
      <c r="BH1102" s="669">
        <v>0</v>
      </c>
      <c r="BI1102" s="660"/>
      <c r="BJ1102" s="660"/>
      <c r="BK1102" s="669">
        <v>0</v>
      </c>
      <c r="BL1102" s="660"/>
      <c r="BM1102" s="660"/>
      <c r="BN1102" s="660"/>
      <c r="BO1102" s="660"/>
      <c r="BP1102" s="660"/>
      <c r="BQ1102" s="599">
        <f t="shared" si="1583"/>
        <v>14.736680874917946</v>
      </c>
      <c r="BR1102" s="223"/>
      <c r="BS1102" s="568"/>
      <c r="BT1102" s="579">
        <v>14.736680874917946</v>
      </c>
      <c r="BU1102" s="568"/>
      <c r="BV1102" s="568"/>
      <c r="BW1102" s="568"/>
      <c r="BX1102" s="568"/>
      <c r="BY1102" s="568"/>
      <c r="BZ1102" s="570"/>
      <c r="CA1102" s="223"/>
      <c r="CB1102" s="568"/>
      <c r="CC1102" s="568">
        <v>0.97546308000000004</v>
      </c>
      <c r="CD1102" s="568"/>
      <c r="CE1102" s="568"/>
      <c r="CF1102" s="568"/>
      <c r="CG1102" s="568"/>
      <c r="CH1102" s="568"/>
      <c r="CI1102" s="578"/>
      <c r="CJ1102" s="578"/>
      <c r="CK1102" s="577"/>
    </row>
    <row r="1103" spans="1:89" s="220" customFormat="1" ht="30" outlineLevel="1">
      <c r="A1103" s="690"/>
      <c r="B1103" s="660"/>
      <c r="C1103" s="466" t="s">
        <v>209</v>
      </c>
      <c r="D1103" s="469" t="s">
        <v>366</v>
      </c>
      <c r="E1103" s="226" t="s">
        <v>75</v>
      </c>
      <c r="F1103" s="226" t="s">
        <v>14</v>
      </c>
      <c r="G1103" s="599">
        <f t="shared" si="1566"/>
        <v>0</v>
      </c>
      <c r="H1103" s="225">
        <v>1725</v>
      </c>
      <c r="I1103" s="571"/>
      <c r="J1103" s="225"/>
      <c r="K1103" s="571"/>
      <c r="L1103" s="571"/>
      <c r="M1103" s="571"/>
      <c r="N1103" s="571"/>
      <c r="O1103" s="571">
        <f t="shared" si="1581"/>
        <v>0</v>
      </c>
      <c r="P1103" s="571"/>
      <c r="Q1103" s="571"/>
      <c r="R1103" s="571"/>
      <c r="S1103" s="571"/>
      <c r="T1103" s="221">
        <f t="shared" si="1576"/>
        <v>213</v>
      </c>
      <c r="U1103" s="568">
        <v>213</v>
      </c>
      <c r="V1103" s="568"/>
      <c r="W1103" s="568"/>
      <c r="X1103" s="568"/>
      <c r="Y1103" s="568"/>
      <c r="Z1103" s="568"/>
      <c r="AA1103" s="222" t="s">
        <v>316</v>
      </c>
      <c r="AB1103" s="575">
        <f t="shared" si="1579"/>
        <v>0</v>
      </c>
      <c r="AC1103" s="222"/>
      <c r="AD1103" s="568">
        <f t="shared" ref="AD1103" si="1584">AC1103*344.5</f>
        <v>0</v>
      </c>
      <c r="AE1103" s="584"/>
      <c r="AF1103" s="687"/>
      <c r="AG1103" s="660">
        <v>0</v>
      </c>
      <c r="AH1103" s="688"/>
      <c r="AI1103" s="660"/>
      <c r="AJ1103" s="660">
        <v>0</v>
      </c>
      <c r="AK1103" s="660"/>
      <c r="AL1103" s="660"/>
      <c r="AM1103" s="660">
        <v>0</v>
      </c>
      <c r="AN1103" s="660"/>
      <c r="AO1103" s="660"/>
      <c r="AP1103" s="660">
        <v>0</v>
      </c>
      <c r="AQ1103" s="660"/>
      <c r="AR1103" s="660"/>
      <c r="AS1103" s="660">
        <v>0</v>
      </c>
      <c r="AT1103" s="660"/>
      <c r="AU1103" s="660"/>
      <c r="AV1103" s="660">
        <v>0</v>
      </c>
      <c r="AW1103" s="660"/>
      <c r="AX1103" s="223">
        <v>0</v>
      </c>
      <c r="AY1103" s="223">
        <v>0</v>
      </c>
      <c r="AZ1103" s="223">
        <v>0</v>
      </c>
      <c r="BA1103" s="660"/>
      <c r="BB1103" s="660">
        <v>0</v>
      </c>
      <c r="BC1103" s="660"/>
      <c r="BD1103" s="660"/>
      <c r="BE1103" s="660">
        <v>0</v>
      </c>
      <c r="BF1103" s="660"/>
      <c r="BG1103" s="660"/>
      <c r="BH1103" s="660">
        <v>0</v>
      </c>
      <c r="BI1103" s="660"/>
      <c r="BJ1103" s="660"/>
      <c r="BK1103" s="660">
        <v>0</v>
      </c>
      <c r="BL1103" s="660"/>
      <c r="BM1103" s="660"/>
      <c r="BN1103" s="660"/>
      <c r="BO1103" s="660"/>
      <c r="BP1103" s="660"/>
      <c r="BQ1103" s="599">
        <f t="shared" si="1583"/>
        <v>0</v>
      </c>
      <c r="BR1103" s="223"/>
      <c r="BS1103" s="568"/>
      <c r="BT1103" s="568"/>
      <c r="BU1103" s="568"/>
      <c r="BV1103" s="568"/>
      <c r="BW1103" s="568"/>
      <c r="BX1103" s="568"/>
      <c r="BY1103" s="568"/>
      <c r="BZ1103" s="570">
        <f>SUM(CA1103:CD1103)</f>
        <v>0</v>
      </c>
      <c r="CA1103" s="350"/>
      <c r="CB1103" s="568"/>
      <c r="CC1103" s="568"/>
      <c r="CD1103" s="568"/>
      <c r="CE1103" s="568"/>
      <c r="CF1103" s="568"/>
      <c r="CG1103" s="568"/>
      <c r="CH1103" s="568"/>
      <c r="CI1103" s="578"/>
      <c r="CJ1103" s="578"/>
      <c r="CK1103" s="577"/>
    </row>
    <row r="1104" spans="1:89" s="220" customFormat="1" outlineLevel="1">
      <c r="A1104" s="222"/>
      <c r="B1104" s="222"/>
      <c r="C1104" s="218" t="s">
        <v>104</v>
      </c>
      <c r="D1104" s="222"/>
      <c r="E1104" s="222"/>
      <c r="F1104" s="222"/>
      <c r="G1104" s="225">
        <f t="shared" si="1566"/>
        <v>0</v>
      </c>
      <c r="H1104" s="225"/>
      <c r="I1104" s="224"/>
      <c r="J1104" s="225"/>
      <c r="K1104" s="224"/>
      <c r="L1104" s="224"/>
      <c r="M1104" s="224"/>
      <c r="N1104" s="224"/>
      <c r="O1104" s="571">
        <f t="shared" si="1581"/>
        <v>0</v>
      </c>
      <c r="P1104" s="224"/>
      <c r="Q1104" s="224"/>
      <c r="R1104" s="224"/>
      <c r="S1104" s="224"/>
      <c r="T1104" s="221">
        <f t="shared" si="1576"/>
        <v>0</v>
      </c>
      <c r="U1104" s="222"/>
      <c r="V1104" s="222"/>
      <c r="W1104" s="222"/>
      <c r="X1104" s="222"/>
      <c r="Y1104" s="222"/>
      <c r="Z1104" s="222"/>
      <c r="AA1104" s="222"/>
      <c r="AB1104" s="575">
        <f t="shared" si="1579"/>
        <v>0</v>
      </c>
      <c r="AC1104" s="247"/>
      <c r="AD1104" s="247"/>
      <c r="AE1104" s="247"/>
      <c r="AF1104" s="247"/>
      <c r="AG1104" s="247"/>
      <c r="AH1104" s="247"/>
      <c r="AI1104" s="222"/>
      <c r="AJ1104" s="222"/>
      <c r="AK1104" s="222"/>
      <c r="AL1104" s="222"/>
      <c r="AM1104" s="222"/>
      <c r="AN1104" s="222"/>
      <c r="AO1104" s="222"/>
      <c r="AP1104" s="222"/>
      <c r="AQ1104" s="222"/>
      <c r="AR1104" s="222"/>
      <c r="AS1104" s="222"/>
      <c r="AT1104" s="222"/>
      <c r="AU1104" s="222"/>
      <c r="AV1104" s="222"/>
      <c r="AW1104" s="222"/>
      <c r="AX1104" s="222"/>
      <c r="AY1104" s="222"/>
      <c r="AZ1104" s="222"/>
      <c r="BA1104" s="222"/>
      <c r="BB1104" s="222"/>
      <c r="BC1104" s="222"/>
      <c r="BD1104" s="222"/>
      <c r="BE1104" s="222"/>
      <c r="BF1104" s="222"/>
      <c r="BG1104" s="222"/>
      <c r="BH1104" s="222"/>
      <c r="BI1104" s="222"/>
      <c r="BJ1104" s="222"/>
      <c r="BK1104" s="222"/>
      <c r="BL1104" s="222"/>
      <c r="BM1104" s="222"/>
      <c r="BN1104" s="222"/>
      <c r="BO1104" s="222"/>
      <c r="BP1104" s="222"/>
      <c r="BQ1104" s="575"/>
      <c r="BR1104" s="223"/>
      <c r="BS1104" s="222"/>
      <c r="BT1104" s="222"/>
      <c r="BU1104" s="222"/>
      <c r="BV1104" s="222"/>
      <c r="BW1104" s="222"/>
      <c r="BX1104" s="222"/>
      <c r="BY1104" s="222"/>
      <c r="BZ1104" s="225">
        <f>SUM(CA1104:CD1104)</f>
        <v>0</v>
      </c>
      <c r="CA1104" s="223"/>
      <c r="CB1104" s="222"/>
      <c r="CC1104" s="222"/>
      <c r="CD1104" s="222"/>
      <c r="CE1104" s="222"/>
      <c r="CF1104" s="226"/>
      <c r="CG1104" s="568"/>
      <c r="CH1104" s="568"/>
      <c r="CI1104" s="89"/>
      <c r="CJ1104" s="89"/>
      <c r="CK1104" s="222"/>
    </row>
    <row r="1105" spans="1:89" s="220" customFormat="1" outlineLevel="1">
      <c r="A1105" s="214"/>
      <c r="B1105" s="214"/>
      <c r="C1105" s="97"/>
      <c r="D1105" s="124" t="s">
        <v>13</v>
      </c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24"/>
      <c r="AB1105" s="575">
        <f>SUM(AB1098:AB1104)</f>
        <v>5.5663860500000002</v>
      </c>
      <c r="AC1105" s="247">
        <f t="shared" ref="AC1105:AH1105" si="1585">SUM(AC1098:AC1104)</f>
        <v>0</v>
      </c>
      <c r="AD1105" s="247">
        <f t="shared" si="1585"/>
        <v>0</v>
      </c>
      <c r="AE1105" s="247">
        <f t="shared" si="1585"/>
        <v>0</v>
      </c>
      <c r="AF1105" s="225">
        <f>SUM(AF1098:AF1104)</f>
        <v>0</v>
      </c>
      <c r="AG1105" s="225">
        <f t="shared" si="1585"/>
        <v>0</v>
      </c>
      <c r="AH1105" s="225">
        <f t="shared" si="1585"/>
        <v>0</v>
      </c>
      <c r="AI1105" s="225">
        <f>SUM(AI1098:AI1104)</f>
        <v>5.5663860500000002</v>
      </c>
      <c r="AJ1105" s="225">
        <f t="shared" ref="AJ1105:AK1105" si="1586">SUM(AJ1098:AJ1104)</f>
        <v>1917.619994225</v>
      </c>
      <c r="AK1105" s="225">
        <f t="shared" si="1586"/>
        <v>16.21673590701646</v>
      </c>
      <c r="AL1105" s="225">
        <f t="shared" ref="AL1105" si="1587">SUM(AL1098:AL1104)</f>
        <v>0</v>
      </c>
      <c r="AM1105" s="225">
        <f t="shared" ref="AM1105" si="1588">SUM(AM1098:AM1104)</f>
        <v>0</v>
      </c>
      <c r="AN1105" s="225">
        <f t="shared" ref="AN1105" si="1589">SUM(AN1098:AN1104)</f>
        <v>0</v>
      </c>
      <c r="AO1105" s="225">
        <f t="shared" ref="AO1105" si="1590">SUM(AO1098:AO1104)</f>
        <v>0</v>
      </c>
      <c r="AP1105" s="225">
        <f t="shared" ref="AP1105" si="1591">SUM(AP1098:AP1104)</f>
        <v>0</v>
      </c>
      <c r="AQ1105" s="225">
        <f t="shared" ref="AQ1105" si="1592">SUM(AQ1098:AQ1104)</f>
        <v>0</v>
      </c>
      <c r="AR1105" s="225">
        <f t="shared" ref="AR1105" si="1593">SUM(AR1098:AR1104)</f>
        <v>0</v>
      </c>
      <c r="AS1105" s="225">
        <f t="shared" ref="AS1105" si="1594">SUM(AS1098:AS1104)</f>
        <v>0</v>
      </c>
      <c r="AT1105" s="225">
        <f t="shared" ref="AT1105" si="1595">SUM(AT1098:AT1104)</f>
        <v>0</v>
      </c>
      <c r="AU1105" s="225">
        <f t="shared" ref="AU1105" si="1596">SUM(AU1098:AU1104)</f>
        <v>0</v>
      </c>
      <c r="AV1105" s="225">
        <f t="shared" ref="AV1105" si="1597">SUM(AV1098:AV1104)</f>
        <v>0</v>
      </c>
      <c r="AW1105" s="225">
        <f t="shared" ref="AW1105" si="1598">SUM(AW1098:AW1104)</f>
        <v>0</v>
      </c>
      <c r="AX1105" s="225">
        <f t="shared" ref="AX1105" si="1599">SUM(AX1098:AX1104)</f>
        <v>0</v>
      </c>
      <c r="AY1105" s="225">
        <f t="shared" ref="AY1105" si="1600">SUM(AY1098:AY1104)</f>
        <v>0</v>
      </c>
      <c r="AZ1105" s="225">
        <f t="shared" ref="AZ1105" si="1601">SUM(AZ1098:AZ1104)</f>
        <v>0</v>
      </c>
      <c r="BA1105" s="225">
        <f t="shared" ref="BA1105" si="1602">SUM(BA1098:BA1104)</f>
        <v>0</v>
      </c>
      <c r="BB1105" s="225">
        <f t="shared" ref="BB1105" si="1603">SUM(BB1098:BB1104)</f>
        <v>0</v>
      </c>
      <c r="BC1105" s="225">
        <f t="shared" ref="BC1105" si="1604">SUM(BC1098:BC1104)</f>
        <v>0</v>
      </c>
      <c r="BD1105" s="225">
        <f t="shared" ref="BD1105" si="1605">SUM(BD1098:BD1104)</f>
        <v>0</v>
      </c>
      <c r="BE1105" s="225">
        <f t="shared" ref="BE1105" si="1606">SUM(BE1098:BE1104)</f>
        <v>0</v>
      </c>
      <c r="BF1105" s="225">
        <f t="shared" ref="BF1105" si="1607">SUM(BF1098:BF1104)</f>
        <v>0</v>
      </c>
      <c r="BG1105" s="225">
        <f t="shared" ref="BG1105" si="1608">SUM(BG1098:BG1104)</f>
        <v>0</v>
      </c>
      <c r="BH1105" s="225">
        <f t="shared" ref="BH1105" si="1609">SUM(BH1098:BH1104)</f>
        <v>0</v>
      </c>
      <c r="BI1105" s="225">
        <f t="shared" ref="BI1105" si="1610">SUM(BI1098:BI1104)</f>
        <v>0</v>
      </c>
      <c r="BJ1105" s="225">
        <f t="shared" ref="BJ1105" si="1611">SUM(BJ1098:BJ1104)</f>
        <v>0</v>
      </c>
      <c r="BK1105" s="225">
        <f t="shared" ref="BK1105" si="1612">SUM(BK1098:BK1104)</f>
        <v>0</v>
      </c>
      <c r="BL1105" s="225">
        <f t="shared" ref="BL1105" si="1613">SUM(BL1098:BL1104)</f>
        <v>0</v>
      </c>
      <c r="BM1105" s="112">
        <f t="shared" ref="BM1105" si="1614">SUM(BM1098:BM1104)</f>
        <v>0</v>
      </c>
      <c r="BN1105" s="112">
        <f t="shared" ref="BN1105" si="1615">SUM(BN1098:BN1104)</f>
        <v>0</v>
      </c>
      <c r="BO1105" s="112">
        <f t="shared" ref="BO1105" si="1616">SUM(BO1098:BO1104)</f>
        <v>0</v>
      </c>
      <c r="BP1105" s="112">
        <f t="shared" ref="BP1105" si="1617">SUM(BP1098:BP1104)</f>
        <v>0</v>
      </c>
      <c r="BQ1105" s="599">
        <f t="shared" ref="BQ1105" si="1618">SUM(BQ1098:BQ1104)</f>
        <v>14.736680874917946</v>
      </c>
      <c r="BR1105" s="247">
        <f t="shared" ref="BR1105" si="1619">SUM(BR1098:BR1104)</f>
        <v>0</v>
      </c>
      <c r="BS1105" s="225">
        <f t="shared" ref="BS1105" si="1620">SUM(BS1098:BS1104)</f>
        <v>0</v>
      </c>
      <c r="BT1105" s="225">
        <f t="shared" ref="BT1105" si="1621">SUM(BT1098:BT1104)</f>
        <v>14.736680874917946</v>
      </c>
      <c r="BU1105" s="225">
        <f t="shared" ref="BU1105" si="1622">SUM(BU1098:BU1104)</f>
        <v>0</v>
      </c>
      <c r="BV1105" s="225">
        <f t="shared" ref="BV1105" si="1623">SUM(BV1098:BV1104)</f>
        <v>0</v>
      </c>
      <c r="BW1105" s="225">
        <f t="shared" ref="BW1105" si="1624">SUM(BW1098:BW1104)</f>
        <v>0</v>
      </c>
      <c r="BX1105" s="225">
        <f t="shared" ref="BX1105" si="1625">SUM(BX1098:BX1104)</f>
        <v>0</v>
      </c>
      <c r="BY1105" s="225">
        <f t="shared" ref="BY1105" si="1626">SUM(BY1098:BY1104)</f>
        <v>0</v>
      </c>
      <c r="BZ1105" s="225">
        <f t="shared" ref="BZ1105" si="1627">SUM(BZ1098:BZ1104)</f>
        <v>0</v>
      </c>
      <c r="CA1105" s="247">
        <f t="shared" ref="CA1105" si="1628">SUM(CA1098:CA1104)</f>
        <v>0</v>
      </c>
      <c r="CB1105" s="225">
        <f>SUM(CB1098:CB1104)</f>
        <v>0</v>
      </c>
      <c r="CC1105" s="225">
        <f t="shared" ref="CC1105" si="1629">SUM(CC1098:CC1104)</f>
        <v>0.97546308000000004</v>
      </c>
      <c r="CD1105" s="225">
        <f t="shared" ref="CD1105" si="1630">SUM(CD1098:CD1104)</f>
        <v>0</v>
      </c>
      <c r="CE1105" s="225">
        <f t="shared" ref="CE1105" si="1631">SUM(CE1098:CE1104)</f>
        <v>0</v>
      </c>
      <c r="CF1105" s="225">
        <f t="shared" ref="CF1105" si="1632">SUM(CF1098:CF1104)</f>
        <v>0</v>
      </c>
      <c r="CG1105" s="225">
        <f t="shared" ref="CG1105" si="1633">SUM(CG1098:CG1104)</f>
        <v>0</v>
      </c>
      <c r="CH1105" s="225">
        <f t="shared" ref="CH1105" si="1634">SUM(CH1098:CH1104)</f>
        <v>0</v>
      </c>
      <c r="CI1105" s="89"/>
      <c r="CJ1105" s="89"/>
      <c r="CK1105" s="222"/>
    </row>
    <row r="1106" spans="1:89" s="220" customFormat="1" hidden="1" outlineLevel="1">
      <c r="A1106" s="214"/>
      <c r="B1106" s="214"/>
      <c r="C1106" s="95" t="s">
        <v>45</v>
      </c>
      <c r="D1106" s="122" t="s">
        <v>105</v>
      </c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221"/>
      <c r="AB1106" s="112"/>
      <c r="AC1106" s="246"/>
      <c r="AD1106" s="246"/>
      <c r="AE1106" s="246"/>
      <c r="AF1106" s="246"/>
      <c r="AG1106" s="246"/>
      <c r="AH1106" s="246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246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246"/>
      <c r="CG1106" s="582"/>
      <c r="CH1106" s="582"/>
      <c r="CI1106" s="112"/>
      <c r="CJ1106" s="112"/>
      <c r="CK1106" s="112"/>
    </row>
    <row r="1107" spans="1:89" s="220" customFormat="1" hidden="1" outlineLevel="1">
      <c r="A1107" s="214"/>
      <c r="B1107" s="214"/>
      <c r="C1107" s="95"/>
      <c r="D1107" s="122"/>
      <c r="E1107" s="221"/>
      <c r="F1107" s="221"/>
      <c r="G1107" s="225">
        <f>J1107+O1107+P1107+Q1107+R1107</f>
        <v>0</v>
      </c>
      <c r="H1107" s="225">
        <f t="shared" ref="H1107:J1109" si="1635">SUM(I1107:L1107)</f>
        <v>0</v>
      </c>
      <c r="I1107" s="225">
        <f t="shared" si="1635"/>
        <v>0</v>
      </c>
      <c r="J1107" s="225">
        <f t="shared" si="1635"/>
        <v>0</v>
      </c>
      <c r="K1107" s="221"/>
      <c r="L1107" s="221"/>
      <c r="M1107" s="221"/>
      <c r="N1107" s="221"/>
      <c r="O1107" s="221"/>
      <c r="P1107" s="221"/>
      <c r="Q1107" s="221"/>
      <c r="R1107" s="221"/>
      <c r="S1107" s="221"/>
      <c r="T1107" s="221"/>
      <c r="U1107" s="221"/>
      <c r="V1107" s="221"/>
      <c r="W1107" s="221"/>
      <c r="X1107" s="221"/>
      <c r="Y1107" s="221"/>
      <c r="Z1107" s="221"/>
      <c r="AA1107" s="221"/>
      <c r="AB1107" s="225">
        <f>AI1107+AX1107+BA1107+BD1107+BG1107</f>
        <v>0</v>
      </c>
      <c r="AC1107" s="247"/>
      <c r="AD1107" s="247"/>
      <c r="AE1107" s="247"/>
      <c r="AF1107" s="247"/>
      <c r="AG1107" s="247"/>
      <c r="AH1107" s="247"/>
      <c r="AI1107" s="221"/>
      <c r="AJ1107" s="221"/>
      <c r="AK1107" s="221"/>
      <c r="AL1107" s="221"/>
      <c r="AM1107" s="221"/>
      <c r="AN1107" s="221"/>
      <c r="AO1107" s="221"/>
      <c r="AP1107" s="221"/>
      <c r="AQ1107" s="221"/>
      <c r="AR1107" s="221"/>
      <c r="AS1107" s="221"/>
      <c r="AT1107" s="221"/>
      <c r="AU1107" s="221"/>
      <c r="AV1107" s="221"/>
      <c r="AW1107" s="221"/>
      <c r="AX1107" s="221"/>
      <c r="AY1107" s="221"/>
      <c r="AZ1107" s="221"/>
      <c r="BA1107" s="221"/>
      <c r="BB1107" s="221"/>
      <c r="BC1107" s="221"/>
      <c r="BD1107" s="221"/>
      <c r="BE1107" s="221"/>
      <c r="BF1107" s="221"/>
      <c r="BG1107" s="221"/>
      <c r="BH1107" s="221"/>
      <c r="BI1107" s="221"/>
      <c r="BJ1107" s="221"/>
      <c r="BK1107" s="221"/>
      <c r="BL1107" s="221"/>
      <c r="BM1107" s="124"/>
      <c r="BN1107" s="124"/>
      <c r="BO1107" s="124"/>
      <c r="BP1107" s="124"/>
      <c r="BQ1107" s="225">
        <f>SUM(BS1107:BW1107)</f>
        <v>0</v>
      </c>
      <c r="BR1107" s="247"/>
      <c r="BS1107" s="221"/>
      <c r="BT1107" s="221"/>
      <c r="BU1107" s="221"/>
      <c r="BV1107" s="221"/>
      <c r="BW1107" s="221"/>
      <c r="BX1107" s="221"/>
      <c r="BY1107" s="221"/>
      <c r="BZ1107" s="225">
        <f>SUM(CA1107:CD1107)</f>
        <v>0</v>
      </c>
      <c r="CA1107" s="221"/>
      <c r="CB1107" s="221"/>
      <c r="CC1107" s="221"/>
      <c r="CD1107" s="221"/>
      <c r="CE1107" s="221"/>
      <c r="CF1107" s="229"/>
      <c r="CG1107" s="578"/>
      <c r="CH1107" s="578"/>
      <c r="CI1107" s="221"/>
      <c r="CJ1107" s="221"/>
      <c r="CK1107" s="214"/>
    </row>
    <row r="1108" spans="1:89" s="220" customFormat="1" hidden="1" outlineLevel="1">
      <c r="A1108" s="214"/>
      <c r="B1108" s="214"/>
      <c r="C1108" s="95"/>
      <c r="D1108" s="122"/>
      <c r="E1108" s="221"/>
      <c r="F1108" s="221"/>
      <c r="G1108" s="225">
        <f>J1108+O1108+P1108+Q1108+R1108</f>
        <v>0</v>
      </c>
      <c r="H1108" s="225">
        <f t="shared" si="1635"/>
        <v>0</v>
      </c>
      <c r="I1108" s="225">
        <f t="shared" si="1635"/>
        <v>0</v>
      </c>
      <c r="J1108" s="225">
        <f t="shared" si="1635"/>
        <v>0</v>
      </c>
      <c r="K1108" s="224"/>
      <c r="L1108" s="224"/>
      <c r="M1108" s="224"/>
      <c r="N1108" s="224"/>
      <c r="O1108" s="224"/>
      <c r="P1108" s="224"/>
      <c r="Q1108" s="224"/>
      <c r="R1108" s="224"/>
      <c r="S1108" s="224"/>
      <c r="T1108" s="222"/>
      <c r="U1108" s="222"/>
      <c r="V1108" s="222"/>
      <c r="W1108" s="222"/>
      <c r="X1108" s="222"/>
      <c r="Y1108" s="222"/>
      <c r="Z1108" s="222"/>
      <c r="AA1108" s="221"/>
      <c r="AB1108" s="225">
        <f>AI1108+AX1108+BA1108+BD1108+BG1108</f>
        <v>0</v>
      </c>
      <c r="AC1108" s="247"/>
      <c r="AD1108" s="247"/>
      <c r="AE1108" s="247"/>
      <c r="AF1108" s="247"/>
      <c r="AG1108" s="247"/>
      <c r="AH1108" s="247"/>
      <c r="AI1108" s="222"/>
      <c r="AJ1108" s="221"/>
      <c r="AK1108" s="221"/>
      <c r="AL1108" s="221"/>
      <c r="AM1108" s="221"/>
      <c r="AN1108" s="221"/>
      <c r="AO1108" s="221"/>
      <c r="AP1108" s="221"/>
      <c r="AQ1108" s="221"/>
      <c r="AR1108" s="221"/>
      <c r="AS1108" s="221"/>
      <c r="AT1108" s="221"/>
      <c r="AU1108" s="221"/>
      <c r="AV1108" s="221"/>
      <c r="AW1108" s="221"/>
      <c r="AX1108" s="221"/>
      <c r="AY1108" s="221"/>
      <c r="AZ1108" s="221"/>
      <c r="BA1108" s="221"/>
      <c r="BB1108" s="221"/>
      <c r="BC1108" s="221"/>
      <c r="BD1108" s="221"/>
      <c r="BE1108" s="221"/>
      <c r="BF1108" s="221"/>
      <c r="BG1108" s="221"/>
      <c r="BH1108" s="221"/>
      <c r="BI1108" s="221"/>
      <c r="BJ1108" s="221"/>
      <c r="BK1108" s="221"/>
      <c r="BL1108" s="221"/>
      <c r="BM1108" s="124"/>
      <c r="BN1108" s="124"/>
      <c r="BO1108" s="124"/>
      <c r="BP1108" s="124"/>
      <c r="BQ1108" s="225">
        <f>SUM(BS1108:BW1108)</f>
        <v>0</v>
      </c>
      <c r="BR1108" s="247"/>
      <c r="BS1108" s="221"/>
      <c r="BT1108" s="221"/>
      <c r="BU1108" s="221"/>
      <c r="BV1108" s="221"/>
      <c r="BW1108" s="221"/>
      <c r="BX1108" s="221"/>
      <c r="BY1108" s="221"/>
      <c r="BZ1108" s="225">
        <f>SUM(CA1108:CD1108)</f>
        <v>0</v>
      </c>
      <c r="CA1108" s="221"/>
      <c r="CB1108" s="221"/>
      <c r="CC1108" s="221"/>
      <c r="CD1108" s="221"/>
      <c r="CE1108" s="221"/>
      <c r="CF1108" s="229"/>
      <c r="CG1108" s="578"/>
      <c r="CH1108" s="578"/>
      <c r="CI1108" s="221"/>
      <c r="CJ1108" s="221"/>
      <c r="CK1108" s="214"/>
    </row>
    <row r="1109" spans="1:89" s="220" customFormat="1" hidden="1" outlineLevel="1">
      <c r="A1109" s="214"/>
      <c r="B1109" s="214"/>
      <c r="C1109" s="95" t="s">
        <v>104</v>
      </c>
      <c r="D1109" s="122"/>
      <c r="E1109" s="221"/>
      <c r="F1109" s="221"/>
      <c r="G1109" s="225">
        <f>J1109+O1109+P1109+Q1109+R1109</f>
        <v>0</v>
      </c>
      <c r="H1109" s="225">
        <f t="shared" si="1635"/>
        <v>0</v>
      </c>
      <c r="I1109" s="225">
        <f t="shared" si="1635"/>
        <v>0</v>
      </c>
      <c r="J1109" s="225">
        <f t="shared" si="1635"/>
        <v>0</v>
      </c>
      <c r="K1109" s="224"/>
      <c r="L1109" s="224"/>
      <c r="M1109" s="224"/>
      <c r="N1109" s="224"/>
      <c r="O1109" s="224"/>
      <c r="P1109" s="224"/>
      <c r="Q1109" s="224"/>
      <c r="R1109" s="224"/>
      <c r="S1109" s="224"/>
      <c r="T1109" s="222"/>
      <c r="U1109" s="222"/>
      <c r="V1109" s="222"/>
      <c r="W1109" s="222"/>
      <c r="X1109" s="222"/>
      <c r="Y1109" s="222"/>
      <c r="Z1109" s="222"/>
      <c r="AA1109" s="221"/>
      <c r="AB1109" s="225">
        <f>AI1109+AX1109+BA1109+BD1109+BG1109</f>
        <v>0</v>
      </c>
      <c r="AC1109" s="247"/>
      <c r="AD1109" s="247"/>
      <c r="AE1109" s="247"/>
      <c r="AF1109" s="247"/>
      <c r="AG1109" s="247"/>
      <c r="AH1109" s="247"/>
      <c r="AI1109" s="222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124"/>
      <c r="BN1109" s="124"/>
      <c r="BO1109" s="124"/>
      <c r="BP1109" s="124"/>
      <c r="BQ1109" s="225">
        <f>SUM(BS1109:BW1109)</f>
        <v>0</v>
      </c>
      <c r="BR1109" s="247"/>
      <c r="BS1109" s="221"/>
      <c r="BT1109" s="221"/>
      <c r="BU1109" s="221"/>
      <c r="BV1109" s="221"/>
      <c r="BW1109" s="221"/>
      <c r="BX1109" s="221"/>
      <c r="BY1109" s="221"/>
      <c r="BZ1109" s="225">
        <f>SUM(CA1109:CD1109)</f>
        <v>0</v>
      </c>
      <c r="CA1109" s="221"/>
      <c r="CB1109" s="221"/>
      <c r="CC1109" s="221"/>
      <c r="CD1109" s="221"/>
      <c r="CE1109" s="221"/>
      <c r="CF1109" s="229"/>
      <c r="CG1109" s="578"/>
      <c r="CH1109" s="578"/>
      <c r="CI1109" s="221"/>
      <c r="CJ1109" s="221"/>
      <c r="CK1109" s="214"/>
    </row>
    <row r="1110" spans="1:89" s="220" customFormat="1" hidden="1" outlineLevel="1">
      <c r="A1110" s="214"/>
      <c r="B1110" s="214"/>
      <c r="C1110" s="97"/>
      <c r="D1110" s="124" t="s">
        <v>13</v>
      </c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24"/>
      <c r="AB1110" s="225">
        <f>SUM(AB1107:AB1109)</f>
        <v>0</v>
      </c>
      <c r="AC1110" s="247"/>
      <c r="AD1110" s="247"/>
      <c r="AE1110" s="247"/>
      <c r="AF1110" s="247"/>
      <c r="AG1110" s="247"/>
      <c r="AH1110" s="247"/>
      <c r="AI1110" s="225">
        <f>SUM(AI1107:AI1109)</f>
        <v>0</v>
      </c>
      <c r="AJ1110" s="225">
        <f>SUM(AJ1107:AJ1109)</f>
        <v>0</v>
      </c>
      <c r="AK1110" s="225">
        <f t="shared" ref="AK1110:BI1110" si="1636">SUM(AK1107:AK1109)</f>
        <v>0</v>
      </c>
      <c r="AL1110" s="225">
        <f t="shared" si="1636"/>
        <v>0</v>
      </c>
      <c r="AM1110" s="225">
        <f t="shared" si="1636"/>
        <v>0</v>
      </c>
      <c r="AN1110" s="225">
        <f t="shared" si="1636"/>
        <v>0</v>
      </c>
      <c r="AO1110" s="225">
        <f t="shared" si="1636"/>
        <v>0</v>
      </c>
      <c r="AP1110" s="225">
        <f t="shared" si="1636"/>
        <v>0</v>
      </c>
      <c r="AQ1110" s="225">
        <f t="shared" si="1636"/>
        <v>0</v>
      </c>
      <c r="AR1110" s="225">
        <f t="shared" si="1636"/>
        <v>0</v>
      </c>
      <c r="AS1110" s="225">
        <f t="shared" si="1636"/>
        <v>0</v>
      </c>
      <c r="AT1110" s="225">
        <f t="shared" si="1636"/>
        <v>0</v>
      </c>
      <c r="AU1110" s="225">
        <f t="shared" si="1636"/>
        <v>0</v>
      </c>
      <c r="AV1110" s="225">
        <f t="shared" si="1636"/>
        <v>0</v>
      </c>
      <c r="AW1110" s="225">
        <f t="shared" si="1636"/>
        <v>0</v>
      </c>
      <c r="AX1110" s="225">
        <f t="shared" si="1636"/>
        <v>0</v>
      </c>
      <c r="AY1110" s="225">
        <f t="shared" si="1636"/>
        <v>0</v>
      </c>
      <c r="AZ1110" s="225">
        <f t="shared" si="1636"/>
        <v>0</v>
      </c>
      <c r="BA1110" s="225">
        <f t="shared" si="1636"/>
        <v>0</v>
      </c>
      <c r="BB1110" s="225">
        <f t="shared" si="1636"/>
        <v>0</v>
      </c>
      <c r="BC1110" s="225">
        <f t="shared" si="1636"/>
        <v>0</v>
      </c>
      <c r="BD1110" s="225">
        <f t="shared" si="1636"/>
        <v>0</v>
      </c>
      <c r="BE1110" s="225">
        <f t="shared" si="1636"/>
        <v>0</v>
      </c>
      <c r="BF1110" s="225">
        <f t="shared" si="1636"/>
        <v>0</v>
      </c>
      <c r="BG1110" s="225">
        <f t="shared" si="1636"/>
        <v>0</v>
      </c>
      <c r="BH1110" s="225">
        <f t="shared" si="1636"/>
        <v>0</v>
      </c>
      <c r="BI1110" s="225">
        <f t="shared" si="1636"/>
        <v>0</v>
      </c>
      <c r="BJ1110" s="225">
        <f>SUM(BJ1107:BJ1109)</f>
        <v>0</v>
      </c>
      <c r="BK1110" s="225">
        <f>SUM(BK1107:BK1109)</f>
        <v>0</v>
      </c>
      <c r="BL1110" s="225">
        <f>SUM(BL1107:BL1109)</f>
        <v>0</v>
      </c>
      <c r="BM1110" s="112"/>
      <c r="BN1110" s="112"/>
      <c r="BO1110" s="112"/>
      <c r="BP1110" s="112"/>
      <c r="BQ1110" s="225">
        <f t="shared" ref="BQ1110" si="1637">SUM(BQ1107:BQ1109)</f>
        <v>0</v>
      </c>
      <c r="BR1110" s="247"/>
      <c r="BS1110" s="225">
        <f t="shared" ref="BS1110:BW1110" si="1638">SUM(BS1107:BS1109)</f>
        <v>0</v>
      </c>
      <c r="BT1110" s="225">
        <f t="shared" si="1638"/>
        <v>0</v>
      </c>
      <c r="BU1110" s="225">
        <f t="shared" si="1638"/>
        <v>0</v>
      </c>
      <c r="BV1110" s="225">
        <f t="shared" si="1638"/>
        <v>0</v>
      </c>
      <c r="BW1110" s="225">
        <f t="shared" si="1638"/>
        <v>0</v>
      </c>
      <c r="BX1110" s="225">
        <f>SUM(BX1107:BX1109)</f>
        <v>0</v>
      </c>
      <c r="BY1110" s="225">
        <f>SUM(BY1107:BY1109)</f>
        <v>0</v>
      </c>
      <c r="BZ1110" s="225">
        <f t="shared" ref="BZ1110:CD1110" si="1639">SUM(BZ1107:BZ1109)</f>
        <v>0</v>
      </c>
      <c r="CA1110" s="225">
        <f t="shared" si="1639"/>
        <v>0</v>
      </c>
      <c r="CB1110" s="225">
        <f t="shared" si="1639"/>
        <v>0</v>
      </c>
      <c r="CC1110" s="225">
        <f t="shared" si="1639"/>
        <v>0</v>
      </c>
      <c r="CD1110" s="225">
        <f t="shared" si="1639"/>
        <v>0</v>
      </c>
      <c r="CE1110" s="225">
        <f>SUM(CE1107:CE1109)</f>
        <v>0</v>
      </c>
      <c r="CF1110" s="247"/>
      <c r="CG1110" s="570"/>
      <c r="CH1110" s="570"/>
      <c r="CI1110" s="112"/>
      <c r="CJ1110" s="112"/>
      <c r="CK1110" s="112"/>
    </row>
    <row r="1111" spans="1:89" s="220" customFormat="1" ht="45" hidden="1" outlineLevel="1">
      <c r="A1111" s="214"/>
      <c r="B1111" s="214"/>
      <c r="C1111" s="98" t="s">
        <v>46</v>
      </c>
      <c r="D1111" s="38" t="s">
        <v>290</v>
      </c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221"/>
      <c r="AB1111" s="112"/>
      <c r="AC1111" s="246"/>
      <c r="AD1111" s="246"/>
      <c r="AE1111" s="246"/>
      <c r="AF1111" s="246"/>
      <c r="AG1111" s="246"/>
      <c r="AH1111" s="246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246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246"/>
      <c r="CG1111" s="582"/>
      <c r="CH1111" s="582"/>
      <c r="CI1111" s="112"/>
      <c r="CJ1111" s="112"/>
      <c r="CK1111" s="112"/>
    </row>
    <row r="1112" spans="1:89" s="220" customFormat="1" hidden="1" outlineLevel="1">
      <c r="A1112" s="214"/>
      <c r="B1112" s="214"/>
      <c r="C1112" s="95" t="s">
        <v>124</v>
      </c>
      <c r="D1112" s="122" t="s">
        <v>101</v>
      </c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24"/>
      <c r="AB1112" s="112"/>
      <c r="AC1112" s="246"/>
      <c r="AD1112" s="246"/>
      <c r="AE1112" s="246"/>
      <c r="AF1112" s="246"/>
      <c r="AG1112" s="246"/>
      <c r="AH1112" s="246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246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246"/>
      <c r="CG1112" s="582"/>
      <c r="CH1112" s="582"/>
      <c r="CI1112" s="112"/>
      <c r="CJ1112" s="112"/>
      <c r="CK1112" s="112"/>
    </row>
    <row r="1113" spans="1:89" s="220" customFormat="1" hidden="1" outlineLevel="1">
      <c r="A1113" s="214"/>
      <c r="B1113" s="214"/>
      <c r="C1113" s="99"/>
      <c r="D1113" s="214"/>
      <c r="E1113" s="124"/>
      <c r="F1113" s="124"/>
      <c r="G1113" s="225">
        <f>J1113+O1113+P1113+Q1113+R1113</f>
        <v>0</v>
      </c>
      <c r="H1113" s="225">
        <f t="shared" ref="H1113:J1115" si="1640">SUM(I1113:L1113)</f>
        <v>0</v>
      </c>
      <c r="I1113" s="225">
        <f t="shared" si="1640"/>
        <v>0</v>
      </c>
      <c r="J1113" s="225">
        <f t="shared" si="1640"/>
        <v>0</v>
      </c>
      <c r="K1113" s="221"/>
      <c r="L1113" s="221"/>
      <c r="M1113" s="221"/>
      <c r="N1113" s="221"/>
      <c r="O1113" s="221"/>
      <c r="P1113" s="221"/>
      <c r="Q1113" s="221"/>
      <c r="R1113" s="221"/>
      <c r="S1113" s="221"/>
      <c r="T1113" s="221"/>
      <c r="U1113" s="221"/>
      <c r="V1113" s="221"/>
      <c r="W1113" s="221"/>
      <c r="X1113" s="221"/>
      <c r="Y1113" s="221"/>
      <c r="Z1113" s="221"/>
      <c r="AA1113" s="124"/>
      <c r="AB1113" s="225">
        <f>AI1113+AX1113+BA1113+BD1113+BG1113</f>
        <v>0</v>
      </c>
      <c r="AC1113" s="247"/>
      <c r="AD1113" s="247"/>
      <c r="AE1113" s="247"/>
      <c r="AF1113" s="247"/>
      <c r="AG1113" s="247"/>
      <c r="AH1113" s="247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124"/>
      <c r="BN1113" s="124"/>
      <c r="BO1113" s="124"/>
      <c r="BP1113" s="124"/>
      <c r="BQ1113" s="225">
        <f>SUM(BS1113:BW1113)</f>
        <v>0</v>
      </c>
      <c r="BR1113" s="247"/>
      <c r="BS1113" s="221"/>
      <c r="BT1113" s="221"/>
      <c r="BU1113" s="221"/>
      <c r="BV1113" s="221"/>
      <c r="BW1113" s="221"/>
      <c r="BX1113" s="221"/>
      <c r="BY1113" s="221"/>
      <c r="BZ1113" s="225">
        <f>SUM(CA1113:CD1113)</f>
        <v>0</v>
      </c>
      <c r="CA1113" s="221"/>
      <c r="CB1113" s="221"/>
      <c r="CC1113" s="221"/>
      <c r="CD1113" s="221"/>
      <c r="CE1113" s="221"/>
      <c r="CF1113" s="229"/>
      <c r="CG1113" s="578"/>
      <c r="CH1113" s="578"/>
      <c r="CI1113" s="124"/>
      <c r="CJ1113" s="124"/>
      <c r="CK1113" s="214"/>
    </row>
    <row r="1114" spans="1:89" s="220" customFormat="1" hidden="1" outlineLevel="1">
      <c r="A1114" s="214"/>
      <c r="B1114" s="214"/>
      <c r="C1114" s="99"/>
      <c r="D1114" s="214"/>
      <c r="E1114" s="124"/>
      <c r="F1114" s="124"/>
      <c r="G1114" s="225">
        <f>J1114+O1114+P1114+Q1114+R1114</f>
        <v>0</v>
      </c>
      <c r="H1114" s="225">
        <f t="shared" si="1640"/>
        <v>0</v>
      </c>
      <c r="I1114" s="225">
        <f t="shared" si="1640"/>
        <v>0</v>
      </c>
      <c r="J1114" s="225">
        <f t="shared" si="1640"/>
        <v>0</v>
      </c>
      <c r="K1114" s="224"/>
      <c r="L1114" s="224"/>
      <c r="M1114" s="224"/>
      <c r="N1114" s="224"/>
      <c r="O1114" s="224"/>
      <c r="P1114" s="224"/>
      <c r="Q1114" s="224"/>
      <c r="R1114" s="224"/>
      <c r="S1114" s="224"/>
      <c r="T1114" s="222"/>
      <c r="U1114" s="222"/>
      <c r="V1114" s="222"/>
      <c r="W1114" s="222"/>
      <c r="X1114" s="222"/>
      <c r="Y1114" s="222"/>
      <c r="Z1114" s="222"/>
      <c r="AA1114" s="124"/>
      <c r="AB1114" s="225">
        <f>AI1114+AX1114+BA1114+BD1114+BG1114</f>
        <v>0</v>
      </c>
      <c r="AC1114" s="247"/>
      <c r="AD1114" s="247"/>
      <c r="AE1114" s="247"/>
      <c r="AF1114" s="247"/>
      <c r="AG1114" s="247"/>
      <c r="AH1114" s="247"/>
      <c r="AI1114" s="222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124"/>
      <c r="BN1114" s="124"/>
      <c r="BO1114" s="124"/>
      <c r="BP1114" s="124"/>
      <c r="BQ1114" s="225">
        <f>SUM(BS1114:BW1114)</f>
        <v>0</v>
      </c>
      <c r="BR1114" s="247"/>
      <c r="BS1114" s="222"/>
      <c r="BT1114" s="222"/>
      <c r="BU1114" s="222"/>
      <c r="BV1114" s="222"/>
      <c r="BW1114" s="222"/>
      <c r="BX1114" s="222"/>
      <c r="BY1114" s="222"/>
      <c r="BZ1114" s="225">
        <f>SUM(CA1114:CD1114)</f>
        <v>0</v>
      </c>
      <c r="CA1114" s="222"/>
      <c r="CB1114" s="222"/>
      <c r="CC1114" s="222"/>
      <c r="CD1114" s="222"/>
      <c r="CE1114" s="222"/>
      <c r="CF1114" s="226"/>
      <c r="CG1114" s="568"/>
      <c r="CH1114" s="568"/>
      <c r="CI1114" s="124"/>
      <c r="CJ1114" s="124"/>
      <c r="CK1114" s="214"/>
    </row>
    <row r="1115" spans="1:89" s="220" customFormat="1" hidden="1" outlineLevel="1">
      <c r="A1115" s="214"/>
      <c r="B1115" s="214"/>
      <c r="C1115" s="99" t="s">
        <v>104</v>
      </c>
      <c r="D1115" s="214"/>
      <c r="E1115" s="124"/>
      <c r="F1115" s="124"/>
      <c r="G1115" s="225">
        <f>J1115+O1115+P1115+Q1115+R1115</f>
        <v>0</v>
      </c>
      <c r="H1115" s="225">
        <f t="shared" si="1640"/>
        <v>0</v>
      </c>
      <c r="I1115" s="225">
        <f t="shared" si="1640"/>
        <v>0</v>
      </c>
      <c r="J1115" s="225">
        <f t="shared" si="1640"/>
        <v>0</v>
      </c>
      <c r="K1115" s="224"/>
      <c r="L1115" s="224"/>
      <c r="M1115" s="224"/>
      <c r="N1115" s="224"/>
      <c r="O1115" s="224"/>
      <c r="P1115" s="224"/>
      <c r="Q1115" s="224"/>
      <c r="R1115" s="224"/>
      <c r="S1115" s="224"/>
      <c r="T1115" s="222"/>
      <c r="U1115" s="222"/>
      <c r="V1115" s="222"/>
      <c r="W1115" s="222"/>
      <c r="X1115" s="222"/>
      <c r="Y1115" s="222"/>
      <c r="Z1115" s="222"/>
      <c r="AA1115" s="124"/>
      <c r="AB1115" s="225">
        <f>AI1115+AX1115+BA1115+BD1115+BG1115</f>
        <v>0</v>
      </c>
      <c r="AC1115" s="247"/>
      <c r="AD1115" s="247"/>
      <c r="AE1115" s="247"/>
      <c r="AF1115" s="247"/>
      <c r="AG1115" s="247"/>
      <c r="AH1115" s="247"/>
      <c r="AI1115" s="222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124"/>
      <c r="BN1115" s="124"/>
      <c r="BO1115" s="124"/>
      <c r="BP1115" s="124"/>
      <c r="BQ1115" s="225">
        <f>SUM(BS1115:BW1115)</f>
        <v>0</v>
      </c>
      <c r="BR1115" s="247"/>
      <c r="BS1115" s="222"/>
      <c r="BT1115" s="222"/>
      <c r="BU1115" s="222"/>
      <c r="BV1115" s="222"/>
      <c r="BW1115" s="222"/>
      <c r="BX1115" s="222"/>
      <c r="BY1115" s="222"/>
      <c r="BZ1115" s="225">
        <f>SUM(CA1115:CD1115)</f>
        <v>0</v>
      </c>
      <c r="CA1115" s="222"/>
      <c r="CB1115" s="222"/>
      <c r="CC1115" s="222"/>
      <c r="CD1115" s="222"/>
      <c r="CE1115" s="222"/>
      <c r="CF1115" s="226"/>
      <c r="CG1115" s="568"/>
      <c r="CH1115" s="568"/>
      <c r="CI1115" s="124"/>
      <c r="CJ1115" s="124"/>
      <c r="CK1115" s="214"/>
    </row>
    <row r="1116" spans="1:89" s="220" customFormat="1" hidden="1" outlineLevel="1">
      <c r="A1116" s="214"/>
      <c r="B1116" s="214"/>
      <c r="C1116" s="97"/>
      <c r="D1116" s="124" t="s">
        <v>13</v>
      </c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24"/>
      <c r="AB1116" s="225">
        <f>SUM(AB1113:AB1115)</f>
        <v>0</v>
      </c>
      <c r="AC1116" s="247"/>
      <c r="AD1116" s="247"/>
      <c r="AE1116" s="247"/>
      <c r="AF1116" s="247"/>
      <c r="AG1116" s="247"/>
      <c r="AH1116" s="247"/>
      <c r="AI1116" s="225">
        <f>SUM(AI1113:AI1115)</f>
        <v>0</v>
      </c>
      <c r="AJ1116" s="225">
        <f>SUM(AJ1113:AJ1115)</f>
        <v>0</v>
      </c>
      <c r="AK1116" s="225">
        <f t="shared" ref="AK1116:BI1116" si="1641">SUM(AK1113:AK1115)</f>
        <v>0</v>
      </c>
      <c r="AL1116" s="225">
        <f t="shared" si="1641"/>
        <v>0</v>
      </c>
      <c r="AM1116" s="225">
        <f t="shared" si="1641"/>
        <v>0</v>
      </c>
      <c r="AN1116" s="225">
        <f t="shared" si="1641"/>
        <v>0</v>
      </c>
      <c r="AO1116" s="225">
        <f t="shared" si="1641"/>
        <v>0</v>
      </c>
      <c r="AP1116" s="225">
        <f t="shared" si="1641"/>
        <v>0</v>
      </c>
      <c r="AQ1116" s="225">
        <f t="shared" si="1641"/>
        <v>0</v>
      </c>
      <c r="AR1116" s="225">
        <f t="shared" si="1641"/>
        <v>0</v>
      </c>
      <c r="AS1116" s="225">
        <f t="shared" si="1641"/>
        <v>0</v>
      </c>
      <c r="AT1116" s="225">
        <f t="shared" si="1641"/>
        <v>0</v>
      </c>
      <c r="AU1116" s="225">
        <f t="shared" si="1641"/>
        <v>0</v>
      </c>
      <c r="AV1116" s="225">
        <f t="shared" si="1641"/>
        <v>0</v>
      </c>
      <c r="AW1116" s="225">
        <f t="shared" si="1641"/>
        <v>0</v>
      </c>
      <c r="AX1116" s="225">
        <f t="shared" si="1641"/>
        <v>0</v>
      </c>
      <c r="AY1116" s="225">
        <f t="shared" si="1641"/>
        <v>0</v>
      </c>
      <c r="AZ1116" s="225">
        <f t="shared" si="1641"/>
        <v>0</v>
      </c>
      <c r="BA1116" s="225">
        <f t="shared" si="1641"/>
        <v>0</v>
      </c>
      <c r="BB1116" s="225">
        <f t="shared" si="1641"/>
        <v>0</v>
      </c>
      <c r="BC1116" s="225">
        <f t="shared" si="1641"/>
        <v>0</v>
      </c>
      <c r="BD1116" s="225">
        <f t="shared" si="1641"/>
        <v>0</v>
      </c>
      <c r="BE1116" s="225">
        <f t="shared" si="1641"/>
        <v>0</v>
      </c>
      <c r="BF1116" s="225">
        <f t="shared" si="1641"/>
        <v>0</v>
      </c>
      <c r="BG1116" s="225">
        <f t="shared" si="1641"/>
        <v>0</v>
      </c>
      <c r="BH1116" s="225">
        <f t="shared" si="1641"/>
        <v>0</v>
      </c>
      <c r="BI1116" s="225">
        <f t="shared" si="1641"/>
        <v>0</v>
      </c>
      <c r="BJ1116" s="225">
        <f>SUM(BJ1113:BJ1115)</f>
        <v>0</v>
      </c>
      <c r="BK1116" s="225">
        <f>SUM(BK1113:BK1115)</f>
        <v>0</v>
      </c>
      <c r="BL1116" s="225">
        <f>SUM(BL1113:BL1115)</f>
        <v>0</v>
      </c>
      <c r="BM1116" s="112"/>
      <c r="BN1116" s="112"/>
      <c r="BO1116" s="112"/>
      <c r="BP1116" s="112"/>
      <c r="BQ1116" s="225">
        <f t="shared" ref="BQ1116" si="1642">SUM(BQ1113:BQ1115)</f>
        <v>0</v>
      </c>
      <c r="BR1116" s="247"/>
      <c r="BS1116" s="225">
        <f t="shared" ref="BS1116:BW1116" si="1643">SUM(BS1113:BS1115)</f>
        <v>0</v>
      </c>
      <c r="BT1116" s="225">
        <f t="shared" si="1643"/>
        <v>0</v>
      </c>
      <c r="BU1116" s="225">
        <f t="shared" si="1643"/>
        <v>0</v>
      </c>
      <c r="BV1116" s="225">
        <f t="shared" si="1643"/>
        <v>0</v>
      </c>
      <c r="BW1116" s="225">
        <f t="shared" si="1643"/>
        <v>0</v>
      </c>
      <c r="BX1116" s="225">
        <f>SUM(BX1113:BX1115)</f>
        <v>0</v>
      </c>
      <c r="BY1116" s="225">
        <f>SUM(BY1113:BY1115)</f>
        <v>0</v>
      </c>
      <c r="BZ1116" s="225">
        <f t="shared" ref="BZ1116:CD1116" si="1644">SUM(BZ1113:BZ1115)</f>
        <v>0</v>
      </c>
      <c r="CA1116" s="225">
        <f t="shared" si="1644"/>
        <v>0</v>
      </c>
      <c r="CB1116" s="225">
        <f t="shared" si="1644"/>
        <v>0</v>
      </c>
      <c r="CC1116" s="225">
        <f t="shared" si="1644"/>
        <v>0</v>
      </c>
      <c r="CD1116" s="225">
        <f t="shared" si="1644"/>
        <v>0</v>
      </c>
      <c r="CE1116" s="225">
        <f>SUM(CE1113:CE1115)</f>
        <v>0</v>
      </c>
      <c r="CF1116" s="247"/>
      <c r="CG1116" s="570"/>
      <c r="CH1116" s="570"/>
      <c r="CI1116" s="112"/>
      <c r="CJ1116" s="112"/>
      <c r="CK1116" s="112"/>
    </row>
    <row r="1117" spans="1:89" s="220" customFormat="1" hidden="1" outlineLevel="1">
      <c r="A1117" s="214"/>
      <c r="B1117" s="214"/>
      <c r="C1117" s="95" t="s">
        <v>125</v>
      </c>
      <c r="D1117" s="122" t="s">
        <v>105</v>
      </c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24"/>
      <c r="AB1117" s="112"/>
      <c r="AC1117" s="246"/>
      <c r="AD1117" s="246"/>
      <c r="AE1117" s="246"/>
      <c r="AF1117" s="246"/>
      <c r="AG1117" s="246"/>
      <c r="AH1117" s="246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246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246"/>
      <c r="CG1117" s="582"/>
      <c r="CH1117" s="582"/>
      <c r="CI1117" s="112"/>
      <c r="CJ1117" s="112"/>
      <c r="CK1117" s="112"/>
    </row>
    <row r="1118" spans="1:89" s="220" customFormat="1" hidden="1" outlineLevel="1">
      <c r="A1118" s="214"/>
      <c r="B1118" s="214"/>
      <c r="C1118" s="100"/>
      <c r="D1118" s="214"/>
      <c r="E1118" s="124"/>
      <c r="F1118" s="124"/>
      <c r="G1118" s="225">
        <f>J1118+O1118+P1118+Q1118+R1118</f>
        <v>0</v>
      </c>
      <c r="H1118" s="225">
        <f t="shared" ref="H1118:J1120" si="1645">SUM(I1118:L1118)</f>
        <v>0</v>
      </c>
      <c r="I1118" s="225">
        <f t="shared" si="1645"/>
        <v>0</v>
      </c>
      <c r="J1118" s="225">
        <f t="shared" si="1645"/>
        <v>0</v>
      </c>
      <c r="K1118" s="221"/>
      <c r="L1118" s="221"/>
      <c r="M1118" s="221"/>
      <c r="N1118" s="221"/>
      <c r="O1118" s="221"/>
      <c r="P1118" s="221"/>
      <c r="Q1118" s="221"/>
      <c r="R1118" s="221"/>
      <c r="S1118" s="221"/>
      <c r="T1118" s="221"/>
      <c r="U1118" s="221"/>
      <c r="V1118" s="221"/>
      <c r="W1118" s="221"/>
      <c r="X1118" s="221"/>
      <c r="Y1118" s="221"/>
      <c r="Z1118" s="221"/>
      <c r="AA1118" s="124"/>
      <c r="AB1118" s="225">
        <f>AI1118+AX1118+BA1118+BD1118+BG1118</f>
        <v>0</v>
      </c>
      <c r="AC1118" s="247"/>
      <c r="AD1118" s="247"/>
      <c r="AE1118" s="247"/>
      <c r="AF1118" s="247"/>
      <c r="AG1118" s="247"/>
      <c r="AH1118" s="247"/>
      <c r="AI1118" s="221"/>
      <c r="AJ1118" s="221"/>
      <c r="AK1118" s="221"/>
      <c r="AL1118" s="221"/>
      <c r="AM1118" s="221"/>
      <c r="AN1118" s="221"/>
      <c r="AO1118" s="221"/>
      <c r="AP1118" s="221"/>
      <c r="AQ1118" s="221"/>
      <c r="AR1118" s="221"/>
      <c r="AS1118" s="221"/>
      <c r="AT1118" s="221"/>
      <c r="AU1118" s="221"/>
      <c r="AV1118" s="221"/>
      <c r="AW1118" s="221"/>
      <c r="AX1118" s="221"/>
      <c r="AY1118" s="221"/>
      <c r="AZ1118" s="221"/>
      <c r="BA1118" s="221"/>
      <c r="BB1118" s="221"/>
      <c r="BC1118" s="221"/>
      <c r="BD1118" s="221"/>
      <c r="BE1118" s="221"/>
      <c r="BF1118" s="221"/>
      <c r="BG1118" s="221"/>
      <c r="BH1118" s="221"/>
      <c r="BI1118" s="221"/>
      <c r="BJ1118" s="221"/>
      <c r="BK1118" s="221"/>
      <c r="BL1118" s="221"/>
      <c r="BM1118" s="124"/>
      <c r="BN1118" s="124"/>
      <c r="BO1118" s="124"/>
      <c r="BP1118" s="124"/>
      <c r="BQ1118" s="225">
        <f>SUM(BS1118:BW1118)</f>
        <v>0</v>
      </c>
      <c r="BR1118" s="247"/>
      <c r="BS1118" s="221"/>
      <c r="BT1118" s="221"/>
      <c r="BU1118" s="221"/>
      <c r="BV1118" s="221"/>
      <c r="BW1118" s="221"/>
      <c r="BX1118" s="221"/>
      <c r="BY1118" s="221"/>
      <c r="BZ1118" s="225">
        <f>SUM(CA1118:CD1118)</f>
        <v>0</v>
      </c>
      <c r="CA1118" s="221"/>
      <c r="CB1118" s="221"/>
      <c r="CC1118" s="221"/>
      <c r="CD1118" s="221"/>
      <c r="CE1118" s="221"/>
      <c r="CF1118" s="229"/>
      <c r="CG1118" s="578"/>
      <c r="CH1118" s="578"/>
      <c r="CI1118" s="124"/>
      <c r="CJ1118" s="124"/>
      <c r="CK1118" s="214"/>
    </row>
    <row r="1119" spans="1:89" s="220" customFormat="1" hidden="1" outlineLevel="1">
      <c r="A1119" s="214"/>
      <c r="B1119" s="214"/>
      <c r="C1119" s="100"/>
      <c r="D1119" s="214"/>
      <c r="E1119" s="124"/>
      <c r="F1119" s="124"/>
      <c r="G1119" s="225">
        <f>J1119+O1119+P1119+Q1119+R1119</f>
        <v>0</v>
      </c>
      <c r="H1119" s="225">
        <f t="shared" si="1645"/>
        <v>0</v>
      </c>
      <c r="I1119" s="225">
        <f t="shared" si="1645"/>
        <v>0</v>
      </c>
      <c r="J1119" s="225">
        <f t="shared" si="1645"/>
        <v>0</v>
      </c>
      <c r="K1119" s="224"/>
      <c r="L1119" s="224"/>
      <c r="M1119" s="224"/>
      <c r="N1119" s="224"/>
      <c r="O1119" s="224"/>
      <c r="P1119" s="224"/>
      <c r="Q1119" s="224"/>
      <c r="R1119" s="224"/>
      <c r="S1119" s="224"/>
      <c r="T1119" s="222"/>
      <c r="U1119" s="222"/>
      <c r="V1119" s="222"/>
      <c r="W1119" s="222"/>
      <c r="X1119" s="222"/>
      <c r="Y1119" s="222"/>
      <c r="Z1119" s="222"/>
      <c r="AA1119" s="124"/>
      <c r="AB1119" s="225">
        <f>AI1119+AX1119+BA1119+BD1119+BG1119</f>
        <v>0</v>
      </c>
      <c r="AC1119" s="247"/>
      <c r="AD1119" s="247"/>
      <c r="AE1119" s="247"/>
      <c r="AF1119" s="247"/>
      <c r="AG1119" s="247"/>
      <c r="AH1119" s="247"/>
      <c r="AI1119" s="222"/>
      <c r="AJ1119" s="221"/>
      <c r="AK1119" s="221"/>
      <c r="AL1119" s="221"/>
      <c r="AM1119" s="221"/>
      <c r="AN1119" s="221"/>
      <c r="AO1119" s="221"/>
      <c r="AP1119" s="221"/>
      <c r="AQ1119" s="221"/>
      <c r="AR1119" s="221"/>
      <c r="AS1119" s="221"/>
      <c r="AT1119" s="221"/>
      <c r="AU1119" s="221"/>
      <c r="AV1119" s="221"/>
      <c r="AW1119" s="221"/>
      <c r="AX1119" s="221"/>
      <c r="AY1119" s="221"/>
      <c r="AZ1119" s="221"/>
      <c r="BA1119" s="221"/>
      <c r="BB1119" s="221"/>
      <c r="BC1119" s="221"/>
      <c r="BD1119" s="221"/>
      <c r="BE1119" s="221"/>
      <c r="BF1119" s="221"/>
      <c r="BG1119" s="221"/>
      <c r="BH1119" s="221"/>
      <c r="BI1119" s="221"/>
      <c r="BJ1119" s="221"/>
      <c r="BK1119" s="221"/>
      <c r="BL1119" s="221"/>
      <c r="BM1119" s="124"/>
      <c r="BN1119" s="124"/>
      <c r="BO1119" s="124"/>
      <c r="BP1119" s="124"/>
      <c r="BQ1119" s="225">
        <f>SUM(BS1119:BW1119)</f>
        <v>0</v>
      </c>
      <c r="BR1119" s="247"/>
      <c r="BS1119" s="221"/>
      <c r="BT1119" s="221"/>
      <c r="BU1119" s="221"/>
      <c r="BV1119" s="221"/>
      <c r="BW1119" s="221"/>
      <c r="BX1119" s="221"/>
      <c r="BY1119" s="221"/>
      <c r="BZ1119" s="225">
        <f>SUM(CA1119:CD1119)</f>
        <v>0</v>
      </c>
      <c r="CA1119" s="221"/>
      <c r="CB1119" s="221"/>
      <c r="CC1119" s="221"/>
      <c r="CD1119" s="221"/>
      <c r="CE1119" s="221"/>
      <c r="CF1119" s="229"/>
      <c r="CG1119" s="578"/>
      <c r="CH1119" s="578"/>
      <c r="CI1119" s="124"/>
      <c r="CJ1119" s="124"/>
      <c r="CK1119" s="214"/>
    </row>
    <row r="1120" spans="1:89" s="220" customFormat="1" hidden="1" outlineLevel="1">
      <c r="A1120" s="214"/>
      <c r="B1120" s="214"/>
      <c r="C1120" s="100" t="s">
        <v>104</v>
      </c>
      <c r="D1120" s="214"/>
      <c r="E1120" s="124"/>
      <c r="F1120" s="124"/>
      <c r="G1120" s="225">
        <f>J1120+O1120+P1120+Q1120+R1120</f>
        <v>0</v>
      </c>
      <c r="H1120" s="225">
        <f t="shared" si="1645"/>
        <v>0</v>
      </c>
      <c r="I1120" s="225">
        <f t="shared" si="1645"/>
        <v>0</v>
      </c>
      <c r="J1120" s="225">
        <f t="shared" si="1645"/>
        <v>0</v>
      </c>
      <c r="K1120" s="224"/>
      <c r="L1120" s="224"/>
      <c r="M1120" s="224"/>
      <c r="N1120" s="224"/>
      <c r="O1120" s="224"/>
      <c r="P1120" s="224"/>
      <c r="Q1120" s="224"/>
      <c r="R1120" s="224"/>
      <c r="S1120" s="224"/>
      <c r="T1120" s="222"/>
      <c r="U1120" s="222"/>
      <c r="V1120" s="222"/>
      <c r="W1120" s="222"/>
      <c r="X1120" s="222"/>
      <c r="Y1120" s="222"/>
      <c r="Z1120" s="222"/>
      <c r="AA1120" s="124"/>
      <c r="AB1120" s="225">
        <f>AI1120+AX1120+BA1120+BD1120+BG1120</f>
        <v>0</v>
      </c>
      <c r="AC1120" s="247"/>
      <c r="AD1120" s="247"/>
      <c r="AE1120" s="247"/>
      <c r="AF1120" s="247"/>
      <c r="AG1120" s="247"/>
      <c r="AH1120" s="247"/>
      <c r="AI1120" s="222"/>
      <c r="AJ1120" s="221"/>
      <c r="AK1120" s="221"/>
      <c r="AL1120" s="221"/>
      <c r="AM1120" s="221"/>
      <c r="AN1120" s="221"/>
      <c r="AO1120" s="221"/>
      <c r="AP1120" s="221"/>
      <c r="AQ1120" s="221"/>
      <c r="AR1120" s="221"/>
      <c r="AS1120" s="221"/>
      <c r="AT1120" s="221"/>
      <c r="AU1120" s="221"/>
      <c r="AV1120" s="221"/>
      <c r="AW1120" s="221"/>
      <c r="AX1120" s="221"/>
      <c r="AY1120" s="221"/>
      <c r="AZ1120" s="221"/>
      <c r="BA1120" s="221"/>
      <c r="BB1120" s="221"/>
      <c r="BC1120" s="221"/>
      <c r="BD1120" s="221"/>
      <c r="BE1120" s="221"/>
      <c r="BF1120" s="221"/>
      <c r="BG1120" s="221"/>
      <c r="BH1120" s="221"/>
      <c r="BI1120" s="221"/>
      <c r="BJ1120" s="221"/>
      <c r="BK1120" s="221"/>
      <c r="BL1120" s="221"/>
      <c r="BM1120" s="124"/>
      <c r="BN1120" s="124"/>
      <c r="BO1120" s="124"/>
      <c r="BP1120" s="124"/>
      <c r="BQ1120" s="225">
        <f>SUM(BS1120:BW1120)</f>
        <v>0</v>
      </c>
      <c r="BR1120" s="247"/>
      <c r="BS1120" s="221"/>
      <c r="BT1120" s="221"/>
      <c r="BU1120" s="221"/>
      <c r="BV1120" s="221"/>
      <c r="BW1120" s="221"/>
      <c r="BX1120" s="221"/>
      <c r="BY1120" s="221"/>
      <c r="BZ1120" s="225">
        <f>SUM(CA1120:CD1120)</f>
        <v>0</v>
      </c>
      <c r="CA1120" s="221"/>
      <c r="CB1120" s="221"/>
      <c r="CC1120" s="221"/>
      <c r="CD1120" s="221"/>
      <c r="CE1120" s="221"/>
      <c r="CF1120" s="229"/>
      <c r="CG1120" s="578"/>
      <c r="CH1120" s="578"/>
      <c r="CI1120" s="124"/>
      <c r="CJ1120" s="124"/>
      <c r="CK1120" s="214"/>
    </row>
    <row r="1121" spans="1:89" s="220" customFormat="1" hidden="1" outlineLevel="1">
      <c r="A1121" s="214"/>
      <c r="B1121" s="214"/>
      <c r="C1121" s="97"/>
      <c r="D1121" s="124" t="s">
        <v>13</v>
      </c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24"/>
      <c r="AB1121" s="225">
        <f>SUM(AB1118:AB1120)</f>
        <v>0</v>
      </c>
      <c r="AC1121" s="247"/>
      <c r="AD1121" s="247"/>
      <c r="AE1121" s="247"/>
      <c r="AF1121" s="247"/>
      <c r="AG1121" s="247"/>
      <c r="AH1121" s="247"/>
      <c r="AI1121" s="225">
        <f>SUM(AI1118:AI1120)</f>
        <v>0</v>
      </c>
      <c r="AJ1121" s="225">
        <f>SUM(AJ1118:AJ1120)</f>
        <v>0</v>
      </c>
      <c r="AK1121" s="225">
        <f t="shared" ref="AK1121:BI1121" si="1646">SUM(AK1118:AK1120)</f>
        <v>0</v>
      </c>
      <c r="AL1121" s="225">
        <f t="shared" si="1646"/>
        <v>0</v>
      </c>
      <c r="AM1121" s="225">
        <f t="shared" si="1646"/>
        <v>0</v>
      </c>
      <c r="AN1121" s="225">
        <f t="shared" si="1646"/>
        <v>0</v>
      </c>
      <c r="AO1121" s="225">
        <f t="shared" si="1646"/>
        <v>0</v>
      </c>
      <c r="AP1121" s="225">
        <f t="shared" si="1646"/>
        <v>0</v>
      </c>
      <c r="AQ1121" s="225">
        <f t="shared" si="1646"/>
        <v>0</v>
      </c>
      <c r="AR1121" s="225">
        <f t="shared" si="1646"/>
        <v>0</v>
      </c>
      <c r="AS1121" s="225">
        <f t="shared" si="1646"/>
        <v>0</v>
      </c>
      <c r="AT1121" s="225">
        <f t="shared" si="1646"/>
        <v>0</v>
      </c>
      <c r="AU1121" s="225">
        <f t="shared" si="1646"/>
        <v>0</v>
      </c>
      <c r="AV1121" s="225">
        <f t="shared" si="1646"/>
        <v>0</v>
      </c>
      <c r="AW1121" s="225">
        <f t="shared" si="1646"/>
        <v>0</v>
      </c>
      <c r="AX1121" s="225">
        <f t="shared" si="1646"/>
        <v>0</v>
      </c>
      <c r="AY1121" s="225">
        <f t="shared" si="1646"/>
        <v>0</v>
      </c>
      <c r="AZ1121" s="225">
        <f t="shared" si="1646"/>
        <v>0</v>
      </c>
      <c r="BA1121" s="225">
        <f t="shared" si="1646"/>
        <v>0</v>
      </c>
      <c r="BB1121" s="225">
        <f t="shared" si="1646"/>
        <v>0</v>
      </c>
      <c r="BC1121" s="225">
        <f t="shared" si="1646"/>
        <v>0</v>
      </c>
      <c r="BD1121" s="225">
        <f t="shared" si="1646"/>
        <v>0</v>
      </c>
      <c r="BE1121" s="225">
        <f t="shared" si="1646"/>
        <v>0</v>
      </c>
      <c r="BF1121" s="225">
        <f t="shared" si="1646"/>
        <v>0</v>
      </c>
      <c r="BG1121" s="225">
        <f t="shared" si="1646"/>
        <v>0</v>
      </c>
      <c r="BH1121" s="225">
        <f t="shared" si="1646"/>
        <v>0</v>
      </c>
      <c r="BI1121" s="225">
        <f t="shared" si="1646"/>
        <v>0</v>
      </c>
      <c r="BJ1121" s="225">
        <f>SUM(BJ1118:BJ1120)</f>
        <v>0</v>
      </c>
      <c r="BK1121" s="225">
        <f>SUM(BK1118:BK1120)</f>
        <v>0</v>
      </c>
      <c r="BL1121" s="225">
        <f>SUM(BL1118:BL1120)</f>
        <v>0</v>
      </c>
      <c r="BM1121" s="112"/>
      <c r="BN1121" s="112"/>
      <c r="BO1121" s="112"/>
      <c r="BP1121" s="112"/>
      <c r="BQ1121" s="225">
        <f t="shared" ref="BQ1121" si="1647">SUM(BQ1118:BQ1120)</f>
        <v>0</v>
      </c>
      <c r="BR1121" s="247"/>
      <c r="BS1121" s="225">
        <f t="shared" ref="BS1121:BW1121" si="1648">SUM(BS1118:BS1120)</f>
        <v>0</v>
      </c>
      <c r="BT1121" s="225">
        <f t="shared" si="1648"/>
        <v>0</v>
      </c>
      <c r="BU1121" s="225">
        <f t="shared" si="1648"/>
        <v>0</v>
      </c>
      <c r="BV1121" s="225">
        <f t="shared" si="1648"/>
        <v>0</v>
      </c>
      <c r="BW1121" s="225">
        <f t="shared" si="1648"/>
        <v>0</v>
      </c>
      <c r="BX1121" s="225">
        <f>SUM(BX1118:BX1120)</f>
        <v>0</v>
      </c>
      <c r="BY1121" s="225">
        <f>SUM(BY1118:BY1120)</f>
        <v>0</v>
      </c>
      <c r="BZ1121" s="225">
        <f t="shared" ref="BZ1121:CD1121" si="1649">SUM(BZ1118:BZ1120)</f>
        <v>0</v>
      </c>
      <c r="CA1121" s="225">
        <f t="shared" si="1649"/>
        <v>0</v>
      </c>
      <c r="CB1121" s="225">
        <f t="shared" si="1649"/>
        <v>0</v>
      </c>
      <c r="CC1121" s="225">
        <f t="shared" si="1649"/>
        <v>0</v>
      </c>
      <c r="CD1121" s="225">
        <f t="shared" si="1649"/>
        <v>0</v>
      </c>
      <c r="CE1121" s="225">
        <f>SUM(CE1118:CE1120)</f>
        <v>0</v>
      </c>
      <c r="CF1121" s="247"/>
      <c r="CG1121" s="570"/>
      <c r="CH1121" s="570"/>
      <c r="CI1121" s="112"/>
      <c r="CJ1121" s="112"/>
      <c r="CK1121" s="112"/>
    </row>
    <row r="1122" spans="1:89" s="220" customFormat="1" ht="78.75" hidden="1" outlineLevel="1">
      <c r="A1122" s="119"/>
      <c r="B1122" s="119"/>
      <c r="C1122" s="101">
        <v>2</v>
      </c>
      <c r="D1122" s="25" t="s">
        <v>291</v>
      </c>
      <c r="E1122" s="173"/>
      <c r="F1122" s="173"/>
      <c r="G1122" s="173"/>
      <c r="H1122" s="173"/>
      <c r="I1122" s="173"/>
      <c r="J1122" s="173"/>
      <c r="K1122" s="173"/>
      <c r="L1122" s="173"/>
      <c r="M1122" s="173"/>
      <c r="N1122" s="173"/>
      <c r="O1122" s="173"/>
      <c r="P1122" s="173"/>
      <c r="Q1122" s="173"/>
      <c r="R1122" s="173"/>
      <c r="S1122" s="173"/>
      <c r="T1122" s="173"/>
      <c r="U1122" s="173"/>
      <c r="V1122" s="173"/>
      <c r="W1122" s="173"/>
      <c r="X1122" s="173"/>
      <c r="Y1122" s="173"/>
      <c r="Z1122" s="173"/>
      <c r="AA1122" s="173"/>
      <c r="AB1122" s="173"/>
      <c r="AC1122" s="252"/>
      <c r="AD1122" s="252"/>
      <c r="AE1122" s="252"/>
      <c r="AF1122" s="252"/>
      <c r="AG1122" s="252"/>
      <c r="AH1122" s="252"/>
      <c r="AI1122" s="173"/>
      <c r="AJ1122" s="164">
        <f>AJ1128+AJ1133+AJ1138+AJ1143+AJ1148+AJ1153+AJ1159+AJ1164+AJ1169+AJ1174+AJ1179+AJ1184</f>
        <v>0</v>
      </c>
      <c r="AK1122" s="164">
        <f>AK1128+AK1133+AK1138+AK1143+AK1148+AK1153+AK1159+AK1164+AK1169+AK1174+AK1179+AK1184</f>
        <v>0</v>
      </c>
      <c r="AL1122" s="173"/>
      <c r="AM1122" s="164">
        <f>AM1128+AM1133+AM1138+AM1143+AM1148+AM1153+AM1159+AM1164+AM1169+AM1174+AM1179+AM1184</f>
        <v>0</v>
      </c>
      <c r="AN1122" s="164">
        <f>AN1128+AN1133+AN1138+AN1143+AN1148+AN1153+AN1159+AN1164+AN1169+AN1174+AN1179+AN1184</f>
        <v>0</v>
      </c>
      <c r="AO1122" s="173"/>
      <c r="AP1122" s="164">
        <f>AP1128+AP1133+AP1138+AP1143+AP1148+AP1153+AP1159+AP1164+AP1169+AP1174+AP1179+AP1184</f>
        <v>0</v>
      </c>
      <c r="AQ1122" s="164">
        <f>AQ1128+AQ1133+AQ1138+AQ1143+AQ1148+AQ1153+AQ1159+AQ1164+AQ1169+AQ1174+AQ1179+AQ1184</f>
        <v>0</v>
      </c>
      <c r="AR1122" s="173"/>
      <c r="AS1122" s="164">
        <f>AS1128+AS1133+AS1138+AS1143+AS1148+AS1153+AS1159+AS1164+AS1169+AS1174+AS1179+AS1184</f>
        <v>0</v>
      </c>
      <c r="AT1122" s="164">
        <f>AT1128+AT1133+AT1138+AT1143+AT1148+AT1153+AT1159+AT1164+AT1169+AT1174+AT1179+AT1184</f>
        <v>0</v>
      </c>
      <c r="AU1122" s="173"/>
      <c r="AV1122" s="164">
        <f>AV1128+AV1133+AV1138+AV1143+AV1148+AV1153+AV1159+AV1164+AV1169+AV1174+AV1179+AV1184</f>
        <v>0</v>
      </c>
      <c r="AW1122" s="164">
        <f>AW1128+AW1133+AW1138+AW1143+AW1148+AW1153+AW1159+AW1164+AW1169+AW1174+AW1179+AW1184</f>
        <v>0</v>
      </c>
      <c r="AX1122" s="173"/>
      <c r="AY1122" s="164">
        <f>AY1128+AY1133+AY1138+AY1143+AY1148+AY1153+AY1159+AY1164+AY1169+AY1174+AY1179+AY1184</f>
        <v>0</v>
      </c>
      <c r="AZ1122" s="164">
        <f>AZ1128+AZ1133+AZ1138+AZ1143+AZ1148+AZ1153+AZ1159+AZ1164+AZ1169+AZ1174+AZ1179+AZ1184</f>
        <v>0</v>
      </c>
      <c r="BA1122" s="173"/>
      <c r="BB1122" s="164">
        <f>BB1128+BB1133+BB1138+BB1143+BB1148+BB1153+BB1159+BB1164+BB1169+BB1174+BB1179+BB1184</f>
        <v>0</v>
      </c>
      <c r="BC1122" s="164">
        <f>BC1128+BC1133+BC1138+BC1143+BC1148+BC1153+BC1159+BC1164+BC1169+BC1174+BC1179+BC1184</f>
        <v>0</v>
      </c>
      <c r="BD1122" s="173"/>
      <c r="BE1122" s="164">
        <f>BE1128+BE1133+BE1138+BE1143+BE1148+BE1153+BE1159+BE1164+BE1169+BE1174+BE1179+BE1184</f>
        <v>0</v>
      </c>
      <c r="BF1122" s="164">
        <f>BF1128+BF1133+BF1138+BF1143+BF1148+BF1153+BF1159+BF1164+BF1169+BF1174+BF1179+BF1184</f>
        <v>0</v>
      </c>
      <c r="BG1122" s="173"/>
      <c r="BH1122" s="164">
        <f>BH1128+BH1133+BH1138+BH1143+BH1148+BH1153+BH1159+BH1164+BH1169+BH1174+BH1179+BH1184</f>
        <v>0</v>
      </c>
      <c r="BI1122" s="164">
        <f>BI1128+BI1133+BI1138+BI1143+BI1148+BI1153+BI1159+BI1164+BI1169+BI1174+BI1179+BI1184</f>
        <v>0</v>
      </c>
      <c r="BJ1122" s="173"/>
      <c r="BK1122" s="164">
        <f>BK1128+BK1133+BK1138+BK1143+BK1148+BK1153+BK1159+BK1164+BK1169+BK1174+BK1179+BK1184</f>
        <v>0</v>
      </c>
      <c r="BL1122" s="164">
        <f>BL1128+BL1133+BL1138+BL1143+BL1148+BL1153+BL1159+BL1164+BL1169+BL1174+BL1179+BL1184</f>
        <v>0</v>
      </c>
      <c r="BM1122" s="173"/>
      <c r="BN1122" s="173"/>
      <c r="BO1122" s="173"/>
      <c r="BP1122" s="173"/>
      <c r="BQ1122" s="164">
        <f>BQ1128+BQ1133+BQ1138+BQ1143+BQ1148+BQ1153+BQ1159+BQ1164+BQ1169+BQ1174+BQ1179+BQ1184</f>
        <v>0</v>
      </c>
      <c r="BR1122" s="248"/>
      <c r="BS1122" s="164">
        <f>BS1128+BS1133+BS1138+BS1143+BS1148+BS1153+BS1159+BS1164+BS1169+BS1174+BS1179+BS1184</f>
        <v>0</v>
      </c>
      <c r="BT1122" s="164">
        <f t="shared" ref="BT1122:BW1122" si="1650">BT1128+BT1133+BT1138+BT1143+BT1148+BT1153+BT1159+BT1164+BT1169+BT1174+BT1179+BT1184</f>
        <v>0</v>
      </c>
      <c r="BU1122" s="164">
        <f t="shared" si="1650"/>
        <v>0</v>
      </c>
      <c r="BV1122" s="164">
        <f t="shared" si="1650"/>
        <v>0</v>
      </c>
      <c r="BW1122" s="164">
        <f t="shared" si="1650"/>
        <v>0</v>
      </c>
      <c r="BX1122" s="164">
        <f>BX1128+BX1133+BX1138+BX1143+BX1148+BX1153+BX1159+BX1164+BX1169+BX1174+BX1179+BX1184</f>
        <v>0</v>
      </c>
      <c r="BY1122" s="164">
        <f t="shared" ref="BY1122:CH1122" si="1651">BY1128+BY1133+BY1138+BY1143+BY1148+BY1153+BY1159+BY1164+BY1169+BY1174+BY1179+BY1184</f>
        <v>0</v>
      </c>
      <c r="BZ1122" s="164">
        <f t="shared" si="1651"/>
        <v>0</v>
      </c>
      <c r="CA1122" s="164">
        <f t="shared" si="1651"/>
        <v>0</v>
      </c>
      <c r="CB1122" s="164">
        <f t="shared" si="1651"/>
        <v>0</v>
      </c>
      <c r="CC1122" s="164">
        <f t="shared" si="1651"/>
        <v>0</v>
      </c>
      <c r="CD1122" s="164">
        <f t="shared" si="1651"/>
        <v>0</v>
      </c>
      <c r="CE1122" s="164">
        <f t="shared" si="1651"/>
        <v>0</v>
      </c>
      <c r="CF1122" s="164">
        <f t="shared" si="1651"/>
        <v>0</v>
      </c>
      <c r="CG1122" s="164">
        <f t="shared" si="1651"/>
        <v>0</v>
      </c>
      <c r="CH1122" s="164">
        <f t="shared" si="1651"/>
        <v>0</v>
      </c>
      <c r="CI1122" s="173"/>
      <c r="CJ1122" s="173"/>
      <c r="CK1122" s="173"/>
    </row>
    <row r="1123" spans="1:89" s="220" customFormat="1" hidden="1" outlineLevel="1">
      <c r="A1123" s="214"/>
      <c r="B1123" s="214"/>
      <c r="C1123" s="95" t="s">
        <v>51</v>
      </c>
      <c r="D1123" s="122" t="s">
        <v>101</v>
      </c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221"/>
      <c r="AB1123" s="112"/>
      <c r="AC1123" s="246"/>
      <c r="AD1123" s="246"/>
      <c r="AE1123" s="246"/>
      <c r="AF1123" s="246"/>
      <c r="AG1123" s="246"/>
      <c r="AH1123" s="246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246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246"/>
      <c r="CG1123" s="582"/>
      <c r="CH1123" s="582"/>
      <c r="CI1123" s="112"/>
      <c r="CJ1123" s="112"/>
      <c r="CK1123" s="112"/>
    </row>
    <row r="1124" spans="1:89" s="220" customFormat="1" hidden="1" outlineLevel="1">
      <c r="A1124" s="214"/>
      <c r="B1124" s="214"/>
      <c r="C1124" s="102" t="s">
        <v>126</v>
      </c>
      <c r="D1124" s="36" t="s">
        <v>106</v>
      </c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214"/>
      <c r="AB1124" s="112"/>
      <c r="AC1124" s="246"/>
      <c r="AD1124" s="246"/>
      <c r="AE1124" s="246"/>
      <c r="AF1124" s="246"/>
      <c r="AG1124" s="246"/>
      <c r="AH1124" s="246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221"/>
      <c r="BS1124" s="112"/>
      <c r="BT1124" s="112"/>
      <c r="BU1124" s="112"/>
      <c r="BV1124" s="112"/>
      <c r="BW1124" s="112"/>
      <c r="BX1124" s="112"/>
      <c r="BY1124" s="112"/>
      <c r="BZ1124" s="112"/>
      <c r="CA1124" s="221"/>
      <c r="CB1124" s="112"/>
      <c r="CC1124" s="112"/>
      <c r="CD1124" s="112"/>
      <c r="CE1124" s="112"/>
      <c r="CF1124" s="246"/>
      <c r="CG1124" s="582"/>
      <c r="CH1124" s="582"/>
      <c r="CI1124" s="112"/>
      <c r="CJ1124" s="112"/>
      <c r="CK1124" s="112"/>
    </row>
    <row r="1125" spans="1:89" s="220" customFormat="1" ht="60" outlineLevel="1">
      <c r="A1125" s="214"/>
      <c r="B1125" s="214"/>
      <c r="C1125" s="103"/>
      <c r="D1125" s="231" t="s">
        <v>337</v>
      </c>
      <c r="E1125" s="214" t="s">
        <v>75</v>
      </c>
      <c r="F1125" s="214" t="s">
        <v>14</v>
      </c>
      <c r="G1125" s="599">
        <f t="shared" ref="G1125:G1126" si="1652">J1125+O1125+P1125+Q1125+I1125</f>
        <v>854</v>
      </c>
      <c r="H1125" s="225">
        <v>0</v>
      </c>
      <c r="I1125" s="600"/>
      <c r="J1125" s="225"/>
      <c r="K1125" s="221">
        <v>0</v>
      </c>
      <c r="L1125" s="221">
        <v>0</v>
      </c>
      <c r="M1125" s="221">
        <v>0</v>
      </c>
      <c r="N1125" s="221">
        <v>0</v>
      </c>
      <c r="O1125" s="571">
        <f t="shared" ref="O1125:O1126" si="1653">SUM(K1125:N1125)</f>
        <v>0</v>
      </c>
      <c r="P1125" s="221">
        <f>483-56</f>
        <v>427</v>
      </c>
      <c r="Q1125" s="221">
        <f>483-56</f>
        <v>427</v>
      </c>
      <c r="R1125" s="221">
        <v>1427</v>
      </c>
      <c r="S1125" s="221">
        <v>1427</v>
      </c>
      <c r="T1125" s="221">
        <f t="shared" ref="T1125:T1126" si="1654">SUM(U1125:Z1125)</f>
        <v>0</v>
      </c>
      <c r="U1125" s="590">
        <f>$V$442/$V$210*U893</f>
        <v>0</v>
      </c>
      <c r="V1125" s="221">
        <v>0</v>
      </c>
      <c r="W1125" s="221">
        <v>0</v>
      </c>
      <c r="X1125" s="221"/>
      <c r="Y1125" s="221"/>
      <c r="Z1125" s="221"/>
      <c r="AA1125" s="221" t="s">
        <v>316</v>
      </c>
      <c r="AB1125" s="575">
        <f t="shared" ref="AB1125:AB1126" si="1655">AI1125+AX1125+BA1125+BD1125+AF1125</f>
        <v>0</v>
      </c>
      <c r="AC1125" s="247"/>
      <c r="AD1125" s="247"/>
      <c r="AE1125" s="247"/>
      <c r="AF1125" s="247"/>
      <c r="AG1125" s="247"/>
      <c r="AH1125" s="247"/>
      <c r="AI1125" s="221"/>
      <c r="AJ1125" s="568"/>
      <c r="AK1125" s="222"/>
      <c r="AL1125" s="353"/>
      <c r="AM1125" s="223"/>
      <c r="AN1125" s="353"/>
      <c r="AO1125" s="353"/>
      <c r="AP1125" s="223"/>
      <c r="AQ1125" s="353"/>
      <c r="AR1125" s="353"/>
      <c r="AS1125" s="223"/>
      <c r="AT1125" s="353"/>
      <c r="AU1125" s="353"/>
      <c r="AV1125" s="223"/>
      <c r="AW1125" s="353"/>
      <c r="AX1125" s="222"/>
      <c r="AY1125" s="222"/>
      <c r="AZ1125" s="222"/>
      <c r="BA1125" s="353"/>
      <c r="BB1125" s="223"/>
      <c r="BC1125" s="353"/>
      <c r="BD1125" s="223"/>
      <c r="BE1125" s="223"/>
      <c r="BF1125" s="353"/>
      <c r="BG1125" s="353"/>
      <c r="BH1125" s="223"/>
      <c r="BI1125" s="353"/>
      <c r="BJ1125" s="353"/>
      <c r="BK1125" s="223"/>
      <c r="BL1125" s="353"/>
      <c r="BM1125" s="221"/>
      <c r="BN1125" s="221"/>
      <c r="BO1125" s="221"/>
      <c r="BP1125" s="221"/>
      <c r="BQ1125" s="599">
        <f>SUM(BS1125:BW1125)</f>
        <v>0</v>
      </c>
      <c r="BR1125" s="223"/>
      <c r="BS1125" s="121"/>
      <c r="BT1125" s="671"/>
      <c r="BU1125" s="671"/>
      <c r="BV1125" s="671"/>
      <c r="BW1125" s="671"/>
      <c r="BX1125" s="671"/>
      <c r="BY1125" s="671"/>
      <c r="BZ1125" s="225">
        <f>SUM(CA1125:CD1125)</f>
        <v>0</v>
      </c>
      <c r="CA1125" s="222"/>
      <c r="CB1125" s="239"/>
      <c r="CC1125" s="221"/>
      <c r="CD1125" s="221"/>
      <c r="CE1125" s="221"/>
      <c r="CF1125" s="229"/>
      <c r="CG1125" s="578"/>
      <c r="CH1125" s="578"/>
      <c r="CI1125" s="214"/>
      <c r="CJ1125" s="214"/>
      <c r="CK1125" s="214"/>
    </row>
    <row r="1126" spans="1:89" s="220" customFormat="1" ht="60" outlineLevel="1">
      <c r="A1126" s="214"/>
      <c r="B1126" s="214"/>
      <c r="C1126" s="103"/>
      <c r="D1126" s="292" t="s">
        <v>338</v>
      </c>
      <c r="E1126" s="214" t="s">
        <v>75</v>
      </c>
      <c r="F1126" s="214" t="s">
        <v>14</v>
      </c>
      <c r="G1126" s="599">
        <f t="shared" si="1652"/>
        <v>26</v>
      </c>
      <c r="H1126" s="225">
        <v>0</v>
      </c>
      <c r="I1126" s="600"/>
      <c r="J1126" s="225">
        <v>0</v>
      </c>
      <c r="K1126" s="221">
        <v>0</v>
      </c>
      <c r="L1126" s="221">
        <v>0</v>
      </c>
      <c r="M1126" s="221">
        <v>5</v>
      </c>
      <c r="N1126" s="221">
        <v>5</v>
      </c>
      <c r="O1126" s="571">
        <f t="shared" si="1653"/>
        <v>10</v>
      </c>
      <c r="P1126" s="224">
        <v>8</v>
      </c>
      <c r="Q1126" s="224">
        <v>8</v>
      </c>
      <c r="R1126" s="224">
        <v>8</v>
      </c>
      <c r="S1126" s="224">
        <v>8</v>
      </c>
      <c r="T1126" s="221">
        <f t="shared" si="1654"/>
        <v>0</v>
      </c>
      <c r="U1126" s="590">
        <f>$V$443/$V$211*U894</f>
        <v>0</v>
      </c>
      <c r="V1126" s="222">
        <v>0</v>
      </c>
      <c r="W1126" s="222">
        <v>0</v>
      </c>
      <c r="X1126" s="222"/>
      <c r="Y1126" s="222"/>
      <c r="Z1126" s="222"/>
      <c r="AA1126" s="222" t="s">
        <v>316</v>
      </c>
      <c r="AB1126" s="575">
        <f t="shared" si="1655"/>
        <v>0</v>
      </c>
      <c r="AC1126" s="247"/>
      <c r="AD1126" s="247"/>
      <c r="AE1126" s="247"/>
      <c r="AF1126" s="247"/>
      <c r="AG1126" s="247"/>
      <c r="AH1126" s="247"/>
      <c r="AI1126" s="222"/>
      <c r="AJ1126" s="568"/>
      <c r="AK1126" s="222"/>
      <c r="AL1126" s="353"/>
      <c r="AM1126" s="223"/>
      <c r="AN1126" s="353"/>
      <c r="AO1126" s="353"/>
      <c r="AP1126" s="223"/>
      <c r="AQ1126" s="353"/>
      <c r="AR1126" s="353"/>
      <c r="AS1126" s="223"/>
      <c r="AT1126" s="353"/>
      <c r="AU1126" s="353"/>
      <c r="AV1126" s="223"/>
      <c r="AW1126" s="353"/>
      <c r="AX1126" s="222"/>
      <c r="AY1126" s="222"/>
      <c r="AZ1126" s="222"/>
      <c r="BA1126" s="353"/>
      <c r="BB1126" s="223"/>
      <c r="BC1126" s="353"/>
      <c r="BD1126" s="223"/>
      <c r="BE1126" s="223"/>
      <c r="BF1126" s="353"/>
      <c r="BG1126" s="353"/>
      <c r="BH1126" s="223"/>
      <c r="BI1126" s="353"/>
      <c r="BJ1126" s="353"/>
      <c r="BK1126" s="223"/>
      <c r="BL1126" s="353"/>
      <c r="BM1126" s="222"/>
      <c r="BN1126" s="222"/>
      <c r="BO1126" s="222"/>
      <c r="BP1126" s="222"/>
      <c r="BQ1126" s="599">
        <f>SUM(BS1126:BW1126)</f>
        <v>0</v>
      </c>
      <c r="BR1126" s="223"/>
      <c r="BS1126" s="223"/>
      <c r="BT1126" s="671"/>
      <c r="BU1126" s="671"/>
      <c r="BV1126" s="671"/>
      <c r="BW1126" s="671"/>
      <c r="BX1126" s="671"/>
      <c r="BY1126" s="671"/>
      <c r="BZ1126" s="225">
        <f>SUM(CA1126:CD1126)</f>
        <v>0</v>
      </c>
      <c r="CA1126" s="222"/>
      <c r="CB1126" s="222"/>
      <c r="CC1126" s="222"/>
      <c r="CD1126" s="222"/>
      <c r="CE1126" s="222"/>
      <c r="CF1126" s="226"/>
      <c r="CG1126" s="568"/>
      <c r="CH1126" s="568"/>
      <c r="CI1126" s="214"/>
      <c r="CJ1126" s="214"/>
      <c r="CK1126" s="214"/>
    </row>
    <row r="1127" spans="1:89" s="220" customFormat="1" outlineLevel="1">
      <c r="A1127" s="214"/>
      <c r="B1127" s="214"/>
      <c r="C1127" s="103"/>
      <c r="D1127" s="131"/>
      <c r="E1127" s="214"/>
      <c r="F1127" s="214"/>
      <c r="G1127" s="225">
        <f>J1127+O1127+P1127+Q1127+R1127</f>
        <v>0</v>
      </c>
      <c r="H1127" s="225">
        <f>SUM(I1127:L1127)</f>
        <v>0</v>
      </c>
      <c r="I1127" s="225">
        <f>SUM(J1127:M1127)</f>
        <v>0</v>
      </c>
      <c r="J1127" s="225">
        <f>SUM(K1127:N1127)</f>
        <v>0</v>
      </c>
      <c r="K1127" s="224"/>
      <c r="L1127" s="224"/>
      <c r="M1127" s="224"/>
      <c r="N1127" s="224"/>
      <c r="O1127" s="224"/>
      <c r="P1127" s="224"/>
      <c r="Q1127" s="224"/>
      <c r="R1127" s="224"/>
      <c r="S1127" s="224"/>
      <c r="T1127" s="222"/>
      <c r="U1127" s="222"/>
      <c r="V1127" s="222"/>
      <c r="W1127" s="222"/>
      <c r="X1127" s="222"/>
      <c r="Y1127" s="222"/>
      <c r="Z1127" s="222"/>
      <c r="AA1127" s="222"/>
      <c r="AB1127" s="225">
        <f>AI1127+AX1127+BA1127+BD1127+BG1127</f>
        <v>0</v>
      </c>
      <c r="AC1127" s="247"/>
      <c r="AD1127" s="247"/>
      <c r="AE1127" s="247"/>
      <c r="AF1127" s="247"/>
      <c r="AG1127" s="247"/>
      <c r="AH1127" s="247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2"/>
      <c r="BN1127" s="222"/>
      <c r="BO1127" s="222"/>
      <c r="BP1127" s="222"/>
      <c r="BQ1127" s="599">
        <f t="shared" ref="BQ1127" si="1656">SUM(BQ1125:BQ1126)</f>
        <v>0</v>
      </c>
      <c r="BR1127" s="222"/>
      <c r="BS1127" s="222"/>
      <c r="BT1127" s="222"/>
      <c r="BU1127" s="222"/>
      <c r="BV1127" s="222"/>
      <c r="BW1127" s="222"/>
      <c r="BX1127" s="222"/>
      <c r="BY1127" s="222"/>
      <c r="BZ1127" s="225">
        <f>SUM(CA1127:CD1127)</f>
        <v>0</v>
      </c>
      <c r="CA1127" s="222"/>
      <c r="CB1127" s="222"/>
      <c r="CC1127" s="222"/>
      <c r="CD1127" s="222"/>
      <c r="CE1127" s="222"/>
      <c r="CF1127" s="226"/>
      <c r="CG1127" s="568"/>
      <c r="CH1127" s="568"/>
      <c r="CI1127" s="214"/>
      <c r="CJ1127" s="214"/>
      <c r="CK1127" s="214"/>
    </row>
    <row r="1128" spans="1:89" s="220" customFormat="1" ht="15.75" outlineLevel="1" thickBot="1">
      <c r="A1128" s="214"/>
      <c r="B1128" s="214"/>
      <c r="C1128" s="103"/>
      <c r="D1128" s="37" t="s">
        <v>107</v>
      </c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24"/>
      <c r="AB1128" s="225">
        <f>SUM(AB1125:AB1127)</f>
        <v>0</v>
      </c>
      <c r="AC1128" s="247"/>
      <c r="AD1128" s="247"/>
      <c r="AE1128" s="247"/>
      <c r="AF1128" s="247"/>
      <c r="AG1128" s="247"/>
      <c r="AH1128" s="247"/>
      <c r="AI1128" s="225">
        <f>SUM(AI1125:AI1127)</f>
        <v>0</v>
      </c>
      <c r="AJ1128" s="225">
        <f>SUM(AJ1125:AJ1127)</f>
        <v>0</v>
      </c>
      <c r="AK1128" s="225">
        <f t="shared" ref="AK1128:BI1128" si="1657">SUM(AK1125:AK1127)</f>
        <v>0</v>
      </c>
      <c r="AL1128" s="225">
        <f t="shared" si="1657"/>
        <v>0</v>
      </c>
      <c r="AM1128" s="225">
        <f t="shared" si="1657"/>
        <v>0</v>
      </c>
      <c r="AN1128" s="225">
        <f t="shared" si="1657"/>
        <v>0</v>
      </c>
      <c r="AO1128" s="225">
        <f t="shared" si="1657"/>
        <v>0</v>
      </c>
      <c r="AP1128" s="225">
        <f t="shared" si="1657"/>
        <v>0</v>
      </c>
      <c r="AQ1128" s="225">
        <f t="shared" si="1657"/>
        <v>0</v>
      </c>
      <c r="AR1128" s="225">
        <f t="shared" si="1657"/>
        <v>0</v>
      </c>
      <c r="AS1128" s="225">
        <f t="shared" si="1657"/>
        <v>0</v>
      </c>
      <c r="AT1128" s="225">
        <f t="shared" si="1657"/>
        <v>0</v>
      </c>
      <c r="AU1128" s="225">
        <f t="shared" si="1657"/>
        <v>0</v>
      </c>
      <c r="AV1128" s="225">
        <f t="shared" si="1657"/>
        <v>0</v>
      </c>
      <c r="AW1128" s="225">
        <f t="shared" si="1657"/>
        <v>0</v>
      </c>
      <c r="AX1128" s="225">
        <f t="shared" si="1657"/>
        <v>0</v>
      </c>
      <c r="AY1128" s="225">
        <f t="shared" si="1657"/>
        <v>0</v>
      </c>
      <c r="AZ1128" s="225">
        <f t="shared" si="1657"/>
        <v>0</v>
      </c>
      <c r="BA1128" s="225">
        <f t="shared" si="1657"/>
        <v>0</v>
      </c>
      <c r="BB1128" s="225">
        <f t="shared" si="1657"/>
        <v>0</v>
      </c>
      <c r="BC1128" s="225">
        <f t="shared" si="1657"/>
        <v>0</v>
      </c>
      <c r="BD1128" s="225">
        <f t="shared" si="1657"/>
        <v>0</v>
      </c>
      <c r="BE1128" s="225">
        <f t="shared" si="1657"/>
        <v>0</v>
      </c>
      <c r="BF1128" s="225">
        <f t="shared" si="1657"/>
        <v>0</v>
      </c>
      <c r="BG1128" s="225">
        <f t="shared" si="1657"/>
        <v>0</v>
      </c>
      <c r="BH1128" s="225">
        <f t="shared" si="1657"/>
        <v>0</v>
      </c>
      <c r="BI1128" s="225">
        <f t="shared" si="1657"/>
        <v>0</v>
      </c>
      <c r="BJ1128" s="225">
        <f>SUM(BJ1125:BJ1127)</f>
        <v>0</v>
      </c>
      <c r="BK1128" s="225">
        <f>SUM(BK1125:BK1127)</f>
        <v>0</v>
      </c>
      <c r="BL1128" s="225">
        <f>SUM(BL1125:BL1127)</f>
        <v>0</v>
      </c>
      <c r="BM1128" s="112"/>
      <c r="BN1128" s="112"/>
      <c r="BO1128" s="112"/>
      <c r="BP1128" s="112"/>
      <c r="BQ1128" s="225">
        <f t="shared" ref="BQ1128" si="1658">SUM(BQ1125:BQ1127)</f>
        <v>0</v>
      </c>
      <c r="BR1128" s="225"/>
      <c r="BS1128" s="225">
        <f t="shared" ref="BS1128:BW1128" si="1659">SUM(BS1125:BS1127)</f>
        <v>0</v>
      </c>
      <c r="BT1128" s="225">
        <f t="shared" si="1659"/>
        <v>0</v>
      </c>
      <c r="BU1128" s="225">
        <f t="shared" si="1659"/>
        <v>0</v>
      </c>
      <c r="BV1128" s="225">
        <f t="shared" si="1659"/>
        <v>0</v>
      </c>
      <c r="BW1128" s="225">
        <f t="shared" si="1659"/>
        <v>0</v>
      </c>
      <c r="BX1128" s="225">
        <f>SUM(BX1125:BX1127)</f>
        <v>0</v>
      </c>
      <c r="BY1128" s="225">
        <f>SUM(BY1125:BY1127)</f>
        <v>0</v>
      </c>
      <c r="BZ1128" s="225">
        <f t="shared" ref="BZ1128:CD1128" si="1660">SUM(BZ1125:BZ1127)</f>
        <v>0</v>
      </c>
      <c r="CA1128" s="225">
        <f t="shared" si="1660"/>
        <v>0</v>
      </c>
      <c r="CB1128" s="225">
        <f t="shared" si="1660"/>
        <v>0</v>
      </c>
      <c r="CC1128" s="225">
        <f t="shared" si="1660"/>
        <v>0</v>
      </c>
      <c r="CD1128" s="225">
        <f t="shared" si="1660"/>
        <v>0</v>
      </c>
      <c r="CE1128" s="225">
        <f>SUM(CE1125:CE1127)</f>
        <v>0</v>
      </c>
      <c r="CF1128" s="247"/>
      <c r="CG1128" s="570"/>
      <c r="CH1128" s="570"/>
      <c r="CI1128" s="112"/>
      <c r="CJ1128" s="112"/>
      <c r="CK1128" s="112"/>
    </row>
    <row r="1129" spans="1:89" s="220" customFormat="1" ht="15.75" hidden="1" outlineLevel="1" thickBot="1">
      <c r="A1129" s="214"/>
      <c r="B1129" s="214"/>
      <c r="C1129" s="102" t="s">
        <v>127</v>
      </c>
      <c r="D1129" s="36" t="s">
        <v>273</v>
      </c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214"/>
      <c r="AB1129" s="112"/>
      <c r="AC1129" s="246"/>
      <c r="AD1129" s="246"/>
      <c r="AE1129" s="246"/>
      <c r="AF1129" s="246"/>
      <c r="AG1129" s="246"/>
      <c r="AH1129" s="246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246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246"/>
      <c r="CG1129" s="582"/>
      <c r="CH1129" s="582"/>
      <c r="CI1129" s="112"/>
      <c r="CJ1129" s="112"/>
      <c r="CK1129" s="112"/>
    </row>
    <row r="1130" spans="1:89" s="220" customFormat="1" ht="15.75" hidden="1" outlineLevel="1" thickBot="1">
      <c r="A1130" s="214"/>
      <c r="B1130" s="214"/>
      <c r="C1130" s="103"/>
      <c r="D1130" s="24"/>
      <c r="E1130" s="214"/>
      <c r="F1130" s="214"/>
      <c r="G1130" s="225">
        <f>J1130+O1130+P1130+Q1130+R1130</f>
        <v>0</v>
      </c>
      <c r="H1130" s="225">
        <f t="shared" ref="H1130:J1132" si="1661">SUM(I1130:L1130)</f>
        <v>0</v>
      </c>
      <c r="I1130" s="225">
        <f t="shared" si="1661"/>
        <v>0</v>
      </c>
      <c r="J1130" s="225">
        <f t="shared" si="1661"/>
        <v>0</v>
      </c>
      <c r="K1130" s="221"/>
      <c r="L1130" s="221"/>
      <c r="M1130" s="221"/>
      <c r="N1130" s="221"/>
      <c r="O1130" s="221"/>
      <c r="P1130" s="221"/>
      <c r="Q1130" s="221"/>
      <c r="R1130" s="221"/>
      <c r="S1130" s="221"/>
      <c r="T1130" s="221"/>
      <c r="U1130" s="221"/>
      <c r="V1130" s="221"/>
      <c r="W1130" s="221"/>
      <c r="X1130" s="221"/>
      <c r="Y1130" s="221"/>
      <c r="Z1130" s="221"/>
      <c r="AA1130" s="221"/>
      <c r="AB1130" s="225">
        <f>AI1130+AX1130+BA1130+BD1130+BG1130</f>
        <v>0</v>
      </c>
      <c r="AC1130" s="247"/>
      <c r="AD1130" s="247"/>
      <c r="AE1130" s="247"/>
      <c r="AF1130" s="247"/>
      <c r="AG1130" s="247"/>
      <c r="AH1130" s="247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1"/>
      <c r="BN1130" s="221"/>
      <c r="BO1130" s="221"/>
      <c r="BP1130" s="221"/>
      <c r="BQ1130" s="225">
        <f>SUM(BS1130:BW1130)</f>
        <v>0</v>
      </c>
      <c r="BR1130" s="247"/>
      <c r="BS1130" s="221"/>
      <c r="BT1130" s="221"/>
      <c r="BU1130" s="221"/>
      <c r="BV1130" s="221"/>
      <c r="BW1130" s="221"/>
      <c r="BX1130" s="221"/>
      <c r="BY1130" s="221"/>
      <c r="BZ1130" s="225">
        <f>SUM(CA1130:CD1130)</f>
        <v>0</v>
      </c>
      <c r="CA1130" s="221"/>
      <c r="CB1130" s="221"/>
      <c r="CC1130" s="221"/>
      <c r="CD1130" s="221"/>
      <c r="CE1130" s="221"/>
      <c r="CF1130" s="229"/>
      <c r="CG1130" s="578"/>
      <c r="CH1130" s="578"/>
      <c r="CI1130" s="214"/>
      <c r="CJ1130" s="214"/>
      <c r="CK1130" s="214"/>
    </row>
    <row r="1131" spans="1:89" s="220" customFormat="1" ht="15.75" hidden="1" outlineLevel="1" thickBot="1">
      <c r="A1131" s="214"/>
      <c r="B1131" s="214"/>
      <c r="C1131" s="103"/>
      <c r="D1131" s="24"/>
      <c r="E1131" s="214"/>
      <c r="F1131" s="214"/>
      <c r="G1131" s="225">
        <f>J1131+O1131+P1131+Q1131+R1131</f>
        <v>0</v>
      </c>
      <c r="H1131" s="225">
        <f t="shared" si="1661"/>
        <v>0</v>
      </c>
      <c r="I1131" s="225">
        <f t="shared" si="1661"/>
        <v>0</v>
      </c>
      <c r="J1131" s="225">
        <f t="shared" si="1661"/>
        <v>0</v>
      </c>
      <c r="K1131" s="224"/>
      <c r="L1131" s="224"/>
      <c r="M1131" s="224"/>
      <c r="N1131" s="224"/>
      <c r="O1131" s="224"/>
      <c r="P1131" s="224"/>
      <c r="Q1131" s="224"/>
      <c r="R1131" s="224"/>
      <c r="S1131" s="224"/>
      <c r="T1131" s="222"/>
      <c r="U1131" s="222"/>
      <c r="V1131" s="222"/>
      <c r="W1131" s="222"/>
      <c r="X1131" s="222"/>
      <c r="Y1131" s="222"/>
      <c r="Z1131" s="222"/>
      <c r="AA1131" s="222"/>
      <c r="AB1131" s="225">
        <f>AI1131+AX1131+BA1131+BD1131+BG1131</f>
        <v>0</v>
      </c>
      <c r="AC1131" s="247"/>
      <c r="AD1131" s="247"/>
      <c r="AE1131" s="247"/>
      <c r="AF1131" s="247"/>
      <c r="AG1131" s="247"/>
      <c r="AH1131" s="247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  <c r="BB1131" s="222"/>
      <c r="BC1131" s="222"/>
      <c r="BD1131" s="222"/>
      <c r="BE1131" s="222"/>
      <c r="BF1131" s="222"/>
      <c r="BG1131" s="222"/>
      <c r="BH1131" s="222"/>
      <c r="BI1131" s="222"/>
      <c r="BJ1131" s="222"/>
      <c r="BK1131" s="222"/>
      <c r="BL1131" s="222"/>
      <c r="BM1131" s="222"/>
      <c r="BN1131" s="222"/>
      <c r="BO1131" s="222"/>
      <c r="BP1131" s="222"/>
      <c r="BQ1131" s="225">
        <f>SUM(BS1131:BW1131)</f>
        <v>0</v>
      </c>
      <c r="BR1131" s="247"/>
      <c r="BS1131" s="222"/>
      <c r="BT1131" s="222"/>
      <c r="BU1131" s="222"/>
      <c r="BV1131" s="222"/>
      <c r="BW1131" s="222"/>
      <c r="BX1131" s="222"/>
      <c r="BY1131" s="222"/>
      <c r="BZ1131" s="225">
        <f>SUM(CA1131:CD1131)</f>
        <v>0</v>
      </c>
      <c r="CA1131" s="222"/>
      <c r="CB1131" s="222"/>
      <c r="CC1131" s="222"/>
      <c r="CD1131" s="222"/>
      <c r="CE1131" s="222"/>
      <c r="CF1131" s="226"/>
      <c r="CG1131" s="568"/>
      <c r="CH1131" s="568"/>
      <c r="CI1131" s="214"/>
      <c r="CJ1131" s="214"/>
      <c r="CK1131" s="214"/>
    </row>
    <row r="1132" spans="1:89" s="220" customFormat="1" ht="15.75" hidden="1" outlineLevel="1" thickBot="1">
      <c r="A1132" s="214"/>
      <c r="B1132" s="214"/>
      <c r="C1132" s="103" t="s">
        <v>104</v>
      </c>
      <c r="D1132" s="24"/>
      <c r="E1132" s="214"/>
      <c r="F1132" s="214"/>
      <c r="G1132" s="225">
        <f>J1132+O1132+P1132+Q1132+R1132</f>
        <v>0</v>
      </c>
      <c r="H1132" s="225">
        <f t="shared" si="1661"/>
        <v>0</v>
      </c>
      <c r="I1132" s="225">
        <f t="shared" si="1661"/>
        <v>0</v>
      </c>
      <c r="J1132" s="225">
        <f t="shared" si="1661"/>
        <v>0</v>
      </c>
      <c r="K1132" s="224"/>
      <c r="L1132" s="224"/>
      <c r="M1132" s="224"/>
      <c r="N1132" s="224"/>
      <c r="O1132" s="224"/>
      <c r="P1132" s="224"/>
      <c r="Q1132" s="224"/>
      <c r="R1132" s="224"/>
      <c r="S1132" s="224"/>
      <c r="T1132" s="222"/>
      <c r="U1132" s="222"/>
      <c r="V1132" s="222"/>
      <c r="W1132" s="222"/>
      <c r="X1132" s="222"/>
      <c r="Y1132" s="222"/>
      <c r="Z1132" s="222"/>
      <c r="AA1132" s="222"/>
      <c r="AB1132" s="225">
        <f>AI1132+AX1132+BA1132+BD1132+BG1132</f>
        <v>0</v>
      </c>
      <c r="AC1132" s="247"/>
      <c r="AD1132" s="247"/>
      <c r="AE1132" s="247"/>
      <c r="AF1132" s="247"/>
      <c r="AG1132" s="247"/>
      <c r="AH1132" s="247"/>
      <c r="AI1132" s="222"/>
      <c r="AJ1132" s="222"/>
      <c r="AK1132" s="222"/>
      <c r="AL1132" s="222"/>
      <c r="AM1132" s="222"/>
      <c r="AN1132" s="222"/>
      <c r="AO1132" s="222"/>
      <c r="AP1132" s="222"/>
      <c r="AQ1132" s="222"/>
      <c r="AR1132" s="222"/>
      <c r="AS1132" s="222"/>
      <c r="AT1132" s="222"/>
      <c r="AU1132" s="222"/>
      <c r="AV1132" s="222"/>
      <c r="AW1132" s="222"/>
      <c r="AX1132" s="222"/>
      <c r="AY1132" s="222"/>
      <c r="AZ1132" s="222"/>
      <c r="BA1132" s="222"/>
      <c r="BB1132" s="222"/>
      <c r="BC1132" s="222"/>
      <c r="BD1132" s="222"/>
      <c r="BE1132" s="222"/>
      <c r="BF1132" s="222"/>
      <c r="BG1132" s="222"/>
      <c r="BH1132" s="222"/>
      <c r="BI1132" s="222"/>
      <c r="BJ1132" s="222"/>
      <c r="BK1132" s="222"/>
      <c r="BL1132" s="222"/>
      <c r="BM1132" s="222"/>
      <c r="BN1132" s="222"/>
      <c r="BO1132" s="222"/>
      <c r="BP1132" s="222"/>
      <c r="BQ1132" s="225">
        <f>SUM(BS1132:BW1132)</f>
        <v>0</v>
      </c>
      <c r="BR1132" s="247"/>
      <c r="BS1132" s="222"/>
      <c r="BT1132" s="222"/>
      <c r="BU1132" s="222"/>
      <c r="BV1132" s="222"/>
      <c r="BW1132" s="222"/>
      <c r="BX1132" s="222"/>
      <c r="BY1132" s="222"/>
      <c r="BZ1132" s="225">
        <f>SUM(CA1132:CD1132)</f>
        <v>0</v>
      </c>
      <c r="CA1132" s="222"/>
      <c r="CB1132" s="222"/>
      <c r="CC1132" s="222"/>
      <c r="CD1132" s="222"/>
      <c r="CE1132" s="222"/>
      <c r="CF1132" s="226"/>
      <c r="CG1132" s="568"/>
      <c r="CH1132" s="568"/>
      <c r="CI1132" s="214"/>
      <c r="CJ1132" s="214"/>
      <c r="CK1132" s="214"/>
    </row>
    <row r="1133" spans="1:89" s="220" customFormat="1" ht="15.75" hidden="1" outlineLevel="1" thickBot="1">
      <c r="A1133" s="214"/>
      <c r="B1133" s="214"/>
      <c r="C1133" s="103"/>
      <c r="D1133" s="37" t="s">
        <v>107</v>
      </c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24"/>
      <c r="AB1133" s="225">
        <f>SUM(AB1130:AB1132)</f>
        <v>0</v>
      </c>
      <c r="AC1133" s="247"/>
      <c r="AD1133" s="247"/>
      <c r="AE1133" s="247"/>
      <c r="AF1133" s="247"/>
      <c r="AG1133" s="247"/>
      <c r="AH1133" s="247"/>
      <c r="AI1133" s="225">
        <f>SUM(AI1130:AI1132)</f>
        <v>0</v>
      </c>
      <c r="AJ1133" s="225">
        <f>SUM(AJ1130:AJ1132)</f>
        <v>0</v>
      </c>
      <c r="AK1133" s="225">
        <f t="shared" ref="AK1133:BI1133" si="1662">SUM(AK1130:AK1132)</f>
        <v>0</v>
      </c>
      <c r="AL1133" s="225">
        <f t="shared" si="1662"/>
        <v>0</v>
      </c>
      <c r="AM1133" s="225">
        <f t="shared" si="1662"/>
        <v>0</v>
      </c>
      <c r="AN1133" s="225">
        <f t="shared" si="1662"/>
        <v>0</v>
      </c>
      <c r="AO1133" s="225">
        <f t="shared" si="1662"/>
        <v>0</v>
      </c>
      <c r="AP1133" s="225">
        <f t="shared" si="1662"/>
        <v>0</v>
      </c>
      <c r="AQ1133" s="225">
        <f t="shared" si="1662"/>
        <v>0</v>
      </c>
      <c r="AR1133" s="225">
        <f t="shared" si="1662"/>
        <v>0</v>
      </c>
      <c r="AS1133" s="225">
        <f t="shared" si="1662"/>
        <v>0</v>
      </c>
      <c r="AT1133" s="225">
        <f t="shared" si="1662"/>
        <v>0</v>
      </c>
      <c r="AU1133" s="225">
        <f t="shared" si="1662"/>
        <v>0</v>
      </c>
      <c r="AV1133" s="225">
        <f t="shared" si="1662"/>
        <v>0</v>
      </c>
      <c r="AW1133" s="225">
        <f t="shared" si="1662"/>
        <v>0</v>
      </c>
      <c r="AX1133" s="225">
        <f t="shared" si="1662"/>
        <v>0</v>
      </c>
      <c r="AY1133" s="225">
        <f t="shared" si="1662"/>
        <v>0</v>
      </c>
      <c r="AZ1133" s="225">
        <f t="shared" si="1662"/>
        <v>0</v>
      </c>
      <c r="BA1133" s="225">
        <f t="shared" si="1662"/>
        <v>0</v>
      </c>
      <c r="BB1133" s="225">
        <f t="shared" si="1662"/>
        <v>0</v>
      </c>
      <c r="BC1133" s="225">
        <f t="shared" si="1662"/>
        <v>0</v>
      </c>
      <c r="BD1133" s="225">
        <f t="shared" si="1662"/>
        <v>0</v>
      </c>
      <c r="BE1133" s="225">
        <f t="shared" si="1662"/>
        <v>0</v>
      </c>
      <c r="BF1133" s="225">
        <f t="shared" si="1662"/>
        <v>0</v>
      </c>
      <c r="BG1133" s="225">
        <f t="shared" si="1662"/>
        <v>0</v>
      </c>
      <c r="BH1133" s="225">
        <f t="shared" si="1662"/>
        <v>0</v>
      </c>
      <c r="BI1133" s="225">
        <f t="shared" si="1662"/>
        <v>0</v>
      </c>
      <c r="BJ1133" s="225">
        <f>SUM(BJ1130:BJ1132)</f>
        <v>0</v>
      </c>
      <c r="BK1133" s="225">
        <f>SUM(BK1130:BK1132)</f>
        <v>0</v>
      </c>
      <c r="BL1133" s="225">
        <f>SUM(BL1130:BL1132)</f>
        <v>0</v>
      </c>
      <c r="BM1133" s="112"/>
      <c r="BN1133" s="112"/>
      <c r="BO1133" s="112"/>
      <c r="BP1133" s="112"/>
      <c r="BQ1133" s="225">
        <f t="shared" ref="BQ1133" si="1663">SUM(BQ1130:BQ1132)</f>
        <v>0</v>
      </c>
      <c r="BR1133" s="247"/>
      <c r="BS1133" s="225">
        <f t="shared" ref="BS1133:BW1133" si="1664">SUM(BS1130:BS1132)</f>
        <v>0</v>
      </c>
      <c r="BT1133" s="225">
        <f t="shared" si="1664"/>
        <v>0</v>
      </c>
      <c r="BU1133" s="225">
        <f t="shared" si="1664"/>
        <v>0</v>
      </c>
      <c r="BV1133" s="225">
        <f t="shared" si="1664"/>
        <v>0</v>
      </c>
      <c r="BW1133" s="225">
        <f t="shared" si="1664"/>
        <v>0</v>
      </c>
      <c r="BX1133" s="225">
        <f>SUM(BX1130:BX1132)</f>
        <v>0</v>
      </c>
      <c r="BY1133" s="225">
        <f>SUM(BY1130:BY1132)</f>
        <v>0</v>
      </c>
      <c r="BZ1133" s="225">
        <f t="shared" ref="BZ1133:CD1133" si="1665">SUM(BZ1130:BZ1132)</f>
        <v>0</v>
      </c>
      <c r="CA1133" s="225">
        <f t="shared" si="1665"/>
        <v>0</v>
      </c>
      <c r="CB1133" s="225">
        <f t="shared" si="1665"/>
        <v>0</v>
      </c>
      <c r="CC1133" s="225">
        <f t="shared" si="1665"/>
        <v>0</v>
      </c>
      <c r="CD1133" s="225">
        <f t="shared" si="1665"/>
        <v>0</v>
      </c>
      <c r="CE1133" s="225">
        <f>SUM(CE1130:CE1132)</f>
        <v>0</v>
      </c>
      <c r="CF1133" s="247"/>
      <c r="CG1133" s="570"/>
      <c r="CH1133" s="570"/>
      <c r="CI1133" s="112"/>
      <c r="CJ1133" s="112"/>
      <c r="CK1133" s="112"/>
    </row>
    <row r="1134" spans="1:89" s="220" customFormat="1" ht="15.75" hidden="1" outlineLevel="1" thickBot="1">
      <c r="A1134" s="214"/>
      <c r="B1134" s="214"/>
      <c r="C1134" s="102" t="s">
        <v>128</v>
      </c>
      <c r="D1134" s="36" t="s">
        <v>274</v>
      </c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214"/>
      <c r="AB1134" s="112"/>
      <c r="AC1134" s="246"/>
      <c r="AD1134" s="246"/>
      <c r="AE1134" s="246"/>
      <c r="AF1134" s="246"/>
      <c r="AG1134" s="246"/>
      <c r="AH1134" s="246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246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246"/>
      <c r="CG1134" s="582"/>
      <c r="CH1134" s="582"/>
      <c r="CI1134" s="112"/>
      <c r="CJ1134" s="112"/>
      <c r="CK1134" s="112"/>
    </row>
    <row r="1135" spans="1:89" s="220" customFormat="1" ht="15.75" hidden="1" outlineLevel="1" thickBot="1">
      <c r="A1135" s="214"/>
      <c r="B1135" s="214"/>
      <c r="C1135" s="103"/>
      <c r="D1135" s="24"/>
      <c r="E1135" s="214"/>
      <c r="F1135" s="214"/>
      <c r="G1135" s="225">
        <f>J1135+O1135+P1135+Q1135+R1135</f>
        <v>0</v>
      </c>
      <c r="H1135" s="225">
        <f t="shared" ref="H1135:J1137" si="1666">SUM(I1135:L1135)</f>
        <v>0</v>
      </c>
      <c r="I1135" s="225">
        <f t="shared" si="1666"/>
        <v>0</v>
      </c>
      <c r="J1135" s="225">
        <f t="shared" si="1666"/>
        <v>0</v>
      </c>
      <c r="K1135" s="221"/>
      <c r="L1135" s="221"/>
      <c r="M1135" s="221"/>
      <c r="N1135" s="221"/>
      <c r="O1135" s="221"/>
      <c r="P1135" s="221"/>
      <c r="Q1135" s="221"/>
      <c r="R1135" s="221"/>
      <c r="S1135" s="221"/>
      <c r="T1135" s="221"/>
      <c r="U1135" s="221"/>
      <c r="V1135" s="221"/>
      <c r="W1135" s="221"/>
      <c r="X1135" s="221"/>
      <c r="Y1135" s="221"/>
      <c r="Z1135" s="221"/>
      <c r="AA1135" s="221"/>
      <c r="AB1135" s="225">
        <f>AI1135+AX1135+BA1135+BD1135+BG1135</f>
        <v>0</v>
      </c>
      <c r="AC1135" s="247"/>
      <c r="AD1135" s="247"/>
      <c r="AE1135" s="247"/>
      <c r="AF1135" s="247"/>
      <c r="AG1135" s="247"/>
      <c r="AH1135" s="247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1"/>
      <c r="BN1135" s="221"/>
      <c r="BO1135" s="221"/>
      <c r="BP1135" s="221"/>
      <c r="BQ1135" s="225">
        <f>SUM(BS1135:BW1135)</f>
        <v>0</v>
      </c>
      <c r="BR1135" s="247"/>
      <c r="BS1135" s="221"/>
      <c r="BT1135" s="221"/>
      <c r="BU1135" s="221"/>
      <c r="BV1135" s="221"/>
      <c r="BW1135" s="221"/>
      <c r="BX1135" s="221"/>
      <c r="BY1135" s="221"/>
      <c r="BZ1135" s="225">
        <f>SUM(CA1135:CD1135)</f>
        <v>0</v>
      </c>
      <c r="CA1135" s="221"/>
      <c r="CB1135" s="221"/>
      <c r="CC1135" s="221"/>
      <c r="CD1135" s="221"/>
      <c r="CE1135" s="221"/>
      <c r="CF1135" s="229"/>
      <c r="CG1135" s="578"/>
      <c r="CH1135" s="578"/>
      <c r="CI1135" s="214"/>
      <c r="CJ1135" s="214"/>
      <c r="CK1135" s="214"/>
    </row>
    <row r="1136" spans="1:89" s="220" customFormat="1" ht="15.75" hidden="1" outlineLevel="1" thickBot="1">
      <c r="A1136" s="214"/>
      <c r="B1136" s="214"/>
      <c r="C1136" s="103"/>
      <c r="D1136" s="24"/>
      <c r="E1136" s="214"/>
      <c r="F1136" s="214"/>
      <c r="G1136" s="225">
        <f>J1136+O1136+P1136+Q1136+R1136</f>
        <v>0</v>
      </c>
      <c r="H1136" s="225">
        <f t="shared" si="1666"/>
        <v>0</v>
      </c>
      <c r="I1136" s="225">
        <f t="shared" si="1666"/>
        <v>0</v>
      </c>
      <c r="J1136" s="225">
        <f t="shared" si="1666"/>
        <v>0</v>
      </c>
      <c r="K1136" s="224"/>
      <c r="L1136" s="224"/>
      <c r="M1136" s="224"/>
      <c r="N1136" s="224"/>
      <c r="O1136" s="224"/>
      <c r="P1136" s="224"/>
      <c r="Q1136" s="224"/>
      <c r="R1136" s="224"/>
      <c r="S1136" s="224"/>
      <c r="T1136" s="222"/>
      <c r="U1136" s="222"/>
      <c r="V1136" s="222"/>
      <c r="W1136" s="222"/>
      <c r="X1136" s="222"/>
      <c r="Y1136" s="222"/>
      <c r="Z1136" s="222"/>
      <c r="AA1136" s="222"/>
      <c r="AB1136" s="225">
        <f>AI1136+AX1136+BA1136+BD1136+BG1136</f>
        <v>0</v>
      </c>
      <c r="AC1136" s="247"/>
      <c r="AD1136" s="247"/>
      <c r="AE1136" s="247"/>
      <c r="AF1136" s="247"/>
      <c r="AG1136" s="247"/>
      <c r="AH1136" s="247"/>
      <c r="AI1136" s="222"/>
      <c r="AJ1136" s="222"/>
      <c r="AK1136" s="222"/>
      <c r="AL1136" s="222"/>
      <c r="AM1136" s="222"/>
      <c r="AN1136" s="222"/>
      <c r="AO1136" s="222"/>
      <c r="AP1136" s="222"/>
      <c r="AQ1136" s="222"/>
      <c r="AR1136" s="222"/>
      <c r="AS1136" s="222"/>
      <c r="AT1136" s="222"/>
      <c r="AU1136" s="222"/>
      <c r="AV1136" s="222"/>
      <c r="AW1136" s="222"/>
      <c r="AX1136" s="222"/>
      <c r="AY1136" s="222"/>
      <c r="AZ1136" s="222"/>
      <c r="BA1136" s="222"/>
      <c r="BB1136" s="222"/>
      <c r="BC1136" s="222"/>
      <c r="BD1136" s="222"/>
      <c r="BE1136" s="222"/>
      <c r="BF1136" s="222"/>
      <c r="BG1136" s="222"/>
      <c r="BH1136" s="222"/>
      <c r="BI1136" s="222"/>
      <c r="BJ1136" s="222"/>
      <c r="BK1136" s="222"/>
      <c r="BL1136" s="222"/>
      <c r="BM1136" s="222"/>
      <c r="BN1136" s="222"/>
      <c r="BO1136" s="222"/>
      <c r="BP1136" s="222"/>
      <c r="BQ1136" s="225">
        <f>SUM(BS1136:BW1136)</f>
        <v>0</v>
      </c>
      <c r="BR1136" s="247"/>
      <c r="BS1136" s="222"/>
      <c r="BT1136" s="222"/>
      <c r="BU1136" s="222"/>
      <c r="BV1136" s="222"/>
      <c r="BW1136" s="222"/>
      <c r="BX1136" s="222"/>
      <c r="BY1136" s="222"/>
      <c r="BZ1136" s="225">
        <f>SUM(CA1136:CD1136)</f>
        <v>0</v>
      </c>
      <c r="CA1136" s="222"/>
      <c r="CB1136" s="222"/>
      <c r="CC1136" s="222"/>
      <c r="CD1136" s="222"/>
      <c r="CE1136" s="222"/>
      <c r="CF1136" s="226"/>
      <c r="CG1136" s="568"/>
      <c r="CH1136" s="568"/>
      <c r="CI1136" s="214"/>
      <c r="CJ1136" s="214"/>
      <c r="CK1136" s="214"/>
    </row>
    <row r="1137" spans="1:89" s="220" customFormat="1" ht="15.75" hidden="1" outlineLevel="1" thickBot="1">
      <c r="A1137" s="214"/>
      <c r="B1137" s="214"/>
      <c r="C1137" s="103" t="s">
        <v>104</v>
      </c>
      <c r="D1137" s="24"/>
      <c r="E1137" s="214"/>
      <c r="F1137" s="214"/>
      <c r="G1137" s="225">
        <f>J1137+O1137+P1137+Q1137+R1137</f>
        <v>0</v>
      </c>
      <c r="H1137" s="225">
        <f t="shared" si="1666"/>
        <v>0</v>
      </c>
      <c r="I1137" s="225">
        <f t="shared" si="1666"/>
        <v>0</v>
      </c>
      <c r="J1137" s="225">
        <f t="shared" si="1666"/>
        <v>0</v>
      </c>
      <c r="K1137" s="224"/>
      <c r="L1137" s="224"/>
      <c r="M1137" s="224"/>
      <c r="N1137" s="224"/>
      <c r="O1137" s="224"/>
      <c r="P1137" s="224"/>
      <c r="Q1137" s="224"/>
      <c r="R1137" s="224"/>
      <c r="S1137" s="224"/>
      <c r="T1137" s="222"/>
      <c r="U1137" s="222"/>
      <c r="V1137" s="222"/>
      <c r="W1137" s="222"/>
      <c r="X1137" s="222"/>
      <c r="Y1137" s="222"/>
      <c r="Z1137" s="222"/>
      <c r="AA1137" s="222"/>
      <c r="AB1137" s="225">
        <f>AI1137+AX1137+BA1137+BD1137+BG1137</f>
        <v>0</v>
      </c>
      <c r="AC1137" s="247"/>
      <c r="AD1137" s="247"/>
      <c r="AE1137" s="247"/>
      <c r="AF1137" s="247"/>
      <c r="AG1137" s="247"/>
      <c r="AH1137" s="247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2"/>
      <c r="BN1137" s="222"/>
      <c r="BO1137" s="222"/>
      <c r="BP1137" s="222"/>
      <c r="BQ1137" s="225">
        <f>SUM(BS1137:BW1137)</f>
        <v>0</v>
      </c>
      <c r="BR1137" s="247"/>
      <c r="BS1137" s="222"/>
      <c r="BT1137" s="222"/>
      <c r="BU1137" s="222"/>
      <c r="BV1137" s="222"/>
      <c r="BW1137" s="222"/>
      <c r="BX1137" s="222"/>
      <c r="BY1137" s="222"/>
      <c r="BZ1137" s="225">
        <f>SUM(CA1137:CD1137)</f>
        <v>0</v>
      </c>
      <c r="CA1137" s="222"/>
      <c r="CB1137" s="222"/>
      <c r="CC1137" s="222"/>
      <c r="CD1137" s="222"/>
      <c r="CE1137" s="222"/>
      <c r="CF1137" s="226"/>
      <c r="CG1137" s="568"/>
      <c r="CH1137" s="568"/>
      <c r="CI1137" s="214"/>
      <c r="CJ1137" s="214"/>
      <c r="CK1137" s="214"/>
    </row>
    <row r="1138" spans="1:89" s="220" customFormat="1" ht="15.75" hidden="1" outlineLevel="1" thickBot="1">
      <c r="A1138" s="214"/>
      <c r="B1138" s="214"/>
      <c r="C1138" s="103"/>
      <c r="D1138" s="37" t="s">
        <v>107</v>
      </c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24"/>
      <c r="AB1138" s="225">
        <f>SUM(AB1135:AB1137)</f>
        <v>0</v>
      </c>
      <c r="AC1138" s="247"/>
      <c r="AD1138" s="247"/>
      <c r="AE1138" s="247"/>
      <c r="AF1138" s="247"/>
      <c r="AG1138" s="247"/>
      <c r="AH1138" s="247"/>
      <c r="AI1138" s="225">
        <f>SUM(AI1135:AI1137)</f>
        <v>0</v>
      </c>
      <c r="AJ1138" s="225">
        <f>SUM(AJ1135:AJ1137)</f>
        <v>0</v>
      </c>
      <c r="AK1138" s="225">
        <f t="shared" ref="AK1138:BI1138" si="1667">SUM(AK1135:AK1137)</f>
        <v>0</v>
      </c>
      <c r="AL1138" s="225">
        <f t="shared" si="1667"/>
        <v>0</v>
      </c>
      <c r="AM1138" s="225">
        <f t="shared" si="1667"/>
        <v>0</v>
      </c>
      <c r="AN1138" s="225">
        <f t="shared" si="1667"/>
        <v>0</v>
      </c>
      <c r="AO1138" s="225">
        <f t="shared" si="1667"/>
        <v>0</v>
      </c>
      <c r="AP1138" s="225">
        <f t="shared" si="1667"/>
        <v>0</v>
      </c>
      <c r="AQ1138" s="225">
        <f t="shared" si="1667"/>
        <v>0</v>
      </c>
      <c r="AR1138" s="225">
        <f t="shared" si="1667"/>
        <v>0</v>
      </c>
      <c r="AS1138" s="225">
        <f t="shared" si="1667"/>
        <v>0</v>
      </c>
      <c r="AT1138" s="225">
        <f t="shared" si="1667"/>
        <v>0</v>
      </c>
      <c r="AU1138" s="225">
        <f t="shared" si="1667"/>
        <v>0</v>
      </c>
      <c r="AV1138" s="225">
        <f t="shared" si="1667"/>
        <v>0</v>
      </c>
      <c r="AW1138" s="225">
        <f t="shared" si="1667"/>
        <v>0</v>
      </c>
      <c r="AX1138" s="225">
        <f t="shared" si="1667"/>
        <v>0</v>
      </c>
      <c r="AY1138" s="225">
        <f t="shared" si="1667"/>
        <v>0</v>
      </c>
      <c r="AZ1138" s="225">
        <f t="shared" si="1667"/>
        <v>0</v>
      </c>
      <c r="BA1138" s="225">
        <f t="shared" si="1667"/>
        <v>0</v>
      </c>
      <c r="BB1138" s="225">
        <f t="shared" si="1667"/>
        <v>0</v>
      </c>
      <c r="BC1138" s="225">
        <f t="shared" si="1667"/>
        <v>0</v>
      </c>
      <c r="BD1138" s="225">
        <f t="shared" si="1667"/>
        <v>0</v>
      </c>
      <c r="BE1138" s="225">
        <f t="shared" si="1667"/>
        <v>0</v>
      </c>
      <c r="BF1138" s="225">
        <f t="shared" si="1667"/>
        <v>0</v>
      </c>
      <c r="BG1138" s="225">
        <f t="shared" si="1667"/>
        <v>0</v>
      </c>
      <c r="BH1138" s="225">
        <f t="shared" si="1667"/>
        <v>0</v>
      </c>
      <c r="BI1138" s="225">
        <f t="shared" si="1667"/>
        <v>0</v>
      </c>
      <c r="BJ1138" s="225">
        <f>SUM(BJ1135:BJ1137)</f>
        <v>0</v>
      </c>
      <c r="BK1138" s="225">
        <f>SUM(BK1135:BK1137)</f>
        <v>0</v>
      </c>
      <c r="BL1138" s="225">
        <f>SUM(BL1135:BL1137)</f>
        <v>0</v>
      </c>
      <c r="BM1138" s="112"/>
      <c r="BN1138" s="112"/>
      <c r="BO1138" s="112"/>
      <c r="BP1138" s="112"/>
      <c r="BQ1138" s="225">
        <f t="shared" ref="BQ1138" si="1668">SUM(BQ1135:BQ1137)</f>
        <v>0</v>
      </c>
      <c r="BR1138" s="247"/>
      <c r="BS1138" s="225">
        <f t="shared" ref="BS1138:BW1138" si="1669">SUM(BS1135:BS1137)</f>
        <v>0</v>
      </c>
      <c r="BT1138" s="225">
        <f t="shared" si="1669"/>
        <v>0</v>
      </c>
      <c r="BU1138" s="225">
        <f t="shared" si="1669"/>
        <v>0</v>
      </c>
      <c r="BV1138" s="225">
        <f t="shared" si="1669"/>
        <v>0</v>
      </c>
      <c r="BW1138" s="225">
        <f t="shared" si="1669"/>
        <v>0</v>
      </c>
      <c r="BX1138" s="225">
        <f>SUM(BX1135:BX1137)</f>
        <v>0</v>
      </c>
      <c r="BY1138" s="225">
        <f>SUM(BY1135:BY1137)</f>
        <v>0</v>
      </c>
      <c r="BZ1138" s="225">
        <f t="shared" ref="BZ1138:CD1138" si="1670">SUM(BZ1135:BZ1137)</f>
        <v>0</v>
      </c>
      <c r="CA1138" s="225">
        <f t="shared" si="1670"/>
        <v>0</v>
      </c>
      <c r="CB1138" s="225">
        <f t="shared" si="1670"/>
        <v>0</v>
      </c>
      <c r="CC1138" s="225">
        <f t="shared" si="1670"/>
        <v>0</v>
      </c>
      <c r="CD1138" s="225">
        <f t="shared" si="1670"/>
        <v>0</v>
      </c>
      <c r="CE1138" s="225">
        <f>SUM(CE1135:CE1137)</f>
        <v>0</v>
      </c>
      <c r="CF1138" s="247"/>
      <c r="CG1138" s="570"/>
      <c r="CH1138" s="570"/>
      <c r="CI1138" s="112"/>
      <c r="CJ1138" s="112"/>
      <c r="CK1138" s="112"/>
    </row>
    <row r="1139" spans="1:89" s="220" customFormat="1" ht="15.75" hidden="1" outlineLevel="1" thickBot="1">
      <c r="A1139" s="214"/>
      <c r="B1139" s="214"/>
      <c r="C1139" s="102" t="s">
        <v>129</v>
      </c>
      <c r="D1139" s="36" t="s">
        <v>213</v>
      </c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214"/>
      <c r="AB1139" s="112"/>
      <c r="AC1139" s="246"/>
      <c r="AD1139" s="246"/>
      <c r="AE1139" s="246"/>
      <c r="AF1139" s="246"/>
      <c r="AG1139" s="246"/>
      <c r="AH1139" s="246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246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246"/>
      <c r="CG1139" s="582"/>
      <c r="CH1139" s="582"/>
      <c r="CI1139" s="112"/>
      <c r="CJ1139" s="112"/>
      <c r="CK1139" s="112"/>
    </row>
    <row r="1140" spans="1:89" s="220" customFormat="1" ht="15.75" hidden="1" outlineLevel="1" thickBot="1">
      <c r="A1140" s="214"/>
      <c r="B1140" s="214"/>
      <c r="C1140" s="103"/>
      <c r="D1140" s="24"/>
      <c r="E1140" s="214"/>
      <c r="F1140" s="214"/>
      <c r="G1140" s="225">
        <f>J1140+O1140+P1140+Q1140+R1140</f>
        <v>0</v>
      </c>
      <c r="H1140" s="225">
        <f t="shared" ref="H1140:J1142" si="1671">SUM(I1140:L1140)</f>
        <v>0</v>
      </c>
      <c r="I1140" s="225">
        <f t="shared" si="1671"/>
        <v>0</v>
      </c>
      <c r="J1140" s="225">
        <f t="shared" si="1671"/>
        <v>0</v>
      </c>
      <c r="K1140" s="221"/>
      <c r="L1140" s="221"/>
      <c r="M1140" s="2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5">
        <f>AI1140+AX1140+BA1140+BD1140+BG1140</f>
        <v>0</v>
      </c>
      <c r="AC1140" s="247"/>
      <c r="AD1140" s="247"/>
      <c r="AE1140" s="247"/>
      <c r="AF1140" s="247"/>
      <c r="AG1140" s="247"/>
      <c r="AH1140" s="247"/>
      <c r="AI1140" s="221"/>
      <c r="AJ1140" s="221"/>
      <c r="AK1140" s="221"/>
      <c r="AL1140" s="221"/>
      <c r="AM1140" s="221"/>
      <c r="AN1140" s="221"/>
      <c r="AO1140" s="221"/>
      <c r="AP1140" s="221"/>
      <c r="AQ1140" s="221"/>
      <c r="AR1140" s="221"/>
      <c r="AS1140" s="221"/>
      <c r="AT1140" s="221"/>
      <c r="AU1140" s="221"/>
      <c r="AV1140" s="221"/>
      <c r="AW1140" s="221"/>
      <c r="AX1140" s="221"/>
      <c r="AY1140" s="221"/>
      <c r="AZ1140" s="221"/>
      <c r="BA1140" s="221"/>
      <c r="BB1140" s="221"/>
      <c r="BC1140" s="221"/>
      <c r="BD1140" s="221"/>
      <c r="BE1140" s="221"/>
      <c r="BF1140" s="221"/>
      <c r="BG1140" s="221"/>
      <c r="BH1140" s="221"/>
      <c r="BI1140" s="221"/>
      <c r="BJ1140" s="221"/>
      <c r="BK1140" s="221"/>
      <c r="BL1140" s="221"/>
      <c r="BM1140" s="221"/>
      <c r="BN1140" s="221"/>
      <c r="BO1140" s="221"/>
      <c r="BP1140" s="221"/>
      <c r="BQ1140" s="225">
        <f>SUM(BS1140:BW1140)</f>
        <v>0</v>
      </c>
      <c r="BR1140" s="247"/>
      <c r="BS1140" s="221"/>
      <c r="BT1140" s="221"/>
      <c r="BU1140" s="221"/>
      <c r="BV1140" s="221"/>
      <c r="BW1140" s="221"/>
      <c r="BX1140" s="221"/>
      <c r="BY1140" s="221"/>
      <c r="BZ1140" s="225">
        <f>SUM(CA1140:CD1140)</f>
        <v>0</v>
      </c>
      <c r="CA1140" s="221"/>
      <c r="CB1140" s="221"/>
      <c r="CC1140" s="221"/>
      <c r="CD1140" s="221"/>
      <c r="CE1140" s="221"/>
      <c r="CF1140" s="229"/>
      <c r="CG1140" s="578"/>
      <c r="CH1140" s="578"/>
      <c r="CI1140" s="214"/>
      <c r="CJ1140" s="214"/>
      <c r="CK1140" s="214"/>
    </row>
    <row r="1141" spans="1:89" s="220" customFormat="1" ht="15.75" hidden="1" outlineLevel="1" thickBot="1">
      <c r="A1141" s="214"/>
      <c r="B1141" s="214"/>
      <c r="C1141" s="103"/>
      <c r="D1141" s="24"/>
      <c r="E1141" s="214"/>
      <c r="F1141" s="214"/>
      <c r="G1141" s="225">
        <f>J1141+O1141+P1141+Q1141+R1141</f>
        <v>0</v>
      </c>
      <c r="H1141" s="225">
        <f t="shared" si="1671"/>
        <v>0</v>
      </c>
      <c r="I1141" s="225">
        <f t="shared" si="1671"/>
        <v>0</v>
      </c>
      <c r="J1141" s="225">
        <f t="shared" si="1671"/>
        <v>0</v>
      </c>
      <c r="K1141" s="224"/>
      <c r="L1141" s="224"/>
      <c r="M1141" s="224"/>
      <c r="N1141" s="224"/>
      <c r="O1141" s="224"/>
      <c r="P1141" s="224"/>
      <c r="Q1141" s="224"/>
      <c r="R1141" s="224"/>
      <c r="S1141" s="224"/>
      <c r="T1141" s="222"/>
      <c r="U1141" s="222"/>
      <c r="V1141" s="222"/>
      <c r="W1141" s="222"/>
      <c r="X1141" s="222"/>
      <c r="Y1141" s="222"/>
      <c r="Z1141" s="222"/>
      <c r="AA1141" s="222"/>
      <c r="AB1141" s="225">
        <f>AI1141+AX1141+BA1141+BD1141+BG1141</f>
        <v>0</v>
      </c>
      <c r="AC1141" s="247"/>
      <c r="AD1141" s="247"/>
      <c r="AE1141" s="247"/>
      <c r="AF1141" s="247"/>
      <c r="AG1141" s="247"/>
      <c r="AH1141" s="247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  <c r="BB1141" s="222"/>
      <c r="BC1141" s="222"/>
      <c r="BD1141" s="222"/>
      <c r="BE1141" s="222"/>
      <c r="BF1141" s="222"/>
      <c r="BG1141" s="222"/>
      <c r="BH1141" s="222"/>
      <c r="BI1141" s="222"/>
      <c r="BJ1141" s="222"/>
      <c r="BK1141" s="222"/>
      <c r="BL1141" s="222"/>
      <c r="BM1141" s="222"/>
      <c r="BN1141" s="222"/>
      <c r="BO1141" s="222"/>
      <c r="BP1141" s="222"/>
      <c r="BQ1141" s="225">
        <f>SUM(BS1141:BW1141)</f>
        <v>0</v>
      </c>
      <c r="BR1141" s="247"/>
      <c r="BS1141" s="222"/>
      <c r="BT1141" s="222"/>
      <c r="BU1141" s="222"/>
      <c r="BV1141" s="222"/>
      <c r="BW1141" s="222"/>
      <c r="BX1141" s="222"/>
      <c r="BY1141" s="222"/>
      <c r="BZ1141" s="225">
        <f>SUM(CA1141:CD1141)</f>
        <v>0</v>
      </c>
      <c r="CA1141" s="222"/>
      <c r="CB1141" s="222"/>
      <c r="CC1141" s="222"/>
      <c r="CD1141" s="222"/>
      <c r="CE1141" s="222"/>
      <c r="CF1141" s="226"/>
      <c r="CG1141" s="568"/>
      <c r="CH1141" s="568"/>
      <c r="CI1141" s="214"/>
      <c r="CJ1141" s="214"/>
      <c r="CK1141" s="214"/>
    </row>
    <row r="1142" spans="1:89" s="220" customFormat="1" ht="15.75" hidden="1" outlineLevel="1" thickBot="1">
      <c r="A1142" s="214"/>
      <c r="B1142" s="214"/>
      <c r="C1142" s="103" t="s">
        <v>104</v>
      </c>
      <c r="D1142" s="24"/>
      <c r="E1142" s="214"/>
      <c r="F1142" s="214"/>
      <c r="G1142" s="225">
        <f>J1142+O1142+P1142+Q1142+R1142</f>
        <v>0</v>
      </c>
      <c r="H1142" s="225">
        <f t="shared" si="1671"/>
        <v>0</v>
      </c>
      <c r="I1142" s="225">
        <f t="shared" si="1671"/>
        <v>0</v>
      </c>
      <c r="J1142" s="225">
        <f t="shared" si="1671"/>
        <v>0</v>
      </c>
      <c r="K1142" s="224"/>
      <c r="L1142" s="224"/>
      <c r="M1142" s="224"/>
      <c r="N1142" s="224"/>
      <c r="O1142" s="224"/>
      <c r="P1142" s="224"/>
      <c r="Q1142" s="224"/>
      <c r="R1142" s="224"/>
      <c r="S1142" s="224"/>
      <c r="T1142" s="222"/>
      <c r="U1142" s="222"/>
      <c r="V1142" s="222"/>
      <c r="W1142" s="222"/>
      <c r="X1142" s="222"/>
      <c r="Y1142" s="222"/>
      <c r="Z1142" s="222"/>
      <c r="AA1142" s="222"/>
      <c r="AB1142" s="225">
        <f>AI1142+AX1142+BA1142+BD1142+BG1142</f>
        <v>0</v>
      </c>
      <c r="AC1142" s="247"/>
      <c r="AD1142" s="247"/>
      <c r="AE1142" s="247"/>
      <c r="AF1142" s="247"/>
      <c r="AG1142" s="247"/>
      <c r="AH1142" s="247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2"/>
      <c r="BN1142" s="222"/>
      <c r="BO1142" s="222"/>
      <c r="BP1142" s="222"/>
      <c r="BQ1142" s="225">
        <f>SUM(BS1142:BW1142)</f>
        <v>0</v>
      </c>
      <c r="BR1142" s="247"/>
      <c r="BS1142" s="222"/>
      <c r="BT1142" s="222"/>
      <c r="BU1142" s="222"/>
      <c r="BV1142" s="222"/>
      <c r="BW1142" s="222"/>
      <c r="BX1142" s="222"/>
      <c r="BY1142" s="222"/>
      <c r="BZ1142" s="225">
        <f>SUM(CA1142:CD1142)</f>
        <v>0</v>
      </c>
      <c r="CA1142" s="222"/>
      <c r="CB1142" s="222"/>
      <c r="CC1142" s="222"/>
      <c r="CD1142" s="222"/>
      <c r="CE1142" s="222"/>
      <c r="CF1142" s="226"/>
      <c r="CG1142" s="568"/>
      <c r="CH1142" s="568"/>
      <c r="CI1142" s="214"/>
      <c r="CJ1142" s="214"/>
      <c r="CK1142" s="214"/>
    </row>
    <row r="1143" spans="1:89" s="220" customFormat="1" ht="15.75" hidden="1" outlineLevel="1" thickBot="1">
      <c r="A1143" s="214"/>
      <c r="B1143" s="214"/>
      <c r="C1143" s="103"/>
      <c r="D1143" s="37" t="s">
        <v>107</v>
      </c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24"/>
      <c r="AB1143" s="112"/>
      <c r="AC1143" s="246"/>
      <c r="AD1143" s="246"/>
      <c r="AE1143" s="246"/>
      <c r="AF1143" s="246"/>
      <c r="AG1143" s="246"/>
      <c r="AH1143" s="246"/>
      <c r="AI1143" s="112"/>
      <c r="AJ1143" s="225">
        <f>SUM(AJ1140:AJ1142)</f>
        <v>0</v>
      </c>
      <c r="AK1143" s="225">
        <f>SUM(AK1140:AK1142)</f>
        <v>0</v>
      </c>
      <c r="AL1143" s="112"/>
      <c r="AM1143" s="225">
        <f>SUM(AM1140:AM1142)</f>
        <v>0</v>
      </c>
      <c r="AN1143" s="225">
        <f>SUM(AN1140:AN1142)</f>
        <v>0</v>
      </c>
      <c r="AO1143" s="112"/>
      <c r="AP1143" s="225">
        <f>SUM(AP1140:AP1142)</f>
        <v>0</v>
      </c>
      <c r="AQ1143" s="225">
        <f>SUM(AQ1140:AQ1142)</f>
        <v>0</v>
      </c>
      <c r="AR1143" s="112"/>
      <c r="AS1143" s="225">
        <f>SUM(AS1140:AS1142)</f>
        <v>0</v>
      </c>
      <c r="AT1143" s="225">
        <f>SUM(AT1140:AT1142)</f>
        <v>0</v>
      </c>
      <c r="AU1143" s="112"/>
      <c r="AV1143" s="225">
        <f>SUM(AV1140:AV1142)</f>
        <v>0</v>
      </c>
      <c r="AW1143" s="225">
        <f>SUM(AW1140:AW1142)</f>
        <v>0</v>
      </c>
      <c r="AX1143" s="112"/>
      <c r="AY1143" s="225">
        <f>SUM(AY1140:AY1142)</f>
        <v>0</v>
      </c>
      <c r="AZ1143" s="225">
        <f>SUM(AZ1140:AZ1142)</f>
        <v>0</v>
      </c>
      <c r="BA1143" s="112"/>
      <c r="BB1143" s="225">
        <f>SUM(BB1140:BB1142)</f>
        <v>0</v>
      </c>
      <c r="BC1143" s="225">
        <f>SUM(BC1140:BC1142)</f>
        <v>0</v>
      </c>
      <c r="BD1143" s="112"/>
      <c r="BE1143" s="225">
        <f>SUM(BE1140:BE1142)</f>
        <v>0</v>
      </c>
      <c r="BF1143" s="225">
        <f>SUM(BF1140:BF1142)</f>
        <v>0</v>
      </c>
      <c r="BG1143" s="112"/>
      <c r="BH1143" s="225">
        <f>SUM(BH1140:BH1142)</f>
        <v>0</v>
      </c>
      <c r="BI1143" s="225">
        <f>SUM(BI1140:BI1142)</f>
        <v>0</v>
      </c>
      <c r="BJ1143" s="112"/>
      <c r="BK1143" s="225">
        <f>SUM(BK1140:BK1142)</f>
        <v>0</v>
      </c>
      <c r="BL1143" s="225">
        <f>SUM(BL1140:BL1142)</f>
        <v>0</v>
      </c>
      <c r="BM1143" s="112"/>
      <c r="BN1143" s="112"/>
      <c r="BO1143" s="112"/>
      <c r="BP1143" s="112"/>
      <c r="BQ1143" s="225">
        <f t="shared" ref="BQ1143" si="1672">SUM(BQ1140:BQ1142)</f>
        <v>0</v>
      </c>
      <c r="BR1143" s="247"/>
      <c r="BS1143" s="225">
        <f t="shared" ref="BS1143:BW1143" si="1673">SUM(BS1140:BS1142)</f>
        <v>0</v>
      </c>
      <c r="BT1143" s="225">
        <f t="shared" si="1673"/>
        <v>0</v>
      </c>
      <c r="BU1143" s="225">
        <f t="shared" si="1673"/>
        <v>0</v>
      </c>
      <c r="BV1143" s="225">
        <f t="shared" si="1673"/>
        <v>0</v>
      </c>
      <c r="BW1143" s="225">
        <f t="shared" si="1673"/>
        <v>0</v>
      </c>
      <c r="BX1143" s="225">
        <f>SUM(BX1140:BX1142)</f>
        <v>0</v>
      </c>
      <c r="BY1143" s="225">
        <f>SUM(BY1140:BY1142)</f>
        <v>0</v>
      </c>
      <c r="BZ1143" s="225">
        <f t="shared" ref="BZ1143:CD1143" si="1674">SUM(BZ1140:BZ1142)</f>
        <v>0</v>
      </c>
      <c r="CA1143" s="225">
        <f t="shared" si="1674"/>
        <v>0</v>
      </c>
      <c r="CB1143" s="225">
        <f t="shared" si="1674"/>
        <v>0</v>
      </c>
      <c r="CC1143" s="225">
        <f t="shared" si="1674"/>
        <v>0</v>
      </c>
      <c r="CD1143" s="225">
        <f t="shared" si="1674"/>
        <v>0</v>
      </c>
      <c r="CE1143" s="225">
        <f>SUM(CE1140:CE1142)</f>
        <v>0</v>
      </c>
      <c r="CF1143" s="247"/>
      <c r="CG1143" s="570"/>
      <c r="CH1143" s="570"/>
      <c r="CI1143" s="112"/>
      <c r="CJ1143" s="112"/>
      <c r="CK1143" s="112"/>
    </row>
    <row r="1144" spans="1:89" s="220" customFormat="1" ht="15.75" hidden="1" outlineLevel="1" thickBot="1">
      <c r="A1144" s="214"/>
      <c r="B1144" s="214"/>
      <c r="C1144" s="102" t="s">
        <v>130</v>
      </c>
      <c r="D1144" s="36" t="s">
        <v>62</v>
      </c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214"/>
      <c r="AB1144" s="112"/>
      <c r="AC1144" s="246"/>
      <c r="AD1144" s="246"/>
      <c r="AE1144" s="246"/>
      <c r="AF1144" s="246"/>
      <c r="AG1144" s="246"/>
      <c r="AH1144" s="246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246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246"/>
      <c r="CG1144" s="582"/>
      <c r="CH1144" s="582"/>
      <c r="CI1144" s="112"/>
      <c r="CJ1144" s="112"/>
      <c r="CK1144" s="112"/>
    </row>
    <row r="1145" spans="1:89" s="220" customFormat="1" ht="15.75" hidden="1" outlineLevel="1" thickBot="1">
      <c r="A1145" s="214"/>
      <c r="B1145" s="214"/>
      <c r="C1145" s="103"/>
      <c r="D1145" s="24"/>
      <c r="E1145" s="214"/>
      <c r="F1145" s="214"/>
      <c r="G1145" s="225">
        <f>J1145+O1145+P1145+Q1145+R1145</f>
        <v>0</v>
      </c>
      <c r="H1145" s="225">
        <f t="shared" ref="H1145:J1147" si="1675">SUM(I1145:L1145)</f>
        <v>0</v>
      </c>
      <c r="I1145" s="225">
        <f t="shared" si="1675"/>
        <v>0</v>
      </c>
      <c r="J1145" s="225">
        <f t="shared" si="1675"/>
        <v>0</v>
      </c>
      <c r="K1145" s="221"/>
      <c r="L1145" s="221"/>
      <c r="M1145" s="221"/>
      <c r="N1145" s="221"/>
      <c r="O1145" s="221"/>
      <c r="P1145" s="221"/>
      <c r="Q1145" s="221"/>
      <c r="R1145" s="221"/>
      <c r="S1145" s="221"/>
      <c r="T1145" s="221"/>
      <c r="U1145" s="221"/>
      <c r="V1145" s="221"/>
      <c r="W1145" s="221"/>
      <c r="X1145" s="221"/>
      <c r="Y1145" s="221"/>
      <c r="Z1145" s="221"/>
      <c r="AA1145" s="221"/>
      <c r="AB1145" s="225">
        <f>AI1145+AX1145+BA1145+BD1145+BG1145</f>
        <v>0</v>
      </c>
      <c r="AC1145" s="247"/>
      <c r="AD1145" s="247"/>
      <c r="AE1145" s="247"/>
      <c r="AF1145" s="247"/>
      <c r="AG1145" s="247"/>
      <c r="AH1145" s="247"/>
      <c r="AI1145" s="221"/>
      <c r="AJ1145" s="221"/>
      <c r="AK1145" s="221"/>
      <c r="AL1145" s="221"/>
      <c r="AM1145" s="221"/>
      <c r="AN1145" s="221"/>
      <c r="AO1145" s="221"/>
      <c r="AP1145" s="221"/>
      <c r="AQ1145" s="221"/>
      <c r="AR1145" s="221"/>
      <c r="AS1145" s="221"/>
      <c r="AT1145" s="221"/>
      <c r="AU1145" s="221"/>
      <c r="AV1145" s="221"/>
      <c r="AW1145" s="221"/>
      <c r="AX1145" s="221"/>
      <c r="AY1145" s="221"/>
      <c r="AZ1145" s="221"/>
      <c r="BA1145" s="221"/>
      <c r="BB1145" s="221"/>
      <c r="BC1145" s="221"/>
      <c r="BD1145" s="221"/>
      <c r="BE1145" s="221"/>
      <c r="BF1145" s="221"/>
      <c r="BG1145" s="221"/>
      <c r="BH1145" s="221"/>
      <c r="BI1145" s="221"/>
      <c r="BJ1145" s="221"/>
      <c r="BK1145" s="221"/>
      <c r="BL1145" s="221"/>
      <c r="BM1145" s="221"/>
      <c r="BN1145" s="221"/>
      <c r="BO1145" s="221"/>
      <c r="BP1145" s="221"/>
      <c r="BQ1145" s="225">
        <f>SUM(BS1145:BW1145)</f>
        <v>0</v>
      </c>
      <c r="BR1145" s="247"/>
      <c r="BS1145" s="221"/>
      <c r="BT1145" s="221"/>
      <c r="BU1145" s="221"/>
      <c r="BV1145" s="221"/>
      <c r="BW1145" s="221"/>
      <c r="BX1145" s="221"/>
      <c r="BY1145" s="221"/>
      <c r="BZ1145" s="225">
        <f>SUM(CA1145:CD1145)</f>
        <v>0</v>
      </c>
      <c r="CA1145" s="221"/>
      <c r="CB1145" s="221"/>
      <c r="CC1145" s="221"/>
      <c r="CD1145" s="221"/>
      <c r="CE1145" s="221"/>
      <c r="CF1145" s="229"/>
      <c r="CG1145" s="578"/>
      <c r="CH1145" s="578"/>
      <c r="CI1145" s="214"/>
      <c r="CJ1145" s="214"/>
      <c r="CK1145" s="214"/>
    </row>
    <row r="1146" spans="1:89" s="220" customFormat="1" ht="15.75" hidden="1" outlineLevel="1" thickBot="1">
      <c r="A1146" s="214"/>
      <c r="B1146" s="214"/>
      <c r="C1146" s="103"/>
      <c r="D1146" s="24"/>
      <c r="E1146" s="214"/>
      <c r="F1146" s="214"/>
      <c r="G1146" s="225">
        <f>J1146+O1146+P1146+Q1146+R1146</f>
        <v>0</v>
      </c>
      <c r="H1146" s="225">
        <f t="shared" si="1675"/>
        <v>0</v>
      </c>
      <c r="I1146" s="225">
        <f t="shared" si="1675"/>
        <v>0</v>
      </c>
      <c r="J1146" s="225">
        <f t="shared" si="1675"/>
        <v>0</v>
      </c>
      <c r="K1146" s="224"/>
      <c r="L1146" s="224"/>
      <c r="M1146" s="224"/>
      <c r="N1146" s="224"/>
      <c r="O1146" s="224"/>
      <c r="P1146" s="224"/>
      <c r="Q1146" s="224"/>
      <c r="R1146" s="224"/>
      <c r="S1146" s="224"/>
      <c r="T1146" s="222"/>
      <c r="U1146" s="222"/>
      <c r="V1146" s="222"/>
      <c r="W1146" s="222"/>
      <c r="X1146" s="222"/>
      <c r="Y1146" s="222"/>
      <c r="Z1146" s="222"/>
      <c r="AA1146" s="222"/>
      <c r="AB1146" s="225">
        <f>AI1146+AX1146+BA1146+BD1146+BG1146</f>
        <v>0</v>
      </c>
      <c r="AC1146" s="247"/>
      <c r="AD1146" s="247"/>
      <c r="AE1146" s="247"/>
      <c r="AF1146" s="247"/>
      <c r="AG1146" s="247"/>
      <c r="AH1146" s="247"/>
      <c r="AI1146" s="222"/>
      <c r="AJ1146" s="222"/>
      <c r="AK1146" s="222"/>
      <c r="AL1146" s="222"/>
      <c r="AM1146" s="222"/>
      <c r="AN1146" s="222"/>
      <c r="AO1146" s="222"/>
      <c r="AP1146" s="222"/>
      <c r="AQ1146" s="222"/>
      <c r="AR1146" s="222"/>
      <c r="AS1146" s="222"/>
      <c r="AT1146" s="222"/>
      <c r="AU1146" s="222"/>
      <c r="AV1146" s="222"/>
      <c r="AW1146" s="222"/>
      <c r="AX1146" s="222"/>
      <c r="AY1146" s="222"/>
      <c r="AZ1146" s="222"/>
      <c r="BA1146" s="222"/>
      <c r="BB1146" s="222"/>
      <c r="BC1146" s="222"/>
      <c r="BD1146" s="222"/>
      <c r="BE1146" s="222"/>
      <c r="BF1146" s="222"/>
      <c r="BG1146" s="222"/>
      <c r="BH1146" s="222"/>
      <c r="BI1146" s="222"/>
      <c r="BJ1146" s="222"/>
      <c r="BK1146" s="222"/>
      <c r="BL1146" s="222"/>
      <c r="BM1146" s="222"/>
      <c r="BN1146" s="222"/>
      <c r="BO1146" s="222"/>
      <c r="BP1146" s="222"/>
      <c r="BQ1146" s="225">
        <f>SUM(BS1146:BW1146)</f>
        <v>0</v>
      </c>
      <c r="BR1146" s="247"/>
      <c r="BS1146" s="222"/>
      <c r="BT1146" s="222"/>
      <c r="BU1146" s="222"/>
      <c r="BV1146" s="222"/>
      <c r="BW1146" s="222"/>
      <c r="BX1146" s="222"/>
      <c r="BY1146" s="222"/>
      <c r="BZ1146" s="225">
        <f>SUM(CA1146:CD1146)</f>
        <v>0</v>
      </c>
      <c r="CA1146" s="222"/>
      <c r="CB1146" s="222"/>
      <c r="CC1146" s="222"/>
      <c r="CD1146" s="222"/>
      <c r="CE1146" s="222"/>
      <c r="CF1146" s="226"/>
      <c r="CG1146" s="568"/>
      <c r="CH1146" s="568"/>
      <c r="CI1146" s="214"/>
      <c r="CJ1146" s="214"/>
      <c r="CK1146" s="214"/>
    </row>
    <row r="1147" spans="1:89" s="220" customFormat="1" ht="15.75" hidden="1" outlineLevel="1" thickBot="1">
      <c r="A1147" s="214"/>
      <c r="B1147" s="214"/>
      <c r="C1147" s="103" t="s">
        <v>104</v>
      </c>
      <c r="D1147" s="24"/>
      <c r="E1147" s="214"/>
      <c r="F1147" s="214"/>
      <c r="G1147" s="225">
        <f>J1147+O1147+P1147+Q1147+R1147</f>
        <v>0</v>
      </c>
      <c r="H1147" s="225">
        <f t="shared" si="1675"/>
        <v>0</v>
      </c>
      <c r="I1147" s="225">
        <f t="shared" si="1675"/>
        <v>0</v>
      </c>
      <c r="J1147" s="225">
        <f t="shared" si="1675"/>
        <v>0</v>
      </c>
      <c r="K1147" s="224"/>
      <c r="L1147" s="224"/>
      <c r="M1147" s="224"/>
      <c r="N1147" s="224"/>
      <c r="O1147" s="224"/>
      <c r="P1147" s="224"/>
      <c r="Q1147" s="224"/>
      <c r="R1147" s="224"/>
      <c r="S1147" s="224"/>
      <c r="T1147" s="222"/>
      <c r="U1147" s="222"/>
      <c r="V1147" s="222"/>
      <c r="W1147" s="222"/>
      <c r="X1147" s="222"/>
      <c r="Y1147" s="222"/>
      <c r="Z1147" s="222"/>
      <c r="AA1147" s="222"/>
      <c r="AB1147" s="225">
        <f>AI1147+AX1147+BA1147+BD1147+BG1147</f>
        <v>0</v>
      </c>
      <c r="AC1147" s="247"/>
      <c r="AD1147" s="247"/>
      <c r="AE1147" s="247"/>
      <c r="AF1147" s="247"/>
      <c r="AG1147" s="247"/>
      <c r="AH1147" s="247"/>
      <c r="AI1147" s="222"/>
      <c r="AJ1147" s="222"/>
      <c r="AK1147" s="222"/>
      <c r="AL1147" s="222"/>
      <c r="AM1147" s="222"/>
      <c r="AN1147" s="222"/>
      <c r="AO1147" s="222"/>
      <c r="AP1147" s="222"/>
      <c r="AQ1147" s="222"/>
      <c r="AR1147" s="222"/>
      <c r="AS1147" s="222"/>
      <c r="AT1147" s="222"/>
      <c r="AU1147" s="222"/>
      <c r="AV1147" s="222"/>
      <c r="AW1147" s="222"/>
      <c r="AX1147" s="222"/>
      <c r="AY1147" s="222"/>
      <c r="AZ1147" s="222"/>
      <c r="BA1147" s="222"/>
      <c r="BB1147" s="222"/>
      <c r="BC1147" s="222"/>
      <c r="BD1147" s="222"/>
      <c r="BE1147" s="222"/>
      <c r="BF1147" s="222"/>
      <c r="BG1147" s="222"/>
      <c r="BH1147" s="222"/>
      <c r="BI1147" s="222"/>
      <c r="BJ1147" s="222"/>
      <c r="BK1147" s="222"/>
      <c r="BL1147" s="222"/>
      <c r="BM1147" s="222"/>
      <c r="BN1147" s="222"/>
      <c r="BO1147" s="222"/>
      <c r="BP1147" s="222"/>
      <c r="BQ1147" s="225">
        <f>SUM(BS1147:BW1147)</f>
        <v>0</v>
      </c>
      <c r="BR1147" s="247"/>
      <c r="BS1147" s="222"/>
      <c r="BT1147" s="222"/>
      <c r="BU1147" s="222"/>
      <c r="BV1147" s="222"/>
      <c r="BW1147" s="222"/>
      <c r="BX1147" s="222"/>
      <c r="BY1147" s="222"/>
      <c r="BZ1147" s="225">
        <f>SUM(CA1147:CD1147)</f>
        <v>0</v>
      </c>
      <c r="CA1147" s="222"/>
      <c r="CB1147" s="222"/>
      <c r="CC1147" s="222"/>
      <c r="CD1147" s="222"/>
      <c r="CE1147" s="222"/>
      <c r="CF1147" s="226"/>
      <c r="CG1147" s="568"/>
      <c r="CH1147" s="568"/>
      <c r="CI1147" s="214"/>
      <c r="CJ1147" s="214"/>
      <c r="CK1147" s="214"/>
    </row>
    <row r="1148" spans="1:89" s="220" customFormat="1" ht="15.75" hidden="1" outlineLevel="1" thickBot="1">
      <c r="A1148" s="214"/>
      <c r="B1148" s="214"/>
      <c r="C1148" s="103"/>
      <c r="D1148" s="37" t="s">
        <v>107</v>
      </c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24"/>
      <c r="AB1148" s="225">
        <f>SUM(AB1145:AB1147)</f>
        <v>0</v>
      </c>
      <c r="AC1148" s="247"/>
      <c r="AD1148" s="247"/>
      <c r="AE1148" s="247"/>
      <c r="AF1148" s="247"/>
      <c r="AG1148" s="247"/>
      <c r="AH1148" s="247"/>
      <c r="AI1148" s="225">
        <f>SUM(AI1145:AI1147)</f>
        <v>0</v>
      </c>
      <c r="AJ1148" s="225">
        <f>SUM(AJ1145:AJ1147)</f>
        <v>0</v>
      </c>
      <c r="AK1148" s="225">
        <f>SUM(AK1145:AK1147)</f>
        <v>0</v>
      </c>
      <c r="AL1148" s="225">
        <f>SUM(AL1145:AL1147)</f>
        <v>0</v>
      </c>
      <c r="AM1148" s="225">
        <f t="shared" ref="AM1148:BI1148" si="1676">SUM(AM1145:AM1147)</f>
        <v>0</v>
      </c>
      <c r="AN1148" s="225">
        <f t="shared" si="1676"/>
        <v>0</v>
      </c>
      <c r="AO1148" s="225">
        <f t="shared" si="1676"/>
        <v>0</v>
      </c>
      <c r="AP1148" s="225">
        <f t="shared" si="1676"/>
        <v>0</v>
      </c>
      <c r="AQ1148" s="225">
        <f t="shared" si="1676"/>
        <v>0</v>
      </c>
      <c r="AR1148" s="225">
        <f t="shared" si="1676"/>
        <v>0</v>
      </c>
      <c r="AS1148" s="225">
        <f t="shared" si="1676"/>
        <v>0</v>
      </c>
      <c r="AT1148" s="225">
        <f t="shared" si="1676"/>
        <v>0</v>
      </c>
      <c r="AU1148" s="225">
        <f t="shared" si="1676"/>
        <v>0</v>
      </c>
      <c r="AV1148" s="225">
        <f t="shared" si="1676"/>
        <v>0</v>
      </c>
      <c r="AW1148" s="225">
        <f t="shared" si="1676"/>
        <v>0</v>
      </c>
      <c r="AX1148" s="225">
        <f t="shared" si="1676"/>
        <v>0</v>
      </c>
      <c r="AY1148" s="225">
        <f t="shared" si="1676"/>
        <v>0</v>
      </c>
      <c r="AZ1148" s="225">
        <f t="shared" si="1676"/>
        <v>0</v>
      </c>
      <c r="BA1148" s="225">
        <f t="shared" si="1676"/>
        <v>0</v>
      </c>
      <c r="BB1148" s="225">
        <f t="shared" si="1676"/>
        <v>0</v>
      </c>
      <c r="BC1148" s="225">
        <f t="shared" si="1676"/>
        <v>0</v>
      </c>
      <c r="BD1148" s="225">
        <f t="shared" si="1676"/>
        <v>0</v>
      </c>
      <c r="BE1148" s="225">
        <f t="shared" si="1676"/>
        <v>0</v>
      </c>
      <c r="BF1148" s="225">
        <f t="shared" si="1676"/>
        <v>0</v>
      </c>
      <c r="BG1148" s="225">
        <f t="shared" si="1676"/>
        <v>0</v>
      </c>
      <c r="BH1148" s="225">
        <f t="shared" si="1676"/>
        <v>0</v>
      </c>
      <c r="BI1148" s="225">
        <f t="shared" si="1676"/>
        <v>0</v>
      </c>
      <c r="BJ1148" s="225">
        <f>SUM(BJ1145:BJ1147)</f>
        <v>0</v>
      </c>
      <c r="BK1148" s="225">
        <f>SUM(BK1145:BK1147)</f>
        <v>0</v>
      </c>
      <c r="BL1148" s="225">
        <f>SUM(BL1145:BL1147)</f>
        <v>0</v>
      </c>
      <c r="BM1148" s="112"/>
      <c r="BN1148" s="112"/>
      <c r="BO1148" s="112"/>
      <c r="BP1148" s="112"/>
      <c r="BQ1148" s="225">
        <f t="shared" ref="BQ1148" si="1677">SUM(BQ1145:BQ1147)</f>
        <v>0</v>
      </c>
      <c r="BR1148" s="247"/>
      <c r="BS1148" s="225">
        <f t="shared" ref="BS1148:BW1148" si="1678">SUM(BS1145:BS1147)</f>
        <v>0</v>
      </c>
      <c r="BT1148" s="225">
        <f t="shared" si="1678"/>
        <v>0</v>
      </c>
      <c r="BU1148" s="225">
        <f t="shared" si="1678"/>
        <v>0</v>
      </c>
      <c r="BV1148" s="225">
        <f t="shared" si="1678"/>
        <v>0</v>
      </c>
      <c r="BW1148" s="225">
        <f t="shared" si="1678"/>
        <v>0</v>
      </c>
      <c r="BX1148" s="225">
        <f>SUM(BX1145:BX1147)</f>
        <v>0</v>
      </c>
      <c r="BY1148" s="225">
        <f>SUM(BY1145:BY1147)</f>
        <v>0</v>
      </c>
      <c r="BZ1148" s="225">
        <f t="shared" ref="BZ1148:CD1148" si="1679">SUM(BZ1145:BZ1147)</f>
        <v>0</v>
      </c>
      <c r="CA1148" s="225">
        <f t="shared" si="1679"/>
        <v>0</v>
      </c>
      <c r="CB1148" s="225">
        <f t="shared" si="1679"/>
        <v>0</v>
      </c>
      <c r="CC1148" s="225">
        <f t="shared" si="1679"/>
        <v>0</v>
      </c>
      <c r="CD1148" s="225">
        <f t="shared" si="1679"/>
        <v>0</v>
      </c>
      <c r="CE1148" s="225">
        <f>SUM(CE1145:CE1147)</f>
        <v>0</v>
      </c>
      <c r="CF1148" s="247"/>
      <c r="CG1148" s="570"/>
      <c r="CH1148" s="570"/>
      <c r="CI1148" s="112"/>
      <c r="CJ1148" s="112"/>
      <c r="CK1148" s="112"/>
    </row>
    <row r="1149" spans="1:89" s="220" customFormat="1" ht="15.75" hidden="1" outlineLevel="1" thickBot="1">
      <c r="A1149" s="214"/>
      <c r="B1149" s="214"/>
      <c r="C1149" s="102" t="s">
        <v>131</v>
      </c>
      <c r="D1149" s="36" t="s">
        <v>63</v>
      </c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214"/>
      <c r="AB1149" s="112"/>
      <c r="AC1149" s="246"/>
      <c r="AD1149" s="246"/>
      <c r="AE1149" s="246"/>
      <c r="AF1149" s="246"/>
      <c r="AG1149" s="246"/>
      <c r="AH1149" s="246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246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246"/>
      <c r="CG1149" s="582"/>
      <c r="CH1149" s="582"/>
      <c r="CI1149" s="112"/>
      <c r="CJ1149" s="112"/>
      <c r="CK1149" s="112"/>
    </row>
    <row r="1150" spans="1:89" s="220" customFormat="1" ht="15.75" hidden="1" outlineLevel="1" thickBot="1">
      <c r="A1150" s="214"/>
      <c r="B1150" s="214"/>
      <c r="C1150" s="103"/>
      <c r="D1150" s="24"/>
      <c r="E1150" s="214"/>
      <c r="F1150" s="214"/>
      <c r="G1150" s="225">
        <f>J1150+O1150+P1150+Q1150+R1150</f>
        <v>0</v>
      </c>
      <c r="H1150" s="225">
        <f t="shared" ref="H1150:J1152" si="1680">SUM(I1150:L1150)</f>
        <v>0</v>
      </c>
      <c r="I1150" s="225">
        <f t="shared" si="1680"/>
        <v>0</v>
      </c>
      <c r="J1150" s="225">
        <f t="shared" si="1680"/>
        <v>0</v>
      </c>
      <c r="K1150" s="221"/>
      <c r="L1150" s="221"/>
      <c r="M1150" s="221"/>
      <c r="N1150" s="221"/>
      <c r="O1150" s="221"/>
      <c r="P1150" s="221"/>
      <c r="Q1150" s="221"/>
      <c r="R1150" s="221"/>
      <c r="S1150" s="221"/>
      <c r="T1150" s="221"/>
      <c r="U1150" s="221"/>
      <c r="V1150" s="221"/>
      <c r="W1150" s="221"/>
      <c r="X1150" s="221"/>
      <c r="Y1150" s="221"/>
      <c r="Z1150" s="221"/>
      <c r="AA1150" s="221"/>
      <c r="AB1150" s="225">
        <f>AI1150+AX1150+BA1150+BD1150+BG1150</f>
        <v>0</v>
      </c>
      <c r="AC1150" s="247"/>
      <c r="AD1150" s="247"/>
      <c r="AE1150" s="247"/>
      <c r="AF1150" s="247"/>
      <c r="AG1150" s="247"/>
      <c r="AH1150" s="247"/>
      <c r="AI1150" s="221"/>
      <c r="AJ1150" s="221"/>
      <c r="AK1150" s="221"/>
      <c r="AL1150" s="221"/>
      <c r="AM1150" s="221"/>
      <c r="AN1150" s="221"/>
      <c r="AO1150" s="221"/>
      <c r="AP1150" s="221"/>
      <c r="AQ1150" s="221"/>
      <c r="AR1150" s="221"/>
      <c r="AS1150" s="221"/>
      <c r="AT1150" s="221"/>
      <c r="AU1150" s="221"/>
      <c r="AV1150" s="221"/>
      <c r="AW1150" s="221"/>
      <c r="AX1150" s="221"/>
      <c r="AY1150" s="221"/>
      <c r="AZ1150" s="221"/>
      <c r="BA1150" s="221"/>
      <c r="BB1150" s="221"/>
      <c r="BC1150" s="221"/>
      <c r="BD1150" s="221"/>
      <c r="BE1150" s="221"/>
      <c r="BF1150" s="221"/>
      <c r="BG1150" s="221"/>
      <c r="BH1150" s="221"/>
      <c r="BI1150" s="221"/>
      <c r="BJ1150" s="221"/>
      <c r="BK1150" s="221"/>
      <c r="BL1150" s="221"/>
      <c r="BM1150" s="221"/>
      <c r="BN1150" s="221"/>
      <c r="BO1150" s="221"/>
      <c r="BP1150" s="221"/>
      <c r="BQ1150" s="225">
        <f>SUM(BS1150:BW1150)</f>
        <v>0</v>
      </c>
      <c r="BR1150" s="247"/>
      <c r="BS1150" s="221"/>
      <c r="BT1150" s="221"/>
      <c r="BU1150" s="221"/>
      <c r="BV1150" s="221"/>
      <c r="BW1150" s="221"/>
      <c r="BX1150" s="221"/>
      <c r="BY1150" s="221"/>
      <c r="BZ1150" s="225">
        <f>SUM(CA1150:CD1150)</f>
        <v>0</v>
      </c>
      <c r="CA1150" s="221"/>
      <c r="CB1150" s="221"/>
      <c r="CC1150" s="221"/>
      <c r="CD1150" s="221"/>
      <c r="CE1150" s="221"/>
      <c r="CF1150" s="229"/>
      <c r="CG1150" s="578"/>
      <c r="CH1150" s="578"/>
      <c r="CI1150" s="214"/>
      <c r="CJ1150" s="214"/>
      <c r="CK1150" s="214"/>
    </row>
    <row r="1151" spans="1:89" s="220" customFormat="1" ht="15.75" hidden="1" outlineLevel="1" thickBot="1">
      <c r="A1151" s="214"/>
      <c r="B1151" s="214"/>
      <c r="C1151" s="103"/>
      <c r="D1151" s="24"/>
      <c r="E1151" s="214"/>
      <c r="F1151" s="214"/>
      <c r="G1151" s="225">
        <f>J1151+O1151+P1151+Q1151+R1151</f>
        <v>0</v>
      </c>
      <c r="H1151" s="225">
        <f t="shared" si="1680"/>
        <v>0</v>
      </c>
      <c r="I1151" s="225">
        <f t="shared" si="1680"/>
        <v>0</v>
      </c>
      <c r="J1151" s="225">
        <f t="shared" si="1680"/>
        <v>0</v>
      </c>
      <c r="K1151" s="224"/>
      <c r="L1151" s="224"/>
      <c r="M1151" s="224"/>
      <c r="N1151" s="224"/>
      <c r="O1151" s="224"/>
      <c r="P1151" s="224"/>
      <c r="Q1151" s="224"/>
      <c r="R1151" s="224"/>
      <c r="S1151" s="224"/>
      <c r="T1151" s="222"/>
      <c r="U1151" s="222"/>
      <c r="V1151" s="222"/>
      <c r="W1151" s="222"/>
      <c r="X1151" s="222"/>
      <c r="Y1151" s="222"/>
      <c r="Z1151" s="222"/>
      <c r="AA1151" s="222"/>
      <c r="AB1151" s="225">
        <f>AI1151+AX1151+BA1151+BD1151+BG1151</f>
        <v>0</v>
      </c>
      <c r="AC1151" s="247"/>
      <c r="AD1151" s="247"/>
      <c r="AE1151" s="247"/>
      <c r="AF1151" s="247"/>
      <c r="AG1151" s="247"/>
      <c r="AH1151" s="247"/>
      <c r="AI1151" s="222"/>
      <c r="AJ1151" s="222"/>
      <c r="AK1151" s="222"/>
      <c r="AL1151" s="222"/>
      <c r="AM1151" s="222"/>
      <c r="AN1151" s="222"/>
      <c r="AO1151" s="222"/>
      <c r="AP1151" s="222"/>
      <c r="AQ1151" s="222"/>
      <c r="AR1151" s="222"/>
      <c r="AS1151" s="222"/>
      <c r="AT1151" s="222"/>
      <c r="AU1151" s="222"/>
      <c r="AV1151" s="222"/>
      <c r="AW1151" s="222"/>
      <c r="AX1151" s="222"/>
      <c r="AY1151" s="222"/>
      <c r="AZ1151" s="222"/>
      <c r="BA1151" s="222"/>
      <c r="BB1151" s="222"/>
      <c r="BC1151" s="222"/>
      <c r="BD1151" s="222"/>
      <c r="BE1151" s="222"/>
      <c r="BF1151" s="222"/>
      <c r="BG1151" s="222"/>
      <c r="BH1151" s="222"/>
      <c r="BI1151" s="222"/>
      <c r="BJ1151" s="222"/>
      <c r="BK1151" s="222"/>
      <c r="BL1151" s="222"/>
      <c r="BM1151" s="222"/>
      <c r="BN1151" s="222"/>
      <c r="BO1151" s="222"/>
      <c r="BP1151" s="222"/>
      <c r="BQ1151" s="225">
        <f>SUM(BS1151:BW1151)</f>
        <v>0</v>
      </c>
      <c r="BR1151" s="247"/>
      <c r="BS1151" s="222"/>
      <c r="BT1151" s="222"/>
      <c r="BU1151" s="222"/>
      <c r="BV1151" s="222"/>
      <c r="BW1151" s="222"/>
      <c r="BX1151" s="222"/>
      <c r="BY1151" s="222"/>
      <c r="BZ1151" s="225">
        <f>SUM(CA1151:CD1151)</f>
        <v>0</v>
      </c>
      <c r="CA1151" s="222"/>
      <c r="CB1151" s="222"/>
      <c r="CC1151" s="222"/>
      <c r="CD1151" s="222"/>
      <c r="CE1151" s="222"/>
      <c r="CF1151" s="226"/>
      <c r="CG1151" s="568"/>
      <c r="CH1151" s="568"/>
      <c r="CI1151" s="214"/>
      <c r="CJ1151" s="214"/>
      <c r="CK1151" s="214"/>
    </row>
    <row r="1152" spans="1:89" s="220" customFormat="1" ht="15.75" hidden="1" outlineLevel="1" thickBot="1">
      <c r="A1152" s="214"/>
      <c r="B1152" s="214"/>
      <c r="C1152" s="103" t="s">
        <v>104</v>
      </c>
      <c r="D1152" s="24"/>
      <c r="E1152" s="214"/>
      <c r="F1152" s="214"/>
      <c r="G1152" s="225">
        <f>J1152+O1152+P1152+Q1152+R1152</f>
        <v>0</v>
      </c>
      <c r="H1152" s="225">
        <f t="shared" si="1680"/>
        <v>0</v>
      </c>
      <c r="I1152" s="225">
        <f t="shared" si="1680"/>
        <v>0</v>
      </c>
      <c r="J1152" s="225">
        <f t="shared" si="1680"/>
        <v>0</v>
      </c>
      <c r="K1152" s="224"/>
      <c r="L1152" s="224"/>
      <c r="M1152" s="224"/>
      <c r="N1152" s="224"/>
      <c r="O1152" s="224"/>
      <c r="P1152" s="224"/>
      <c r="Q1152" s="224"/>
      <c r="R1152" s="224"/>
      <c r="S1152" s="224"/>
      <c r="T1152" s="222"/>
      <c r="U1152" s="222"/>
      <c r="V1152" s="222"/>
      <c r="W1152" s="222"/>
      <c r="X1152" s="222"/>
      <c r="Y1152" s="222"/>
      <c r="Z1152" s="222"/>
      <c r="AA1152" s="222"/>
      <c r="AB1152" s="225">
        <f>AI1152+AX1152+BA1152+BD1152+BG1152</f>
        <v>0</v>
      </c>
      <c r="AC1152" s="247"/>
      <c r="AD1152" s="247"/>
      <c r="AE1152" s="247"/>
      <c r="AF1152" s="247"/>
      <c r="AG1152" s="247"/>
      <c r="AH1152" s="247"/>
      <c r="AI1152" s="222"/>
      <c r="AJ1152" s="222"/>
      <c r="AK1152" s="222"/>
      <c r="AL1152" s="222"/>
      <c r="AM1152" s="222"/>
      <c r="AN1152" s="222"/>
      <c r="AO1152" s="222"/>
      <c r="AP1152" s="222"/>
      <c r="AQ1152" s="222"/>
      <c r="AR1152" s="222"/>
      <c r="AS1152" s="222"/>
      <c r="AT1152" s="222"/>
      <c r="AU1152" s="222"/>
      <c r="AV1152" s="222"/>
      <c r="AW1152" s="222"/>
      <c r="AX1152" s="222"/>
      <c r="AY1152" s="222"/>
      <c r="AZ1152" s="222"/>
      <c r="BA1152" s="222"/>
      <c r="BB1152" s="222"/>
      <c r="BC1152" s="222"/>
      <c r="BD1152" s="222"/>
      <c r="BE1152" s="222"/>
      <c r="BF1152" s="222"/>
      <c r="BG1152" s="222"/>
      <c r="BH1152" s="222"/>
      <c r="BI1152" s="222"/>
      <c r="BJ1152" s="222"/>
      <c r="BK1152" s="222"/>
      <c r="BL1152" s="222"/>
      <c r="BM1152" s="222"/>
      <c r="BN1152" s="222"/>
      <c r="BO1152" s="222"/>
      <c r="BP1152" s="222"/>
      <c r="BQ1152" s="225">
        <f>SUM(BS1152:BW1152)</f>
        <v>0</v>
      </c>
      <c r="BR1152" s="247"/>
      <c r="BS1152" s="222"/>
      <c r="BT1152" s="222"/>
      <c r="BU1152" s="222"/>
      <c r="BV1152" s="222"/>
      <c r="BW1152" s="222"/>
      <c r="BX1152" s="222"/>
      <c r="BY1152" s="222"/>
      <c r="BZ1152" s="225">
        <f>SUM(CA1152:CD1152)</f>
        <v>0</v>
      </c>
      <c r="CA1152" s="222"/>
      <c r="CB1152" s="222"/>
      <c r="CC1152" s="222"/>
      <c r="CD1152" s="222"/>
      <c r="CE1152" s="222"/>
      <c r="CF1152" s="226"/>
      <c r="CG1152" s="568"/>
      <c r="CH1152" s="568"/>
      <c r="CI1152" s="214"/>
      <c r="CJ1152" s="214"/>
      <c r="CK1152" s="214"/>
    </row>
    <row r="1153" spans="1:89" s="220" customFormat="1" ht="15.75" hidden="1" outlineLevel="1" thickBot="1">
      <c r="A1153" s="214"/>
      <c r="B1153" s="214"/>
      <c r="C1153" s="103"/>
      <c r="D1153" s="37" t="s">
        <v>107</v>
      </c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24"/>
      <c r="AB1153" s="225">
        <f>SUM(AB1150:AB1152)</f>
        <v>0</v>
      </c>
      <c r="AC1153" s="247"/>
      <c r="AD1153" s="247"/>
      <c r="AE1153" s="247"/>
      <c r="AF1153" s="247"/>
      <c r="AG1153" s="247"/>
      <c r="AH1153" s="247"/>
      <c r="AI1153" s="225">
        <f>SUM(AI1150:AI1152)</f>
        <v>0</v>
      </c>
      <c r="AJ1153" s="225">
        <f>SUM(AJ1150:AJ1152)</f>
        <v>0</v>
      </c>
      <c r="AK1153" s="225">
        <f t="shared" ref="AK1153:BI1153" si="1681">SUM(AK1150:AK1152)</f>
        <v>0</v>
      </c>
      <c r="AL1153" s="225">
        <f t="shared" si="1681"/>
        <v>0</v>
      </c>
      <c r="AM1153" s="225">
        <f t="shared" si="1681"/>
        <v>0</v>
      </c>
      <c r="AN1153" s="225">
        <f t="shared" si="1681"/>
        <v>0</v>
      </c>
      <c r="AO1153" s="225">
        <f t="shared" si="1681"/>
        <v>0</v>
      </c>
      <c r="AP1153" s="225">
        <f t="shared" si="1681"/>
        <v>0</v>
      </c>
      <c r="AQ1153" s="225">
        <f t="shared" si="1681"/>
        <v>0</v>
      </c>
      <c r="AR1153" s="225">
        <f t="shared" si="1681"/>
        <v>0</v>
      </c>
      <c r="AS1153" s="225">
        <f t="shared" si="1681"/>
        <v>0</v>
      </c>
      <c r="AT1153" s="225">
        <f t="shared" si="1681"/>
        <v>0</v>
      </c>
      <c r="AU1153" s="225">
        <f t="shared" si="1681"/>
        <v>0</v>
      </c>
      <c r="AV1153" s="225">
        <f t="shared" si="1681"/>
        <v>0</v>
      </c>
      <c r="AW1153" s="225">
        <f t="shared" si="1681"/>
        <v>0</v>
      </c>
      <c r="AX1153" s="225">
        <f t="shared" si="1681"/>
        <v>0</v>
      </c>
      <c r="AY1153" s="225">
        <f t="shared" si="1681"/>
        <v>0</v>
      </c>
      <c r="AZ1153" s="225">
        <f t="shared" si="1681"/>
        <v>0</v>
      </c>
      <c r="BA1153" s="225">
        <f t="shared" si="1681"/>
        <v>0</v>
      </c>
      <c r="BB1153" s="225">
        <f t="shared" si="1681"/>
        <v>0</v>
      </c>
      <c r="BC1153" s="225">
        <f t="shared" si="1681"/>
        <v>0</v>
      </c>
      <c r="BD1153" s="225">
        <f t="shared" si="1681"/>
        <v>0</v>
      </c>
      <c r="BE1153" s="225">
        <f t="shared" si="1681"/>
        <v>0</v>
      </c>
      <c r="BF1153" s="225">
        <f t="shared" si="1681"/>
        <v>0</v>
      </c>
      <c r="BG1153" s="225">
        <f t="shared" si="1681"/>
        <v>0</v>
      </c>
      <c r="BH1153" s="225">
        <f t="shared" si="1681"/>
        <v>0</v>
      </c>
      <c r="BI1153" s="225">
        <f t="shared" si="1681"/>
        <v>0</v>
      </c>
      <c r="BJ1153" s="225">
        <f>SUM(BJ1150:BJ1152)</f>
        <v>0</v>
      </c>
      <c r="BK1153" s="225">
        <f>SUM(BK1150:BK1152)</f>
        <v>0</v>
      </c>
      <c r="BL1153" s="225">
        <f>SUM(BL1150:BL1152)</f>
        <v>0</v>
      </c>
      <c r="BM1153" s="112"/>
      <c r="BN1153" s="112"/>
      <c r="BO1153" s="112"/>
      <c r="BP1153" s="112"/>
      <c r="BQ1153" s="225">
        <f t="shared" ref="BQ1153" si="1682">SUM(BQ1150:BQ1152)</f>
        <v>0</v>
      </c>
      <c r="BR1153" s="247"/>
      <c r="BS1153" s="225">
        <f t="shared" ref="BS1153:BW1153" si="1683">SUM(BS1150:BS1152)</f>
        <v>0</v>
      </c>
      <c r="BT1153" s="225">
        <f t="shared" si="1683"/>
        <v>0</v>
      </c>
      <c r="BU1153" s="225">
        <f t="shared" si="1683"/>
        <v>0</v>
      </c>
      <c r="BV1153" s="225">
        <f t="shared" si="1683"/>
        <v>0</v>
      </c>
      <c r="BW1153" s="225">
        <f t="shared" si="1683"/>
        <v>0</v>
      </c>
      <c r="BX1153" s="225">
        <f>SUM(BX1150:BX1152)</f>
        <v>0</v>
      </c>
      <c r="BY1153" s="225">
        <f>SUM(BY1150:BY1152)</f>
        <v>0</v>
      </c>
      <c r="BZ1153" s="225">
        <f t="shared" ref="BZ1153:CD1153" si="1684">SUM(BZ1150:BZ1152)</f>
        <v>0</v>
      </c>
      <c r="CA1153" s="225">
        <f t="shared" si="1684"/>
        <v>0</v>
      </c>
      <c r="CB1153" s="225">
        <f t="shared" si="1684"/>
        <v>0</v>
      </c>
      <c r="CC1153" s="225">
        <f t="shared" si="1684"/>
        <v>0</v>
      </c>
      <c r="CD1153" s="225">
        <f t="shared" si="1684"/>
        <v>0</v>
      </c>
      <c r="CE1153" s="225">
        <f>SUM(CE1150:CE1152)</f>
        <v>0</v>
      </c>
      <c r="CF1153" s="247"/>
      <c r="CG1153" s="570"/>
      <c r="CH1153" s="570"/>
      <c r="CI1153" s="112"/>
      <c r="CJ1153" s="112"/>
      <c r="CK1153" s="112"/>
    </row>
    <row r="1154" spans="1:89" s="220" customFormat="1" ht="15.75" hidden="1" outlineLevel="1" thickBot="1">
      <c r="A1154" s="214"/>
      <c r="B1154" s="214"/>
      <c r="C1154" s="95" t="s">
        <v>52</v>
      </c>
      <c r="D1154" s="122" t="s">
        <v>105</v>
      </c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214"/>
      <c r="AB1154" s="112"/>
      <c r="AC1154" s="246"/>
      <c r="AD1154" s="246"/>
      <c r="AE1154" s="246"/>
      <c r="AF1154" s="246"/>
      <c r="AG1154" s="246"/>
      <c r="AH1154" s="246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246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246"/>
      <c r="CG1154" s="582"/>
      <c r="CH1154" s="582"/>
      <c r="CI1154" s="112"/>
      <c r="CJ1154" s="112"/>
      <c r="CK1154" s="112"/>
    </row>
    <row r="1155" spans="1:89" s="220" customFormat="1" ht="15.75" hidden="1" outlineLevel="1" thickBot="1">
      <c r="A1155" s="214"/>
      <c r="B1155" s="214"/>
      <c r="C1155" s="102" t="s">
        <v>132</v>
      </c>
      <c r="D1155" s="36" t="s">
        <v>106</v>
      </c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214"/>
      <c r="AB1155" s="112"/>
      <c r="AC1155" s="246"/>
      <c r="AD1155" s="246"/>
      <c r="AE1155" s="246"/>
      <c r="AF1155" s="246"/>
      <c r="AG1155" s="246"/>
      <c r="AH1155" s="246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246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246"/>
      <c r="CG1155" s="582"/>
      <c r="CH1155" s="582"/>
      <c r="CI1155" s="112"/>
      <c r="CJ1155" s="112"/>
      <c r="CK1155" s="112"/>
    </row>
    <row r="1156" spans="1:89" s="220" customFormat="1" ht="15.75" hidden="1" outlineLevel="1" thickBot="1">
      <c r="A1156" s="214"/>
      <c r="B1156" s="214"/>
      <c r="C1156" s="103"/>
      <c r="D1156" s="92"/>
      <c r="E1156" s="214"/>
      <c r="F1156" s="214"/>
      <c r="G1156" s="225">
        <f>J1156+O1156+P1156+Q1156+R1156</f>
        <v>0</v>
      </c>
      <c r="H1156" s="225">
        <f t="shared" ref="H1156:J1158" si="1685">SUM(I1156:L1156)</f>
        <v>0</v>
      </c>
      <c r="I1156" s="225">
        <f t="shared" si="1685"/>
        <v>0</v>
      </c>
      <c r="J1156" s="225">
        <f t="shared" si="1685"/>
        <v>0</v>
      </c>
      <c r="K1156" s="221"/>
      <c r="L1156" s="221"/>
      <c r="M1156" s="221"/>
      <c r="N1156" s="221"/>
      <c r="O1156" s="221"/>
      <c r="P1156" s="221"/>
      <c r="Q1156" s="221"/>
      <c r="R1156" s="221"/>
      <c r="S1156" s="221"/>
      <c r="T1156" s="221"/>
      <c r="U1156" s="221"/>
      <c r="V1156" s="221"/>
      <c r="W1156" s="221"/>
      <c r="X1156" s="221"/>
      <c r="Y1156" s="221"/>
      <c r="Z1156" s="221"/>
      <c r="AA1156" s="221"/>
      <c r="AB1156" s="225">
        <f>AI1156+AX1156+BA1156+BD1156+BG1156</f>
        <v>0</v>
      </c>
      <c r="AC1156" s="247"/>
      <c r="AD1156" s="247"/>
      <c r="AE1156" s="247"/>
      <c r="AF1156" s="247"/>
      <c r="AG1156" s="247"/>
      <c r="AH1156" s="247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1"/>
      <c r="BN1156" s="221"/>
      <c r="BO1156" s="221"/>
      <c r="BP1156" s="221"/>
      <c r="BQ1156" s="225">
        <f>SUM(BS1156:BW1156)</f>
        <v>0</v>
      </c>
      <c r="BR1156" s="247"/>
      <c r="BS1156" s="221"/>
      <c r="BT1156" s="221"/>
      <c r="BU1156" s="221"/>
      <c r="BV1156" s="221"/>
      <c r="BW1156" s="221"/>
      <c r="BX1156" s="221"/>
      <c r="BY1156" s="221"/>
      <c r="BZ1156" s="225">
        <f>SUM(CA1156:CD1156)</f>
        <v>0</v>
      </c>
      <c r="CA1156" s="221"/>
      <c r="CB1156" s="221"/>
      <c r="CC1156" s="221"/>
      <c r="CD1156" s="221"/>
      <c r="CE1156" s="221"/>
      <c r="CF1156" s="229"/>
      <c r="CG1156" s="578"/>
      <c r="CH1156" s="578"/>
      <c r="CI1156" s="214"/>
      <c r="CJ1156" s="214"/>
      <c r="CK1156" s="214"/>
    </row>
    <row r="1157" spans="1:89" s="220" customFormat="1" ht="15.75" hidden="1" outlineLevel="1" thickBot="1">
      <c r="A1157" s="214"/>
      <c r="B1157" s="214"/>
      <c r="C1157" s="103"/>
      <c r="D1157" s="92"/>
      <c r="E1157" s="214"/>
      <c r="F1157" s="214"/>
      <c r="G1157" s="225">
        <f>J1157+O1157+P1157+Q1157+R1157</f>
        <v>0</v>
      </c>
      <c r="H1157" s="225">
        <f t="shared" si="1685"/>
        <v>0</v>
      </c>
      <c r="I1157" s="225">
        <f t="shared" si="1685"/>
        <v>0</v>
      </c>
      <c r="J1157" s="225">
        <f t="shared" si="1685"/>
        <v>0</v>
      </c>
      <c r="K1157" s="224"/>
      <c r="L1157" s="224"/>
      <c r="M1157" s="224"/>
      <c r="N1157" s="224"/>
      <c r="O1157" s="224"/>
      <c r="P1157" s="224"/>
      <c r="Q1157" s="224"/>
      <c r="R1157" s="224"/>
      <c r="S1157" s="224"/>
      <c r="T1157" s="222"/>
      <c r="U1157" s="222"/>
      <c r="V1157" s="222"/>
      <c r="W1157" s="222"/>
      <c r="X1157" s="222"/>
      <c r="Y1157" s="222"/>
      <c r="Z1157" s="222"/>
      <c r="AA1157" s="222"/>
      <c r="AB1157" s="225">
        <f>AI1157+AX1157+BA1157+BD1157+BG1157</f>
        <v>0</v>
      </c>
      <c r="AC1157" s="247"/>
      <c r="AD1157" s="247"/>
      <c r="AE1157" s="247"/>
      <c r="AF1157" s="247"/>
      <c r="AG1157" s="247"/>
      <c r="AH1157" s="247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2"/>
      <c r="BN1157" s="222"/>
      <c r="BO1157" s="222"/>
      <c r="BP1157" s="222"/>
      <c r="BQ1157" s="225">
        <f>SUM(BS1157:BW1157)</f>
        <v>0</v>
      </c>
      <c r="BR1157" s="247"/>
      <c r="BS1157" s="222"/>
      <c r="BT1157" s="222"/>
      <c r="BU1157" s="222"/>
      <c r="BV1157" s="222"/>
      <c r="BW1157" s="222"/>
      <c r="BX1157" s="222"/>
      <c r="BY1157" s="222"/>
      <c r="BZ1157" s="225">
        <f>SUM(CA1157:CD1157)</f>
        <v>0</v>
      </c>
      <c r="CA1157" s="222"/>
      <c r="CB1157" s="222"/>
      <c r="CC1157" s="222"/>
      <c r="CD1157" s="222"/>
      <c r="CE1157" s="222"/>
      <c r="CF1157" s="226"/>
      <c r="CG1157" s="568"/>
      <c r="CH1157" s="568"/>
      <c r="CI1157" s="214"/>
      <c r="CJ1157" s="214"/>
      <c r="CK1157" s="214"/>
    </row>
    <row r="1158" spans="1:89" s="220" customFormat="1" ht="15.75" hidden="1" outlineLevel="1" thickBot="1">
      <c r="A1158" s="214"/>
      <c r="B1158" s="214"/>
      <c r="C1158" s="103"/>
      <c r="D1158" s="92"/>
      <c r="E1158" s="214"/>
      <c r="F1158" s="214"/>
      <c r="G1158" s="225">
        <f>J1158+O1158+P1158+Q1158+R1158</f>
        <v>0</v>
      </c>
      <c r="H1158" s="225">
        <f t="shared" si="1685"/>
        <v>0</v>
      </c>
      <c r="I1158" s="225">
        <f t="shared" si="1685"/>
        <v>0</v>
      </c>
      <c r="J1158" s="225">
        <f t="shared" si="1685"/>
        <v>0</v>
      </c>
      <c r="K1158" s="224"/>
      <c r="L1158" s="224"/>
      <c r="M1158" s="224"/>
      <c r="N1158" s="224"/>
      <c r="O1158" s="224"/>
      <c r="P1158" s="224"/>
      <c r="Q1158" s="224"/>
      <c r="R1158" s="224"/>
      <c r="S1158" s="224"/>
      <c r="T1158" s="222"/>
      <c r="U1158" s="222"/>
      <c r="V1158" s="222"/>
      <c r="W1158" s="222"/>
      <c r="X1158" s="222"/>
      <c r="Y1158" s="222"/>
      <c r="Z1158" s="222"/>
      <c r="AA1158" s="222"/>
      <c r="AB1158" s="225">
        <f>AI1158+AX1158+BA1158+BD1158+BG1158</f>
        <v>0</v>
      </c>
      <c r="AC1158" s="247"/>
      <c r="AD1158" s="247"/>
      <c r="AE1158" s="247"/>
      <c r="AF1158" s="247"/>
      <c r="AG1158" s="247"/>
      <c r="AH1158" s="247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2"/>
      <c r="BN1158" s="222"/>
      <c r="BO1158" s="222"/>
      <c r="BP1158" s="222"/>
      <c r="BQ1158" s="225">
        <f>SUM(BS1158:BW1158)</f>
        <v>0</v>
      </c>
      <c r="BR1158" s="247"/>
      <c r="BS1158" s="222"/>
      <c r="BT1158" s="222"/>
      <c r="BU1158" s="222"/>
      <c r="BV1158" s="222"/>
      <c r="BW1158" s="222"/>
      <c r="BX1158" s="222"/>
      <c r="BY1158" s="222"/>
      <c r="BZ1158" s="225">
        <f>SUM(CA1158:CD1158)</f>
        <v>0</v>
      </c>
      <c r="CA1158" s="222"/>
      <c r="CB1158" s="222"/>
      <c r="CC1158" s="222"/>
      <c r="CD1158" s="222"/>
      <c r="CE1158" s="222"/>
      <c r="CF1158" s="226"/>
      <c r="CG1158" s="568"/>
      <c r="CH1158" s="568"/>
      <c r="CI1158" s="214"/>
      <c r="CJ1158" s="214"/>
      <c r="CK1158" s="214"/>
    </row>
    <row r="1159" spans="1:89" s="220" customFormat="1" ht="15.75" hidden="1" outlineLevel="1" thickBot="1">
      <c r="A1159" s="214"/>
      <c r="B1159" s="214"/>
      <c r="C1159" s="103"/>
      <c r="D1159" s="37" t="s">
        <v>107</v>
      </c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24"/>
      <c r="AB1159" s="225">
        <f>SUM(AB1156:AB1158)</f>
        <v>0</v>
      </c>
      <c r="AC1159" s="247"/>
      <c r="AD1159" s="247"/>
      <c r="AE1159" s="247"/>
      <c r="AF1159" s="247"/>
      <c r="AG1159" s="247"/>
      <c r="AH1159" s="247"/>
      <c r="AI1159" s="225">
        <f>SUM(AI1156:AI1158)</f>
        <v>0</v>
      </c>
      <c r="AJ1159" s="225">
        <f>SUM(AJ1156:AJ1158)</f>
        <v>0</v>
      </c>
      <c r="AK1159" s="225">
        <f t="shared" ref="AK1159:BI1159" si="1686">SUM(AK1156:AK1158)</f>
        <v>0</v>
      </c>
      <c r="AL1159" s="225">
        <f t="shared" si="1686"/>
        <v>0</v>
      </c>
      <c r="AM1159" s="225">
        <f t="shared" si="1686"/>
        <v>0</v>
      </c>
      <c r="AN1159" s="225">
        <f t="shared" si="1686"/>
        <v>0</v>
      </c>
      <c r="AO1159" s="225">
        <f t="shared" si="1686"/>
        <v>0</v>
      </c>
      <c r="AP1159" s="225">
        <f t="shared" si="1686"/>
        <v>0</v>
      </c>
      <c r="AQ1159" s="225">
        <f t="shared" si="1686"/>
        <v>0</v>
      </c>
      <c r="AR1159" s="225">
        <f t="shared" si="1686"/>
        <v>0</v>
      </c>
      <c r="AS1159" s="225">
        <f t="shared" si="1686"/>
        <v>0</v>
      </c>
      <c r="AT1159" s="225">
        <f t="shared" si="1686"/>
        <v>0</v>
      </c>
      <c r="AU1159" s="225">
        <f t="shared" si="1686"/>
        <v>0</v>
      </c>
      <c r="AV1159" s="225">
        <f t="shared" si="1686"/>
        <v>0</v>
      </c>
      <c r="AW1159" s="225">
        <f t="shared" si="1686"/>
        <v>0</v>
      </c>
      <c r="AX1159" s="225">
        <f t="shared" si="1686"/>
        <v>0</v>
      </c>
      <c r="AY1159" s="225">
        <f t="shared" si="1686"/>
        <v>0</v>
      </c>
      <c r="AZ1159" s="225">
        <f t="shared" si="1686"/>
        <v>0</v>
      </c>
      <c r="BA1159" s="225">
        <f t="shared" si="1686"/>
        <v>0</v>
      </c>
      <c r="BB1159" s="225">
        <f t="shared" si="1686"/>
        <v>0</v>
      </c>
      <c r="BC1159" s="225">
        <f t="shared" si="1686"/>
        <v>0</v>
      </c>
      <c r="BD1159" s="225">
        <f t="shared" si="1686"/>
        <v>0</v>
      </c>
      <c r="BE1159" s="225">
        <f t="shared" si="1686"/>
        <v>0</v>
      </c>
      <c r="BF1159" s="225">
        <f t="shared" si="1686"/>
        <v>0</v>
      </c>
      <c r="BG1159" s="225">
        <f t="shared" si="1686"/>
        <v>0</v>
      </c>
      <c r="BH1159" s="225">
        <f t="shared" si="1686"/>
        <v>0</v>
      </c>
      <c r="BI1159" s="225">
        <f t="shared" si="1686"/>
        <v>0</v>
      </c>
      <c r="BJ1159" s="225">
        <f>SUM(BJ1156:BJ1158)</f>
        <v>0</v>
      </c>
      <c r="BK1159" s="225">
        <f>SUM(BK1156:BK1158)</f>
        <v>0</v>
      </c>
      <c r="BL1159" s="225">
        <f>SUM(BL1156:BL1158)</f>
        <v>0</v>
      </c>
      <c r="BM1159" s="112"/>
      <c r="BN1159" s="112"/>
      <c r="BO1159" s="112"/>
      <c r="BP1159" s="112"/>
      <c r="BQ1159" s="225">
        <f t="shared" ref="BQ1159" si="1687">SUM(BQ1156:BQ1158)</f>
        <v>0</v>
      </c>
      <c r="BR1159" s="247"/>
      <c r="BS1159" s="225">
        <f t="shared" ref="BS1159:BW1159" si="1688">SUM(BS1156:BS1158)</f>
        <v>0</v>
      </c>
      <c r="BT1159" s="225">
        <f t="shared" si="1688"/>
        <v>0</v>
      </c>
      <c r="BU1159" s="225">
        <f t="shared" si="1688"/>
        <v>0</v>
      </c>
      <c r="BV1159" s="225">
        <f t="shared" si="1688"/>
        <v>0</v>
      </c>
      <c r="BW1159" s="225">
        <f t="shared" si="1688"/>
        <v>0</v>
      </c>
      <c r="BX1159" s="225">
        <f>SUM(BX1156:BX1158)</f>
        <v>0</v>
      </c>
      <c r="BY1159" s="225">
        <f>SUM(BY1156:BY1158)</f>
        <v>0</v>
      </c>
      <c r="BZ1159" s="225">
        <f t="shared" ref="BZ1159:CD1159" si="1689">SUM(BZ1156:BZ1158)</f>
        <v>0</v>
      </c>
      <c r="CA1159" s="225">
        <f t="shared" si="1689"/>
        <v>0</v>
      </c>
      <c r="CB1159" s="225">
        <f t="shared" si="1689"/>
        <v>0</v>
      </c>
      <c r="CC1159" s="225">
        <f t="shared" si="1689"/>
        <v>0</v>
      </c>
      <c r="CD1159" s="225">
        <f t="shared" si="1689"/>
        <v>0</v>
      </c>
      <c r="CE1159" s="225">
        <f>SUM(CE1156:CE1158)</f>
        <v>0</v>
      </c>
      <c r="CF1159" s="247"/>
      <c r="CG1159" s="570"/>
      <c r="CH1159" s="570"/>
      <c r="CI1159" s="112"/>
      <c r="CJ1159" s="112"/>
      <c r="CK1159" s="112"/>
    </row>
    <row r="1160" spans="1:89" s="220" customFormat="1" ht="15.75" hidden="1" outlineLevel="1" thickBot="1">
      <c r="A1160" s="214"/>
      <c r="B1160" s="214"/>
      <c r="C1160" s="102" t="s">
        <v>133</v>
      </c>
      <c r="D1160" s="36" t="s">
        <v>273</v>
      </c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214"/>
      <c r="AB1160" s="112"/>
      <c r="AC1160" s="246"/>
      <c r="AD1160" s="246"/>
      <c r="AE1160" s="246"/>
      <c r="AF1160" s="246"/>
      <c r="AG1160" s="246"/>
      <c r="AH1160" s="246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246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246"/>
      <c r="CG1160" s="582"/>
      <c r="CH1160" s="582"/>
      <c r="CI1160" s="112"/>
      <c r="CJ1160" s="112"/>
      <c r="CK1160" s="112"/>
    </row>
    <row r="1161" spans="1:89" s="220" customFormat="1" ht="15.75" hidden="1" outlineLevel="1" thickBot="1">
      <c r="A1161" s="214"/>
      <c r="B1161" s="214"/>
      <c r="C1161" s="103"/>
      <c r="D1161" s="92"/>
      <c r="E1161" s="214"/>
      <c r="F1161" s="214"/>
      <c r="G1161" s="225">
        <f>J1161+O1161+P1161+Q1161+R1161</f>
        <v>0</v>
      </c>
      <c r="H1161" s="225">
        <f t="shared" ref="H1161:J1163" si="1690">SUM(I1161:L1161)</f>
        <v>0</v>
      </c>
      <c r="I1161" s="225">
        <f t="shared" si="1690"/>
        <v>0</v>
      </c>
      <c r="J1161" s="225">
        <f t="shared" si="1690"/>
        <v>0</v>
      </c>
      <c r="K1161" s="221"/>
      <c r="L1161" s="221"/>
      <c r="M1161" s="221"/>
      <c r="N1161" s="221"/>
      <c r="O1161" s="221"/>
      <c r="P1161" s="221"/>
      <c r="Q1161" s="221"/>
      <c r="R1161" s="221"/>
      <c r="S1161" s="221"/>
      <c r="T1161" s="221"/>
      <c r="U1161" s="221"/>
      <c r="V1161" s="221"/>
      <c r="W1161" s="221"/>
      <c r="X1161" s="221"/>
      <c r="Y1161" s="221"/>
      <c r="Z1161" s="221"/>
      <c r="AA1161" s="221"/>
      <c r="AB1161" s="225">
        <f>AI1161+AX1161+BA1161+BD1161+BG1161</f>
        <v>0</v>
      </c>
      <c r="AC1161" s="247"/>
      <c r="AD1161" s="247"/>
      <c r="AE1161" s="247"/>
      <c r="AF1161" s="247"/>
      <c r="AG1161" s="247"/>
      <c r="AH1161" s="247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1"/>
      <c r="BN1161" s="221"/>
      <c r="BO1161" s="221"/>
      <c r="BP1161" s="221"/>
      <c r="BQ1161" s="225">
        <f>SUM(BS1161:BW1161)</f>
        <v>0</v>
      </c>
      <c r="BR1161" s="247"/>
      <c r="BS1161" s="221"/>
      <c r="BT1161" s="221"/>
      <c r="BU1161" s="221"/>
      <c r="BV1161" s="221"/>
      <c r="BW1161" s="221"/>
      <c r="BX1161" s="221"/>
      <c r="BY1161" s="221"/>
      <c r="BZ1161" s="225">
        <f>SUM(CA1161:CD1161)</f>
        <v>0</v>
      </c>
      <c r="CA1161" s="221"/>
      <c r="CB1161" s="221"/>
      <c r="CC1161" s="221"/>
      <c r="CD1161" s="221"/>
      <c r="CE1161" s="221"/>
      <c r="CF1161" s="229"/>
      <c r="CG1161" s="578"/>
      <c r="CH1161" s="578"/>
      <c r="CI1161" s="214"/>
      <c r="CJ1161" s="214"/>
      <c r="CK1161" s="214"/>
    </row>
    <row r="1162" spans="1:89" s="220" customFormat="1" ht="15.75" hidden="1" outlineLevel="1" thickBot="1">
      <c r="A1162" s="214"/>
      <c r="B1162" s="214"/>
      <c r="C1162" s="103"/>
      <c r="D1162" s="92"/>
      <c r="E1162" s="214"/>
      <c r="F1162" s="214"/>
      <c r="G1162" s="225">
        <f>J1162+O1162+P1162+Q1162+R1162</f>
        <v>0</v>
      </c>
      <c r="H1162" s="225">
        <f t="shared" si="1690"/>
        <v>0</v>
      </c>
      <c r="I1162" s="225">
        <f t="shared" si="1690"/>
        <v>0</v>
      </c>
      <c r="J1162" s="225">
        <f t="shared" si="1690"/>
        <v>0</v>
      </c>
      <c r="K1162" s="224"/>
      <c r="L1162" s="224"/>
      <c r="M1162" s="224"/>
      <c r="N1162" s="224"/>
      <c r="O1162" s="224"/>
      <c r="P1162" s="224"/>
      <c r="Q1162" s="224"/>
      <c r="R1162" s="224"/>
      <c r="S1162" s="224"/>
      <c r="T1162" s="222"/>
      <c r="U1162" s="222"/>
      <c r="V1162" s="222"/>
      <c r="W1162" s="222"/>
      <c r="X1162" s="222"/>
      <c r="Y1162" s="222"/>
      <c r="Z1162" s="222"/>
      <c r="AA1162" s="222"/>
      <c r="AB1162" s="225">
        <f>AI1162+AX1162+BA1162+BD1162+BG1162</f>
        <v>0</v>
      </c>
      <c r="AC1162" s="247"/>
      <c r="AD1162" s="247"/>
      <c r="AE1162" s="247"/>
      <c r="AF1162" s="247"/>
      <c r="AG1162" s="247"/>
      <c r="AH1162" s="247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2"/>
      <c r="BN1162" s="222"/>
      <c r="BO1162" s="222"/>
      <c r="BP1162" s="222"/>
      <c r="BQ1162" s="225">
        <f>SUM(BS1162:BW1162)</f>
        <v>0</v>
      </c>
      <c r="BR1162" s="247"/>
      <c r="BS1162" s="222"/>
      <c r="BT1162" s="222"/>
      <c r="BU1162" s="222"/>
      <c r="BV1162" s="222"/>
      <c r="BW1162" s="222"/>
      <c r="BX1162" s="222"/>
      <c r="BY1162" s="222"/>
      <c r="BZ1162" s="225">
        <f>SUM(CA1162:CD1162)</f>
        <v>0</v>
      </c>
      <c r="CA1162" s="222"/>
      <c r="CB1162" s="222"/>
      <c r="CC1162" s="222"/>
      <c r="CD1162" s="222"/>
      <c r="CE1162" s="222"/>
      <c r="CF1162" s="226"/>
      <c r="CG1162" s="568"/>
      <c r="CH1162" s="568"/>
      <c r="CI1162" s="214"/>
      <c r="CJ1162" s="214"/>
      <c r="CK1162" s="214"/>
    </row>
    <row r="1163" spans="1:89" s="220" customFormat="1" ht="15.75" hidden="1" outlineLevel="1" thickBot="1">
      <c r="A1163" s="214"/>
      <c r="B1163" s="214"/>
      <c r="C1163" s="103"/>
      <c r="D1163" s="92"/>
      <c r="E1163" s="214"/>
      <c r="F1163" s="214"/>
      <c r="G1163" s="225">
        <f>J1163+O1163+P1163+Q1163+R1163</f>
        <v>0</v>
      </c>
      <c r="H1163" s="225">
        <f t="shared" si="1690"/>
        <v>0</v>
      </c>
      <c r="I1163" s="225">
        <f t="shared" si="1690"/>
        <v>0</v>
      </c>
      <c r="J1163" s="225">
        <f t="shared" si="1690"/>
        <v>0</v>
      </c>
      <c r="K1163" s="224"/>
      <c r="L1163" s="224"/>
      <c r="M1163" s="224"/>
      <c r="N1163" s="224"/>
      <c r="O1163" s="224"/>
      <c r="P1163" s="224"/>
      <c r="Q1163" s="224"/>
      <c r="R1163" s="224"/>
      <c r="S1163" s="224"/>
      <c r="T1163" s="222"/>
      <c r="U1163" s="222"/>
      <c r="V1163" s="222"/>
      <c r="W1163" s="222"/>
      <c r="X1163" s="222"/>
      <c r="Y1163" s="222"/>
      <c r="Z1163" s="222"/>
      <c r="AA1163" s="222"/>
      <c r="AB1163" s="225">
        <f>AI1163+AX1163+BA1163+BD1163+BG1163</f>
        <v>0</v>
      </c>
      <c r="AC1163" s="247"/>
      <c r="AD1163" s="247"/>
      <c r="AE1163" s="247"/>
      <c r="AF1163" s="247"/>
      <c r="AG1163" s="247"/>
      <c r="AH1163" s="247"/>
      <c r="AI1163" s="222"/>
      <c r="AJ1163" s="222"/>
      <c r="AK1163" s="222"/>
      <c r="AL1163" s="222"/>
      <c r="AM1163" s="222"/>
      <c r="AN1163" s="222"/>
      <c r="AO1163" s="222"/>
      <c r="AP1163" s="222"/>
      <c r="AQ1163" s="222"/>
      <c r="AR1163" s="222"/>
      <c r="AS1163" s="222"/>
      <c r="AT1163" s="222"/>
      <c r="AU1163" s="222"/>
      <c r="AV1163" s="222"/>
      <c r="AW1163" s="222"/>
      <c r="AX1163" s="222"/>
      <c r="AY1163" s="222"/>
      <c r="AZ1163" s="222"/>
      <c r="BA1163" s="222"/>
      <c r="BB1163" s="222"/>
      <c r="BC1163" s="222"/>
      <c r="BD1163" s="222"/>
      <c r="BE1163" s="222"/>
      <c r="BF1163" s="222"/>
      <c r="BG1163" s="222"/>
      <c r="BH1163" s="222"/>
      <c r="BI1163" s="222"/>
      <c r="BJ1163" s="222"/>
      <c r="BK1163" s="222"/>
      <c r="BL1163" s="222"/>
      <c r="BM1163" s="222"/>
      <c r="BN1163" s="222"/>
      <c r="BO1163" s="222"/>
      <c r="BP1163" s="222"/>
      <c r="BQ1163" s="225">
        <f>SUM(BS1163:BW1163)</f>
        <v>0</v>
      </c>
      <c r="BR1163" s="247"/>
      <c r="BS1163" s="222"/>
      <c r="BT1163" s="222"/>
      <c r="BU1163" s="222"/>
      <c r="BV1163" s="222"/>
      <c r="BW1163" s="222"/>
      <c r="BX1163" s="222"/>
      <c r="BY1163" s="222"/>
      <c r="BZ1163" s="225">
        <f>SUM(CA1163:CD1163)</f>
        <v>0</v>
      </c>
      <c r="CA1163" s="222"/>
      <c r="CB1163" s="222"/>
      <c r="CC1163" s="222"/>
      <c r="CD1163" s="222"/>
      <c r="CE1163" s="222"/>
      <c r="CF1163" s="226"/>
      <c r="CG1163" s="568"/>
      <c r="CH1163" s="568"/>
      <c r="CI1163" s="214"/>
      <c r="CJ1163" s="214"/>
      <c r="CK1163" s="214"/>
    </row>
    <row r="1164" spans="1:89" s="220" customFormat="1" ht="15.75" hidden="1" outlineLevel="1" thickBot="1">
      <c r="A1164" s="214"/>
      <c r="B1164" s="214"/>
      <c r="C1164" s="103"/>
      <c r="D1164" s="37" t="s">
        <v>107</v>
      </c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24"/>
      <c r="AB1164" s="225">
        <f>SUM(AB1161:AB1163)</f>
        <v>0</v>
      </c>
      <c r="AC1164" s="247"/>
      <c r="AD1164" s="247"/>
      <c r="AE1164" s="247"/>
      <c r="AF1164" s="247"/>
      <c r="AG1164" s="247"/>
      <c r="AH1164" s="247"/>
      <c r="AI1164" s="225">
        <f>SUM(AI1161:AI1163)</f>
        <v>0</v>
      </c>
      <c r="AJ1164" s="225">
        <f>SUM(AJ1161:AJ1163)</f>
        <v>0</v>
      </c>
      <c r="AK1164" s="225">
        <f t="shared" ref="AK1164:BI1164" si="1691">SUM(AK1161:AK1163)</f>
        <v>0</v>
      </c>
      <c r="AL1164" s="225">
        <f t="shared" si="1691"/>
        <v>0</v>
      </c>
      <c r="AM1164" s="225">
        <f t="shared" si="1691"/>
        <v>0</v>
      </c>
      <c r="AN1164" s="225">
        <f t="shared" si="1691"/>
        <v>0</v>
      </c>
      <c r="AO1164" s="225">
        <f t="shared" si="1691"/>
        <v>0</v>
      </c>
      <c r="AP1164" s="225">
        <f t="shared" si="1691"/>
        <v>0</v>
      </c>
      <c r="AQ1164" s="225">
        <f t="shared" si="1691"/>
        <v>0</v>
      </c>
      <c r="AR1164" s="225">
        <f t="shared" si="1691"/>
        <v>0</v>
      </c>
      <c r="AS1164" s="225">
        <f t="shared" si="1691"/>
        <v>0</v>
      </c>
      <c r="AT1164" s="225">
        <f t="shared" si="1691"/>
        <v>0</v>
      </c>
      <c r="AU1164" s="225">
        <f t="shared" si="1691"/>
        <v>0</v>
      </c>
      <c r="AV1164" s="225">
        <f t="shared" si="1691"/>
        <v>0</v>
      </c>
      <c r="AW1164" s="225">
        <f t="shared" si="1691"/>
        <v>0</v>
      </c>
      <c r="AX1164" s="225">
        <f t="shared" si="1691"/>
        <v>0</v>
      </c>
      <c r="AY1164" s="225">
        <f t="shared" si="1691"/>
        <v>0</v>
      </c>
      <c r="AZ1164" s="225">
        <f t="shared" si="1691"/>
        <v>0</v>
      </c>
      <c r="BA1164" s="225">
        <f t="shared" si="1691"/>
        <v>0</v>
      </c>
      <c r="BB1164" s="225">
        <f t="shared" si="1691"/>
        <v>0</v>
      </c>
      <c r="BC1164" s="225">
        <f t="shared" si="1691"/>
        <v>0</v>
      </c>
      <c r="BD1164" s="225">
        <f t="shared" si="1691"/>
        <v>0</v>
      </c>
      <c r="BE1164" s="225">
        <f t="shared" si="1691"/>
        <v>0</v>
      </c>
      <c r="BF1164" s="225">
        <f t="shared" si="1691"/>
        <v>0</v>
      </c>
      <c r="BG1164" s="225">
        <f t="shared" si="1691"/>
        <v>0</v>
      </c>
      <c r="BH1164" s="225">
        <f t="shared" si="1691"/>
        <v>0</v>
      </c>
      <c r="BI1164" s="225">
        <f t="shared" si="1691"/>
        <v>0</v>
      </c>
      <c r="BJ1164" s="225">
        <f>SUM(BJ1161:BJ1163)</f>
        <v>0</v>
      </c>
      <c r="BK1164" s="225">
        <f>SUM(BK1161:BK1163)</f>
        <v>0</v>
      </c>
      <c r="BL1164" s="225">
        <f>SUM(BL1161:BL1163)</f>
        <v>0</v>
      </c>
      <c r="BM1164" s="112"/>
      <c r="BN1164" s="112"/>
      <c r="BO1164" s="112"/>
      <c r="BP1164" s="112"/>
      <c r="BQ1164" s="225">
        <f t="shared" ref="BQ1164" si="1692">SUM(BQ1161:BQ1163)</f>
        <v>0</v>
      </c>
      <c r="BR1164" s="247"/>
      <c r="BS1164" s="225">
        <f t="shared" ref="BS1164:BW1164" si="1693">SUM(BS1161:BS1163)</f>
        <v>0</v>
      </c>
      <c r="BT1164" s="225">
        <f t="shared" si="1693"/>
        <v>0</v>
      </c>
      <c r="BU1164" s="225">
        <f t="shared" si="1693"/>
        <v>0</v>
      </c>
      <c r="BV1164" s="225">
        <f t="shared" si="1693"/>
        <v>0</v>
      </c>
      <c r="BW1164" s="225">
        <f t="shared" si="1693"/>
        <v>0</v>
      </c>
      <c r="BX1164" s="225">
        <f>SUM(BX1161:BX1163)</f>
        <v>0</v>
      </c>
      <c r="BY1164" s="225">
        <f>SUM(BY1161:BY1163)</f>
        <v>0</v>
      </c>
      <c r="BZ1164" s="225">
        <f t="shared" ref="BZ1164:CD1164" si="1694">SUM(BZ1161:BZ1163)</f>
        <v>0</v>
      </c>
      <c r="CA1164" s="225">
        <f t="shared" si="1694"/>
        <v>0</v>
      </c>
      <c r="CB1164" s="225">
        <f t="shared" si="1694"/>
        <v>0</v>
      </c>
      <c r="CC1164" s="225">
        <f t="shared" si="1694"/>
        <v>0</v>
      </c>
      <c r="CD1164" s="225">
        <f t="shared" si="1694"/>
        <v>0</v>
      </c>
      <c r="CE1164" s="225">
        <f>SUM(CE1161:CE1163)</f>
        <v>0</v>
      </c>
      <c r="CF1164" s="247"/>
      <c r="CG1164" s="570"/>
      <c r="CH1164" s="570"/>
      <c r="CI1164" s="112"/>
      <c r="CJ1164" s="112"/>
      <c r="CK1164" s="112"/>
    </row>
    <row r="1165" spans="1:89" s="220" customFormat="1" ht="15.75" hidden="1" outlineLevel="1" thickBot="1">
      <c r="A1165" s="214"/>
      <c r="B1165" s="214"/>
      <c r="C1165" s="102" t="s">
        <v>134</v>
      </c>
      <c r="D1165" s="36" t="s">
        <v>274</v>
      </c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214"/>
      <c r="AB1165" s="112"/>
      <c r="AC1165" s="246"/>
      <c r="AD1165" s="246"/>
      <c r="AE1165" s="246"/>
      <c r="AF1165" s="246"/>
      <c r="AG1165" s="246"/>
      <c r="AH1165" s="246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246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246"/>
      <c r="CG1165" s="582"/>
      <c r="CH1165" s="582"/>
      <c r="CI1165" s="112"/>
      <c r="CJ1165" s="112"/>
      <c r="CK1165" s="112"/>
    </row>
    <row r="1166" spans="1:89" s="220" customFormat="1" ht="15.75" hidden="1" outlineLevel="1" thickBot="1">
      <c r="A1166" s="214"/>
      <c r="B1166" s="214"/>
      <c r="C1166" s="103"/>
      <c r="D1166" s="24"/>
      <c r="E1166" s="214"/>
      <c r="F1166" s="214"/>
      <c r="G1166" s="225">
        <f>J1166+O1166+P1166+Q1166+R1166</f>
        <v>0</v>
      </c>
      <c r="H1166" s="225">
        <f t="shared" ref="H1166:J1168" si="1695">SUM(I1166:L1166)</f>
        <v>0</v>
      </c>
      <c r="I1166" s="225">
        <f t="shared" si="1695"/>
        <v>0</v>
      </c>
      <c r="J1166" s="225">
        <f t="shared" si="1695"/>
        <v>0</v>
      </c>
      <c r="K1166" s="221"/>
      <c r="L1166" s="221"/>
      <c r="M1166" s="221"/>
      <c r="N1166" s="221"/>
      <c r="O1166" s="221"/>
      <c r="P1166" s="221"/>
      <c r="Q1166" s="221"/>
      <c r="R1166" s="221"/>
      <c r="S1166" s="221"/>
      <c r="T1166" s="221"/>
      <c r="U1166" s="221"/>
      <c r="V1166" s="221"/>
      <c r="W1166" s="221"/>
      <c r="X1166" s="221"/>
      <c r="Y1166" s="221"/>
      <c r="Z1166" s="221"/>
      <c r="AA1166" s="221"/>
      <c r="AB1166" s="225">
        <f>AI1166+AX1166+BA1166+BD1166+BG1166</f>
        <v>0</v>
      </c>
      <c r="AC1166" s="247"/>
      <c r="AD1166" s="247"/>
      <c r="AE1166" s="247"/>
      <c r="AF1166" s="247"/>
      <c r="AG1166" s="247"/>
      <c r="AH1166" s="247"/>
      <c r="AI1166" s="221"/>
      <c r="AJ1166" s="221"/>
      <c r="AK1166" s="221"/>
      <c r="AL1166" s="221"/>
      <c r="AM1166" s="221"/>
      <c r="AN1166" s="221"/>
      <c r="AO1166" s="221"/>
      <c r="AP1166" s="221"/>
      <c r="AQ1166" s="221"/>
      <c r="AR1166" s="221"/>
      <c r="AS1166" s="221"/>
      <c r="AT1166" s="221"/>
      <c r="AU1166" s="221"/>
      <c r="AV1166" s="221"/>
      <c r="AW1166" s="221"/>
      <c r="AX1166" s="221"/>
      <c r="AY1166" s="221"/>
      <c r="AZ1166" s="221"/>
      <c r="BA1166" s="221"/>
      <c r="BB1166" s="221"/>
      <c r="BC1166" s="221"/>
      <c r="BD1166" s="221"/>
      <c r="BE1166" s="221"/>
      <c r="BF1166" s="221"/>
      <c r="BG1166" s="221"/>
      <c r="BH1166" s="221"/>
      <c r="BI1166" s="221"/>
      <c r="BJ1166" s="221"/>
      <c r="BK1166" s="221"/>
      <c r="BL1166" s="221"/>
      <c r="BM1166" s="221"/>
      <c r="BN1166" s="221"/>
      <c r="BO1166" s="221"/>
      <c r="BP1166" s="221"/>
      <c r="BQ1166" s="225">
        <f>SUM(BS1166:BW1166)</f>
        <v>0</v>
      </c>
      <c r="BR1166" s="247"/>
      <c r="BS1166" s="221"/>
      <c r="BT1166" s="221"/>
      <c r="BU1166" s="221"/>
      <c r="BV1166" s="221"/>
      <c r="BW1166" s="221"/>
      <c r="BX1166" s="221"/>
      <c r="BY1166" s="221"/>
      <c r="BZ1166" s="225">
        <f>SUM(CA1166:CD1166)</f>
        <v>0</v>
      </c>
      <c r="CA1166" s="221"/>
      <c r="CB1166" s="221"/>
      <c r="CC1166" s="221"/>
      <c r="CD1166" s="221"/>
      <c r="CE1166" s="221"/>
      <c r="CF1166" s="229"/>
      <c r="CG1166" s="578"/>
      <c r="CH1166" s="578"/>
      <c r="CI1166" s="214"/>
      <c r="CJ1166" s="214"/>
      <c r="CK1166" s="214"/>
    </row>
    <row r="1167" spans="1:89" s="220" customFormat="1" ht="15.75" hidden="1" outlineLevel="1" thickBot="1">
      <c r="A1167" s="214"/>
      <c r="B1167" s="214"/>
      <c r="C1167" s="103"/>
      <c r="D1167" s="24"/>
      <c r="E1167" s="214"/>
      <c r="F1167" s="214"/>
      <c r="G1167" s="225">
        <f>J1167+O1167+P1167+Q1167+R1167</f>
        <v>0</v>
      </c>
      <c r="H1167" s="225">
        <f t="shared" si="1695"/>
        <v>0</v>
      </c>
      <c r="I1167" s="225">
        <f t="shared" si="1695"/>
        <v>0</v>
      </c>
      <c r="J1167" s="225">
        <f t="shared" si="1695"/>
        <v>0</v>
      </c>
      <c r="K1167" s="224"/>
      <c r="L1167" s="224"/>
      <c r="M1167" s="224"/>
      <c r="N1167" s="224"/>
      <c r="O1167" s="224"/>
      <c r="P1167" s="224"/>
      <c r="Q1167" s="224"/>
      <c r="R1167" s="224"/>
      <c r="S1167" s="224"/>
      <c r="T1167" s="222"/>
      <c r="U1167" s="222"/>
      <c r="V1167" s="222"/>
      <c r="W1167" s="222"/>
      <c r="X1167" s="222"/>
      <c r="Y1167" s="222"/>
      <c r="Z1167" s="222"/>
      <c r="AA1167" s="222"/>
      <c r="AB1167" s="225">
        <f>AI1167+AX1167+BA1167+BD1167+BG1167</f>
        <v>0</v>
      </c>
      <c r="AC1167" s="247"/>
      <c r="AD1167" s="247"/>
      <c r="AE1167" s="247"/>
      <c r="AF1167" s="247"/>
      <c r="AG1167" s="247"/>
      <c r="AH1167" s="247"/>
      <c r="AI1167" s="222"/>
      <c r="AJ1167" s="222"/>
      <c r="AK1167" s="222"/>
      <c r="AL1167" s="222"/>
      <c r="AM1167" s="222"/>
      <c r="AN1167" s="222"/>
      <c r="AO1167" s="222"/>
      <c r="AP1167" s="222"/>
      <c r="AQ1167" s="222"/>
      <c r="AR1167" s="222"/>
      <c r="AS1167" s="222"/>
      <c r="AT1167" s="222"/>
      <c r="AU1167" s="222"/>
      <c r="AV1167" s="222"/>
      <c r="AW1167" s="222"/>
      <c r="AX1167" s="222"/>
      <c r="AY1167" s="222"/>
      <c r="AZ1167" s="222"/>
      <c r="BA1167" s="222"/>
      <c r="BB1167" s="222"/>
      <c r="BC1167" s="222"/>
      <c r="BD1167" s="222"/>
      <c r="BE1167" s="222"/>
      <c r="BF1167" s="222"/>
      <c r="BG1167" s="222"/>
      <c r="BH1167" s="222"/>
      <c r="BI1167" s="222"/>
      <c r="BJ1167" s="222"/>
      <c r="BK1167" s="222"/>
      <c r="BL1167" s="222"/>
      <c r="BM1167" s="222"/>
      <c r="BN1167" s="222"/>
      <c r="BO1167" s="222"/>
      <c r="BP1167" s="222"/>
      <c r="BQ1167" s="225">
        <f>SUM(BS1167:BW1167)</f>
        <v>0</v>
      </c>
      <c r="BR1167" s="247"/>
      <c r="BS1167" s="222"/>
      <c r="BT1167" s="222"/>
      <c r="BU1167" s="222"/>
      <c r="BV1167" s="222"/>
      <c r="BW1167" s="222"/>
      <c r="BX1167" s="222"/>
      <c r="BY1167" s="222"/>
      <c r="BZ1167" s="225">
        <f>SUM(CA1167:CD1167)</f>
        <v>0</v>
      </c>
      <c r="CA1167" s="222"/>
      <c r="CB1167" s="222"/>
      <c r="CC1167" s="222"/>
      <c r="CD1167" s="222"/>
      <c r="CE1167" s="222"/>
      <c r="CF1167" s="226"/>
      <c r="CG1167" s="568"/>
      <c r="CH1167" s="568"/>
      <c r="CI1167" s="214"/>
      <c r="CJ1167" s="214"/>
      <c r="CK1167" s="214"/>
    </row>
    <row r="1168" spans="1:89" s="220" customFormat="1" ht="15.75" hidden="1" outlineLevel="1" thickBot="1">
      <c r="A1168" s="214"/>
      <c r="B1168" s="214"/>
      <c r="C1168" s="103" t="s">
        <v>104</v>
      </c>
      <c r="D1168" s="24"/>
      <c r="E1168" s="214"/>
      <c r="F1168" s="214"/>
      <c r="G1168" s="225">
        <f>J1168+O1168+P1168+Q1168+R1168</f>
        <v>0</v>
      </c>
      <c r="H1168" s="225">
        <f t="shared" si="1695"/>
        <v>0</v>
      </c>
      <c r="I1168" s="225">
        <f t="shared" si="1695"/>
        <v>0</v>
      </c>
      <c r="J1168" s="225">
        <f t="shared" si="1695"/>
        <v>0</v>
      </c>
      <c r="K1168" s="224"/>
      <c r="L1168" s="224"/>
      <c r="M1168" s="224"/>
      <c r="N1168" s="224"/>
      <c r="O1168" s="224"/>
      <c r="P1168" s="224"/>
      <c r="Q1168" s="224"/>
      <c r="R1168" s="224"/>
      <c r="S1168" s="224"/>
      <c r="T1168" s="222"/>
      <c r="U1168" s="222"/>
      <c r="V1168" s="222"/>
      <c r="W1168" s="222"/>
      <c r="X1168" s="222"/>
      <c r="Y1168" s="222"/>
      <c r="Z1168" s="222"/>
      <c r="AA1168" s="222"/>
      <c r="AB1168" s="225">
        <f>AI1168+AX1168+BA1168+BD1168+BG1168</f>
        <v>0</v>
      </c>
      <c r="AC1168" s="247"/>
      <c r="AD1168" s="247"/>
      <c r="AE1168" s="247"/>
      <c r="AF1168" s="247"/>
      <c r="AG1168" s="247"/>
      <c r="AH1168" s="247"/>
      <c r="AI1168" s="222"/>
      <c r="AJ1168" s="222"/>
      <c r="AK1168" s="222"/>
      <c r="AL1168" s="222"/>
      <c r="AM1168" s="222"/>
      <c r="AN1168" s="222"/>
      <c r="AO1168" s="222"/>
      <c r="AP1168" s="222"/>
      <c r="AQ1168" s="222"/>
      <c r="AR1168" s="222"/>
      <c r="AS1168" s="222"/>
      <c r="AT1168" s="222"/>
      <c r="AU1168" s="222"/>
      <c r="AV1168" s="222"/>
      <c r="AW1168" s="222"/>
      <c r="AX1168" s="222"/>
      <c r="AY1168" s="222"/>
      <c r="AZ1168" s="222"/>
      <c r="BA1168" s="222"/>
      <c r="BB1168" s="222"/>
      <c r="BC1168" s="222"/>
      <c r="BD1168" s="222"/>
      <c r="BE1168" s="222"/>
      <c r="BF1168" s="222"/>
      <c r="BG1168" s="222"/>
      <c r="BH1168" s="222"/>
      <c r="BI1168" s="222"/>
      <c r="BJ1168" s="222"/>
      <c r="BK1168" s="222"/>
      <c r="BL1168" s="222"/>
      <c r="BM1168" s="222"/>
      <c r="BN1168" s="222"/>
      <c r="BO1168" s="222"/>
      <c r="BP1168" s="222"/>
      <c r="BQ1168" s="225">
        <f>SUM(BS1168:BW1168)</f>
        <v>0</v>
      </c>
      <c r="BR1168" s="247"/>
      <c r="BS1168" s="222"/>
      <c r="BT1168" s="222"/>
      <c r="BU1168" s="222"/>
      <c r="BV1168" s="222"/>
      <c r="BW1168" s="222"/>
      <c r="BX1168" s="222"/>
      <c r="BY1168" s="222"/>
      <c r="BZ1168" s="225">
        <f>SUM(CA1168:CD1168)</f>
        <v>0</v>
      </c>
      <c r="CA1168" s="222"/>
      <c r="CB1168" s="222"/>
      <c r="CC1168" s="222"/>
      <c r="CD1168" s="222"/>
      <c r="CE1168" s="222"/>
      <c r="CF1168" s="226"/>
      <c r="CG1168" s="568"/>
      <c r="CH1168" s="568"/>
      <c r="CI1168" s="214"/>
      <c r="CJ1168" s="214"/>
      <c r="CK1168" s="214"/>
    </row>
    <row r="1169" spans="1:89" s="220" customFormat="1" ht="15.75" hidden="1" outlineLevel="1" thickBot="1">
      <c r="A1169" s="214"/>
      <c r="B1169" s="214"/>
      <c r="C1169" s="103"/>
      <c r="D1169" s="37" t="s">
        <v>107</v>
      </c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24"/>
      <c r="AB1169" s="225">
        <f>SUM(AB1166:AB1168)</f>
        <v>0</v>
      </c>
      <c r="AC1169" s="247"/>
      <c r="AD1169" s="247"/>
      <c r="AE1169" s="247"/>
      <c r="AF1169" s="247"/>
      <c r="AG1169" s="247"/>
      <c r="AH1169" s="247"/>
      <c r="AI1169" s="225">
        <f>SUM(AI1166:AI1168)</f>
        <v>0</v>
      </c>
      <c r="AJ1169" s="225">
        <f>SUM(AJ1166:AJ1168)</f>
        <v>0</v>
      </c>
      <c r="AK1169" s="225">
        <f t="shared" ref="AK1169:BI1169" si="1696">SUM(AK1166:AK1168)</f>
        <v>0</v>
      </c>
      <c r="AL1169" s="225">
        <f t="shared" si="1696"/>
        <v>0</v>
      </c>
      <c r="AM1169" s="225">
        <f t="shared" si="1696"/>
        <v>0</v>
      </c>
      <c r="AN1169" s="225">
        <f t="shared" si="1696"/>
        <v>0</v>
      </c>
      <c r="AO1169" s="225">
        <f t="shared" si="1696"/>
        <v>0</v>
      </c>
      <c r="AP1169" s="225">
        <f t="shared" si="1696"/>
        <v>0</v>
      </c>
      <c r="AQ1169" s="225">
        <f t="shared" si="1696"/>
        <v>0</v>
      </c>
      <c r="AR1169" s="225">
        <f t="shared" si="1696"/>
        <v>0</v>
      </c>
      <c r="AS1169" s="225">
        <f t="shared" si="1696"/>
        <v>0</v>
      </c>
      <c r="AT1169" s="225">
        <f t="shared" si="1696"/>
        <v>0</v>
      </c>
      <c r="AU1169" s="225">
        <f t="shared" si="1696"/>
        <v>0</v>
      </c>
      <c r="AV1169" s="225">
        <f t="shared" si="1696"/>
        <v>0</v>
      </c>
      <c r="AW1169" s="225">
        <f t="shared" si="1696"/>
        <v>0</v>
      </c>
      <c r="AX1169" s="225">
        <f t="shared" si="1696"/>
        <v>0</v>
      </c>
      <c r="AY1169" s="225">
        <f t="shared" si="1696"/>
        <v>0</v>
      </c>
      <c r="AZ1169" s="225">
        <f t="shared" si="1696"/>
        <v>0</v>
      </c>
      <c r="BA1169" s="225">
        <f t="shared" si="1696"/>
        <v>0</v>
      </c>
      <c r="BB1169" s="225">
        <f t="shared" si="1696"/>
        <v>0</v>
      </c>
      <c r="BC1169" s="225">
        <f t="shared" si="1696"/>
        <v>0</v>
      </c>
      <c r="BD1169" s="225">
        <f t="shared" si="1696"/>
        <v>0</v>
      </c>
      <c r="BE1169" s="225">
        <f t="shared" si="1696"/>
        <v>0</v>
      </c>
      <c r="BF1169" s="225">
        <f t="shared" si="1696"/>
        <v>0</v>
      </c>
      <c r="BG1169" s="225">
        <f t="shared" si="1696"/>
        <v>0</v>
      </c>
      <c r="BH1169" s="225">
        <f t="shared" si="1696"/>
        <v>0</v>
      </c>
      <c r="BI1169" s="225">
        <f t="shared" si="1696"/>
        <v>0</v>
      </c>
      <c r="BJ1169" s="225">
        <f>SUM(BJ1166:BJ1168)</f>
        <v>0</v>
      </c>
      <c r="BK1169" s="225">
        <f>SUM(BK1166:BK1168)</f>
        <v>0</v>
      </c>
      <c r="BL1169" s="225">
        <f>SUM(BL1166:BL1168)</f>
        <v>0</v>
      </c>
      <c r="BM1169" s="112"/>
      <c r="BN1169" s="112"/>
      <c r="BO1169" s="112"/>
      <c r="BP1169" s="112"/>
      <c r="BQ1169" s="225">
        <f t="shared" ref="BQ1169" si="1697">SUM(BQ1166:BQ1168)</f>
        <v>0</v>
      </c>
      <c r="BR1169" s="247"/>
      <c r="BS1169" s="225">
        <f t="shared" ref="BS1169:BW1169" si="1698">SUM(BS1166:BS1168)</f>
        <v>0</v>
      </c>
      <c r="BT1169" s="225">
        <f t="shared" si="1698"/>
        <v>0</v>
      </c>
      <c r="BU1169" s="225">
        <f t="shared" si="1698"/>
        <v>0</v>
      </c>
      <c r="BV1169" s="225">
        <f t="shared" si="1698"/>
        <v>0</v>
      </c>
      <c r="BW1169" s="225">
        <f t="shared" si="1698"/>
        <v>0</v>
      </c>
      <c r="BX1169" s="225">
        <f>SUM(BX1166:BX1168)</f>
        <v>0</v>
      </c>
      <c r="BY1169" s="225">
        <f>SUM(BY1166:BY1168)</f>
        <v>0</v>
      </c>
      <c r="BZ1169" s="225">
        <f t="shared" ref="BZ1169:CD1169" si="1699">SUM(BZ1166:BZ1168)</f>
        <v>0</v>
      </c>
      <c r="CA1169" s="225">
        <f t="shared" si="1699"/>
        <v>0</v>
      </c>
      <c r="CB1169" s="225">
        <f t="shared" si="1699"/>
        <v>0</v>
      </c>
      <c r="CC1169" s="225">
        <f t="shared" si="1699"/>
        <v>0</v>
      </c>
      <c r="CD1169" s="225">
        <f t="shared" si="1699"/>
        <v>0</v>
      </c>
      <c r="CE1169" s="225">
        <f>SUM(CE1166:CE1168)</f>
        <v>0</v>
      </c>
      <c r="CF1169" s="247"/>
      <c r="CG1169" s="570"/>
      <c r="CH1169" s="570"/>
      <c r="CI1169" s="112"/>
      <c r="CJ1169" s="112"/>
      <c r="CK1169" s="112"/>
    </row>
    <row r="1170" spans="1:89" s="220" customFormat="1" ht="15.75" hidden="1" outlineLevel="1" thickBot="1">
      <c r="A1170" s="214"/>
      <c r="B1170" s="214"/>
      <c r="C1170" s="102" t="s">
        <v>135</v>
      </c>
      <c r="D1170" s="36" t="s">
        <v>213</v>
      </c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214"/>
      <c r="AB1170" s="112"/>
      <c r="AC1170" s="246"/>
      <c r="AD1170" s="246"/>
      <c r="AE1170" s="246"/>
      <c r="AF1170" s="246"/>
      <c r="AG1170" s="246"/>
      <c r="AH1170" s="246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246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246"/>
      <c r="CG1170" s="582"/>
      <c r="CH1170" s="582"/>
      <c r="CI1170" s="112"/>
      <c r="CJ1170" s="112"/>
      <c r="CK1170" s="112"/>
    </row>
    <row r="1171" spans="1:89" s="220" customFormat="1" ht="15.75" hidden="1" outlineLevel="1" thickBot="1">
      <c r="A1171" s="214"/>
      <c r="B1171" s="214"/>
      <c r="C1171" s="103"/>
      <c r="D1171" s="24"/>
      <c r="E1171" s="214"/>
      <c r="F1171" s="214"/>
      <c r="G1171" s="225">
        <f>J1171+O1171+P1171+Q1171+R1171</f>
        <v>0</v>
      </c>
      <c r="H1171" s="225">
        <f t="shared" ref="H1171:J1173" si="1700">SUM(I1171:L1171)</f>
        <v>0</v>
      </c>
      <c r="I1171" s="225">
        <f t="shared" si="1700"/>
        <v>0</v>
      </c>
      <c r="J1171" s="225">
        <f t="shared" si="1700"/>
        <v>0</v>
      </c>
      <c r="K1171" s="221"/>
      <c r="L1171" s="221"/>
      <c r="M1171" s="221"/>
      <c r="N1171" s="221"/>
      <c r="O1171" s="221"/>
      <c r="P1171" s="221"/>
      <c r="Q1171" s="221"/>
      <c r="R1171" s="221"/>
      <c r="S1171" s="221"/>
      <c r="T1171" s="221"/>
      <c r="U1171" s="221"/>
      <c r="V1171" s="221"/>
      <c r="W1171" s="221"/>
      <c r="X1171" s="221"/>
      <c r="Y1171" s="221"/>
      <c r="Z1171" s="221"/>
      <c r="AA1171" s="221"/>
      <c r="AB1171" s="225">
        <f>AI1171+AX1171+BA1171+BD1171+BG1171</f>
        <v>0</v>
      </c>
      <c r="AC1171" s="247"/>
      <c r="AD1171" s="247"/>
      <c r="AE1171" s="247"/>
      <c r="AF1171" s="247"/>
      <c r="AG1171" s="247"/>
      <c r="AH1171" s="247"/>
      <c r="AI1171" s="221"/>
      <c r="AJ1171" s="221"/>
      <c r="AK1171" s="221"/>
      <c r="AL1171" s="221"/>
      <c r="AM1171" s="221"/>
      <c r="AN1171" s="221"/>
      <c r="AO1171" s="221"/>
      <c r="AP1171" s="221"/>
      <c r="AQ1171" s="221"/>
      <c r="AR1171" s="221"/>
      <c r="AS1171" s="221"/>
      <c r="AT1171" s="221"/>
      <c r="AU1171" s="221"/>
      <c r="AV1171" s="221"/>
      <c r="AW1171" s="221"/>
      <c r="AX1171" s="221"/>
      <c r="AY1171" s="221"/>
      <c r="AZ1171" s="221"/>
      <c r="BA1171" s="221"/>
      <c r="BB1171" s="221"/>
      <c r="BC1171" s="221"/>
      <c r="BD1171" s="221"/>
      <c r="BE1171" s="221"/>
      <c r="BF1171" s="221"/>
      <c r="BG1171" s="221"/>
      <c r="BH1171" s="221"/>
      <c r="BI1171" s="221"/>
      <c r="BJ1171" s="221"/>
      <c r="BK1171" s="221"/>
      <c r="BL1171" s="221"/>
      <c r="BM1171" s="221"/>
      <c r="BN1171" s="221"/>
      <c r="BO1171" s="221"/>
      <c r="BP1171" s="221"/>
      <c r="BQ1171" s="225">
        <f>SUM(BS1171:BW1171)</f>
        <v>0</v>
      </c>
      <c r="BR1171" s="247"/>
      <c r="BS1171" s="221"/>
      <c r="BT1171" s="221"/>
      <c r="BU1171" s="221"/>
      <c r="BV1171" s="221"/>
      <c r="BW1171" s="221"/>
      <c r="BX1171" s="221"/>
      <c r="BY1171" s="221"/>
      <c r="BZ1171" s="225">
        <f>SUM(CA1171:CD1171)</f>
        <v>0</v>
      </c>
      <c r="CA1171" s="221"/>
      <c r="CB1171" s="221"/>
      <c r="CC1171" s="221"/>
      <c r="CD1171" s="221"/>
      <c r="CE1171" s="221"/>
      <c r="CF1171" s="229"/>
      <c r="CG1171" s="578"/>
      <c r="CH1171" s="578"/>
      <c r="CI1171" s="214"/>
      <c r="CJ1171" s="214"/>
      <c r="CK1171" s="214"/>
    </row>
    <row r="1172" spans="1:89" s="220" customFormat="1" ht="15.75" hidden="1" outlineLevel="1" thickBot="1">
      <c r="A1172" s="214"/>
      <c r="B1172" s="214"/>
      <c r="C1172" s="103"/>
      <c r="D1172" s="24"/>
      <c r="E1172" s="214"/>
      <c r="F1172" s="214"/>
      <c r="G1172" s="225">
        <f>J1172+O1172+P1172+Q1172+R1172</f>
        <v>0</v>
      </c>
      <c r="H1172" s="225">
        <f t="shared" si="1700"/>
        <v>0</v>
      </c>
      <c r="I1172" s="225">
        <f t="shared" si="1700"/>
        <v>0</v>
      </c>
      <c r="J1172" s="225">
        <f t="shared" si="1700"/>
        <v>0</v>
      </c>
      <c r="K1172" s="224"/>
      <c r="L1172" s="224"/>
      <c r="M1172" s="224"/>
      <c r="N1172" s="224"/>
      <c r="O1172" s="224"/>
      <c r="P1172" s="224"/>
      <c r="Q1172" s="224"/>
      <c r="R1172" s="224"/>
      <c r="S1172" s="224"/>
      <c r="T1172" s="222"/>
      <c r="U1172" s="222"/>
      <c r="V1172" s="222"/>
      <c r="W1172" s="222"/>
      <c r="X1172" s="222"/>
      <c r="Y1172" s="222"/>
      <c r="Z1172" s="222"/>
      <c r="AA1172" s="222"/>
      <c r="AB1172" s="225">
        <f>AI1172+AX1172+BA1172+BD1172+BG1172</f>
        <v>0</v>
      </c>
      <c r="AC1172" s="247"/>
      <c r="AD1172" s="247"/>
      <c r="AE1172" s="247"/>
      <c r="AF1172" s="247"/>
      <c r="AG1172" s="247"/>
      <c r="AH1172" s="247"/>
      <c r="AI1172" s="222"/>
      <c r="AJ1172" s="222"/>
      <c r="AK1172" s="222"/>
      <c r="AL1172" s="222"/>
      <c r="AM1172" s="222"/>
      <c r="AN1172" s="222"/>
      <c r="AO1172" s="222"/>
      <c r="AP1172" s="222"/>
      <c r="AQ1172" s="222"/>
      <c r="AR1172" s="222"/>
      <c r="AS1172" s="222"/>
      <c r="AT1172" s="222"/>
      <c r="AU1172" s="222"/>
      <c r="AV1172" s="222"/>
      <c r="AW1172" s="222"/>
      <c r="AX1172" s="222"/>
      <c r="AY1172" s="222"/>
      <c r="AZ1172" s="222"/>
      <c r="BA1172" s="222"/>
      <c r="BB1172" s="222"/>
      <c r="BC1172" s="222"/>
      <c r="BD1172" s="222"/>
      <c r="BE1172" s="222"/>
      <c r="BF1172" s="222"/>
      <c r="BG1172" s="222"/>
      <c r="BH1172" s="222"/>
      <c r="BI1172" s="222"/>
      <c r="BJ1172" s="222"/>
      <c r="BK1172" s="222"/>
      <c r="BL1172" s="222"/>
      <c r="BM1172" s="222"/>
      <c r="BN1172" s="222"/>
      <c r="BO1172" s="222"/>
      <c r="BP1172" s="222"/>
      <c r="BQ1172" s="225">
        <f>SUM(BS1172:BW1172)</f>
        <v>0</v>
      </c>
      <c r="BR1172" s="247"/>
      <c r="BS1172" s="222"/>
      <c r="BT1172" s="222"/>
      <c r="BU1172" s="222"/>
      <c r="BV1172" s="222"/>
      <c r="BW1172" s="222"/>
      <c r="BX1172" s="222"/>
      <c r="BY1172" s="222"/>
      <c r="BZ1172" s="225">
        <f>SUM(CA1172:CD1172)</f>
        <v>0</v>
      </c>
      <c r="CA1172" s="222"/>
      <c r="CB1172" s="222"/>
      <c r="CC1172" s="222"/>
      <c r="CD1172" s="222"/>
      <c r="CE1172" s="222"/>
      <c r="CF1172" s="226"/>
      <c r="CG1172" s="568"/>
      <c r="CH1172" s="568"/>
      <c r="CI1172" s="214"/>
      <c r="CJ1172" s="214"/>
      <c r="CK1172" s="214"/>
    </row>
    <row r="1173" spans="1:89" s="220" customFormat="1" ht="15.75" hidden="1" outlineLevel="1" thickBot="1">
      <c r="A1173" s="214"/>
      <c r="B1173" s="214"/>
      <c r="C1173" s="103" t="s">
        <v>104</v>
      </c>
      <c r="D1173" s="24"/>
      <c r="E1173" s="214"/>
      <c r="F1173" s="214"/>
      <c r="G1173" s="225">
        <f>J1173+O1173+P1173+Q1173+R1173</f>
        <v>0</v>
      </c>
      <c r="H1173" s="225">
        <f t="shared" si="1700"/>
        <v>0</v>
      </c>
      <c r="I1173" s="225">
        <f t="shared" si="1700"/>
        <v>0</v>
      </c>
      <c r="J1173" s="225">
        <f t="shared" si="1700"/>
        <v>0</v>
      </c>
      <c r="K1173" s="224"/>
      <c r="L1173" s="224"/>
      <c r="M1173" s="224"/>
      <c r="N1173" s="224"/>
      <c r="O1173" s="224"/>
      <c r="P1173" s="224"/>
      <c r="Q1173" s="224"/>
      <c r="R1173" s="224"/>
      <c r="S1173" s="224"/>
      <c r="T1173" s="222"/>
      <c r="U1173" s="222"/>
      <c r="V1173" s="222"/>
      <c r="W1173" s="222"/>
      <c r="X1173" s="222"/>
      <c r="Y1173" s="222"/>
      <c r="Z1173" s="222"/>
      <c r="AA1173" s="222"/>
      <c r="AB1173" s="225">
        <f>AI1173+AX1173+BA1173+BD1173+BG1173</f>
        <v>0</v>
      </c>
      <c r="AC1173" s="247"/>
      <c r="AD1173" s="247"/>
      <c r="AE1173" s="247"/>
      <c r="AF1173" s="247"/>
      <c r="AG1173" s="247"/>
      <c r="AH1173" s="247"/>
      <c r="AI1173" s="222"/>
      <c r="AJ1173" s="222"/>
      <c r="AK1173" s="222"/>
      <c r="AL1173" s="222"/>
      <c r="AM1173" s="222"/>
      <c r="AN1173" s="222"/>
      <c r="AO1173" s="222"/>
      <c r="AP1173" s="222"/>
      <c r="AQ1173" s="222"/>
      <c r="AR1173" s="222"/>
      <c r="AS1173" s="222"/>
      <c r="AT1173" s="222"/>
      <c r="AU1173" s="222"/>
      <c r="AV1173" s="222"/>
      <c r="AW1173" s="222"/>
      <c r="AX1173" s="222"/>
      <c r="AY1173" s="222"/>
      <c r="AZ1173" s="222"/>
      <c r="BA1173" s="222"/>
      <c r="BB1173" s="222"/>
      <c r="BC1173" s="222"/>
      <c r="BD1173" s="222"/>
      <c r="BE1173" s="222"/>
      <c r="BF1173" s="222"/>
      <c r="BG1173" s="222"/>
      <c r="BH1173" s="222"/>
      <c r="BI1173" s="222"/>
      <c r="BJ1173" s="222"/>
      <c r="BK1173" s="222"/>
      <c r="BL1173" s="222"/>
      <c r="BM1173" s="222"/>
      <c r="BN1173" s="222"/>
      <c r="BO1173" s="222"/>
      <c r="BP1173" s="222"/>
      <c r="BQ1173" s="225">
        <f>SUM(BS1173:BW1173)</f>
        <v>0</v>
      </c>
      <c r="BR1173" s="247"/>
      <c r="BS1173" s="222"/>
      <c r="BT1173" s="222"/>
      <c r="BU1173" s="222"/>
      <c r="BV1173" s="222"/>
      <c r="BW1173" s="222"/>
      <c r="BX1173" s="222"/>
      <c r="BY1173" s="222"/>
      <c r="BZ1173" s="225">
        <f>SUM(CA1173:CD1173)</f>
        <v>0</v>
      </c>
      <c r="CA1173" s="222"/>
      <c r="CB1173" s="222"/>
      <c r="CC1173" s="222"/>
      <c r="CD1173" s="222"/>
      <c r="CE1173" s="222"/>
      <c r="CF1173" s="226"/>
      <c r="CG1173" s="568"/>
      <c r="CH1173" s="568"/>
      <c r="CI1173" s="214"/>
      <c r="CJ1173" s="214"/>
      <c r="CK1173" s="214"/>
    </row>
    <row r="1174" spans="1:89" s="220" customFormat="1" ht="15.75" hidden="1" outlineLevel="1" thickBot="1">
      <c r="A1174" s="214"/>
      <c r="B1174" s="214"/>
      <c r="C1174" s="103"/>
      <c r="D1174" s="37" t="s">
        <v>107</v>
      </c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24"/>
      <c r="AB1174" s="112"/>
      <c r="AC1174" s="246"/>
      <c r="AD1174" s="246"/>
      <c r="AE1174" s="246"/>
      <c r="AF1174" s="246"/>
      <c r="AG1174" s="246"/>
      <c r="AH1174" s="246"/>
      <c r="AI1174" s="112"/>
      <c r="AJ1174" s="225">
        <f>SUM(AJ1171:AJ1173)</f>
        <v>0</v>
      </c>
      <c r="AK1174" s="225">
        <f>SUM(AK1171:AK1173)</f>
        <v>0</v>
      </c>
      <c r="AL1174" s="112"/>
      <c r="AM1174" s="225">
        <f>SUM(AM1171:AM1173)</f>
        <v>0</v>
      </c>
      <c r="AN1174" s="225">
        <f>SUM(AN1171:AN1173)</f>
        <v>0</v>
      </c>
      <c r="AO1174" s="112"/>
      <c r="AP1174" s="225">
        <f>SUM(AP1171:AP1173)</f>
        <v>0</v>
      </c>
      <c r="AQ1174" s="225">
        <f>SUM(AQ1171:AQ1173)</f>
        <v>0</v>
      </c>
      <c r="AR1174" s="112"/>
      <c r="AS1174" s="225">
        <f>SUM(AS1171:AS1173)</f>
        <v>0</v>
      </c>
      <c r="AT1174" s="225">
        <f>SUM(AT1171:AT1173)</f>
        <v>0</v>
      </c>
      <c r="AU1174" s="112"/>
      <c r="AV1174" s="225">
        <f>SUM(AV1171:AV1173)</f>
        <v>0</v>
      </c>
      <c r="AW1174" s="225">
        <f>SUM(AW1171:AW1173)</f>
        <v>0</v>
      </c>
      <c r="AX1174" s="112"/>
      <c r="AY1174" s="225">
        <f>SUM(AY1171:AY1173)</f>
        <v>0</v>
      </c>
      <c r="AZ1174" s="225">
        <f>SUM(AZ1171:AZ1173)</f>
        <v>0</v>
      </c>
      <c r="BA1174" s="112"/>
      <c r="BB1174" s="225">
        <f>SUM(BB1171:BB1173)</f>
        <v>0</v>
      </c>
      <c r="BC1174" s="225">
        <f>SUM(BC1171:BC1173)</f>
        <v>0</v>
      </c>
      <c r="BD1174" s="112"/>
      <c r="BE1174" s="225">
        <f>SUM(BE1171:BE1173)</f>
        <v>0</v>
      </c>
      <c r="BF1174" s="225">
        <f>SUM(BF1171:BF1173)</f>
        <v>0</v>
      </c>
      <c r="BG1174" s="112"/>
      <c r="BH1174" s="225">
        <f>SUM(BH1171:BH1173)</f>
        <v>0</v>
      </c>
      <c r="BI1174" s="225">
        <f>SUM(BI1171:BI1173)</f>
        <v>0</v>
      </c>
      <c r="BJ1174" s="112"/>
      <c r="BK1174" s="225">
        <f>SUM(BK1171:BK1173)</f>
        <v>0</v>
      </c>
      <c r="BL1174" s="225">
        <f>SUM(BL1171:BL1173)</f>
        <v>0</v>
      </c>
      <c r="BM1174" s="112"/>
      <c r="BN1174" s="112"/>
      <c r="BO1174" s="112"/>
      <c r="BP1174" s="112"/>
      <c r="BQ1174" s="225">
        <f t="shared" ref="BQ1174" si="1701">SUM(BQ1171:BQ1173)</f>
        <v>0</v>
      </c>
      <c r="BR1174" s="247"/>
      <c r="BS1174" s="225">
        <f t="shared" ref="BS1174:BW1174" si="1702">SUM(BS1171:BS1173)</f>
        <v>0</v>
      </c>
      <c r="BT1174" s="225">
        <f t="shared" si="1702"/>
        <v>0</v>
      </c>
      <c r="BU1174" s="225">
        <f t="shared" si="1702"/>
        <v>0</v>
      </c>
      <c r="BV1174" s="225">
        <f t="shared" si="1702"/>
        <v>0</v>
      </c>
      <c r="BW1174" s="225">
        <f t="shared" si="1702"/>
        <v>0</v>
      </c>
      <c r="BX1174" s="225">
        <f>SUM(BX1171:BX1173)</f>
        <v>0</v>
      </c>
      <c r="BY1174" s="225">
        <f>SUM(BY1171:BY1173)</f>
        <v>0</v>
      </c>
      <c r="BZ1174" s="225">
        <f t="shared" ref="BZ1174:CD1174" si="1703">SUM(BZ1171:BZ1173)</f>
        <v>0</v>
      </c>
      <c r="CA1174" s="225">
        <f t="shared" si="1703"/>
        <v>0</v>
      </c>
      <c r="CB1174" s="225">
        <f t="shared" si="1703"/>
        <v>0</v>
      </c>
      <c r="CC1174" s="225">
        <f t="shared" si="1703"/>
        <v>0</v>
      </c>
      <c r="CD1174" s="225">
        <f t="shared" si="1703"/>
        <v>0</v>
      </c>
      <c r="CE1174" s="225">
        <f>SUM(CE1171:CE1173)</f>
        <v>0</v>
      </c>
      <c r="CF1174" s="247"/>
      <c r="CG1174" s="570"/>
      <c r="CH1174" s="570"/>
      <c r="CI1174" s="112"/>
      <c r="CJ1174" s="112"/>
      <c r="CK1174" s="112"/>
    </row>
    <row r="1175" spans="1:89" s="220" customFormat="1" ht="15.75" hidden="1" outlineLevel="1" thickBot="1">
      <c r="A1175" s="214"/>
      <c r="B1175" s="214"/>
      <c r="C1175" s="102" t="s">
        <v>136</v>
      </c>
      <c r="D1175" s="36" t="s">
        <v>62</v>
      </c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214"/>
      <c r="AB1175" s="112"/>
      <c r="AC1175" s="246"/>
      <c r="AD1175" s="246"/>
      <c r="AE1175" s="246"/>
      <c r="AF1175" s="246"/>
      <c r="AG1175" s="246"/>
      <c r="AH1175" s="246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246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246"/>
      <c r="CG1175" s="582"/>
      <c r="CH1175" s="582"/>
      <c r="CI1175" s="112"/>
      <c r="CJ1175" s="112"/>
      <c r="CK1175" s="112"/>
    </row>
    <row r="1176" spans="1:89" s="220" customFormat="1" ht="15.75" hidden="1" outlineLevel="1" thickBot="1">
      <c r="A1176" s="214"/>
      <c r="B1176" s="214"/>
      <c r="C1176" s="103"/>
      <c r="D1176" s="24"/>
      <c r="E1176" s="214"/>
      <c r="F1176" s="214"/>
      <c r="G1176" s="225">
        <f>J1176+O1176+P1176+Q1176+R1176</f>
        <v>0</v>
      </c>
      <c r="H1176" s="225">
        <f t="shared" ref="H1176:J1178" si="1704">SUM(I1176:L1176)</f>
        <v>0</v>
      </c>
      <c r="I1176" s="225">
        <f t="shared" si="1704"/>
        <v>0</v>
      </c>
      <c r="J1176" s="225">
        <f t="shared" si="1704"/>
        <v>0</v>
      </c>
      <c r="K1176" s="221"/>
      <c r="L1176" s="221"/>
      <c r="M1176" s="221"/>
      <c r="N1176" s="221"/>
      <c r="O1176" s="221"/>
      <c r="P1176" s="221"/>
      <c r="Q1176" s="221"/>
      <c r="R1176" s="221"/>
      <c r="S1176" s="221"/>
      <c r="T1176" s="221"/>
      <c r="U1176" s="221"/>
      <c r="V1176" s="221"/>
      <c r="W1176" s="221"/>
      <c r="X1176" s="221"/>
      <c r="Y1176" s="221"/>
      <c r="Z1176" s="221"/>
      <c r="AA1176" s="221"/>
      <c r="AB1176" s="225">
        <f>AI1176+AX1176+BA1176+BD1176+BG1176</f>
        <v>0</v>
      </c>
      <c r="AC1176" s="247"/>
      <c r="AD1176" s="247"/>
      <c r="AE1176" s="247"/>
      <c r="AF1176" s="247"/>
      <c r="AG1176" s="247"/>
      <c r="AH1176" s="247"/>
      <c r="AI1176" s="221"/>
      <c r="AJ1176" s="221"/>
      <c r="AK1176" s="221"/>
      <c r="AL1176" s="221"/>
      <c r="AM1176" s="221"/>
      <c r="AN1176" s="221"/>
      <c r="AO1176" s="221"/>
      <c r="AP1176" s="221"/>
      <c r="AQ1176" s="221"/>
      <c r="AR1176" s="221"/>
      <c r="AS1176" s="221"/>
      <c r="AT1176" s="221"/>
      <c r="AU1176" s="221"/>
      <c r="AV1176" s="221"/>
      <c r="AW1176" s="221"/>
      <c r="AX1176" s="221"/>
      <c r="AY1176" s="221"/>
      <c r="AZ1176" s="221"/>
      <c r="BA1176" s="221"/>
      <c r="BB1176" s="221"/>
      <c r="BC1176" s="221"/>
      <c r="BD1176" s="221"/>
      <c r="BE1176" s="221"/>
      <c r="BF1176" s="221"/>
      <c r="BG1176" s="221"/>
      <c r="BH1176" s="221"/>
      <c r="BI1176" s="221"/>
      <c r="BJ1176" s="221"/>
      <c r="BK1176" s="221"/>
      <c r="BL1176" s="221"/>
      <c r="BM1176" s="221"/>
      <c r="BN1176" s="221"/>
      <c r="BO1176" s="221"/>
      <c r="BP1176" s="221"/>
      <c r="BQ1176" s="225">
        <f>SUM(BS1176:BW1176)</f>
        <v>0</v>
      </c>
      <c r="BR1176" s="247"/>
      <c r="BS1176" s="221"/>
      <c r="BT1176" s="221"/>
      <c r="BU1176" s="221"/>
      <c r="BV1176" s="221"/>
      <c r="BW1176" s="221"/>
      <c r="BX1176" s="221"/>
      <c r="BY1176" s="221"/>
      <c r="BZ1176" s="225">
        <f>SUM(CA1176:CD1176)</f>
        <v>0</v>
      </c>
      <c r="CA1176" s="221"/>
      <c r="CB1176" s="221"/>
      <c r="CC1176" s="221"/>
      <c r="CD1176" s="221"/>
      <c r="CE1176" s="221"/>
      <c r="CF1176" s="229"/>
      <c r="CG1176" s="578"/>
      <c r="CH1176" s="578"/>
      <c r="CI1176" s="214"/>
      <c r="CJ1176" s="214"/>
      <c r="CK1176" s="214"/>
    </row>
    <row r="1177" spans="1:89" s="220" customFormat="1" ht="15.75" hidden="1" outlineLevel="1" thickBot="1">
      <c r="A1177" s="214"/>
      <c r="B1177" s="214"/>
      <c r="C1177" s="103"/>
      <c r="D1177" s="24"/>
      <c r="E1177" s="214"/>
      <c r="F1177" s="214"/>
      <c r="G1177" s="225">
        <f>J1177+O1177+P1177+Q1177+R1177</f>
        <v>0</v>
      </c>
      <c r="H1177" s="225">
        <f t="shared" si="1704"/>
        <v>0</v>
      </c>
      <c r="I1177" s="225">
        <f t="shared" si="1704"/>
        <v>0</v>
      </c>
      <c r="J1177" s="225">
        <f t="shared" si="1704"/>
        <v>0</v>
      </c>
      <c r="K1177" s="224"/>
      <c r="L1177" s="224"/>
      <c r="M1177" s="224"/>
      <c r="N1177" s="224"/>
      <c r="O1177" s="224"/>
      <c r="P1177" s="224"/>
      <c r="Q1177" s="224"/>
      <c r="R1177" s="224"/>
      <c r="S1177" s="224"/>
      <c r="T1177" s="222"/>
      <c r="U1177" s="222"/>
      <c r="V1177" s="222"/>
      <c r="W1177" s="222"/>
      <c r="X1177" s="222"/>
      <c r="Y1177" s="222"/>
      <c r="Z1177" s="222"/>
      <c r="AA1177" s="222"/>
      <c r="AB1177" s="225">
        <f>AI1177+AX1177+BA1177+BD1177+BG1177</f>
        <v>0</v>
      </c>
      <c r="AC1177" s="247"/>
      <c r="AD1177" s="247"/>
      <c r="AE1177" s="247"/>
      <c r="AF1177" s="247"/>
      <c r="AG1177" s="247"/>
      <c r="AH1177" s="247"/>
      <c r="AI1177" s="222"/>
      <c r="AJ1177" s="222"/>
      <c r="AK1177" s="222"/>
      <c r="AL1177" s="222"/>
      <c r="AM1177" s="222"/>
      <c r="AN1177" s="222"/>
      <c r="AO1177" s="222"/>
      <c r="AP1177" s="222"/>
      <c r="AQ1177" s="222"/>
      <c r="AR1177" s="222"/>
      <c r="AS1177" s="222"/>
      <c r="AT1177" s="222"/>
      <c r="AU1177" s="222"/>
      <c r="AV1177" s="222"/>
      <c r="AW1177" s="222"/>
      <c r="AX1177" s="222"/>
      <c r="AY1177" s="222"/>
      <c r="AZ1177" s="222"/>
      <c r="BA1177" s="222"/>
      <c r="BB1177" s="222"/>
      <c r="BC1177" s="222"/>
      <c r="BD1177" s="222"/>
      <c r="BE1177" s="222"/>
      <c r="BF1177" s="222"/>
      <c r="BG1177" s="222"/>
      <c r="BH1177" s="222"/>
      <c r="BI1177" s="222"/>
      <c r="BJ1177" s="222"/>
      <c r="BK1177" s="222"/>
      <c r="BL1177" s="222"/>
      <c r="BM1177" s="222"/>
      <c r="BN1177" s="222"/>
      <c r="BO1177" s="222"/>
      <c r="BP1177" s="222"/>
      <c r="BQ1177" s="225">
        <f>SUM(BS1177:BW1177)</f>
        <v>0</v>
      </c>
      <c r="BR1177" s="247"/>
      <c r="BS1177" s="222"/>
      <c r="BT1177" s="222"/>
      <c r="BU1177" s="222"/>
      <c r="BV1177" s="222"/>
      <c r="BW1177" s="222"/>
      <c r="BX1177" s="222"/>
      <c r="BY1177" s="222"/>
      <c r="BZ1177" s="225">
        <f>SUM(CA1177:CD1177)</f>
        <v>0</v>
      </c>
      <c r="CA1177" s="222"/>
      <c r="CB1177" s="222"/>
      <c r="CC1177" s="222"/>
      <c r="CD1177" s="222"/>
      <c r="CE1177" s="222"/>
      <c r="CF1177" s="226"/>
      <c r="CG1177" s="568"/>
      <c r="CH1177" s="568"/>
      <c r="CI1177" s="214"/>
      <c r="CJ1177" s="214"/>
      <c r="CK1177" s="214"/>
    </row>
    <row r="1178" spans="1:89" s="220" customFormat="1" ht="15.75" hidden="1" outlineLevel="1" thickBot="1">
      <c r="A1178" s="214"/>
      <c r="B1178" s="214"/>
      <c r="C1178" s="103" t="s">
        <v>104</v>
      </c>
      <c r="D1178" s="24"/>
      <c r="E1178" s="214"/>
      <c r="F1178" s="214"/>
      <c r="G1178" s="225">
        <f>J1178+O1178+P1178+Q1178+R1178</f>
        <v>0</v>
      </c>
      <c r="H1178" s="225">
        <f t="shared" si="1704"/>
        <v>0</v>
      </c>
      <c r="I1178" s="225">
        <f t="shared" si="1704"/>
        <v>0</v>
      </c>
      <c r="J1178" s="225">
        <f t="shared" si="1704"/>
        <v>0</v>
      </c>
      <c r="K1178" s="224"/>
      <c r="L1178" s="224"/>
      <c r="M1178" s="224"/>
      <c r="N1178" s="224"/>
      <c r="O1178" s="224"/>
      <c r="P1178" s="224"/>
      <c r="Q1178" s="224"/>
      <c r="R1178" s="224"/>
      <c r="S1178" s="224"/>
      <c r="T1178" s="222"/>
      <c r="U1178" s="222"/>
      <c r="V1178" s="222"/>
      <c r="W1178" s="222"/>
      <c r="X1178" s="222"/>
      <c r="Y1178" s="222"/>
      <c r="Z1178" s="222"/>
      <c r="AA1178" s="222"/>
      <c r="AB1178" s="225">
        <f>AI1178+AX1178+BA1178+BD1178+BG1178</f>
        <v>0</v>
      </c>
      <c r="AC1178" s="247"/>
      <c r="AD1178" s="247"/>
      <c r="AE1178" s="247"/>
      <c r="AF1178" s="247"/>
      <c r="AG1178" s="247"/>
      <c r="AH1178" s="247"/>
      <c r="AI1178" s="222"/>
      <c r="AJ1178" s="222"/>
      <c r="AK1178" s="222"/>
      <c r="AL1178" s="222"/>
      <c r="AM1178" s="222"/>
      <c r="AN1178" s="222"/>
      <c r="AO1178" s="222"/>
      <c r="AP1178" s="222"/>
      <c r="AQ1178" s="222"/>
      <c r="AR1178" s="222"/>
      <c r="AS1178" s="222"/>
      <c r="AT1178" s="222"/>
      <c r="AU1178" s="222"/>
      <c r="AV1178" s="222"/>
      <c r="AW1178" s="222"/>
      <c r="AX1178" s="222"/>
      <c r="AY1178" s="222"/>
      <c r="AZ1178" s="222"/>
      <c r="BA1178" s="222"/>
      <c r="BB1178" s="222"/>
      <c r="BC1178" s="222"/>
      <c r="BD1178" s="222"/>
      <c r="BE1178" s="222"/>
      <c r="BF1178" s="222"/>
      <c r="BG1178" s="222"/>
      <c r="BH1178" s="222"/>
      <c r="BI1178" s="222"/>
      <c r="BJ1178" s="222"/>
      <c r="BK1178" s="222"/>
      <c r="BL1178" s="222"/>
      <c r="BM1178" s="222"/>
      <c r="BN1178" s="222"/>
      <c r="BO1178" s="222"/>
      <c r="BP1178" s="222"/>
      <c r="BQ1178" s="225">
        <f>SUM(BS1178:BW1178)</f>
        <v>0</v>
      </c>
      <c r="BR1178" s="247"/>
      <c r="BS1178" s="222"/>
      <c r="BT1178" s="222"/>
      <c r="BU1178" s="222"/>
      <c r="BV1178" s="222"/>
      <c r="BW1178" s="222"/>
      <c r="BX1178" s="222"/>
      <c r="BY1178" s="222"/>
      <c r="BZ1178" s="225">
        <f>SUM(CA1178:CD1178)</f>
        <v>0</v>
      </c>
      <c r="CA1178" s="222"/>
      <c r="CB1178" s="222"/>
      <c r="CC1178" s="222"/>
      <c r="CD1178" s="222"/>
      <c r="CE1178" s="222"/>
      <c r="CF1178" s="226"/>
      <c r="CG1178" s="568"/>
      <c r="CH1178" s="568"/>
      <c r="CI1178" s="214"/>
      <c r="CJ1178" s="214"/>
      <c r="CK1178" s="214"/>
    </row>
    <row r="1179" spans="1:89" s="220" customFormat="1" ht="15.75" hidden="1" outlineLevel="1" thickBot="1">
      <c r="A1179" s="214"/>
      <c r="B1179" s="214"/>
      <c r="C1179" s="103"/>
      <c r="D1179" s="37" t="s">
        <v>107</v>
      </c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24"/>
      <c r="AB1179" s="225">
        <f>SUM(AB1176:AB1178)</f>
        <v>0</v>
      </c>
      <c r="AC1179" s="247"/>
      <c r="AD1179" s="247"/>
      <c r="AE1179" s="247"/>
      <c r="AF1179" s="247"/>
      <c r="AG1179" s="247"/>
      <c r="AH1179" s="247"/>
      <c r="AI1179" s="225">
        <f>SUM(AI1176:AI1178)</f>
        <v>0</v>
      </c>
      <c r="AJ1179" s="225">
        <f>SUM(AJ1176:AJ1178)</f>
        <v>0</v>
      </c>
      <c r="AK1179" s="225">
        <f t="shared" ref="AK1179:BI1179" si="1705">SUM(AK1176:AK1178)</f>
        <v>0</v>
      </c>
      <c r="AL1179" s="225">
        <f t="shared" si="1705"/>
        <v>0</v>
      </c>
      <c r="AM1179" s="225">
        <f t="shared" si="1705"/>
        <v>0</v>
      </c>
      <c r="AN1179" s="225">
        <f t="shared" si="1705"/>
        <v>0</v>
      </c>
      <c r="AO1179" s="225">
        <f t="shared" si="1705"/>
        <v>0</v>
      </c>
      <c r="AP1179" s="225">
        <f t="shared" si="1705"/>
        <v>0</v>
      </c>
      <c r="AQ1179" s="225">
        <f t="shared" si="1705"/>
        <v>0</v>
      </c>
      <c r="AR1179" s="225">
        <f t="shared" si="1705"/>
        <v>0</v>
      </c>
      <c r="AS1179" s="225">
        <f t="shared" si="1705"/>
        <v>0</v>
      </c>
      <c r="AT1179" s="225">
        <f t="shared" si="1705"/>
        <v>0</v>
      </c>
      <c r="AU1179" s="225">
        <f t="shared" si="1705"/>
        <v>0</v>
      </c>
      <c r="AV1179" s="225">
        <f t="shared" si="1705"/>
        <v>0</v>
      </c>
      <c r="AW1179" s="225">
        <f t="shared" si="1705"/>
        <v>0</v>
      </c>
      <c r="AX1179" s="225">
        <f t="shared" si="1705"/>
        <v>0</v>
      </c>
      <c r="AY1179" s="225">
        <f t="shared" si="1705"/>
        <v>0</v>
      </c>
      <c r="AZ1179" s="225">
        <f t="shared" si="1705"/>
        <v>0</v>
      </c>
      <c r="BA1179" s="225">
        <f t="shared" si="1705"/>
        <v>0</v>
      </c>
      <c r="BB1179" s="225">
        <f t="shared" si="1705"/>
        <v>0</v>
      </c>
      <c r="BC1179" s="225">
        <f t="shared" si="1705"/>
        <v>0</v>
      </c>
      <c r="BD1179" s="225">
        <f t="shared" si="1705"/>
        <v>0</v>
      </c>
      <c r="BE1179" s="225">
        <f t="shared" si="1705"/>
        <v>0</v>
      </c>
      <c r="BF1179" s="225">
        <f t="shared" si="1705"/>
        <v>0</v>
      </c>
      <c r="BG1179" s="225">
        <f t="shared" si="1705"/>
        <v>0</v>
      </c>
      <c r="BH1179" s="225">
        <f t="shared" si="1705"/>
        <v>0</v>
      </c>
      <c r="BI1179" s="225">
        <f t="shared" si="1705"/>
        <v>0</v>
      </c>
      <c r="BJ1179" s="225">
        <f>SUM(BJ1176:BJ1178)</f>
        <v>0</v>
      </c>
      <c r="BK1179" s="225">
        <f>SUM(BK1176:BK1178)</f>
        <v>0</v>
      </c>
      <c r="BL1179" s="225">
        <f>SUM(BL1176:BL1178)</f>
        <v>0</v>
      </c>
      <c r="BM1179" s="112"/>
      <c r="BN1179" s="112"/>
      <c r="BO1179" s="112"/>
      <c r="BP1179" s="112"/>
      <c r="BQ1179" s="225">
        <f t="shared" ref="BQ1179" si="1706">SUM(BQ1176:BQ1178)</f>
        <v>0</v>
      </c>
      <c r="BR1179" s="247"/>
      <c r="BS1179" s="225">
        <f t="shared" ref="BS1179:BW1179" si="1707">SUM(BS1176:BS1178)</f>
        <v>0</v>
      </c>
      <c r="BT1179" s="225">
        <f t="shared" si="1707"/>
        <v>0</v>
      </c>
      <c r="BU1179" s="225">
        <f t="shared" si="1707"/>
        <v>0</v>
      </c>
      <c r="BV1179" s="225">
        <f t="shared" si="1707"/>
        <v>0</v>
      </c>
      <c r="BW1179" s="225">
        <f t="shared" si="1707"/>
        <v>0</v>
      </c>
      <c r="BX1179" s="225">
        <f>SUM(BX1176:BX1178)</f>
        <v>0</v>
      </c>
      <c r="BY1179" s="225">
        <f>SUM(BY1176:BY1178)</f>
        <v>0</v>
      </c>
      <c r="BZ1179" s="225">
        <f t="shared" ref="BZ1179:CD1179" si="1708">SUM(BZ1176:BZ1178)</f>
        <v>0</v>
      </c>
      <c r="CA1179" s="225">
        <f t="shared" si="1708"/>
        <v>0</v>
      </c>
      <c r="CB1179" s="225">
        <f t="shared" si="1708"/>
        <v>0</v>
      </c>
      <c r="CC1179" s="225">
        <f t="shared" si="1708"/>
        <v>0</v>
      </c>
      <c r="CD1179" s="225">
        <f t="shared" si="1708"/>
        <v>0</v>
      </c>
      <c r="CE1179" s="225">
        <f>SUM(CE1176:CE1178)</f>
        <v>0</v>
      </c>
      <c r="CF1179" s="247"/>
      <c r="CG1179" s="570"/>
      <c r="CH1179" s="570"/>
      <c r="CI1179" s="112"/>
      <c r="CJ1179" s="112"/>
      <c r="CK1179" s="112"/>
    </row>
    <row r="1180" spans="1:89" s="220" customFormat="1" ht="15.75" hidden="1" outlineLevel="1" thickBot="1">
      <c r="A1180" s="214"/>
      <c r="B1180" s="214"/>
      <c r="C1180" s="102" t="s">
        <v>137</v>
      </c>
      <c r="D1180" s="36" t="s">
        <v>63</v>
      </c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214"/>
      <c r="AB1180" s="112"/>
      <c r="AC1180" s="246"/>
      <c r="AD1180" s="246"/>
      <c r="AE1180" s="246"/>
      <c r="AF1180" s="246"/>
      <c r="AG1180" s="246"/>
      <c r="AH1180" s="246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246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246"/>
      <c r="CG1180" s="582"/>
      <c r="CH1180" s="582"/>
      <c r="CI1180" s="112"/>
      <c r="CJ1180" s="112"/>
      <c r="CK1180" s="112"/>
    </row>
    <row r="1181" spans="1:89" s="220" customFormat="1" ht="15.75" hidden="1" outlineLevel="1" thickBot="1">
      <c r="A1181" s="214"/>
      <c r="B1181" s="214"/>
      <c r="C1181" s="103"/>
      <c r="D1181" s="24"/>
      <c r="E1181" s="214"/>
      <c r="F1181" s="214"/>
      <c r="G1181" s="225">
        <f>J1181+O1181+P1181+Q1181+R1181</f>
        <v>0</v>
      </c>
      <c r="H1181" s="225">
        <f t="shared" ref="H1181:J1183" si="1709">SUM(I1181:L1181)</f>
        <v>0</v>
      </c>
      <c r="I1181" s="225">
        <f t="shared" si="1709"/>
        <v>0</v>
      </c>
      <c r="J1181" s="225">
        <f t="shared" si="1709"/>
        <v>0</v>
      </c>
      <c r="K1181" s="221"/>
      <c r="L1181" s="221"/>
      <c r="M1181" s="221"/>
      <c r="N1181" s="221"/>
      <c r="O1181" s="221"/>
      <c r="P1181" s="221"/>
      <c r="Q1181" s="221"/>
      <c r="R1181" s="221"/>
      <c r="S1181" s="221"/>
      <c r="T1181" s="221"/>
      <c r="U1181" s="221"/>
      <c r="V1181" s="221"/>
      <c r="W1181" s="221"/>
      <c r="X1181" s="221"/>
      <c r="Y1181" s="221"/>
      <c r="Z1181" s="221"/>
      <c r="AA1181" s="221"/>
      <c r="AB1181" s="225">
        <f>AI1181+AX1181+BA1181+BD1181+BG1181</f>
        <v>0</v>
      </c>
      <c r="AC1181" s="247"/>
      <c r="AD1181" s="247"/>
      <c r="AE1181" s="247"/>
      <c r="AF1181" s="247"/>
      <c r="AG1181" s="247"/>
      <c r="AH1181" s="247"/>
      <c r="AI1181" s="221"/>
      <c r="AJ1181" s="221"/>
      <c r="AK1181" s="221"/>
      <c r="AL1181" s="221"/>
      <c r="AM1181" s="221"/>
      <c r="AN1181" s="221"/>
      <c r="AO1181" s="221"/>
      <c r="AP1181" s="221"/>
      <c r="AQ1181" s="221"/>
      <c r="AR1181" s="221"/>
      <c r="AS1181" s="221"/>
      <c r="AT1181" s="221"/>
      <c r="AU1181" s="221"/>
      <c r="AV1181" s="221"/>
      <c r="AW1181" s="221"/>
      <c r="AX1181" s="221"/>
      <c r="AY1181" s="221"/>
      <c r="AZ1181" s="221"/>
      <c r="BA1181" s="221"/>
      <c r="BB1181" s="221"/>
      <c r="BC1181" s="221"/>
      <c r="BD1181" s="221"/>
      <c r="BE1181" s="221"/>
      <c r="BF1181" s="221"/>
      <c r="BG1181" s="221"/>
      <c r="BH1181" s="221"/>
      <c r="BI1181" s="221"/>
      <c r="BJ1181" s="221"/>
      <c r="BK1181" s="221"/>
      <c r="BL1181" s="221"/>
      <c r="BM1181" s="221"/>
      <c r="BN1181" s="221"/>
      <c r="BO1181" s="221"/>
      <c r="BP1181" s="221"/>
      <c r="BQ1181" s="225">
        <f>SUM(BS1181:BW1181)</f>
        <v>0</v>
      </c>
      <c r="BR1181" s="247"/>
      <c r="BS1181" s="221"/>
      <c r="BT1181" s="221"/>
      <c r="BU1181" s="221"/>
      <c r="BV1181" s="221"/>
      <c r="BW1181" s="221"/>
      <c r="BX1181" s="221"/>
      <c r="BY1181" s="221"/>
      <c r="BZ1181" s="225">
        <f>SUM(CA1181:CD1181)</f>
        <v>0</v>
      </c>
      <c r="CA1181" s="221"/>
      <c r="CB1181" s="221"/>
      <c r="CC1181" s="221"/>
      <c r="CD1181" s="221"/>
      <c r="CE1181" s="221"/>
      <c r="CF1181" s="229"/>
      <c r="CG1181" s="578"/>
      <c r="CH1181" s="578"/>
      <c r="CI1181" s="214"/>
      <c r="CJ1181" s="214"/>
      <c r="CK1181" s="214"/>
    </row>
    <row r="1182" spans="1:89" s="220" customFormat="1" ht="15.75" hidden="1" outlineLevel="1" thickBot="1">
      <c r="A1182" s="214"/>
      <c r="B1182" s="214"/>
      <c r="C1182" s="103"/>
      <c r="D1182" s="24"/>
      <c r="E1182" s="214"/>
      <c r="F1182" s="214"/>
      <c r="G1182" s="225">
        <f>J1182+O1182+P1182+Q1182+R1182</f>
        <v>0</v>
      </c>
      <c r="H1182" s="225">
        <f t="shared" si="1709"/>
        <v>0</v>
      </c>
      <c r="I1182" s="225">
        <f t="shared" si="1709"/>
        <v>0</v>
      </c>
      <c r="J1182" s="225">
        <f t="shared" si="1709"/>
        <v>0</v>
      </c>
      <c r="K1182" s="224"/>
      <c r="L1182" s="224"/>
      <c r="M1182" s="224"/>
      <c r="N1182" s="224"/>
      <c r="O1182" s="224"/>
      <c r="P1182" s="224"/>
      <c r="Q1182" s="224"/>
      <c r="R1182" s="224"/>
      <c r="S1182" s="224"/>
      <c r="T1182" s="222"/>
      <c r="U1182" s="222"/>
      <c r="V1182" s="222"/>
      <c r="W1182" s="222"/>
      <c r="X1182" s="222"/>
      <c r="Y1182" s="222"/>
      <c r="Z1182" s="222"/>
      <c r="AA1182" s="222"/>
      <c r="AB1182" s="225">
        <f>AI1182+AX1182+BA1182+BD1182+BG1182</f>
        <v>0</v>
      </c>
      <c r="AC1182" s="247"/>
      <c r="AD1182" s="247"/>
      <c r="AE1182" s="247"/>
      <c r="AF1182" s="247"/>
      <c r="AG1182" s="247"/>
      <c r="AH1182" s="247"/>
      <c r="AI1182" s="222"/>
      <c r="AJ1182" s="222"/>
      <c r="AK1182" s="222"/>
      <c r="AL1182" s="222"/>
      <c r="AM1182" s="222"/>
      <c r="AN1182" s="222"/>
      <c r="AO1182" s="222"/>
      <c r="AP1182" s="222"/>
      <c r="AQ1182" s="222"/>
      <c r="AR1182" s="222"/>
      <c r="AS1182" s="222"/>
      <c r="AT1182" s="222"/>
      <c r="AU1182" s="222"/>
      <c r="AV1182" s="222"/>
      <c r="AW1182" s="222"/>
      <c r="AX1182" s="222"/>
      <c r="AY1182" s="222"/>
      <c r="AZ1182" s="222"/>
      <c r="BA1182" s="222"/>
      <c r="BB1182" s="222"/>
      <c r="BC1182" s="222"/>
      <c r="BD1182" s="222"/>
      <c r="BE1182" s="222"/>
      <c r="BF1182" s="222"/>
      <c r="BG1182" s="222"/>
      <c r="BH1182" s="222"/>
      <c r="BI1182" s="222"/>
      <c r="BJ1182" s="222"/>
      <c r="BK1182" s="222"/>
      <c r="BL1182" s="222"/>
      <c r="BM1182" s="222"/>
      <c r="BN1182" s="222"/>
      <c r="BO1182" s="222"/>
      <c r="BP1182" s="222"/>
      <c r="BQ1182" s="225">
        <f>SUM(BS1182:BW1182)</f>
        <v>0</v>
      </c>
      <c r="BR1182" s="247"/>
      <c r="BS1182" s="222"/>
      <c r="BT1182" s="222"/>
      <c r="BU1182" s="222"/>
      <c r="BV1182" s="222"/>
      <c r="BW1182" s="222"/>
      <c r="BX1182" s="222"/>
      <c r="BY1182" s="222"/>
      <c r="BZ1182" s="225">
        <f>SUM(CA1182:CD1182)</f>
        <v>0</v>
      </c>
      <c r="CA1182" s="222"/>
      <c r="CB1182" s="222"/>
      <c r="CC1182" s="222"/>
      <c r="CD1182" s="222"/>
      <c r="CE1182" s="222"/>
      <c r="CF1182" s="226"/>
      <c r="CG1182" s="568"/>
      <c r="CH1182" s="568"/>
      <c r="CI1182" s="214"/>
      <c r="CJ1182" s="214"/>
      <c r="CK1182" s="214"/>
    </row>
    <row r="1183" spans="1:89" s="220" customFormat="1" ht="15.75" hidden="1" outlineLevel="1" thickBot="1">
      <c r="A1183" s="214"/>
      <c r="B1183" s="214"/>
      <c r="C1183" s="103" t="s">
        <v>104</v>
      </c>
      <c r="D1183" s="24"/>
      <c r="E1183" s="214"/>
      <c r="F1183" s="214"/>
      <c r="G1183" s="225">
        <f>J1183+O1183+P1183+Q1183+R1183</f>
        <v>0</v>
      </c>
      <c r="H1183" s="225">
        <f t="shared" si="1709"/>
        <v>0</v>
      </c>
      <c r="I1183" s="225">
        <f t="shared" si="1709"/>
        <v>0</v>
      </c>
      <c r="J1183" s="225">
        <f t="shared" si="1709"/>
        <v>0</v>
      </c>
      <c r="K1183" s="224"/>
      <c r="L1183" s="224"/>
      <c r="M1183" s="224"/>
      <c r="N1183" s="224"/>
      <c r="O1183" s="224"/>
      <c r="P1183" s="224"/>
      <c r="Q1183" s="224"/>
      <c r="R1183" s="224"/>
      <c r="S1183" s="224"/>
      <c r="T1183" s="222"/>
      <c r="U1183" s="222"/>
      <c r="V1183" s="222"/>
      <c r="W1183" s="222"/>
      <c r="X1183" s="222"/>
      <c r="Y1183" s="222"/>
      <c r="Z1183" s="222"/>
      <c r="AA1183" s="222"/>
      <c r="AB1183" s="225">
        <f>AI1183+AX1183+BA1183+BD1183+BG1183</f>
        <v>0</v>
      </c>
      <c r="AC1183" s="247"/>
      <c r="AD1183" s="247"/>
      <c r="AE1183" s="247"/>
      <c r="AF1183" s="247"/>
      <c r="AG1183" s="247"/>
      <c r="AH1183" s="247"/>
      <c r="AI1183" s="222"/>
      <c r="AJ1183" s="222"/>
      <c r="AK1183" s="222"/>
      <c r="AL1183" s="222"/>
      <c r="AM1183" s="222"/>
      <c r="AN1183" s="222"/>
      <c r="AO1183" s="222"/>
      <c r="AP1183" s="222"/>
      <c r="AQ1183" s="222"/>
      <c r="AR1183" s="222"/>
      <c r="AS1183" s="222"/>
      <c r="AT1183" s="222"/>
      <c r="AU1183" s="222"/>
      <c r="AV1183" s="222"/>
      <c r="AW1183" s="222"/>
      <c r="AX1183" s="222"/>
      <c r="AY1183" s="222"/>
      <c r="AZ1183" s="222"/>
      <c r="BA1183" s="222"/>
      <c r="BB1183" s="222"/>
      <c r="BC1183" s="222"/>
      <c r="BD1183" s="222"/>
      <c r="BE1183" s="222"/>
      <c r="BF1183" s="222"/>
      <c r="BG1183" s="222"/>
      <c r="BH1183" s="222"/>
      <c r="BI1183" s="222"/>
      <c r="BJ1183" s="222"/>
      <c r="BK1183" s="222"/>
      <c r="BL1183" s="222"/>
      <c r="BM1183" s="222"/>
      <c r="BN1183" s="222"/>
      <c r="BO1183" s="222"/>
      <c r="BP1183" s="222"/>
      <c r="BQ1183" s="225">
        <f>SUM(BS1183:BW1183)</f>
        <v>0</v>
      </c>
      <c r="BR1183" s="247"/>
      <c r="BS1183" s="222"/>
      <c r="BT1183" s="222"/>
      <c r="BU1183" s="222"/>
      <c r="BV1183" s="222"/>
      <c r="BW1183" s="222"/>
      <c r="BX1183" s="222"/>
      <c r="BY1183" s="222"/>
      <c r="BZ1183" s="225">
        <f>SUM(CA1183:CD1183)</f>
        <v>0</v>
      </c>
      <c r="CA1183" s="222"/>
      <c r="CB1183" s="222"/>
      <c r="CC1183" s="222"/>
      <c r="CD1183" s="222"/>
      <c r="CE1183" s="222"/>
      <c r="CF1183" s="226"/>
      <c r="CG1183" s="568"/>
      <c r="CH1183" s="568"/>
      <c r="CI1183" s="214"/>
      <c r="CJ1183" s="214"/>
      <c r="CK1183" s="214"/>
    </row>
    <row r="1184" spans="1:89" s="220" customFormat="1" ht="15.75" hidden="1" outlineLevel="1" thickBot="1">
      <c r="A1184" s="128"/>
      <c r="B1184" s="128"/>
      <c r="C1184" s="104"/>
      <c r="D1184" s="74" t="s">
        <v>107</v>
      </c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24"/>
      <c r="AB1184" s="225">
        <f>SUM(AB1181:AB1183)</f>
        <v>0</v>
      </c>
      <c r="AC1184" s="247"/>
      <c r="AD1184" s="247"/>
      <c r="AE1184" s="247"/>
      <c r="AF1184" s="247"/>
      <c r="AG1184" s="247"/>
      <c r="AH1184" s="247"/>
      <c r="AI1184" s="225">
        <f>SUM(AI1181:AI1183)</f>
        <v>0</v>
      </c>
      <c r="AJ1184" s="225">
        <f>SUM(AJ1181:AJ1183)</f>
        <v>0</v>
      </c>
      <c r="AK1184" s="225">
        <f t="shared" ref="AK1184:AQ1184" si="1710">SUM(AK1181:AK1183)</f>
        <v>0</v>
      </c>
      <c r="AL1184" s="225">
        <f t="shared" si="1710"/>
        <v>0</v>
      </c>
      <c r="AM1184" s="225">
        <f t="shared" si="1710"/>
        <v>0</v>
      </c>
      <c r="AN1184" s="225">
        <f t="shared" si="1710"/>
        <v>0</v>
      </c>
      <c r="AO1184" s="225">
        <f t="shared" si="1710"/>
        <v>0</v>
      </c>
      <c r="AP1184" s="225">
        <f t="shared" si="1710"/>
        <v>0</v>
      </c>
      <c r="AQ1184" s="225">
        <f t="shared" si="1710"/>
        <v>0</v>
      </c>
      <c r="AR1184" s="225">
        <f>SUM(AR1181:AR1183)</f>
        <v>0</v>
      </c>
      <c r="AS1184" s="225">
        <f t="shared" ref="AS1184:BI1184" si="1711">SUM(AS1181:AS1183)</f>
        <v>0</v>
      </c>
      <c r="AT1184" s="225">
        <f t="shared" si="1711"/>
        <v>0</v>
      </c>
      <c r="AU1184" s="225">
        <f t="shared" si="1711"/>
        <v>0</v>
      </c>
      <c r="AV1184" s="225">
        <f t="shared" si="1711"/>
        <v>0</v>
      </c>
      <c r="AW1184" s="225">
        <f t="shared" si="1711"/>
        <v>0</v>
      </c>
      <c r="AX1184" s="225">
        <f t="shared" si="1711"/>
        <v>0</v>
      </c>
      <c r="AY1184" s="225">
        <f t="shared" si="1711"/>
        <v>0</v>
      </c>
      <c r="AZ1184" s="225">
        <f t="shared" si="1711"/>
        <v>0</v>
      </c>
      <c r="BA1184" s="225">
        <f t="shared" si="1711"/>
        <v>0</v>
      </c>
      <c r="BB1184" s="225">
        <f t="shared" si="1711"/>
        <v>0</v>
      </c>
      <c r="BC1184" s="225">
        <f t="shared" si="1711"/>
        <v>0</v>
      </c>
      <c r="BD1184" s="225">
        <f t="shared" si="1711"/>
        <v>0</v>
      </c>
      <c r="BE1184" s="225">
        <f t="shared" si="1711"/>
        <v>0</v>
      </c>
      <c r="BF1184" s="225">
        <f t="shared" si="1711"/>
        <v>0</v>
      </c>
      <c r="BG1184" s="225">
        <f t="shared" si="1711"/>
        <v>0</v>
      </c>
      <c r="BH1184" s="225">
        <f t="shared" si="1711"/>
        <v>0</v>
      </c>
      <c r="BI1184" s="225">
        <f t="shared" si="1711"/>
        <v>0</v>
      </c>
      <c r="BJ1184" s="225">
        <f>SUM(BJ1181:BJ1183)</f>
        <v>0</v>
      </c>
      <c r="BK1184" s="225">
        <f>SUM(BK1181:BK1183)</f>
        <v>0</v>
      </c>
      <c r="BL1184" s="225">
        <f>SUM(BL1181:BL1183)</f>
        <v>0</v>
      </c>
      <c r="BM1184" s="112"/>
      <c r="BN1184" s="112"/>
      <c r="BO1184" s="112"/>
      <c r="BP1184" s="112"/>
      <c r="BQ1184" s="225">
        <f t="shared" ref="BQ1184" si="1712">SUM(BQ1181:BQ1183)</f>
        <v>0</v>
      </c>
      <c r="BR1184" s="247"/>
      <c r="BS1184" s="225">
        <f t="shared" ref="BS1184:BW1184" si="1713">SUM(BS1181:BS1183)</f>
        <v>0</v>
      </c>
      <c r="BT1184" s="225">
        <f t="shared" si="1713"/>
        <v>0</v>
      </c>
      <c r="BU1184" s="225">
        <f t="shared" si="1713"/>
        <v>0</v>
      </c>
      <c r="BV1184" s="225">
        <f t="shared" si="1713"/>
        <v>0</v>
      </c>
      <c r="BW1184" s="225">
        <f t="shared" si="1713"/>
        <v>0</v>
      </c>
      <c r="BX1184" s="225">
        <f>SUM(BX1181:BX1183)</f>
        <v>0</v>
      </c>
      <c r="BY1184" s="225">
        <f>SUM(BY1181:BY1183)</f>
        <v>0</v>
      </c>
      <c r="BZ1184" s="225">
        <f t="shared" ref="BZ1184:CD1184" si="1714">SUM(BZ1181:BZ1183)</f>
        <v>0</v>
      </c>
      <c r="CA1184" s="225">
        <f t="shared" si="1714"/>
        <v>0</v>
      </c>
      <c r="CB1184" s="225">
        <f t="shared" si="1714"/>
        <v>0</v>
      </c>
      <c r="CC1184" s="225">
        <f t="shared" si="1714"/>
        <v>0</v>
      </c>
      <c r="CD1184" s="225">
        <f t="shared" si="1714"/>
        <v>0</v>
      </c>
      <c r="CE1184" s="225">
        <f>SUM(CE1181:CE1183)</f>
        <v>0</v>
      </c>
      <c r="CF1184" s="247"/>
      <c r="CG1184" s="570"/>
      <c r="CH1184" s="570"/>
      <c r="CI1184" s="112"/>
      <c r="CJ1184" s="112"/>
      <c r="CK1184" s="112"/>
    </row>
    <row r="1185" spans="1:89" s="220" customFormat="1" ht="48" hidden="1" outlineLevel="1" thickBot="1">
      <c r="A1185" s="119"/>
      <c r="B1185" s="119"/>
      <c r="C1185" s="101">
        <v>3</v>
      </c>
      <c r="D1185" s="25" t="s">
        <v>292</v>
      </c>
      <c r="E1185" s="173"/>
      <c r="F1185" s="173"/>
      <c r="G1185" s="173"/>
      <c r="H1185" s="173"/>
      <c r="I1185" s="173"/>
      <c r="J1185" s="173"/>
      <c r="K1185" s="173"/>
      <c r="L1185" s="173"/>
      <c r="M1185" s="173"/>
      <c r="N1185" s="173"/>
      <c r="O1185" s="173"/>
      <c r="P1185" s="173"/>
      <c r="Q1185" s="173"/>
      <c r="R1185" s="173"/>
      <c r="S1185" s="173"/>
      <c r="T1185" s="173"/>
      <c r="U1185" s="173"/>
      <c r="V1185" s="173"/>
      <c r="W1185" s="173"/>
      <c r="X1185" s="173"/>
      <c r="Y1185" s="173"/>
      <c r="Z1185" s="173"/>
      <c r="AA1185" s="173"/>
      <c r="AB1185" s="173"/>
      <c r="AC1185" s="252"/>
      <c r="AD1185" s="252"/>
      <c r="AE1185" s="252"/>
      <c r="AF1185" s="252"/>
      <c r="AG1185" s="252"/>
      <c r="AH1185" s="252"/>
      <c r="AI1185" s="173"/>
      <c r="AJ1185" s="164">
        <f>AJ1190+AJ1194+AJ1198+AJ1203+AJ1207+AJ1211</f>
        <v>0</v>
      </c>
      <c r="AK1185" s="164">
        <f>AK1190+AK1194+AK1198+AK1203+AK1207+AK1211</f>
        <v>0</v>
      </c>
      <c r="AL1185" s="173"/>
      <c r="AM1185" s="164">
        <f>AM1190+AM1194+AM1198+AM1203+AM1207+AM1211</f>
        <v>0</v>
      </c>
      <c r="AN1185" s="164">
        <f>AN1190+AN1194+AN1198+AN1203+AN1207+AN1211</f>
        <v>0</v>
      </c>
      <c r="AO1185" s="173"/>
      <c r="AP1185" s="164">
        <f>AP1190+AP1194+AP1198+AP1203+AP1207+AP1211</f>
        <v>0</v>
      </c>
      <c r="AQ1185" s="164">
        <f>AQ1190+AQ1194+AQ1198+AQ1203+AQ1207+AQ1211</f>
        <v>0</v>
      </c>
      <c r="AR1185" s="173"/>
      <c r="AS1185" s="164">
        <f>AS1190+AS1194+AS1198+AS1203+AS1207+AS1211</f>
        <v>0</v>
      </c>
      <c r="AT1185" s="164">
        <f>AT1190+AT1194+AT1198+AT1203+AT1207+AT1211</f>
        <v>0</v>
      </c>
      <c r="AU1185" s="173"/>
      <c r="AV1185" s="164">
        <f>AV1190+AV1194+AV1198+AV1203+AV1207+AV1211</f>
        <v>0</v>
      </c>
      <c r="AW1185" s="164">
        <f>AW1190+AW1194+AW1198+AW1203+AW1207+AW1211</f>
        <v>0</v>
      </c>
      <c r="AX1185" s="173"/>
      <c r="AY1185" s="164">
        <f>AY1190+AY1194+AY1198+AY1203+AY1207+AY1211</f>
        <v>0</v>
      </c>
      <c r="AZ1185" s="164">
        <f>AZ1190+AZ1194+AZ1198+AZ1203+AZ1207+AZ1211</f>
        <v>0</v>
      </c>
      <c r="BA1185" s="173"/>
      <c r="BB1185" s="164">
        <f>BB1190+BB1194+BB1198+BB1203+BB1207+BB1211</f>
        <v>0</v>
      </c>
      <c r="BC1185" s="164">
        <f>BC1190+BC1194+BC1198+BC1203+BC1207+BC1211</f>
        <v>0</v>
      </c>
      <c r="BD1185" s="173"/>
      <c r="BE1185" s="164">
        <f>BE1190+BE1194+BE1198+BE1203+BE1207+BE1211</f>
        <v>0</v>
      </c>
      <c r="BF1185" s="164">
        <f>BF1190+BF1194+BF1198+BF1203+BF1207+BF1211</f>
        <v>0</v>
      </c>
      <c r="BG1185" s="173"/>
      <c r="BH1185" s="164">
        <f>BH1190+BH1194+BH1198+BH1203+BH1207+BH1211</f>
        <v>0</v>
      </c>
      <c r="BI1185" s="164">
        <f>BI1190+BI1194+BI1198+BI1203+BI1207+BI1211</f>
        <v>0</v>
      </c>
      <c r="BJ1185" s="173"/>
      <c r="BK1185" s="164">
        <f>BK1190+BK1194+BK1198+BK1203+BK1207+BK1211</f>
        <v>0</v>
      </c>
      <c r="BL1185" s="164">
        <f>BL1190+BL1194+BL1198+BL1203+BL1207+BL1211</f>
        <v>0</v>
      </c>
      <c r="BM1185" s="173"/>
      <c r="BN1185" s="173"/>
      <c r="BO1185" s="173"/>
      <c r="BP1185" s="173"/>
      <c r="BQ1185" s="164">
        <f>BQ1190+BQ1194+BQ1198+BQ1203+BQ1207+BQ1211</f>
        <v>0</v>
      </c>
      <c r="BR1185" s="248"/>
      <c r="BS1185" s="164">
        <f>BS1190+BS1194+BS1198+BS1203+BS1207+BS1211</f>
        <v>0</v>
      </c>
      <c r="BT1185" s="164">
        <f t="shared" ref="BT1185:BW1185" si="1715">BT1190+BT1194+BT1198+BT1203+BT1207+BT1211</f>
        <v>0</v>
      </c>
      <c r="BU1185" s="164">
        <f t="shared" si="1715"/>
        <v>0</v>
      </c>
      <c r="BV1185" s="164">
        <f t="shared" si="1715"/>
        <v>0</v>
      </c>
      <c r="BW1185" s="164">
        <f t="shared" si="1715"/>
        <v>0</v>
      </c>
      <c r="BX1185" s="164">
        <f>BX1190+BX1194+BX1198+BX1203+BX1207+BX1211</f>
        <v>0</v>
      </c>
      <c r="BY1185" s="164">
        <f>BY1190+BY1194+BY1198+BY1203+BY1207+BY1211</f>
        <v>0</v>
      </c>
      <c r="BZ1185" s="164">
        <f t="shared" ref="BZ1185:CD1185" si="1716">BZ1190+BZ1194+BZ1198+BZ1203+BZ1207+BZ1211</f>
        <v>0</v>
      </c>
      <c r="CA1185" s="164">
        <f t="shared" si="1716"/>
        <v>0</v>
      </c>
      <c r="CB1185" s="164">
        <f t="shared" si="1716"/>
        <v>0</v>
      </c>
      <c r="CC1185" s="164">
        <f t="shared" si="1716"/>
        <v>0</v>
      </c>
      <c r="CD1185" s="164">
        <f t="shared" si="1716"/>
        <v>0</v>
      </c>
      <c r="CE1185" s="164">
        <f>CE1190+CE1194+CE1198+CE1203+CE1207+CE1211</f>
        <v>0</v>
      </c>
      <c r="CF1185" s="248"/>
      <c r="CG1185" s="592"/>
      <c r="CH1185" s="592"/>
      <c r="CI1185" s="173"/>
      <c r="CJ1185" s="173"/>
      <c r="CK1185" s="173"/>
    </row>
    <row r="1186" spans="1:89" s="220" customFormat="1" ht="15.75" hidden="1" outlineLevel="1" thickBot="1">
      <c r="A1186" s="127"/>
      <c r="B1186" s="83"/>
      <c r="C1186" s="105" t="s">
        <v>65</v>
      </c>
      <c r="D1186" s="84" t="s">
        <v>101</v>
      </c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27"/>
      <c r="AB1186" s="112"/>
      <c r="AC1186" s="246"/>
      <c r="AD1186" s="246"/>
      <c r="AE1186" s="246"/>
      <c r="AF1186" s="246"/>
      <c r="AG1186" s="246"/>
      <c r="AH1186" s="246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246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246"/>
      <c r="CG1186" s="582"/>
      <c r="CH1186" s="582"/>
      <c r="CI1186" s="112"/>
      <c r="CJ1186" s="112"/>
      <c r="CK1186" s="112"/>
    </row>
    <row r="1187" spans="1:89" s="220" customFormat="1" ht="15.75" hidden="1" outlineLevel="1" thickBot="1">
      <c r="A1187" s="214"/>
      <c r="B1187" s="121"/>
      <c r="C1187" s="103" t="s">
        <v>275</v>
      </c>
      <c r="D1187" s="131" t="s">
        <v>276</v>
      </c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214"/>
      <c r="AB1187" s="112"/>
      <c r="AC1187" s="246"/>
      <c r="AD1187" s="246"/>
      <c r="AE1187" s="246"/>
      <c r="AF1187" s="246"/>
      <c r="AG1187" s="246"/>
      <c r="AH1187" s="246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246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246"/>
      <c r="CG1187" s="582"/>
      <c r="CH1187" s="582"/>
      <c r="CI1187" s="112"/>
      <c r="CJ1187" s="112"/>
      <c r="CK1187" s="112"/>
    </row>
    <row r="1188" spans="1:89" s="220" customFormat="1" ht="15.75" hidden="1" outlineLevel="1" thickBot="1">
      <c r="A1188" s="214"/>
      <c r="B1188" s="121"/>
      <c r="C1188" s="103"/>
      <c r="D1188" s="131"/>
      <c r="E1188" s="214"/>
      <c r="F1188" s="214"/>
      <c r="G1188" s="225">
        <f>J1188+O1188+P1188+Q1188+R1188</f>
        <v>0</v>
      </c>
      <c r="H1188" s="225">
        <f t="shared" ref="H1188:J1189" si="1717">SUM(I1188:L1188)</f>
        <v>0</v>
      </c>
      <c r="I1188" s="225">
        <f t="shared" si="1717"/>
        <v>0</v>
      </c>
      <c r="J1188" s="225">
        <f t="shared" si="1717"/>
        <v>0</v>
      </c>
      <c r="K1188" s="224"/>
      <c r="L1188" s="224"/>
      <c r="M1188" s="224"/>
      <c r="N1188" s="224"/>
      <c r="O1188" s="224"/>
      <c r="P1188" s="224"/>
      <c r="Q1188" s="224"/>
      <c r="R1188" s="224"/>
      <c r="S1188" s="224"/>
      <c r="T1188" s="222"/>
      <c r="U1188" s="222"/>
      <c r="V1188" s="222"/>
      <c r="W1188" s="222"/>
      <c r="X1188" s="222"/>
      <c r="Y1188" s="222"/>
      <c r="Z1188" s="222"/>
      <c r="AA1188" s="222"/>
      <c r="AB1188" s="225">
        <f>AI1188+AX1188+BA1188+BD1188+BG1188</f>
        <v>0</v>
      </c>
      <c r="AC1188" s="247"/>
      <c r="AD1188" s="247"/>
      <c r="AE1188" s="247"/>
      <c r="AF1188" s="247"/>
      <c r="AG1188" s="247"/>
      <c r="AH1188" s="247"/>
      <c r="AI1188" s="222"/>
      <c r="AJ1188" s="222"/>
      <c r="AK1188" s="222"/>
      <c r="AL1188" s="222"/>
      <c r="AM1188" s="222"/>
      <c r="AN1188" s="222"/>
      <c r="AO1188" s="222"/>
      <c r="AP1188" s="222"/>
      <c r="AQ1188" s="222"/>
      <c r="AR1188" s="222"/>
      <c r="AS1188" s="222"/>
      <c r="AT1188" s="222"/>
      <c r="AU1188" s="222"/>
      <c r="AV1188" s="222"/>
      <c r="AW1188" s="222"/>
      <c r="AX1188" s="222"/>
      <c r="AY1188" s="222"/>
      <c r="AZ1188" s="222"/>
      <c r="BA1188" s="222"/>
      <c r="BB1188" s="222"/>
      <c r="BC1188" s="222"/>
      <c r="BD1188" s="222"/>
      <c r="BE1188" s="222"/>
      <c r="BF1188" s="222"/>
      <c r="BG1188" s="222"/>
      <c r="BH1188" s="222"/>
      <c r="BI1188" s="222"/>
      <c r="BJ1188" s="222"/>
      <c r="BK1188" s="222"/>
      <c r="BL1188" s="222"/>
      <c r="BM1188" s="222"/>
      <c r="BN1188" s="222"/>
      <c r="BO1188" s="222"/>
      <c r="BP1188" s="222"/>
      <c r="BQ1188" s="225">
        <f>SUM(BS1188:BW1188)</f>
        <v>0</v>
      </c>
      <c r="BR1188" s="247"/>
      <c r="BS1188" s="222"/>
      <c r="BT1188" s="222"/>
      <c r="BU1188" s="222"/>
      <c r="BV1188" s="222"/>
      <c r="BW1188" s="222"/>
      <c r="BX1188" s="222"/>
      <c r="BY1188" s="222"/>
      <c r="BZ1188" s="225">
        <f>SUM(CA1188:CD1188)</f>
        <v>0</v>
      </c>
      <c r="CA1188" s="222"/>
      <c r="CB1188" s="222"/>
      <c r="CC1188" s="222"/>
      <c r="CD1188" s="222"/>
      <c r="CE1188" s="222"/>
      <c r="CF1188" s="226"/>
      <c r="CG1188" s="568"/>
      <c r="CH1188" s="568"/>
      <c r="CI1188" s="214"/>
      <c r="CJ1188" s="214"/>
      <c r="CK1188" s="214"/>
    </row>
    <row r="1189" spans="1:89" s="220" customFormat="1" ht="15.75" hidden="1" outlineLevel="1" thickBot="1">
      <c r="A1189" s="214"/>
      <c r="B1189" s="121"/>
      <c r="C1189" s="103"/>
      <c r="D1189" s="121"/>
      <c r="E1189" s="214"/>
      <c r="F1189" s="214"/>
      <c r="G1189" s="225">
        <f>J1189+O1189+P1189+Q1189+R1189</f>
        <v>0</v>
      </c>
      <c r="H1189" s="225">
        <f t="shared" si="1717"/>
        <v>0</v>
      </c>
      <c r="I1189" s="225">
        <f t="shared" si="1717"/>
        <v>0</v>
      </c>
      <c r="J1189" s="225">
        <f t="shared" si="1717"/>
        <v>0</v>
      </c>
      <c r="K1189" s="224"/>
      <c r="L1189" s="224"/>
      <c r="M1189" s="224"/>
      <c r="N1189" s="224"/>
      <c r="O1189" s="224"/>
      <c r="P1189" s="224"/>
      <c r="Q1189" s="224"/>
      <c r="R1189" s="224"/>
      <c r="S1189" s="224"/>
      <c r="T1189" s="222"/>
      <c r="U1189" s="222"/>
      <c r="V1189" s="222"/>
      <c r="W1189" s="222"/>
      <c r="X1189" s="222"/>
      <c r="Y1189" s="222"/>
      <c r="Z1189" s="222"/>
      <c r="AA1189" s="222"/>
      <c r="AB1189" s="225">
        <f>AI1189+AX1189+BA1189+BD1189+BG1189</f>
        <v>0</v>
      </c>
      <c r="AC1189" s="247"/>
      <c r="AD1189" s="247"/>
      <c r="AE1189" s="247"/>
      <c r="AF1189" s="247"/>
      <c r="AG1189" s="247"/>
      <c r="AH1189" s="247"/>
      <c r="AI1189" s="222"/>
      <c r="AJ1189" s="222"/>
      <c r="AK1189" s="222"/>
      <c r="AL1189" s="222"/>
      <c r="AM1189" s="222"/>
      <c r="AN1189" s="222"/>
      <c r="AO1189" s="222"/>
      <c r="AP1189" s="222"/>
      <c r="AQ1189" s="222"/>
      <c r="AR1189" s="222"/>
      <c r="AS1189" s="222"/>
      <c r="AT1189" s="222"/>
      <c r="AU1189" s="222"/>
      <c r="AV1189" s="222"/>
      <c r="AW1189" s="222"/>
      <c r="AX1189" s="222"/>
      <c r="AY1189" s="222"/>
      <c r="AZ1189" s="222"/>
      <c r="BA1189" s="222"/>
      <c r="BB1189" s="222"/>
      <c r="BC1189" s="222"/>
      <c r="BD1189" s="222"/>
      <c r="BE1189" s="222"/>
      <c r="BF1189" s="222"/>
      <c r="BG1189" s="222"/>
      <c r="BH1189" s="222"/>
      <c r="BI1189" s="222"/>
      <c r="BJ1189" s="222"/>
      <c r="BK1189" s="222"/>
      <c r="BL1189" s="222"/>
      <c r="BM1189" s="222"/>
      <c r="BN1189" s="222"/>
      <c r="BO1189" s="222"/>
      <c r="BP1189" s="222"/>
      <c r="BQ1189" s="225">
        <f>SUM(BS1189:BW1189)</f>
        <v>0</v>
      </c>
      <c r="BR1189" s="247"/>
      <c r="BS1189" s="222"/>
      <c r="BT1189" s="222"/>
      <c r="BU1189" s="222"/>
      <c r="BV1189" s="222"/>
      <c r="BW1189" s="222"/>
      <c r="BX1189" s="222"/>
      <c r="BY1189" s="222"/>
      <c r="BZ1189" s="225">
        <f>SUM(CA1189:CD1189)</f>
        <v>0</v>
      </c>
      <c r="CA1189" s="222"/>
      <c r="CB1189" s="222"/>
      <c r="CC1189" s="222"/>
      <c r="CD1189" s="222"/>
      <c r="CE1189" s="222"/>
      <c r="CF1189" s="226"/>
      <c r="CG1189" s="568"/>
      <c r="CH1189" s="568"/>
      <c r="CI1189" s="214"/>
      <c r="CJ1189" s="214"/>
      <c r="CK1189" s="214"/>
    </row>
    <row r="1190" spans="1:89" s="220" customFormat="1" ht="15.75" hidden="1" outlineLevel="1" thickBot="1">
      <c r="A1190" s="214"/>
      <c r="B1190" s="121"/>
      <c r="C1190" s="103" t="s">
        <v>104</v>
      </c>
      <c r="D1190" s="85" t="s">
        <v>13</v>
      </c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24"/>
      <c r="AB1190" s="225">
        <f>SUM(AB1188:AB1189)</f>
        <v>0</v>
      </c>
      <c r="AC1190" s="247"/>
      <c r="AD1190" s="247"/>
      <c r="AE1190" s="247"/>
      <c r="AF1190" s="247"/>
      <c r="AG1190" s="247"/>
      <c r="AH1190" s="247"/>
      <c r="AI1190" s="225">
        <f>SUM(AI1188:AI1189)</f>
        <v>0</v>
      </c>
      <c r="AJ1190" s="225">
        <f>SUM(AJ1188:AJ1189)</f>
        <v>0</v>
      </c>
      <c r="AK1190" s="225">
        <f t="shared" ref="AK1190:BI1190" si="1718">SUM(AK1188:AK1189)</f>
        <v>0</v>
      </c>
      <c r="AL1190" s="225">
        <f t="shared" si="1718"/>
        <v>0</v>
      </c>
      <c r="AM1190" s="225">
        <f t="shared" si="1718"/>
        <v>0</v>
      </c>
      <c r="AN1190" s="225">
        <f t="shared" si="1718"/>
        <v>0</v>
      </c>
      <c r="AO1190" s="225">
        <f t="shared" si="1718"/>
        <v>0</v>
      </c>
      <c r="AP1190" s="225">
        <f t="shared" si="1718"/>
        <v>0</v>
      </c>
      <c r="AQ1190" s="225">
        <f t="shared" si="1718"/>
        <v>0</v>
      </c>
      <c r="AR1190" s="225">
        <f t="shared" si="1718"/>
        <v>0</v>
      </c>
      <c r="AS1190" s="225">
        <f t="shared" si="1718"/>
        <v>0</v>
      </c>
      <c r="AT1190" s="225">
        <f t="shared" si="1718"/>
        <v>0</v>
      </c>
      <c r="AU1190" s="225">
        <f t="shared" si="1718"/>
        <v>0</v>
      </c>
      <c r="AV1190" s="225">
        <f t="shared" si="1718"/>
        <v>0</v>
      </c>
      <c r="AW1190" s="225">
        <f t="shared" si="1718"/>
        <v>0</v>
      </c>
      <c r="AX1190" s="225">
        <f t="shared" si="1718"/>
        <v>0</v>
      </c>
      <c r="AY1190" s="225">
        <f t="shared" si="1718"/>
        <v>0</v>
      </c>
      <c r="AZ1190" s="225">
        <f t="shared" si="1718"/>
        <v>0</v>
      </c>
      <c r="BA1190" s="225">
        <f t="shared" si="1718"/>
        <v>0</v>
      </c>
      <c r="BB1190" s="225">
        <f t="shared" si="1718"/>
        <v>0</v>
      </c>
      <c r="BC1190" s="225">
        <f t="shared" si="1718"/>
        <v>0</v>
      </c>
      <c r="BD1190" s="225">
        <f t="shared" si="1718"/>
        <v>0</v>
      </c>
      <c r="BE1190" s="225">
        <f t="shared" si="1718"/>
        <v>0</v>
      </c>
      <c r="BF1190" s="225">
        <f t="shared" si="1718"/>
        <v>0</v>
      </c>
      <c r="BG1190" s="225">
        <f t="shared" si="1718"/>
        <v>0</v>
      </c>
      <c r="BH1190" s="225">
        <f t="shared" si="1718"/>
        <v>0</v>
      </c>
      <c r="BI1190" s="225">
        <f t="shared" si="1718"/>
        <v>0</v>
      </c>
      <c r="BJ1190" s="225">
        <f>SUM(BJ1188:BJ1189)</f>
        <v>0</v>
      </c>
      <c r="BK1190" s="225">
        <f>SUM(BK1188:BK1189)</f>
        <v>0</v>
      </c>
      <c r="BL1190" s="225">
        <f>SUM(BL1188:BL1189)</f>
        <v>0</v>
      </c>
      <c r="BM1190" s="112"/>
      <c r="BN1190" s="112"/>
      <c r="BO1190" s="112"/>
      <c r="BP1190" s="112"/>
      <c r="BQ1190" s="225">
        <f>SUM(BQ1188:BQ1189)</f>
        <v>0</v>
      </c>
      <c r="BR1190" s="247"/>
      <c r="BS1190" s="225">
        <f t="shared" ref="BS1190:BW1190" si="1719">SUM(BS1188:BS1189)</f>
        <v>0</v>
      </c>
      <c r="BT1190" s="225">
        <f t="shared" si="1719"/>
        <v>0</v>
      </c>
      <c r="BU1190" s="225">
        <f t="shared" si="1719"/>
        <v>0</v>
      </c>
      <c r="BV1190" s="225">
        <f t="shared" si="1719"/>
        <v>0</v>
      </c>
      <c r="BW1190" s="225">
        <f t="shared" si="1719"/>
        <v>0</v>
      </c>
      <c r="BX1190" s="225">
        <f>SUM(BX1188:BX1189)</f>
        <v>0</v>
      </c>
      <c r="BY1190" s="225">
        <f>SUM(BY1188:BY1189)</f>
        <v>0</v>
      </c>
      <c r="BZ1190" s="225">
        <f t="shared" ref="BZ1190:CD1190" si="1720">SUM(BZ1188:BZ1189)</f>
        <v>0</v>
      </c>
      <c r="CA1190" s="225">
        <f t="shared" si="1720"/>
        <v>0</v>
      </c>
      <c r="CB1190" s="225">
        <f t="shared" si="1720"/>
        <v>0</v>
      </c>
      <c r="CC1190" s="225">
        <f t="shared" si="1720"/>
        <v>0</v>
      </c>
      <c r="CD1190" s="225">
        <f t="shared" si="1720"/>
        <v>0</v>
      </c>
      <c r="CE1190" s="225">
        <f>SUM(CE1188:CE1189)</f>
        <v>0</v>
      </c>
      <c r="CF1190" s="247"/>
      <c r="CG1190" s="570"/>
      <c r="CH1190" s="570"/>
      <c r="CI1190" s="112"/>
      <c r="CJ1190" s="112"/>
      <c r="CK1190" s="112"/>
    </row>
    <row r="1191" spans="1:89" s="220" customFormat="1" ht="15.75" hidden="1" outlineLevel="1" thickBot="1">
      <c r="A1191" s="214"/>
      <c r="B1191" s="121"/>
      <c r="C1191" s="103" t="s">
        <v>277</v>
      </c>
      <c r="D1191" s="131" t="s">
        <v>279</v>
      </c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214"/>
      <c r="AB1191" s="112"/>
      <c r="AC1191" s="246"/>
      <c r="AD1191" s="246"/>
      <c r="AE1191" s="246"/>
      <c r="AF1191" s="246"/>
      <c r="AG1191" s="246"/>
      <c r="AH1191" s="246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246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246"/>
      <c r="CG1191" s="582"/>
      <c r="CH1191" s="582"/>
      <c r="CI1191" s="112"/>
      <c r="CJ1191" s="112"/>
      <c r="CK1191" s="112"/>
    </row>
    <row r="1192" spans="1:89" s="220" customFormat="1" ht="15.75" hidden="1" outlineLevel="1" thickBot="1">
      <c r="A1192" s="214"/>
      <c r="B1192" s="121"/>
      <c r="C1192" s="103"/>
      <c r="D1192" s="131"/>
      <c r="E1192" s="214"/>
      <c r="F1192" s="214"/>
      <c r="G1192" s="225">
        <f>J1192+O1192+P1192+Q1192+R1192</f>
        <v>0</v>
      </c>
      <c r="H1192" s="225">
        <f t="shared" ref="H1192:J1193" si="1721">SUM(I1192:L1192)</f>
        <v>0</v>
      </c>
      <c r="I1192" s="225">
        <f t="shared" si="1721"/>
        <v>0</v>
      </c>
      <c r="J1192" s="225">
        <f t="shared" si="1721"/>
        <v>0</v>
      </c>
      <c r="K1192" s="224"/>
      <c r="L1192" s="224"/>
      <c r="M1192" s="224"/>
      <c r="N1192" s="224"/>
      <c r="O1192" s="224"/>
      <c r="P1192" s="224"/>
      <c r="Q1192" s="224"/>
      <c r="R1192" s="224"/>
      <c r="S1192" s="224"/>
      <c r="T1192" s="222"/>
      <c r="U1192" s="222"/>
      <c r="V1192" s="222"/>
      <c r="W1192" s="222"/>
      <c r="X1192" s="222"/>
      <c r="Y1192" s="222"/>
      <c r="Z1192" s="222"/>
      <c r="AA1192" s="222"/>
      <c r="AB1192" s="225">
        <f>AI1192+AX1192+BA1192+BD1192+BG1192</f>
        <v>0</v>
      </c>
      <c r="AC1192" s="247"/>
      <c r="AD1192" s="247"/>
      <c r="AE1192" s="247"/>
      <c r="AF1192" s="247"/>
      <c r="AG1192" s="247"/>
      <c r="AH1192" s="247"/>
      <c r="AI1192" s="222"/>
      <c r="AJ1192" s="222"/>
      <c r="AK1192" s="222"/>
      <c r="AL1192" s="222"/>
      <c r="AM1192" s="222"/>
      <c r="AN1192" s="222"/>
      <c r="AO1192" s="222"/>
      <c r="AP1192" s="222"/>
      <c r="AQ1192" s="222"/>
      <c r="AR1192" s="222"/>
      <c r="AS1192" s="222"/>
      <c r="AT1192" s="222"/>
      <c r="AU1192" s="222"/>
      <c r="AV1192" s="222"/>
      <c r="AW1192" s="222"/>
      <c r="AX1192" s="222"/>
      <c r="AY1192" s="222"/>
      <c r="AZ1192" s="222"/>
      <c r="BA1192" s="222"/>
      <c r="BB1192" s="222"/>
      <c r="BC1192" s="222"/>
      <c r="BD1192" s="222"/>
      <c r="BE1192" s="222"/>
      <c r="BF1192" s="222"/>
      <c r="BG1192" s="222"/>
      <c r="BH1192" s="222"/>
      <c r="BI1192" s="222"/>
      <c r="BJ1192" s="222"/>
      <c r="BK1192" s="222"/>
      <c r="BL1192" s="222"/>
      <c r="BM1192" s="222"/>
      <c r="BN1192" s="222"/>
      <c r="BO1192" s="222"/>
      <c r="BP1192" s="222"/>
      <c r="BQ1192" s="225">
        <f>SUM(BS1192:BW1192)</f>
        <v>0</v>
      </c>
      <c r="BR1192" s="247"/>
      <c r="BS1192" s="222"/>
      <c r="BT1192" s="222"/>
      <c r="BU1192" s="222"/>
      <c r="BV1192" s="222"/>
      <c r="BW1192" s="222"/>
      <c r="BX1192" s="222"/>
      <c r="BY1192" s="222"/>
      <c r="BZ1192" s="225">
        <f>SUM(CA1192:CD1192)</f>
        <v>0</v>
      </c>
      <c r="CA1192" s="222"/>
      <c r="CB1192" s="222"/>
      <c r="CC1192" s="222"/>
      <c r="CD1192" s="222"/>
      <c r="CE1192" s="222"/>
      <c r="CF1192" s="226"/>
      <c r="CG1192" s="568"/>
      <c r="CH1192" s="568"/>
      <c r="CI1192" s="214"/>
      <c r="CJ1192" s="214"/>
      <c r="CK1192" s="214"/>
    </row>
    <row r="1193" spans="1:89" s="220" customFormat="1" ht="15.75" hidden="1" outlineLevel="1" thickBot="1">
      <c r="A1193" s="214"/>
      <c r="B1193" s="121"/>
      <c r="C1193" s="103"/>
      <c r="D1193" s="121"/>
      <c r="E1193" s="214"/>
      <c r="F1193" s="214"/>
      <c r="G1193" s="225">
        <f>J1193+O1193+P1193+Q1193+R1193</f>
        <v>0</v>
      </c>
      <c r="H1193" s="225">
        <f t="shared" si="1721"/>
        <v>0</v>
      </c>
      <c r="I1193" s="225">
        <f t="shared" si="1721"/>
        <v>0</v>
      </c>
      <c r="J1193" s="225">
        <f t="shared" si="1721"/>
        <v>0</v>
      </c>
      <c r="K1193" s="224"/>
      <c r="L1193" s="224"/>
      <c r="M1193" s="224"/>
      <c r="N1193" s="224"/>
      <c r="O1193" s="224"/>
      <c r="P1193" s="224"/>
      <c r="Q1193" s="224"/>
      <c r="R1193" s="224"/>
      <c r="S1193" s="224"/>
      <c r="T1193" s="222"/>
      <c r="U1193" s="222"/>
      <c r="V1193" s="222"/>
      <c r="W1193" s="222"/>
      <c r="X1193" s="222"/>
      <c r="Y1193" s="222"/>
      <c r="Z1193" s="222"/>
      <c r="AA1193" s="222"/>
      <c r="AB1193" s="225">
        <f>AI1193+AX1193+BA1193+BD1193+BG1193</f>
        <v>0</v>
      </c>
      <c r="AC1193" s="247"/>
      <c r="AD1193" s="247"/>
      <c r="AE1193" s="247"/>
      <c r="AF1193" s="247"/>
      <c r="AG1193" s="247"/>
      <c r="AH1193" s="247"/>
      <c r="AI1193" s="222"/>
      <c r="AJ1193" s="222"/>
      <c r="AK1193" s="222"/>
      <c r="AL1193" s="222"/>
      <c r="AM1193" s="222"/>
      <c r="AN1193" s="222"/>
      <c r="AO1193" s="222"/>
      <c r="AP1193" s="222"/>
      <c r="AQ1193" s="222"/>
      <c r="AR1193" s="222"/>
      <c r="AS1193" s="222"/>
      <c r="AT1193" s="222"/>
      <c r="AU1193" s="222"/>
      <c r="AV1193" s="222"/>
      <c r="AW1193" s="222"/>
      <c r="AX1193" s="222"/>
      <c r="AY1193" s="222"/>
      <c r="AZ1193" s="222"/>
      <c r="BA1193" s="222"/>
      <c r="BB1193" s="222"/>
      <c r="BC1193" s="222"/>
      <c r="BD1193" s="222"/>
      <c r="BE1193" s="222"/>
      <c r="BF1193" s="222"/>
      <c r="BG1193" s="222"/>
      <c r="BH1193" s="222"/>
      <c r="BI1193" s="222"/>
      <c r="BJ1193" s="222"/>
      <c r="BK1193" s="222"/>
      <c r="BL1193" s="222"/>
      <c r="BM1193" s="222"/>
      <c r="BN1193" s="222"/>
      <c r="BO1193" s="222"/>
      <c r="BP1193" s="222"/>
      <c r="BQ1193" s="225">
        <f>SUM(BS1193:BW1193)</f>
        <v>0</v>
      </c>
      <c r="BR1193" s="247"/>
      <c r="BS1193" s="222"/>
      <c r="BT1193" s="222"/>
      <c r="BU1193" s="222"/>
      <c r="BV1193" s="222"/>
      <c r="BW1193" s="222"/>
      <c r="BX1193" s="222"/>
      <c r="BY1193" s="222"/>
      <c r="BZ1193" s="225">
        <f>SUM(CA1193:CD1193)</f>
        <v>0</v>
      </c>
      <c r="CA1193" s="222"/>
      <c r="CB1193" s="222"/>
      <c r="CC1193" s="222"/>
      <c r="CD1193" s="222"/>
      <c r="CE1193" s="222"/>
      <c r="CF1193" s="226"/>
      <c r="CG1193" s="568"/>
      <c r="CH1193" s="568"/>
      <c r="CI1193" s="214"/>
      <c r="CJ1193" s="214"/>
      <c r="CK1193" s="214"/>
    </row>
    <row r="1194" spans="1:89" s="220" customFormat="1" ht="15.75" hidden="1" outlineLevel="1" thickBot="1">
      <c r="A1194" s="214"/>
      <c r="B1194" s="121"/>
      <c r="C1194" s="103" t="s">
        <v>104</v>
      </c>
      <c r="D1194" s="85" t="s">
        <v>13</v>
      </c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24"/>
      <c r="AB1194" s="225">
        <f>SUM(AB1192:AB1193)</f>
        <v>0</v>
      </c>
      <c r="AC1194" s="247"/>
      <c r="AD1194" s="247"/>
      <c r="AE1194" s="247"/>
      <c r="AF1194" s="247"/>
      <c r="AG1194" s="247"/>
      <c r="AH1194" s="247"/>
      <c r="AI1194" s="225">
        <f>SUM(AI1192:AI1193)</f>
        <v>0</v>
      </c>
      <c r="AJ1194" s="225">
        <f>SUM(AJ1192:AJ1193)</f>
        <v>0</v>
      </c>
      <c r="AK1194" s="225">
        <f t="shared" ref="AK1194:BI1194" si="1722">SUM(AK1192:AK1193)</f>
        <v>0</v>
      </c>
      <c r="AL1194" s="225">
        <f t="shared" si="1722"/>
        <v>0</v>
      </c>
      <c r="AM1194" s="225">
        <f t="shared" si="1722"/>
        <v>0</v>
      </c>
      <c r="AN1194" s="225">
        <f t="shared" si="1722"/>
        <v>0</v>
      </c>
      <c r="AO1194" s="225">
        <f t="shared" si="1722"/>
        <v>0</v>
      </c>
      <c r="AP1194" s="225">
        <f t="shared" si="1722"/>
        <v>0</v>
      </c>
      <c r="AQ1194" s="225">
        <f t="shared" si="1722"/>
        <v>0</v>
      </c>
      <c r="AR1194" s="225">
        <f t="shared" si="1722"/>
        <v>0</v>
      </c>
      <c r="AS1194" s="225">
        <f t="shared" si="1722"/>
        <v>0</v>
      </c>
      <c r="AT1194" s="225">
        <f t="shared" si="1722"/>
        <v>0</v>
      </c>
      <c r="AU1194" s="225">
        <f t="shared" si="1722"/>
        <v>0</v>
      </c>
      <c r="AV1194" s="225">
        <f t="shared" si="1722"/>
        <v>0</v>
      </c>
      <c r="AW1194" s="225">
        <f t="shared" si="1722"/>
        <v>0</v>
      </c>
      <c r="AX1194" s="225">
        <f t="shared" si="1722"/>
        <v>0</v>
      </c>
      <c r="AY1194" s="225">
        <f t="shared" si="1722"/>
        <v>0</v>
      </c>
      <c r="AZ1194" s="225">
        <f t="shared" si="1722"/>
        <v>0</v>
      </c>
      <c r="BA1194" s="225">
        <f t="shared" si="1722"/>
        <v>0</v>
      </c>
      <c r="BB1194" s="225">
        <f t="shared" si="1722"/>
        <v>0</v>
      </c>
      <c r="BC1194" s="225">
        <f t="shared" si="1722"/>
        <v>0</v>
      </c>
      <c r="BD1194" s="225">
        <f t="shared" si="1722"/>
        <v>0</v>
      </c>
      <c r="BE1194" s="225">
        <f t="shared" si="1722"/>
        <v>0</v>
      </c>
      <c r="BF1194" s="225">
        <f t="shared" si="1722"/>
        <v>0</v>
      </c>
      <c r="BG1194" s="225">
        <f t="shared" si="1722"/>
        <v>0</v>
      </c>
      <c r="BH1194" s="225">
        <f t="shared" si="1722"/>
        <v>0</v>
      </c>
      <c r="BI1194" s="225">
        <f t="shared" si="1722"/>
        <v>0</v>
      </c>
      <c r="BJ1194" s="225">
        <f>SUM(BJ1192:BJ1193)</f>
        <v>0</v>
      </c>
      <c r="BK1194" s="225">
        <f>SUM(BK1192:BK1193)</f>
        <v>0</v>
      </c>
      <c r="BL1194" s="225">
        <f>SUM(BL1192:BL1193)</f>
        <v>0</v>
      </c>
      <c r="BM1194" s="112"/>
      <c r="BN1194" s="112"/>
      <c r="BO1194" s="112"/>
      <c r="BP1194" s="112"/>
      <c r="BQ1194" s="225">
        <f>SUM(BQ1192:BQ1193)</f>
        <v>0</v>
      </c>
      <c r="BR1194" s="247"/>
      <c r="BS1194" s="225">
        <f t="shared" ref="BS1194:BW1194" si="1723">SUM(BS1192:BS1193)</f>
        <v>0</v>
      </c>
      <c r="BT1194" s="225">
        <f t="shared" si="1723"/>
        <v>0</v>
      </c>
      <c r="BU1194" s="225">
        <f t="shared" si="1723"/>
        <v>0</v>
      </c>
      <c r="BV1194" s="225">
        <f t="shared" si="1723"/>
        <v>0</v>
      </c>
      <c r="BW1194" s="225">
        <f t="shared" si="1723"/>
        <v>0</v>
      </c>
      <c r="BX1194" s="225">
        <f>SUM(BX1192:BX1193)</f>
        <v>0</v>
      </c>
      <c r="BY1194" s="225">
        <f>SUM(BY1192:BY1193)</f>
        <v>0</v>
      </c>
      <c r="BZ1194" s="225">
        <f t="shared" ref="BZ1194:CD1194" si="1724">SUM(BZ1192:BZ1193)</f>
        <v>0</v>
      </c>
      <c r="CA1194" s="225">
        <f t="shared" si="1724"/>
        <v>0</v>
      </c>
      <c r="CB1194" s="225">
        <f t="shared" si="1724"/>
        <v>0</v>
      </c>
      <c r="CC1194" s="225">
        <f t="shared" si="1724"/>
        <v>0</v>
      </c>
      <c r="CD1194" s="225">
        <f t="shared" si="1724"/>
        <v>0</v>
      </c>
      <c r="CE1194" s="225">
        <f>SUM(CE1192:CE1193)</f>
        <v>0</v>
      </c>
      <c r="CF1194" s="247"/>
      <c r="CG1194" s="570"/>
      <c r="CH1194" s="570"/>
      <c r="CI1194" s="112"/>
      <c r="CJ1194" s="112"/>
      <c r="CK1194" s="112"/>
    </row>
    <row r="1195" spans="1:89" s="220" customFormat="1" ht="15.75" hidden="1" outlineLevel="1" thickBot="1">
      <c r="A1195" s="214"/>
      <c r="B1195" s="121"/>
      <c r="C1195" s="103" t="s">
        <v>278</v>
      </c>
      <c r="D1195" s="131" t="s">
        <v>280</v>
      </c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214"/>
      <c r="AB1195" s="112"/>
      <c r="AC1195" s="246"/>
      <c r="AD1195" s="246"/>
      <c r="AE1195" s="246"/>
      <c r="AF1195" s="246"/>
      <c r="AG1195" s="246"/>
      <c r="AH1195" s="246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246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246"/>
      <c r="CG1195" s="582"/>
      <c r="CH1195" s="582"/>
      <c r="CI1195" s="112"/>
      <c r="CJ1195" s="112"/>
      <c r="CK1195" s="112"/>
    </row>
    <row r="1196" spans="1:89" s="220" customFormat="1" ht="15.75" hidden="1" outlineLevel="1" thickBot="1">
      <c r="A1196" s="214"/>
      <c r="B1196" s="121"/>
      <c r="C1196" s="103"/>
      <c r="D1196" s="131"/>
      <c r="E1196" s="214"/>
      <c r="F1196" s="214"/>
      <c r="G1196" s="225">
        <f>J1196+O1196+P1196+Q1196+R1196</f>
        <v>0</v>
      </c>
      <c r="H1196" s="225">
        <f t="shared" ref="H1196:J1197" si="1725">SUM(I1196:L1196)</f>
        <v>0</v>
      </c>
      <c r="I1196" s="225">
        <f t="shared" si="1725"/>
        <v>0</v>
      </c>
      <c r="J1196" s="225">
        <f t="shared" si="1725"/>
        <v>0</v>
      </c>
      <c r="K1196" s="224"/>
      <c r="L1196" s="224"/>
      <c r="M1196" s="224"/>
      <c r="N1196" s="224"/>
      <c r="O1196" s="224"/>
      <c r="P1196" s="224"/>
      <c r="Q1196" s="224"/>
      <c r="R1196" s="224"/>
      <c r="S1196" s="224"/>
      <c r="T1196" s="222"/>
      <c r="U1196" s="222"/>
      <c r="V1196" s="222"/>
      <c r="W1196" s="222"/>
      <c r="X1196" s="222"/>
      <c r="Y1196" s="222"/>
      <c r="Z1196" s="222"/>
      <c r="AA1196" s="222"/>
      <c r="AB1196" s="225">
        <f>AI1196+AX1196+BA1196+BD1196+BG1196</f>
        <v>0</v>
      </c>
      <c r="AC1196" s="247"/>
      <c r="AD1196" s="247"/>
      <c r="AE1196" s="247"/>
      <c r="AF1196" s="247"/>
      <c r="AG1196" s="247"/>
      <c r="AH1196" s="247"/>
      <c r="AI1196" s="222"/>
      <c r="AJ1196" s="222"/>
      <c r="AK1196" s="222"/>
      <c r="AL1196" s="222"/>
      <c r="AM1196" s="222"/>
      <c r="AN1196" s="222"/>
      <c r="AO1196" s="222"/>
      <c r="AP1196" s="222"/>
      <c r="AQ1196" s="222"/>
      <c r="AR1196" s="222"/>
      <c r="AS1196" s="222"/>
      <c r="AT1196" s="222"/>
      <c r="AU1196" s="222"/>
      <c r="AV1196" s="222"/>
      <c r="AW1196" s="222"/>
      <c r="AX1196" s="222"/>
      <c r="AY1196" s="222"/>
      <c r="AZ1196" s="222"/>
      <c r="BA1196" s="222"/>
      <c r="BB1196" s="222"/>
      <c r="BC1196" s="222"/>
      <c r="BD1196" s="222"/>
      <c r="BE1196" s="222"/>
      <c r="BF1196" s="222"/>
      <c r="BG1196" s="222"/>
      <c r="BH1196" s="222"/>
      <c r="BI1196" s="222"/>
      <c r="BJ1196" s="222"/>
      <c r="BK1196" s="222"/>
      <c r="BL1196" s="222"/>
      <c r="BM1196" s="222"/>
      <c r="BN1196" s="222"/>
      <c r="BO1196" s="222"/>
      <c r="BP1196" s="222"/>
      <c r="BQ1196" s="225">
        <f>SUM(BS1196:BW1196)</f>
        <v>0</v>
      </c>
      <c r="BR1196" s="247"/>
      <c r="BS1196" s="222"/>
      <c r="BT1196" s="222"/>
      <c r="BU1196" s="222"/>
      <c r="BV1196" s="222"/>
      <c r="BW1196" s="222"/>
      <c r="BX1196" s="222"/>
      <c r="BY1196" s="222"/>
      <c r="BZ1196" s="225">
        <f>SUM(CA1196:CD1196)</f>
        <v>0</v>
      </c>
      <c r="CA1196" s="222"/>
      <c r="CB1196" s="222"/>
      <c r="CC1196" s="222"/>
      <c r="CD1196" s="222"/>
      <c r="CE1196" s="222"/>
      <c r="CF1196" s="226"/>
      <c r="CG1196" s="568"/>
      <c r="CH1196" s="568"/>
      <c r="CI1196" s="214"/>
      <c r="CJ1196" s="214"/>
      <c r="CK1196" s="214"/>
    </row>
    <row r="1197" spans="1:89" s="220" customFormat="1" ht="15.75" hidden="1" outlineLevel="1" thickBot="1">
      <c r="A1197" s="214"/>
      <c r="B1197" s="121"/>
      <c r="C1197" s="103"/>
      <c r="D1197" s="121"/>
      <c r="E1197" s="214"/>
      <c r="F1197" s="214"/>
      <c r="G1197" s="225">
        <f>J1197+O1197+P1197+Q1197+R1197</f>
        <v>0</v>
      </c>
      <c r="H1197" s="225">
        <f t="shared" si="1725"/>
        <v>0</v>
      </c>
      <c r="I1197" s="225">
        <f t="shared" si="1725"/>
        <v>0</v>
      </c>
      <c r="J1197" s="225">
        <f t="shared" si="1725"/>
        <v>0</v>
      </c>
      <c r="K1197" s="224"/>
      <c r="L1197" s="224"/>
      <c r="M1197" s="224"/>
      <c r="N1197" s="224"/>
      <c r="O1197" s="224"/>
      <c r="P1197" s="224"/>
      <c r="Q1197" s="224"/>
      <c r="R1197" s="224"/>
      <c r="S1197" s="224"/>
      <c r="T1197" s="222"/>
      <c r="U1197" s="222"/>
      <c r="V1197" s="222"/>
      <c r="W1197" s="222"/>
      <c r="X1197" s="222"/>
      <c r="Y1197" s="222"/>
      <c r="Z1197" s="222"/>
      <c r="AA1197" s="222"/>
      <c r="AB1197" s="225">
        <f>AI1197+AX1197+BA1197+BD1197+BG1197</f>
        <v>0</v>
      </c>
      <c r="AC1197" s="247"/>
      <c r="AD1197" s="247"/>
      <c r="AE1197" s="247"/>
      <c r="AF1197" s="247"/>
      <c r="AG1197" s="247"/>
      <c r="AH1197" s="247"/>
      <c r="AI1197" s="222"/>
      <c r="AJ1197" s="222"/>
      <c r="AK1197" s="222"/>
      <c r="AL1197" s="222"/>
      <c r="AM1197" s="222"/>
      <c r="AN1197" s="222"/>
      <c r="AO1197" s="222"/>
      <c r="AP1197" s="222"/>
      <c r="AQ1197" s="222"/>
      <c r="AR1197" s="222"/>
      <c r="AS1197" s="222"/>
      <c r="AT1197" s="222"/>
      <c r="AU1197" s="222"/>
      <c r="AV1197" s="222"/>
      <c r="AW1197" s="222"/>
      <c r="AX1197" s="222"/>
      <c r="AY1197" s="222"/>
      <c r="AZ1197" s="222"/>
      <c r="BA1197" s="222"/>
      <c r="BB1197" s="222"/>
      <c r="BC1197" s="222"/>
      <c r="BD1197" s="222"/>
      <c r="BE1197" s="222"/>
      <c r="BF1197" s="222"/>
      <c r="BG1197" s="222"/>
      <c r="BH1197" s="222"/>
      <c r="BI1197" s="222"/>
      <c r="BJ1197" s="222"/>
      <c r="BK1197" s="222"/>
      <c r="BL1197" s="222"/>
      <c r="BM1197" s="222"/>
      <c r="BN1197" s="222"/>
      <c r="BO1197" s="222"/>
      <c r="BP1197" s="222"/>
      <c r="BQ1197" s="225">
        <f>SUM(BS1197:BW1197)</f>
        <v>0</v>
      </c>
      <c r="BR1197" s="247"/>
      <c r="BS1197" s="222"/>
      <c r="BT1197" s="222"/>
      <c r="BU1197" s="222"/>
      <c r="BV1197" s="222"/>
      <c r="BW1197" s="222"/>
      <c r="BX1197" s="222"/>
      <c r="BY1197" s="222"/>
      <c r="BZ1197" s="225">
        <f>SUM(CA1197:CD1197)</f>
        <v>0</v>
      </c>
      <c r="CA1197" s="222"/>
      <c r="CB1197" s="222"/>
      <c r="CC1197" s="222"/>
      <c r="CD1197" s="222"/>
      <c r="CE1197" s="222"/>
      <c r="CF1197" s="226"/>
      <c r="CG1197" s="568"/>
      <c r="CH1197" s="568"/>
      <c r="CI1197" s="214"/>
      <c r="CJ1197" s="214"/>
      <c r="CK1197" s="214"/>
    </row>
    <row r="1198" spans="1:89" s="220" customFormat="1" ht="15.75" hidden="1" outlineLevel="1" thickBot="1">
      <c r="A1198" s="214"/>
      <c r="B1198" s="121"/>
      <c r="C1198" s="103" t="s">
        <v>104</v>
      </c>
      <c r="D1198" s="85" t="s">
        <v>13</v>
      </c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24"/>
      <c r="AB1198" s="112"/>
      <c r="AC1198" s="246"/>
      <c r="AD1198" s="246"/>
      <c r="AE1198" s="246"/>
      <c r="AF1198" s="246"/>
      <c r="AG1198" s="246"/>
      <c r="AH1198" s="246"/>
      <c r="AI1198" s="112"/>
      <c r="AJ1198" s="225">
        <f>SUM(AJ1196:AJ1197)</f>
        <v>0</v>
      </c>
      <c r="AK1198" s="225">
        <f>SUM(AK1196:AK1197)</f>
        <v>0</v>
      </c>
      <c r="AL1198" s="112"/>
      <c r="AM1198" s="225">
        <f>SUM(AM1196:AM1197)</f>
        <v>0</v>
      </c>
      <c r="AN1198" s="225">
        <f>SUM(AN1196:AN1197)</f>
        <v>0</v>
      </c>
      <c r="AO1198" s="112"/>
      <c r="AP1198" s="225">
        <f>SUM(AP1196:AP1197)</f>
        <v>0</v>
      </c>
      <c r="AQ1198" s="225">
        <f>SUM(AQ1196:AQ1197)</f>
        <v>0</v>
      </c>
      <c r="AR1198" s="112"/>
      <c r="AS1198" s="225">
        <f>SUM(AS1196:AS1197)</f>
        <v>0</v>
      </c>
      <c r="AT1198" s="225">
        <f>SUM(AT1196:AT1197)</f>
        <v>0</v>
      </c>
      <c r="AU1198" s="112"/>
      <c r="AV1198" s="225">
        <f>SUM(AV1196:AV1197)</f>
        <v>0</v>
      </c>
      <c r="AW1198" s="225">
        <f>SUM(AW1196:AW1197)</f>
        <v>0</v>
      </c>
      <c r="AX1198" s="112"/>
      <c r="AY1198" s="225">
        <f>SUM(AY1196:AY1197)</f>
        <v>0</v>
      </c>
      <c r="AZ1198" s="225">
        <f>SUM(AZ1196:AZ1197)</f>
        <v>0</v>
      </c>
      <c r="BA1198" s="112"/>
      <c r="BB1198" s="225">
        <f>SUM(BB1196:BB1197)</f>
        <v>0</v>
      </c>
      <c r="BC1198" s="225">
        <f>SUM(BC1196:BC1197)</f>
        <v>0</v>
      </c>
      <c r="BD1198" s="112"/>
      <c r="BE1198" s="225">
        <f>SUM(BE1196:BE1197)</f>
        <v>0</v>
      </c>
      <c r="BF1198" s="225">
        <f>SUM(BF1196:BF1197)</f>
        <v>0</v>
      </c>
      <c r="BG1198" s="112"/>
      <c r="BH1198" s="225">
        <f>SUM(BH1196:BH1197)</f>
        <v>0</v>
      </c>
      <c r="BI1198" s="225">
        <f>SUM(BI1196:BI1197)</f>
        <v>0</v>
      </c>
      <c r="BJ1198" s="112"/>
      <c r="BK1198" s="225">
        <f>SUM(BK1196:BK1197)</f>
        <v>0</v>
      </c>
      <c r="BL1198" s="225">
        <f>SUM(BL1196:BL1197)</f>
        <v>0</v>
      </c>
      <c r="BM1198" s="112"/>
      <c r="BN1198" s="112"/>
      <c r="BO1198" s="112"/>
      <c r="BP1198" s="112"/>
      <c r="BQ1198" s="225">
        <f>SUM(BQ1196:BQ1197)</f>
        <v>0</v>
      </c>
      <c r="BR1198" s="247"/>
      <c r="BS1198" s="225">
        <f t="shared" ref="BS1198:BW1198" si="1726">SUM(BS1196:BS1197)</f>
        <v>0</v>
      </c>
      <c r="BT1198" s="225">
        <f t="shared" si="1726"/>
        <v>0</v>
      </c>
      <c r="BU1198" s="225">
        <f t="shared" si="1726"/>
        <v>0</v>
      </c>
      <c r="BV1198" s="225">
        <f t="shared" si="1726"/>
        <v>0</v>
      </c>
      <c r="BW1198" s="225">
        <f t="shared" si="1726"/>
        <v>0</v>
      </c>
      <c r="BX1198" s="225">
        <f>SUM(BX1196:BX1197)</f>
        <v>0</v>
      </c>
      <c r="BY1198" s="225">
        <f>SUM(BY1196:BY1197)</f>
        <v>0</v>
      </c>
      <c r="BZ1198" s="225">
        <f t="shared" ref="BZ1198:CD1198" si="1727">SUM(BZ1196:BZ1197)</f>
        <v>0</v>
      </c>
      <c r="CA1198" s="225">
        <f t="shared" si="1727"/>
        <v>0</v>
      </c>
      <c r="CB1198" s="225">
        <f t="shared" si="1727"/>
        <v>0</v>
      </c>
      <c r="CC1198" s="225">
        <f t="shared" si="1727"/>
        <v>0</v>
      </c>
      <c r="CD1198" s="225">
        <f t="shared" si="1727"/>
        <v>0</v>
      </c>
      <c r="CE1198" s="225">
        <f>SUM(CE1196:CE1197)</f>
        <v>0</v>
      </c>
      <c r="CF1198" s="247"/>
      <c r="CG1198" s="570"/>
      <c r="CH1198" s="570"/>
      <c r="CI1198" s="112"/>
      <c r="CJ1198" s="112"/>
      <c r="CK1198" s="112"/>
    </row>
    <row r="1199" spans="1:89" s="220" customFormat="1" ht="15.75" hidden="1" outlineLevel="1" thickBot="1">
      <c r="A1199" s="214"/>
      <c r="B1199" s="121"/>
      <c r="C1199" s="106" t="s">
        <v>87</v>
      </c>
      <c r="D1199" s="86" t="s">
        <v>105</v>
      </c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214"/>
      <c r="AB1199" s="112"/>
      <c r="AC1199" s="246"/>
      <c r="AD1199" s="246"/>
      <c r="AE1199" s="246"/>
      <c r="AF1199" s="246"/>
      <c r="AG1199" s="246"/>
      <c r="AH1199" s="246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246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246"/>
      <c r="CG1199" s="582"/>
      <c r="CH1199" s="582"/>
      <c r="CI1199" s="112"/>
      <c r="CJ1199" s="112"/>
      <c r="CK1199" s="112"/>
    </row>
    <row r="1200" spans="1:89" s="220" customFormat="1" ht="15.75" hidden="1" outlineLevel="1" thickBot="1">
      <c r="A1200" s="214"/>
      <c r="B1200" s="121"/>
      <c r="C1200" s="103" t="s">
        <v>281</v>
      </c>
      <c r="D1200" s="131" t="s">
        <v>276</v>
      </c>
      <c r="E1200" s="214"/>
      <c r="F1200" s="214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214"/>
      <c r="AB1200" s="112"/>
      <c r="AC1200" s="246"/>
      <c r="AD1200" s="246"/>
      <c r="AE1200" s="246"/>
      <c r="AF1200" s="246"/>
      <c r="AG1200" s="246"/>
      <c r="AH1200" s="246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246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246"/>
      <c r="CG1200" s="582"/>
      <c r="CH1200" s="582"/>
      <c r="CI1200" s="112"/>
      <c r="CJ1200" s="112"/>
      <c r="CK1200" s="112"/>
    </row>
    <row r="1201" spans="1:89" s="220" customFormat="1" ht="15.75" hidden="1" outlineLevel="1" thickBot="1">
      <c r="A1201" s="214"/>
      <c r="B1201" s="121"/>
      <c r="C1201" s="103"/>
      <c r="D1201" s="131"/>
      <c r="E1201" s="214"/>
      <c r="F1201" s="214"/>
      <c r="G1201" s="225">
        <f>J1201+O1201+P1201+Q1201+R1201</f>
        <v>0</v>
      </c>
      <c r="H1201" s="225">
        <f t="shared" ref="H1201:J1202" si="1728">SUM(I1201:L1201)</f>
        <v>0</v>
      </c>
      <c r="I1201" s="225">
        <f t="shared" si="1728"/>
        <v>0</v>
      </c>
      <c r="J1201" s="225">
        <f t="shared" si="1728"/>
        <v>0</v>
      </c>
      <c r="K1201" s="224"/>
      <c r="L1201" s="224"/>
      <c r="M1201" s="224"/>
      <c r="N1201" s="224"/>
      <c r="O1201" s="224"/>
      <c r="P1201" s="224"/>
      <c r="Q1201" s="224"/>
      <c r="R1201" s="224"/>
      <c r="S1201" s="224"/>
      <c r="T1201" s="222"/>
      <c r="U1201" s="222"/>
      <c r="V1201" s="222"/>
      <c r="W1201" s="222"/>
      <c r="X1201" s="222"/>
      <c r="Y1201" s="222"/>
      <c r="Z1201" s="222"/>
      <c r="AA1201" s="222"/>
      <c r="AB1201" s="225">
        <f>AI1201+AX1201+BA1201+BD1201+BG1201</f>
        <v>0</v>
      </c>
      <c r="AC1201" s="247"/>
      <c r="AD1201" s="247"/>
      <c r="AE1201" s="247"/>
      <c r="AF1201" s="247"/>
      <c r="AG1201" s="247"/>
      <c r="AH1201" s="247"/>
      <c r="AI1201" s="222"/>
      <c r="AJ1201" s="222"/>
      <c r="AK1201" s="222"/>
      <c r="AL1201" s="222"/>
      <c r="AM1201" s="222"/>
      <c r="AN1201" s="222"/>
      <c r="AO1201" s="222"/>
      <c r="AP1201" s="222"/>
      <c r="AQ1201" s="222"/>
      <c r="AR1201" s="222"/>
      <c r="AS1201" s="222"/>
      <c r="AT1201" s="222"/>
      <c r="AU1201" s="222"/>
      <c r="AV1201" s="222"/>
      <c r="AW1201" s="222"/>
      <c r="AX1201" s="222"/>
      <c r="AY1201" s="222"/>
      <c r="AZ1201" s="222"/>
      <c r="BA1201" s="222"/>
      <c r="BB1201" s="222"/>
      <c r="BC1201" s="222"/>
      <c r="BD1201" s="222"/>
      <c r="BE1201" s="222"/>
      <c r="BF1201" s="222"/>
      <c r="BG1201" s="222"/>
      <c r="BH1201" s="222"/>
      <c r="BI1201" s="222"/>
      <c r="BJ1201" s="222"/>
      <c r="BK1201" s="222"/>
      <c r="BL1201" s="222"/>
      <c r="BM1201" s="222"/>
      <c r="BN1201" s="222"/>
      <c r="BO1201" s="222"/>
      <c r="BP1201" s="222"/>
      <c r="BQ1201" s="225">
        <f>SUM(BS1201:BW1201)</f>
        <v>0</v>
      </c>
      <c r="BR1201" s="247"/>
      <c r="BS1201" s="222"/>
      <c r="BT1201" s="222"/>
      <c r="BU1201" s="222"/>
      <c r="BV1201" s="222"/>
      <c r="BW1201" s="222"/>
      <c r="BX1201" s="222"/>
      <c r="BY1201" s="222"/>
      <c r="BZ1201" s="225">
        <f>SUM(CA1201:CD1201)</f>
        <v>0</v>
      </c>
      <c r="CA1201" s="222"/>
      <c r="CB1201" s="222"/>
      <c r="CC1201" s="222"/>
      <c r="CD1201" s="222"/>
      <c r="CE1201" s="222"/>
      <c r="CF1201" s="226"/>
      <c r="CG1201" s="568"/>
      <c r="CH1201" s="568"/>
      <c r="CI1201" s="214"/>
      <c r="CJ1201" s="214"/>
      <c r="CK1201" s="214"/>
    </row>
    <row r="1202" spans="1:89" s="220" customFormat="1" ht="15.75" hidden="1" outlineLevel="1" thickBot="1">
      <c r="A1202" s="214"/>
      <c r="B1202" s="121"/>
      <c r="C1202" s="103"/>
      <c r="D1202" s="121"/>
      <c r="E1202" s="214"/>
      <c r="F1202" s="214"/>
      <c r="G1202" s="225">
        <f>J1202+O1202+P1202+Q1202+R1202</f>
        <v>0</v>
      </c>
      <c r="H1202" s="225">
        <f t="shared" si="1728"/>
        <v>0</v>
      </c>
      <c r="I1202" s="225">
        <f t="shared" si="1728"/>
        <v>0</v>
      </c>
      <c r="J1202" s="225">
        <f t="shared" si="1728"/>
        <v>0</v>
      </c>
      <c r="K1202" s="224"/>
      <c r="L1202" s="224"/>
      <c r="M1202" s="224"/>
      <c r="N1202" s="224"/>
      <c r="O1202" s="224"/>
      <c r="P1202" s="224"/>
      <c r="Q1202" s="224"/>
      <c r="R1202" s="224"/>
      <c r="S1202" s="224"/>
      <c r="T1202" s="222"/>
      <c r="U1202" s="222"/>
      <c r="V1202" s="222"/>
      <c r="W1202" s="222"/>
      <c r="X1202" s="222"/>
      <c r="Y1202" s="222"/>
      <c r="Z1202" s="222"/>
      <c r="AA1202" s="222"/>
      <c r="AB1202" s="225">
        <f>AI1202+AX1202+BA1202+BD1202+BG1202</f>
        <v>0</v>
      </c>
      <c r="AC1202" s="247"/>
      <c r="AD1202" s="247"/>
      <c r="AE1202" s="247"/>
      <c r="AF1202" s="247"/>
      <c r="AG1202" s="247"/>
      <c r="AH1202" s="247"/>
      <c r="AI1202" s="222"/>
      <c r="AJ1202" s="222"/>
      <c r="AK1202" s="222"/>
      <c r="AL1202" s="222"/>
      <c r="AM1202" s="222"/>
      <c r="AN1202" s="222"/>
      <c r="AO1202" s="222"/>
      <c r="AP1202" s="222"/>
      <c r="AQ1202" s="222"/>
      <c r="AR1202" s="222"/>
      <c r="AS1202" s="222"/>
      <c r="AT1202" s="222"/>
      <c r="AU1202" s="222"/>
      <c r="AV1202" s="222"/>
      <c r="AW1202" s="222"/>
      <c r="AX1202" s="222"/>
      <c r="AY1202" s="222"/>
      <c r="AZ1202" s="222"/>
      <c r="BA1202" s="222"/>
      <c r="BB1202" s="222"/>
      <c r="BC1202" s="222"/>
      <c r="BD1202" s="222"/>
      <c r="BE1202" s="222"/>
      <c r="BF1202" s="222"/>
      <c r="BG1202" s="222"/>
      <c r="BH1202" s="222"/>
      <c r="BI1202" s="222"/>
      <c r="BJ1202" s="222"/>
      <c r="BK1202" s="222"/>
      <c r="BL1202" s="222"/>
      <c r="BM1202" s="222"/>
      <c r="BN1202" s="222"/>
      <c r="BO1202" s="222"/>
      <c r="BP1202" s="222"/>
      <c r="BQ1202" s="225">
        <f>SUM(BS1202:BW1202)</f>
        <v>0</v>
      </c>
      <c r="BR1202" s="247"/>
      <c r="BS1202" s="222"/>
      <c r="BT1202" s="222"/>
      <c r="BU1202" s="222"/>
      <c r="BV1202" s="222"/>
      <c r="BW1202" s="222"/>
      <c r="BX1202" s="222"/>
      <c r="BY1202" s="222"/>
      <c r="BZ1202" s="225">
        <f>SUM(CA1202:CD1202)</f>
        <v>0</v>
      </c>
      <c r="CA1202" s="222"/>
      <c r="CB1202" s="222"/>
      <c r="CC1202" s="222"/>
      <c r="CD1202" s="222"/>
      <c r="CE1202" s="222"/>
      <c r="CF1202" s="226"/>
      <c r="CG1202" s="568"/>
      <c r="CH1202" s="568"/>
      <c r="CI1202" s="214"/>
      <c r="CJ1202" s="214"/>
      <c r="CK1202" s="214"/>
    </row>
    <row r="1203" spans="1:89" s="220" customFormat="1" ht="15.75" hidden="1" outlineLevel="1" thickBot="1">
      <c r="A1203" s="214"/>
      <c r="B1203" s="121"/>
      <c r="C1203" s="103" t="s">
        <v>104</v>
      </c>
      <c r="D1203" s="85" t="s">
        <v>13</v>
      </c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24"/>
      <c r="AB1203" s="225">
        <f>SUM(AB1201:AB1202)</f>
        <v>0</v>
      </c>
      <c r="AC1203" s="247"/>
      <c r="AD1203" s="247"/>
      <c r="AE1203" s="247"/>
      <c r="AF1203" s="247"/>
      <c r="AG1203" s="247"/>
      <c r="AH1203" s="247"/>
      <c r="AI1203" s="225">
        <f>SUM(AI1201:AI1202)</f>
        <v>0</v>
      </c>
      <c r="AJ1203" s="225">
        <f>SUM(AJ1201:AJ1202)</f>
        <v>0</v>
      </c>
      <c r="AK1203" s="225">
        <f t="shared" ref="AK1203:BI1203" si="1729">SUM(AK1201:AK1202)</f>
        <v>0</v>
      </c>
      <c r="AL1203" s="225">
        <f t="shared" si="1729"/>
        <v>0</v>
      </c>
      <c r="AM1203" s="225">
        <f t="shared" si="1729"/>
        <v>0</v>
      </c>
      <c r="AN1203" s="225">
        <f t="shared" si="1729"/>
        <v>0</v>
      </c>
      <c r="AO1203" s="225">
        <f t="shared" si="1729"/>
        <v>0</v>
      </c>
      <c r="AP1203" s="225">
        <f t="shared" si="1729"/>
        <v>0</v>
      </c>
      <c r="AQ1203" s="225">
        <f t="shared" si="1729"/>
        <v>0</v>
      </c>
      <c r="AR1203" s="225">
        <f t="shared" si="1729"/>
        <v>0</v>
      </c>
      <c r="AS1203" s="225">
        <f t="shared" si="1729"/>
        <v>0</v>
      </c>
      <c r="AT1203" s="225">
        <f t="shared" si="1729"/>
        <v>0</v>
      </c>
      <c r="AU1203" s="225">
        <f t="shared" si="1729"/>
        <v>0</v>
      </c>
      <c r="AV1203" s="225">
        <f t="shared" si="1729"/>
        <v>0</v>
      </c>
      <c r="AW1203" s="225">
        <f t="shared" si="1729"/>
        <v>0</v>
      </c>
      <c r="AX1203" s="225">
        <f t="shared" si="1729"/>
        <v>0</v>
      </c>
      <c r="AY1203" s="225">
        <f t="shared" si="1729"/>
        <v>0</v>
      </c>
      <c r="AZ1203" s="225">
        <f t="shared" si="1729"/>
        <v>0</v>
      </c>
      <c r="BA1203" s="225">
        <f t="shared" si="1729"/>
        <v>0</v>
      </c>
      <c r="BB1203" s="225">
        <f t="shared" si="1729"/>
        <v>0</v>
      </c>
      <c r="BC1203" s="225">
        <f t="shared" si="1729"/>
        <v>0</v>
      </c>
      <c r="BD1203" s="225">
        <f t="shared" si="1729"/>
        <v>0</v>
      </c>
      <c r="BE1203" s="225">
        <f t="shared" si="1729"/>
        <v>0</v>
      </c>
      <c r="BF1203" s="225">
        <f t="shared" si="1729"/>
        <v>0</v>
      </c>
      <c r="BG1203" s="225">
        <f t="shared" si="1729"/>
        <v>0</v>
      </c>
      <c r="BH1203" s="225">
        <f t="shared" si="1729"/>
        <v>0</v>
      </c>
      <c r="BI1203" s="225">
        <f t="shared" si="1729"/>
        <v>0</v>
      </c>
      <c r="BJ1203" s="225">
        <f>SUM(BJ1201:BJ1202)</f>
        <v>0</v>
      </c>
      <c r="BK1203" s="225">
        <f>SUM(BK1201:BK1202)</f>
        <v>0</v>
      </c>
      <c r="BL1203" s="225">
        <f>SUM(BL1201:BL1202)</f>
        <v>0</v>
      </c>
      <c r="BM1203" s="112"/>
      <c r="BN1203" s="112"/>
      <c r="BO1203" s="112"/>
      <c r="BP1203" s="112"/>
      <c r="BQ1203" s="225">
        <f>SUM(BQ1201:BQ1202)</f>
        <v>0</v>
      </c>
      <c r="BR1203" s="247"/>
      <c r="BS1203" s="225">
        <f t="shared" ref="BS1203:BW1203" si="1730">SUM(BS1201:BS1202)</f>
        <v>0</v>
      </c>
      <c r="BT1203" s="225">
        <f t="shared" si="1730"/>
        <v>0</v>
      </c>
      <c r="BU1203" s="225">
        <f t="shared" si="1730"/>
        <v>0</v>
      </c>
      <c r="BV1203" s="225">
        <f t="shared" si="1730"/>
        <v>0</v>
      </c>
      <c r="BW1203" s="225">
        <f t="shared" si="1730"/>
        <v>0</v>
      </c>
      <c r="BX1203" s="225">
        <f>SUM(BX1201:BX1202)</f>
        <v>0</v>
      </c>
      <c r="BY1203" s="225">
        <f>SUM(BY1201:BY1202)</f>
        <v>0</v>
      </c>
      <c r="BZ1203" s="225">
        <f t="shared" ref="BZ1203:CD1203" si="1731">SUM(BZ1201:BZ1202)</f>
        <v>0</v>
      </c>
      <c r="CA1203" s="225">
        <f t="shared" si="1731"/>
        <v>0</v>
      </c>
      <c r="CB1203" s="225">
        <f t="shared" si="1731"/>
        <v>0</v>
      </c>
      <c r="CC1203" s="225">
        <f t="shared" si="1731"/>
        <v>0</v>
      </c>
      <c r="CD1203" s="225">
        <f t="shared" si="1731"/>
        <v>0</v>
      </c>
      <c r="CE1203" s="225">
        <f>SUM(CE1201:CE1202)</f>
        <v>0</v>
      </c>
      <c r="CF1203" s="247"/>
      <c r="CG1203" s="570"/>
      <c r="CH1203" s="570"/>
      <c r="CI1203" s="112"/>
      <c r="CJ1203" s="112"/>
      <c r="CK1203" s="112"/>
    </row>
    <row r="1204" spans="1:89" s="220" customFormat="1" ht="15.75" hidden="1" outlineLevel="1" thickBot="1">
      <c r="A1204" s="214"/>
      <c r="B1204" s="121"/>
      <c r="C1204" s="103" t="s">
        <v>282</v>
      </c>
      <c r="D1204" s="131" t="s">
        <v>279</v>
      </c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214"/>
      <c r="AB1204" s="112"/>
      <c r="AC1204" s="246"/>
      <c r="AD1204" s="246"/>
      <c r="AE1204" s="246"/>
      <c r="AF1204" s="246"/>
      <c r="AG1204" s="246"/>
      <c r="AH1204" s="246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246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246"/>
      <c r="CG1204" s="582"/>
      <c r="CH1204" s="582"/>
      <c r="CI1204" s="112"/>
      <c r="CJ1204" s="112"/>
      <c r="CK1204" s="112"/>
    </row>
    <row r="1205" spans="1:89" s="220" customFormat="1" ht="15.75" hidden="1" outlineLevel="1" thickBot="1">
      <c r="A1205" s="214"/>
      <c r="B1205" s="121"/>
      <c r="C1205" s="103"/>
      <c r="D1205" s="131"/>
      <c r="E1205" s="214"/>
      <c r="F1205" s="214"/>
      <c r="G1205" s="225">
        <f>J1205+O1205+P1205+Q1205+R1205</f>
        <v>0</v>
      </c>
      <c r="H1205" s="225">
        <f t="shared" ref="H1205:J1206" si="1732">SUM(I1205:L1205)</f>
        <v>0</v>
      </c>
      <c r="I1205" s="225">
        <f t="shared" si="1732"/>
        <v>0</v>
      </c>
      <c r="J1205" s="225">
        <f t="shared" si="1732"/>
        <v>0</v>
      </c>
      <c r="K1205" s="224"/>
      <c r="L1205" s="224"/>
      <c r="M1205" s="224"/>
      <c r="N1205" s="224"/>
      <c r="O1205" s="224"/>
      <c r="P1205" s="224"/>
      <c r="Q1205" s="224"/>
      <c r="R1205" s="224"/>
      <c r="S1205" s="224"/>
      <c r="T1205" s="222"/>
      <c r="U1205" s="222"/>
      <c r="V1205" s="222"/>
      <c r="W1205" s="222"/>
      <c r="X1205" s="222"/>
      <c r="Y1205" s="222"/>
      <c r="Z1205" s="222"/>
      <c r="AA1205" s="222"/>
      <c r="AB1205" s="225">
        <f>AI1205+AX1205+BA1205+BD1205+BG1205</f>
        <v>0</v>
      </c>
      <c r="AC1205" s="247"/>
      <c r="AD1205" s="247"/>
      <c r="AE1205" s="247"/>
      <c r="AF1205" s="247"/>
      <c r="AG1205" s="247"/>
      <c r="AH1205" s="247"/>
      <c r="AI1205" s="222"/>
      <c r="AJ1205" s="222"/>
      <c r="AK1205" s="222"/>
      <c r="AL1205" s="222"/>
      <c r="AM1205" s="222"/>
      <c r="AN1205" s="222"/>
      <c r="AO1205" s="222"/>
      <c r="AP1205" s="222"/>
      <c r="AQ1205" s="222"/>
      <c r="AR1205" s="222"/>
      <c r="AS1205" s="222"/>
      <c r="AT1205" s="222"/>
      <c r="AU1205" s="222"/>
      <c r="AV1205" s="222"/>
      <c r="AW1205" s="222"/>
      <c r="AX1205" s="222"/>
      <c r="AY1205" s="222"/>
      <c r="AZ1205" s="222"/>
      <c r="BA1205" s="222"/>
      <c r="BB1205" s="222"/>
      <c r="BC1205" s="222"/>
      <c r="BD1205" s="222"/>
      <c r="BE1205" s="222"/>
      <c r="BF1205" s="222"/>
      <c r="BG1205" s="222"/>
      <c r="BH1205" s="222"/>
      <c r="BI1205" s="222"/>
      <c r="BJ1205" s="222"/>
      <c r="BK1205" s="222"/>
      <c r="BL1205" s="222"/>
      <c r="BM1205" s="222"/>
      <c r="BN1205" s="222"/>
      <c r="BO1205" s="222"/>
      <c r="BP1205" s="222"/>
      <c r="BQ1205" s="225">
        <f>SUM(BS1205:BW1205)</f>
        <v>0</v>
      </c>
      <c r="BR1205" s="247"/>
      <c r="BS1205" s="222"/>
      <c r="BT1205" s="222"/>
      <c r="BU1205" s="222"/>
      <c r="BV1205" s="222"/>
      <c r="BW1205" s="222"/>
      <c r="BX1205" s="222"/>
      <c r="BY1205" s="222"/>
      <c r="BZ1205" s="225">
        <f>SUM(CA1205:CD1205)</f>
        <v>0</v>
      </c>
      <c r="CA1205" s="222"/>
      <c r="CB1205" s="222"/>
      <c r="CC1205" s="222"/>
      <c r="CD1205" s="222"/>
      <c r="CE1205" s="222"/>
      <c r="CF1205" s="226"/>
      <c r="CG1205" s="568"/>
      <c r="CH1205" s="568"/>
      <c r="CI1205" s="214"/>
      <c r="CJ1205" s="214"/>
      <c r="CK1205" s="214"/>
    </row>
    <row r="1206" spans="1:89" s="220" customFormat="1" ht="15.75" hidden="1" outlineLevel="1" thickBot="1">
      <c r="A1206" s="214"/>
      <c r="B1206" s="121"/>
      <c r="C1206" s="103"/>
      <c r="D1206" s="121"/>
      <c r="E1206" s="214"/>
      <c r="F1206" s="214"/>
      <c r="G1206" s="225">
        <f>J1206+O1206+P1206+Q1206+R1206</f>
        <v>0</v>
      </c>
      <c r="H1206" s="225">
        <f t="shared" si="1732"/>
        <v>0</v>
      </c>
      <c r="I1206" s="225">
        <f t="shared" si="1732"/>
        <v>0</v>
      </c>
      <c r="J1206" s="225">
        <f t="shared" si="1732"/>
        <v>0</v>
      </c>
      <c r="K1206" s="224"/>
      <c r="L1206" s="224"/>
      <c r="M1206" s="224"/>
      <c r="N1206" s="224"/>
      <c r="O1206" s="224"/>
      <c r="P1206" s="224"/>
      <c r="Q1206" s="224"/>
      <c r="R1206" s="224"/>
      <c r="S1206" s="224"/>
      <c r="T1206" s="222"/>
      <c r="U1206" s="222"/>
      <c r="V1206" s="222"/>
      <c r="W1206" s="222"/>
      <c r="X1206" s="222"/>
      <c r="Y1206" s="222"/>
      <c r="Z1206" s="222"/>
      <c r="AA1206" s="222"/>
      <c r="AB1206" s="225">
        <f>AI1206+AX1206+BA1206+BD1206+BG1206</f>
        <v>0</v>
      </c>
      <c r="AC1206" s="247"/>
      <c r="AD1206" s="247"/>
      <c r="AE1206" s="247"/>
      <c r="AF1206" s="247"/>
      <c r="AG1206" s="247"/>
      <c r="AH1206" s="247"/>
      <c r="AI1206" s="222"/>
      <c r="AJ1206" s="222"/>
      <c r="AK1206" s="222"/>
      <c r="AL1206" s="222"/>
      <c r="AM1206" s="222"/>
      <c r="AN1206" s="222"/>
      <c r="AO1206" s="222"/>
      <c r="AP1206" s="222"/>
      <c r="AQ1206" s="222"/>
      <c r="AR1206" s="222"/>
      <c r="AS1206" s="222"/>
      <c r="AT1206" s="222"/>
      <c r="AU1206" s="222"/>
      <c r="AV1206" s="222"/>
      <c r="AW1206" s="222"/>
      <c r="AX1206" s="222"/>
      <c r="AY1206" s="222"/>
      <c r="AZ1206" s="222"/>
      <c r="BA1206" s="222"/>
      <c r="BB1206" s="222"/>
      <c r="BC1206" s="222"/>
      <c r="BD1206" s="222"/>
      <c r="BE1206" s="222"/>
      <c r="BF1206" s="222"/>
      <c r="BG1206" s="222"/>
      <c r="BH1206" s="222"/>
      <c r="BI1206" s="222"/>
      <c r="BJ1206" s="222"/>
      <c r="BK1206" s="222"/>
      <c r="BL1206" s="222"/>
      <c r="BM1206" s="222"/>
      <c r="BN1206" s="222"/>
      <c r="BO1206" s="222"/>
      <c r="BP1206" s="222"/>
      <c r="BQ1206" s="225">
        <f>SUM(BS1206:BW1206)</f>
        <v>0</v>
      </c>
      <c r="BR1206" s="247"/>
      <c r="BS1206" s="222"/>
      <c r="BT1206" s="222"/>
      <c r="BU1206" s="222"/>
      <c r="BV1206" s="222"/>
      <c r="BW1206" s="222"/>
      <c r="BX1206" s="222"/>
      <c r="BY1206" s="222"/>
      <c r="BZ1206" s="225">
        <f>SUM(CA1206:CD1206)</f>
        <v>0</v>
      </c>
      <c r="CA1206" s="222"/>
      <c r="CB1206" s="222"/>
      <c r="CC1206" s="222"/>
      <c r="CD1206" s="222"/>
      <c r="CE1206" s="222"/>
      <c r="CF1206" s="226"/>
      <c r="CG1206" s="568"/>
      <c r="CH1206" s="568"/>
      <c r="CI1206" s="214"/>
      <c r="CJ1206" s="214"/>
      <c r="CK1206" s="214"/>
    </row>
    <row r="1207" spans="1:89" s="220" customFormat="1" ht="15.75" hidden="1" outlineLevel="1" thickBot="1">
      <c r="A1207" s="214"/>
      <c r="B1207" s="121"/>
      <c r="C1207" s="103" t="s">
        <v>104</v>
      </c>
      <c r="D1207" s="85" t="s">
        <v>13</v>
      </c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24"/>
      <c r="AB1207" s="225">
        <f>SUM(AB1205:AB1206)</f>
        <v>0</v>
      </c>
      <c r="AC1207" s="247"/>
      <c r="AD1207" s="247"/>
      <c r="AE1207" s="247"/>
      <c r="AF1207" s="247"/>
      <c r="AG1207" s="247"/>
      <c r="AH1207" s="247"/>
      <c r="AI1207" s="225">
        <f>SUM(AI1205:AI1206)</f>
        <v>0</v>
      </c>
      <c r="AJ1207" s="225">
        <f>SUM(AJ1205:AJ1206)</f>
        <v>0</v>
      </c>
      <c r="AK1207" s="225">
        <f t="shared" ref="AK1207:BG1207" si="1733">SUM(AK1205:AK1206)</f>
        <v>0</v>
      </c>
      <c r="AL1207" s="225">
        <f t="shared" si="1733"/>
        <v>0</v>
      </c>
      <c r="AM1207" s="225">
        <f t="shared" si="1733"/>
        <v>0</v>
      </c>
      <c r="AN1207" s="225">
        <f t="shared" si="1733"/>
        <v>0</v>
      </c>
      <c r="AO1207" s="225">
        <f t="shared" si="1733"/>
        <v>0</v>
      </c>
      <c r="AP1207" s="225">
        <f t="shared" si="1733"/>
        <v>0</v>
      </c>
      <c r="AQ1207" s="225">
        <f t="shared" si="1733"/>
        <v>0</v>
      </c>
      <c r="AR1207" s="225">
        <f t="shared" si="1733"/>
        <v>0</v>
      </c>
      <c r="AS1207" s="225">
        <f t="shared" si="1733"/>
        <v>0</v>
      </c>
      <c r="AT1207" s="225">
        <f t="shared" si="1733"/>
        <v>0</v>
      </c>
      <c r="AU1207" s="225">
        <f t="shared" si="1733"/>
        <v>0</v>
      </c>
      <c r="AV1207" s="225">
        <f t="shared" si="1733"/>
        <v>0</v>
      </c>
      <c r="AW1207" s="225">
        <f t="shared" si="1733"/>
        <v>0</v>
      </c>
      <c r="AX1207" s="225">
        <f t="shared" si="1733"/>
        <v>0</v>
      </c>
      <c r="AY1207" s="225">
        <f t="shared" si="1733"/>
        <v>0</v>
      </c>
      <c r="AZ1207" s="225">
        <f t="shared" si="1733"/>
        <v>0</v>
      </c>
      <c r="BA1207" s="225">
        <f t="shared" si="1733"/>
        <v>0</v>
      </c>
      <c r="BB1207" s="225">
        <f t="shared" si="1733"/>
        <v>0</v>
      </c>
      <c r="BC1207" s="225">
        <f t="shared" si="1733"/>
        <v>0</v>
      </c>
      <c r="BD1207" s="225">
        <f t="shared" si="1733"/>
        <v>0</v>
      </c>
      <c r="BE1207" s="225">
        <f t="shared" si="1733"/>
        <v>0</v>
      </c>
      <c r="BF1207" s="225">
        <f t="shared" si="1733"/>
        <v>0</v>
      </c>
      <c r="BG1207" s="225">
        <f t="shared" si="1733"/>
        <v>0</v>
      </c>
      <c r="BH1207" s="225">
        <v>0</v>
      </c>
      <c r="BI1207" s="225">
        <f>SUM(BI1205:BI1206)</f>
        <v>0</v>
      </c>
      <c r="BJ1207" s="225">
        <f>SUM(BJ1205:BJ1206)</f>
        <v>0</v>
      </c>
      <c r="BK1207" s="225">
        <v>0</v>
      </c>
      <c r="BL1207" s="225">
        <f>SUM(BL1205:BL1206)</f>
        <v>0</v>
      </c>
      <c r="BM1207" s="112"/>
      <c r="BN1207" s="112"/>
      <c r="BO1207" s="112"/>
      <c r="BP1207" s="112"/>
      <c r="BQ1207" s="225">
        <f>SUM(BQ1205:BQ1206)</f>
        <v>0</v>
      </c>
      <c r="BR1207" s="247"/>
      <c r="BS1207" s="225">
        <f t="shared" ref="BS1207:BW1207" si="1734">SUM(BS1205:BS1206)</f>
        <v>0</v>
      </c>
      <c r="BT1207" s="225">
        <f t="shared" si="1734"/>
        <v>0</v>
      </c>
      <c r="BU1207" s="225">
        <f t="shared" si="1734"/>
        <v>0</v>
      </c>
      <c r="BV1207" s="225">
        <f t="shared" si="1734"/>
        <v>0</v>
      </c>
      <c r="BW1207" s="225">
        <f t="shared" si="1734"/>
        <v>0</v>
      </c>
      <c r="BX1207" s="225">
        <f>SUM(BX1205:BX1206)</f>
        <v>0</v>
      </c>
      <c r="BY1207" s="225">
        <f>SUM(BY1205:BY1206)</f>
        <v>0</v>
      </c>
      <c r="BZ1207" s="225">
        <f t="shared" ref="BZ1207:CD1207" si="1735">SUM(BZ1205:BZ1206)</f>
        <v>0</v>
      </c>
      <c r="CA1207" s="225">
        <f t="shared" si="1735"/>
        <v>0</v>
      </c>
      <c r="CB1207" s="225">
        <f t="shared" si="1735"/>
        <v>0</v>
      </c>
      <c r="CC1207" s="225">
        <f t="shared" si="1735"/>
        <v>0</v>
      </c>
      <c r="CD1207" s="225">
        <f t="shared" si="1735"/>
        <v>0</v>
      </c>
      <c r="CE1207" s="225">
        <f>SUM(CE1205:CE1206)</f>
        <v>0</v>
      </c>
      <c r="CF1207" s="247"/>
      <c r="CG1207" s="570"/>
      <c r="CH1207" s="570"/>
      <c r="CI1207" s="112"/>
      <c r="CJ1207" s="112"/>
      <c r="CK1207" s="112"/>
    </row>
    <row r="1208" spans="1:89" s="220" customFormat="1" ht="15.75" hidden="1" outlineLevel="1" thickBot="1">
      <c r="A1208" s="214"/>
      <c r="B1208" s="121"/>
      <c r="C1208" s="103" t="s">
        <v>283</v>
      </c>
      <c r="D1208" s="131" t="s">
        <v>280</v>
      </c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214"/>
      <c r="AB1208" s="112"/>
      <c r="AC1208" s="246"/>
      <c r="AD1208" s="246"/>
      <c r="AE1208" s="246"/>
      <c r="AF1208" s="246"/>
      <c r="AG1208" s="246"/>
      <c r="AH1208" s="246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246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246"/>
      <c r="CG1208" s="582"/>
      <c r="CH1208" s="582"/>
      <c r="CI1208" s="112"/>
      <c r="CJ1208" s="112"/>
      <c r="CK1208" s="112"/>
    </row>
    <row r="1209" spans="1:89" s="220" customFormat="1" ht="15.75" hidden="1" outlineLevel="1" thickBot="1">
      <c r="A1209" s="214"/>
      <c r="B1209" s="121"/>
      <c r="C1209" s="103"/>
      <c r="D1209" s="131"/>
      <c r="E1209" s="214"/>
      <c r="F1209" s="214"/>
      <c r="G1209" s="225">
        <f>J1209+O1209+P1209+Q1209+R1209</f>
        <v>0</v>
      </c>
      <c r="H1209" s="225">
        <f t="shared" ref="H1209:J1210" si="1736">SUM(I1209:L1209)</f>
        <v>0</v>
      </c>
      <c r="I1209" s="225">
        <f t="shared" si="1736"/>
        <v>0</v>
      </c>
      <c r="J1209" s="225">
        <f t="shared" si="1736"/>
        <v>0</v>
      </c>
      <c r="K1209" s="224"/>
      <c r="L1209" s="224"/>
      <c r="M1209" s="224"/>
      <c r="N1209" s="224"/>
      <c r="O1209" s="224"/>
      <c r="P1209" s="224"/>
      <c r="Q1209" s="224"/>
      <c r="R1209" s="224"/>
      <c r="S1209" s="224"/>
      <c r="T1209" s="222"/>
      <c r="U1209" s="222"/>
      <c r="V1209" s="222"/>
      <c r="W1209" s="222"/>
      <c r="X1209" s="222"/>
      <c r="Y1209" s="222"/>
      <c r="Z1209" s="222"/>
      <c r="AA1209" s="222"/>
      <c r="AB1209" s="225">
        <f>AI1209+AX1209+BA1209+BD1209+BG1209</f>
        <v>0</v>
      </c>
      <c r="AC1209" s="247"/>
      <c r="AD1209" s="247"/>
      <c r="AE1209" s="247"/>
      <c r="AF1209" s="247"/>
      <c r="AG1209" s="247"/>
      <c r="AH1209" s="247"/>
      <c r="AI1209" s="222"/>
      <c r="AJ1209" s="222"/>
      <c r="AK1209" s="222"/>
      <c r="AL1209" s="222"/>
      <c r="AM1209" s="222"/>
      <c r="AN1209" s="222"/>
      <c r="AO1209" s="222"/>
      <c r="AP1209" s="222"/>
      <c r="AQ1209" s="222"/>
      <c r="AR1209" s="222"/>
      <c r="AS1209" s="222"/>
      <c r="AT1209" s="222"/>
      <c r="AU1209" s="222"/>
      <c r="AV1209" s="222"/>
      <c r="AW1209" s="222"/>
      <c r="AX1209" s="222"/>
      <c r="AY1209" s="222"/>
      <c r="AZ1209" s="222"/>
      <c r="BA1209" s="222"/>
      <c r="BB1209" s="222"/>
      <c r="BC1209" s="222"/>
      <c r="BD1209" s="222"/>
      <c r="BE1209" s="222"/>
      <c r="BF1209" s="222"/>
      <c r="BG1209" s="222"/>
      <c r="BH1209" s="222"/>
      <c r="BI1209" s="222"/>
      <c r="BJ1209" s="222"/>
      <c r="BK1209" s="222"/>
      <c r="BL1209" s="222"/>
      <c r="BM1209" s="222"/>
      <c r="BN1209" s="222"/>
      <c r="BO1209" s="222"/>
      <c r="BP1209" s="222"/>
      <c r="BQ1209" s="225">
        <f>SUM(BS1209:BW1209)</f>
        <v>0</v>
      </c>
      <c r="BR1209" s="247"/>
      <c r="BS1209" s="222"/>
      <c r="BT1209" s="222"/>
      <c r="BU1209" s="222"/>
      <c r="BV1209" s="222"/>
      <c r="BW1209" s="222"/>
      <c r="BX1209" s="222"/>
      <c r="BY1209" s="222"/>
      <c r="BZ1209" s="225">
        <f>SUM(CA1209:CD1209)</f>
        <v>0</v>
      </c>
      <c r="CA1209" s="222"/>
      <c r="CB1209" s="222"/>
      <c r="CC1209" s="222"/>
      <c r="CD1209" s="222"/>
      <c r="CE1209" s="222"/>
      <c r="CF1209" s="226"/>
      <c r="CG1209" s="568"/>
      <c r="CH1209" s="568"/>
      <c r="CI1209" s="214"/>
      <c r="CJ1209" s="214"/>
      <c r="CK1209" s="214"/>
    </row>
    <row r="1210" spans="1:89" s="220" customFormat="1" ht="15.75" hidden="1" outlineLevel="1" thickBot="1">
      <c r="A1210" s="214"/>
      <c r="B1210" s="121"/>
      <c r="C1210" s="103"/>
      <c r="D1210" s="121"/>
      <c r="E1210" s="214"/>
      <c r="F1210" s="214"/>
      <c r="G1210" s="225">
        <f>J1210+O1210+P1210+Q1210+R1210</f>
        <v>0</v>
      </c>
      <c r="H1210" s="225">
        <f t="shared" si="1736"/>
        <v>0</v>
      </c>
      <c r="I1210" s="225">
        <f t="shared" si="1736"/>
        <v>0</v>
      </c>
      <c r="J1210" s="225">
        <f t="shared" si="1736"/>
        <v>0</v>
      </c>
      <c r="K1210" s="224"/>
      <c r="L1210" s="224"/>
      <c r="M1210" s="224"/>
      <c r="N1210" s="224"/>
      <c r="O1210" s="224"/>
      <c r="P1210" s="224"/>
      <c r="Q1210" s="224"/>
      <c r="R1210" s="224"/>
      <c r="S1210" s="224"/>
      <c r="T1210" s="222"/>
      <c r="U1210" s="222"/>
      <c r="V1210" s="222"/>
      <c r="W1210" s="222"/>
      <c r="X1210" s="222"/>
      <c r="Y1210" s="222"/>
      <c r="Z1210" s="222"/>
      <c r="AA1210" s="222"/>
      <c r="AB1210" s="225">
        <f>AI1210+AX1210+BA1210+BD1210+BG1210</f>
        <v>0</v>
      </c>
      <c r="AC1210" s="247"/>
      <c r="AD1210" s="247"/>
      <c r="AE1210" s="247"/>
      <c r="AF1210" s="247"/>
      <c r="AG1210" s="247"/>
      <c r="AH1210" s="247"/>
      <c r="AI1210" s="222"/>
      <c r="AJ1210" s="222"/>
      <c r="AK1210" s="222"/>
      <c r="AL1210" s="222"/>
      <c r="AM1210" s="222"/>
      <c r="AN1210" s="222"/>
      <c r="AO1210" s="222"/>
      <c r="AP1210" s="222"/>
      <c r="AQ1210" s="222"/>
      <c r="AR1210" s="222"/>
      <c r="AS1210" s="222"/>
      <c r="AT1210" s="222"/>
      <c r="AU1210" s="222"/>
      <c r="AV1210" s="222"/>
      <c r="AW1210" s="222"/>
      <c r="AX1210" s="222"/>
      <c r="AY1210" s="222"/>
      <c r="AZ1210" s="222"/>
      <c r="BA1210" s="222"/>
      <c r="BB1210" s="222"/>
      <c r="BC1210" s="222"/>
      <c r="BD1210" s="222"/>
      <c r="BE1210" s="222"/>
      <c r="BF1210" s="222"/>
      <c r="BG1210" s="222"/>
      <c r="BH1210" s="222"/>
      <c r="BI1210" s="222"/>
      <c r="BJ1210" s="222"/>
      <c r="BK1210" s="222"/>
      <c r="BL1210" s="222"/>
      <c r="BM1210" s="222"/>
      <c r="BN1210" s="222"/>
      <c r="BO1210" s="222"/>
      <c r="BP1210" s="222"/>
      <c r="BQ1210" s="225">
        <f>SUM(BS1210:BW1210)</f>
        <v>0</v>
      </c>
      <c r="BR1210" s="247"/>
      <c r="BS1210" s="222"/>
      <c r="BT1210" s="222"/>
      <c r="BU1210" s="222"/>
      <c r="BV1210" s="222"/>
      <c r="BW1210" s="222"/>
      <c r="BX1210" s="222"/>
      <c r="BY1210" s="222"/>
      <c r="BZ1210" s="225">
        <f>SUM(CA1210:CD1210)</f>
        <v>0</v>
      </c>
      <c r="CA1210" s="222"/>
      <c r="CB1210" s="222"/>
      <c r="CC1210" s="222"/>
      <c r="CD1210" s="222"/>
      <c r="CE1210" s="222"/>
      <c r="CF1210" s="226"/>
      <c r="CG1210" s="568"/>
      <c r="CH1210" s="568"/>
      <c r="CI1210" s="214"/>
      <c r="CJ1210" s="214"/>
      <c r="CK1210" s="214"/>
    </row>
    <row r="1211" spans="1:89" s="220" customFormat="1" ht="15.75" hidden="1" outlineLevel="1" thickBot="1">
      <c r="A1211" s="128"/>
      <c r="B1211" s="177"/>
      <c r="C1211" s="104" t="s">
        <v>104</v>
      </c>
      <c r="D1211" s="178" t="s">
        <v>13</v>
      </c>
      <c r="E1211" s="179"/>
      <c r="F1211" s="179"/>
      <c r="G1211" s="179"/>
      <c r="H1211" s="179"/>
      <c r="I1211" s="179"/>
      <c r="J1211" s="179"/>
      <c r="K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180"/>
      <c r="AB1211" s="179"/>
      <c r="AC1211" s="179"/>
      <c r="AD1211" s="179"/>
      <c r="AE1211" s="179"/>
      <c r="AF1211" s="179"/>
      <c r="AG1211" s="179"/>
      <c r="AH1211" s="179"/>
      <c r="AI1211" s="179"/>
      <c r="AJ1211" s="181">
        <f>SUM(AJ1209:AJ1210)</f>
        <v>0</v>
      </c>
      <c r="AK1211" s="181">
        <f>SUM(AK1209:AK1210)</f>
        <v>0</v>
      </c>
      <c r="AL1211" s="179"/>
      <c r="AM1211" s="181">
        <f>SUM(AM1209:AM1210)</f>
        <v>0</v>
      </c>
      <c r="AN1211" s="181">
        <f>SUM(AN1209:AN1210)</f>
        <v>0</v>
      </c>
      <c r="AO1211" s="179"/>
      <c r="AP1211" s="181">
        <f>SUM(AP1209:AP1210)</f>
        <v>0</v>
      </c>
      <c r="AQ1211" s="181">
        <f>SUM(AQ1209:AQ1210)</f>
        <v>0</v>
      </c>
      <c r="AR1211" s="179"/>
      <c r="AS1211" s="181">
        <f>SUM(AS1209:AS1210)</f>
        <v>0</v>
      </c>
      <c r="AT1211" s="181">
        <f>SUM(AT1209:AT1210)</f>
        <v>0</v>
      </c>
      <c r="AU1211" s="179"/>
      <c r="AV1211" s="181">
        <f>SUM(AV1209:AV1210)</f>
        <v>0</v>
      </c>
      <c r="AW1211" s="181">
        <f>SUM(AW1209:AW1210)</f>
        <v>0</v>
      </c>
      <c r="AX1211" s="179"/>
      <c r="AY1211" s="181">
        <f>SUM(AY1209:AY1210)</f>
        <v>0</v>
      </c>
      <c r="AZ1211" s="181">
        <f>SUM(AZ1209:AZ1210)</f>
        <v>0</v>
      </c>
      <c r="BA1211" s="179"/>
      <c r="BB1211" s="181">
        <f>SUM(BB1209:BB1210)</f>
        <v>0</v>
      </c>
      <c r="BC1211" s="181">
        <f>SUM(BC1209:BC1210)</f>
        <v>0</v>
      </c>
      <c r="BD1211" s="179"/>
      <c r="BE1211" s="181">
        <f>SUM(BE1209:BE1210)</f>
        <v>0</v>
      </c>
      <c r="BF1211" s="181">
        <f>SUM(BF1209:BF1210)</f>
        <v>0</v>
      </c>
      <c r="BG1211" s="179"/>
      <c r="BH1211" s="181">
        <f>SUM(BH1209:BH1210)</f>
        <v>0</v>
      </c>
      <c r="BI1211" s="181">
        <f>SUM(BI1209:BI1210)</f>
        <v>0</v>
      </c>
      <c r="BJ1211" s="179"/>
      <c r="BK1211" s="181">
        <f>SUM(BK1209:BK1210)</f>
        <v>0</v>
      </c>
      <c r="BL1211" s="181">
        <f>SUM(BL1209:BL1210)</f>
        <v>0</v>
      </c>
      <c r="BM1211" s="179"/>
      <c r="BN1211" s="179"/>
      <c r="BO1211" s="179"/>
      <c r="BP1211" s="179"/>
      <c r="BQ1211" s="181">
        <f t="shared" ref="BQ1211" si="1737">SUM(BQ1209:BQ1210)</f>
        <v>0</v>
      </c>
      <c r="BR1211" s="181"/>
      <c r="BS1211" s="181">
        <f t="shared" ref="BS1211:BW1211" si="1738">SUM(BS1209:BS1210)</f>
        <v>0</v>
      </c>
      <c r="BT1211" s="181">
        <f t="shared" si="1738"/>
        <v>0</v>
      </c>
      <c r="BU1211" s="181">
        <f t="shared" si="1738"/>
        <v>0</v>
      </c>
      <c r="BV1211" s="181">
        <f t="shared" si="1738"/>
        <v>0</v>
      </c>
      <c r="BW1211" s="181">
        <f t="shared" si="1738"/>
        <v>0</v>
      </c>
      <c r="BX1211" s="181">
        <f>SUM(BX1209:BX1210)</f>
        <v>0</v>
      </c>
      <c r="BY1211" s="181">
        <f>SUM(BY1209:BY1210)</f>
        <v>0</v>
      </c>
      <c r="BZ1211" s="181">
        <f t="shared" ref="BZ1211:CD1211" si="1739">SUM(BZ1209:BZ1210)</f>
        <v>0</v>
      </c>
      <c r="CA1211" s="181">
        <f t="shared" si="1739"/>
        <v>0</v>
      </c>
      <c r="CB1211" s="181">
        <f t="shared" si="1739"/>
        <v>0</v>
      </c>
      <c r="CC1211" s="181">
        <f t="shared" si="1739"/>
        <v>0</v>
      </c>
      <c r="CD1211" s="181">
        <f t="shared" si="1739"/>
        <v>0</v>
      </c>
      <c r="CE1211" s="181">
        <f>SUM(CE1209:CE1210)</f>
        <v>0</v>
      </c>
      <c r="CF1211" s="181"/>
      <c r="CG1211" s="593"/>
      <c r="CH1211" s="593"/>
      <c r="CI1211" s="112"/>
      <c r="CJ1211" s="112"/>
      <c r="CK1211" s="112"/>
    </row>
    <row r="1212" spans="1:89" s="220" customFormat="1" ht="21.75" outlineLevel="1" thickBot="1">
      <c r="A1212" s="182"/>
      <c r="B1212" s="183"/>
      <c r="C1212" s="184"/>
      <c r="D1212" s="185" t="s">
        <v>13</v>
      </c>
      <c r="E1212" s="186"/>
      <c r="F1212" s="186"/>
      <c r="G1212" s="186"/>
      <c r="H1212" s="186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7">
        <f>AJ1105+AJ1110+AJ1116+AJ1121+AJ1128+AJ1133+AJ1138+AJ1143+AJ1148+AJ1153+AJ1159+AJ1164+AJ1169+AJ1174+AJ1179+AJ1184+AJ1190+AJ1194+AJ1198+AJ1203+AJ1207+AJ1211</f>
        <v>1917.619994225</v>
      </c>
      <c r="AK1212" s="187">
        <f>AK1105+AK1110+AK1116+AK1121+AK1128+AK1133+AK1138+AK1143+AK1148+AK1153+AK1159+AK1164+AK1169+AK1174+AK1179+AK1184+AK1190+AK1194+AK1198+AK1203+AK1207+AK1211</f>
        <v>16.21673590701646</v>
      </c>
      <c r="AL1212" s="186"/>
      <c r="AM1212" s="187">
        <f>AM1105+AM1110+AM1116+AM1121+AM1128+AM1133+AM1138+AM1143+AM1148+AM1153+AM1159+AM1164+AM1169+AM1174+AM1179+AM1184+AM1190+AM1194+AM1198+AM1203+AM1207+AM1211</f>
        <v>0</v>
      </c>
      <c r="AN1212" s="187">
        <f>AN1105+AN1110+AN1116+AN1121+AN1128+AN1133+AN1138+AN1143+AN1148+AN1153+AN1159+AN1164+AN1169+AN1174+AN1179+AN1184+AN1190+AN1194+AN1198+AN1203+AN1207+AN1211</f>
        <v>0</v>
      </c>
      <c r="AO1212" s="186"/>
      <c r="AP1212" s="187">
        <f>AP1105+AP1110+AP1116+AP1121+AP1128+AP1133+AP1138+AP1143+AP1148+AP1153+AP1159+AP1164+AP1169+AP1174+AP1179+AP1184+AP1190+AP1194+AP1198+AP1203+AP1207+AP1211</f>
        <v>0</v>
      </c>
      <c r="AQ1212" s="187">
        <f>AQ1105+AQ1110+AQ1116+AQ1121+AQ1128+AQ1133+AQ1138+AQ1143+AQ1148+AQ1153+AQ1159+AQ1164+AQ1169+AQ1174+AQ1179+AQ1184+AQ1190+AQ1194+AQ1198+AQ1203+AQ1207+AQ1211</f>
        <v>0</v>
      </c>
      <c r="AR1212" s="186"/>
      <c r="AS1212" s="187">
        <f>AS1105+AS1110+AS1116+AS1121+AS1128+AS1133+AS1138+AS1143+AS1148+AS1153+AS1159+AS1164+AS1169+AS1174+AS1179+AS1184+AS1190+AS1194+AS1198+AS1203+AS1207+AS1211</f>
        <v>0</v>
      </c>
      <c r="AT1212" s="187">
        <f>AT1105+AT1110+AT1116+AT1121+AT1128+AT1133+AT1138+AT1143+AT1148+AT1153+AT1159+AT1164+AT1169+AT1174+AT1179+AT1184+AT1190+AT1194+AT1198+AT1203+AT1207+AT1211</f>
        <v>0</v>
      </c>
      <c r="AU1212" s="186"/>
      <c r="AV1212" s="187">
        <f>AV1105+AV1110+AV1116+AV1121+AV1128+AV1133+AV1138+AV1143+AV1148+AV1153+AV1159+AV1164+AV1169+AV1174+AV1179+AV1184+AV1190+AV1194+AV1198+AV1203+AV1207+AV1211</f>
        <v>0</v>
      </c>
      <c r="AW1212" s="187">
        <f>AW1105+AW1110+AW1116+AW1121+AW1128+AW1133+AW1138+AW1143+AW1148+AW1153+AW1159+AW1164+AW1169+AW1174+AW1179+AW1184+AW1190+AW1194+AW1198+AW1203+AW1207+AW1211</f>
        <v>0</v>
      </c>
      <c r="AX1212" s="186"/>
      <c r="AY1212" s="187">
        <f>AY1105+AY1110+AY1116+AY1121+AY1128+AY1133+AY1138+AY1143+AY1148+AY1153+AY1159+AY1164+AY1169+AY1174+AY1179+AY1184+AY1190+AY1194+AY1198+AY1203+AY1207+AY1211</f>
        <v>0</v>
      </c>
      <c r="AZ1212" s="187">
        <f>AZ1105+AZ1110+AZ1116+AZ1121+AZ1128+AZ1133+AZ1138+AZ1143+AZ1148+AZ1153+AZ1159+AZ1164+AZ1169+AZ1174+AZ1179+AZ1184+AZ1190+AZ1194+AZ1198+AZ1203+AZ1207+AZ1211</f>
        <v>0</v>
      </c>
      <c r="BA1212" s="186"/>
      <c r="BB1212" s="187">
        <f>BB1105+BB1110+BB1116+BB1121+BB1128+BB1133+BB1138+BB1143+BB1148+BB1153+BB1159+BB1164+BB1169+BB1174+BB1179+BB1184+BB1190+BB1194+BB1198+BB1203+BB1207+BB1211</f>
        <v>0</v>
      </c>
      <c r="BC1212" s="187">
        <f>BC1105+BC1110+BC1116+BC1121+BC1128+BC1133+BC1138+BC1143+BC1148+BC1153+BC1159+BC1164+BC1169+BC1174+BC1179+BC1184+BC1190+BC1194+BC1198+BC1203+BC1207+BC1211</f>
        <v>0</v>
      </c>
      <c r="BD1212" s="186"/>
      <c r="BE1212" s="187">
        <f>BE1105+BE1110+BE1116+BE1121+BE1128+BE1133+BE1138+BE1143+BE1148+BE1153+BE1159+BE1164+BE1169+BE1174+BE1179+BE1184+BE1190+BE1194+BE1198+BE1203+BE1207+BE1211</f>
        <v>0</v>
      </c>
      <c r="BF1212" s="187">
        <f>BF1105+BF1110+BF1116+BF1121+BF1128+BF1133+BF1138+BF1143+BF1148+BF1153+BF1159+BF1164+BF1169+BF1174+BF1179+BF1184+BF1190+BF1194+BF1198+BF1203+BF1207+BF1211</f>
        <v>0</v>
      </c>
      <c r="BG1212" s="186"/>
      <c r="BH1212" s="187">
        <f>BH1105+BH1110+BH1116+BH1121+BH1128+BH1133+BH1138+BH1143+BH1148+BH1153+BH1159+BH1164+BH1169+BH1174+BH1179+BH1184+BH1190+BH1194+BH1198+BH1203+BH1207+BH1211</f>
        <v>0</v>
      </c>
      <c r="BI1212" s="187">
        <f>BI1105+BI1110+BI1116+BI1121+BI1128+BI1133+BI1138+BI1143+BI1148+BI1153+BI1159+BI1164+BI1169+BI1174+BI1179+BI1184+BI1190+BI1194+BI1198+BI1203+BI1207+BI1211</f>
        <v>0</v>
      </c>
      <c r="BJ1212" s="186"/>
      <c r="BK1212" s="187">
        <f>BK1105+BK1110+BK1116+BK1121+BK1128+BK1133+BK1138+BK1143+BK1148+BK1153+BK1159+BK1164+BK1169+BK1174+BK1179+BK1184+BK1190+BK1194+BK1198+BK1203+BK1207+BK1211</f>
        <v>0</v>
      </c>
      <c r="BL1212" s="187">
        <f>BL1105+BL1110+BL1116+BL1121+BL1128+BL1133+BL1138+BL1143+BL1148+BL1153+BL1159+BL1164+BL1169+BL1174+BL1179+BL1184+BL1190+BL1194+BL1198+BL1203+BL1207+BL1211</f>
        <v>0</v>
      </c>
      <c r="BM1212" s="186"/>
      <c r="BN1212" s="186"/>
      <c r="BO1212" s="186"/>
      <c r="BP1212" s="186"/>
      <c r="BQ1212" s="187">
        <f t="shared" ref="BQ1212" si="1740">BQ1105+BQ1110+BQ1116+BQ1121+BQ1128+BQ1133+BQ1138+BQ1143+BQ1148+BQ1153+BQ1159+BQ1164+BQ1169+BQ1174+BQ1179+BQ1184+BQ1190+BQ1194+BQ1198+BQ1203+BQ1207+BQ1211</f>
        <v>14.736680874917946</v>
      </c>
      <c r="BR1212" s="187"/>
      <c r="BS1212" s="187">
        <f t="shared" ref="BS1212:BW1212" si="1741">BS1105+BS1110+BS1116+BS1121+BS1128+BS1133+BS1138+BS1143+BS1148+BS1153+BS1159+BS1164+BS1169+BS1174+BS1179+BS1184+BS1190+BS1194+BS1198+BS1203+BS1207+BS1211</f>
        <v>0</v>
      </c>
      <c r="BT1212" s="187">
        <f t="shared" si="1741"/>
        <v>14.736680874917946</v>
      </c>
      <c r="BU1212" s="187">
        <f t="shared" si="1741"/>
        <v>0</v>
      </c>
      <c r="BV1212" s="187">
        <f t="shared" si="1741"/>
        <v>0</v>
      </c>
      <c r="BW1212" s="187">
        <f t="shared" si="1741"/>
        <v>0</v>
      </c>
      <c r="BX1212" s="187">
        <f>BX1105+BX1110+BX1116+BX1121+BX1128+BX1133+BX1138+BX1143+BX1148+BX1153+BX1159+BX1164+BX1169+BX1174+BX1179+BX1184+BX1190+BX1194+BX1198+BX1203+BX1207+BX1211</f>
        <v>0</v>
      </c>
      <c r="BY1212" s="187">
        <f>BY1105+BY1110+BY1116+BY1121+BY1128+BY1133+BY1138+BY1143+BY1148+BY1153+BY1159+BY1164+BY1169+BY1174+BY1179+BY1184+BY1190+BY1194+BY1198+BY1203+BY1207+BY1211</f>
        <v>0</v>
      </c>
      <c r="BZ1212" s="187">
        <f t="shared" ref="BZ1212" si="1742">BZ1105+BZ1110+BZ1116+BZ1121+BZ1128+BZ1133+BZ1138+BZ1143+BZ1148+BZ1153+BZ1159+BZ1164+BZ1169+BZ1174+BZ1179+BZ1184+BZ1190+BZ1194+BZ1198+BZ1203+BZ1207+BZ1211</f>
        <v>0</v>
      </c>
      <c r="CA1212" s="187">
        <f t="shared" ref="CA1212" si="1743">CA1105+CA1110+CA1116+CA1121+CA1128+CA1133+CA1138+CA1143+CA1148+CA1153+CA1159+CA1164+CA1169+CA1174+CA1179+CA1184+CA1190+CA1194+CA1198+CA1203+CA1207+CA1211</f>
        <v>0</v>
      </c>
      <c r="CB1212" s="187">
        <f t="shared" ref="CB1212" si="1744">CB1105+CB1110+CB1116+CB1121+CB1128+CB1133+CB1138+CB1143+CB1148+CB1153+CB1159+CB1164+CB1169+CB1174+CB1179+CB1184+CB1190+CB1194+CB1198+CB1203+CB1207+CB1211</f>
        <v>0</v>
      </c>
      <c r="CC1212" s="187">
        <f t="shared" ref="CC1212" si="1745">CC1105+CC1110+CC1116+CC1121+CC1128+CC1133+CC1138+CC1143+CC1148+CC1153+CC1159+CC1164+CC1169+CC1174+CC1179+CC1184+CC1190+CC1194+CC1198+CC1203+CC1207+CC1211</f>
        <v>0.97546308000000004</v>
      </c>
      <c r="CD1212" s="187">
        <f t="shared" ref="CD1212" si="1746">CD1105+CD1110+CD1116+CD1121+CD1128+CD1133+CD1138+CD1143+CD1148+CD1153+CD1159+CD1164+CD1169+CD1174+CD1179+CD1184+CD1190+CD1194+CD1198+CD1203+CD1207+CD1211</f>
        <v>0</v>
      </c>
      <c r="CE1212" s="187">
        <f t="shared" ref="CE1212" si="1747">CE1105+CE1110+CE1116+CE1121+CE1128+CE1133+CE1138+CE1143+CE1148+CE1153+CE1159+CE1164+CE1169+CE1174+CE1179+CE1184+CE1190+CE1194+CE1198+CE1203+CE1207+CE1211</f>
        <v>0</v>
      </c>
      <c r="CF1212" s="187">
        <f t="shared" ref="CF1212" si="1748">CF1105+CF1110+CF1116+CF1121+CF1128+CF1133+CF1138+CF1143+CF1148+CF1153+CF1159+CF1164+CF1169+CF1174+CF1179+CF1184+CF1190+CF1194+CF1198+CF1203+CF1207+CF1211</f>
        <v>0</v>
      </c>
      <c r="CG1212" s="187">
        <f t="shared" ref="CG1212" si="1749">CG1105+CG1110+CG1116+CG1121+CG1128+CG1133+CG1138+CG1143+CG1148+CG1153+CG1159+CG1164+CG1169+CG1174+CG1179+CG1184+CG1190+CG1194+CG1198+CG1203+CG1207+CG1211</f>
        <v>0</v>
      </c>
      <c r="CH1212" s="187">
        <f t="shared" ref="CH1212" si="1750">CH1105+CH1110+CH1116+CH1121+CH1128+CH1133+CH1138+CH1143+CH1148+CH1153+CH1159+CH1164+CH1169+CH1174+CH1179+CH1184+CH1190+CH1194+CH1198+CH1203+CH1207+CH1211</f>
        <v>0</v>
      </c>
      <c r="CI1212" s="186"/>
      <c r="CJ1212" s="186"/>
      <c r="CK1212" s="188"/>
    </row>
    <row r="1213" spans="1:89" ht="67.5" customHeight="1">
      <c r="A1213" s="157" t="s">
        <v>451</v>
      </c>
      <c r="B1213" s="158"/>
      <c r="C1213" s="159"/>
      <c r="D1213" s="158"/>
      <c r="E1213" s="158"/>
      <c r="F1213" s="158"/>
      <c r="G1213" s="158"/>
      <c r="H1213" s="158"/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  <c r="T1213" s="158"/>
      <c r="U1213" s="158"/>
      <c r="V1213" s="158"/>
      <c r="W1213" s="158"/>
      <c r="X1213" s="158"/>
      <c r="Y1213" s="158"/>
      <c r="Z1213" s="158"/>
      <c r="AA1213" s="158"/>
      <c r="AB1213" s="158"/>
      <c r="AC1213" s="158"/>
      <c r="AD1213" s="158"/>
      <c r="AE1213" s="158"/>
      <c r="AF1213" s="158"/>
      <c r="AG1213" s="158"/>
      <c r="AH1213" s="158"/>
      <c r="AI1213" s="158"/>
      <c r="AJ1213" s="158"/>
      <c r="AK1213" s="158"/>
      <c r="AL1213" s="158"/>
      <c r="AM1213" s="158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</row>
    <row r="1214" spans="1:89" ht="31.5" outlineLevel="1">
      <c r="A1214" s="75"/>
      <c r="B1214" s="75"/>
      <c r="C1214" s="94">
        <v>1</v>
      </c>
      <c r="D1214" s="129" t="s">
        <v>289</v>
      </c>
      <c r="E1214" s="189"/>
      <c r="F1214" s="189"/>
      <c r="G1214" s="189"/>
      <c r="H1214" s="189"/>
      <c r="I1214" s="189"/>
      <c r="J1214" s="189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63">
        <f t="shared" ref="AB1214:BI1214" si="1751">AB1224+AB1229+AB1235+AB1240</f>
        <v>30.411040370752119</v>
      </c>
      <c r="AC1214" s="163"/>
      <c r="AD1214" s="163"/>
      <c r="AE1214" s="163"/>
      <c r="AF1214" s="163"/>
      <c r="AG1214" s="163"/>
      <c r="AH1214" s="163"/>
      <c r="AI1214" s="163">
        <f t="shared" si="1751"/>
        <v>20.253966800525667</v>
      </c>
      <c r="AJ1214" s="163">
        <f t="shared" si="1751"/>
        <v>6977.4915627810924</v>
      </c>
      <c r="AK1214" s="163">
        <f t="shared" si="1751"/>
        <v>57.000254823269245</v>
      </c>
      <c r="AL1214" s="163">
        <f t="shared" si="1751"/>
        <v>1.0580860000000001</v>
      </c>
      <c r="AM1214" s="163">
        <f t="shared" si="1751"/>
        <v>364.510627</v>
      </c>
      <c r="AN1214" s="163">
        <f t="shared" si="1751"/>
        <v>3.4535508720729364</v>
      </c>
      <c r="AO1214" s="163">
        <f t="shared" si="1751"/>
        <v>0.122142</v>
      </c>
      <c r="AP1214" s="163">
        <f t="shared" si="1751"/>
        <v>42.077919000000001</v>
      </c>
      <c r="AQ1214" s="163">
        <f t="shared" si="1751"/>
        <v>0.37478678947052774</v>
      </c>
      <c r="AR1214" s="163">
        <f t="shared" si="1751"/>
        <v>1.2737680000000002</v>
      </c>
      <c r="AS1214" s="163">
        <f t="shared" si="1751"/>
        <v>438.81307600000008</v>
      </c>
      <c r="AT1214" s="163">
        <f t="shared" si="1751"/>
        <v>4.1463865035881762</v>
      </c>
      <c r="AU1214" s="163">
        <f t="shared" si="1751"/>
        <v>2.3310899999999997</v>
      </c>
      <c r="AV1214" s="163">
        <f t="shared" si="1751"/>
        <v>803.06050499999992</v>
      </c>
      <c r="AW1214" s="163">
        <f t="shared" si="1751"/>
        <v>7.7303242451542875</v>
      </c>
      <c r="AX1214" s="163">
        <f t="shared" si="1751"/>
        <v>4.7850859999999997</v>
      </c>
      <c r="AY1214" s="163">
        <f t="shared" si="1751"/>
        <v>1648.462127</v>
      </c>
      <c r="AZ1214" s="163">
        <f t="shared" si="1751"/>
        <v>15.705048410285929</v>
      </c>
      <c r="BA1214" s="163">
        <f t="shared" si="1751"/>
        <v>2.2659569999999998</v>
      </c>
      <c r="BB1214" s="163">
        <f t="shared" si="1751"/>
        <v>780.6221865</v>
      </c>
      <c r="BC1214" s="163">
        <f t="shared" si="1751"/>
        <v>7.7913151753235326</v>
      </c>
      <c r="BD1214" s="163">
        <f t="shared" si="1751"/>
        <v>2.151125</v>
      </c>
      <c r="BE1214" s="163">
        <f t="shared" si="1751"/>
        <v>741.06256250000001</v>
      </c>
      <c r="BF1214" s="163">
        <f t="shared" si="1751"/>
        <v>7.7684903909874388</v>
      </c>
      <c r="BG1214" s="163">
        <f t="shared" si="1751"/>
        <v>2.0425550000000001</v>
      </c>
      <c r="BH1214" s="163">
        <f t="shared" si="1751"/>
        <v>703.66019749999998</v>
      </c>
      <c r="BI1214" s="163">
        <f t="shared" si="1751"/>
        <v>7.7476756108272617</v>
      </c>
      <c r="BJ1214" s="163">
        <f>BJ1224+BJ1229+BJ1235+BJ1240</f>
        <v>1.9393069999999999</v>
      </c>
      <c r="BK1214" s="163">
        <f>BK1224+BK1229+BK1235+BK1240</f>
        <v>668.09126149999997</v>
      </c>
      <c r="BL1214" s="163">
        <f>BL1224+BL1229+BL1235+BL1240</f>
        <v>7.7267655177842185</v>
      </c>
      <c r="BM1214" s="189"/>
      <c r="BN1214" s="189"/>
      <c r="BO1214" s="189"/>
      <c r="BP1214" s="189"/>
      <c r="BQ1214" s="163">
        <f>BQ1224+BQ1229+BQ1235+BQ1240</f>
        <v>75.392393668153545</v>
      </c>
      <c r="BR1214" s="163"/>
      <c r="BS1214" s="163">
        <f>BS1224+BS1229+BS1235+BS1240</f>
        <v>0</v>
      </c>
      <c r="BT1214" s="163">
        <f t="shared" ref="BT1214:BW1214" si="1752">BT1224+BT1229+BT1235+BT1240</f>
        <v>19.0509806254307</v>
      </c>
      <c r="BU1214" s="163">
        <f t="shared" si="1752"/>
        <v>18.484354064348601</v>
      </c>
      <c r="BV1214" s="163">
        <f t="shared" si="1752"/>
        <v>18.976832661201474</v>
      </c>
      <c r="BW1214" s="163">
        <f t="shared" si="1752"/>
        <v>18.880226317172767</v>
      </c>
      <c r="BX1214" s="163">
        <f>BX1224+BX1229+BX1235+BX1240</f>
        <v>18.487232927237706</v>
      </c>
      <c r="BY1214" s="163">
        <f>BY1224+BY1229+BY1235+BY1240</f>
        <v>21.019611342166918</v>
      </c>
      <c r="BZ1214" s="163">
        <f t="shared" ref="BZ1214:CH1214" si="1753">BZ1224+BZ1229+BZ1235+BZ1240</f>
        <v>0.277195723</v>
      </c>
      <c r="CA1214" s="163">
        <f t="shared" si="1753"/>
        <v>0</v>
      </c>
      <c r="CB1214" s="163">
        <f t="shared" si="1753"/>
        <v>0</v>
      </c>
      <c r="CC1214" s="163">
        <f t="shared" si="1753"/>
        <v>2.6573532430000006</v>
      </c>
      <c r="CD1214" s="163">
        <f t="shared" si="1753"/>
        <v>0</v>
      </c>
      <c r="CE1214" s="163">
        <f t="shared" si="1753"/>
        <v>0</v>
      </c>
      <c r="CF1214" s="163">
        <f t="shared" si="1753"/>
        <v>0</v>
      </c>
      <c r="CG1214" s="163">
        <f t="shared" si="1753"/>
        <v>0</v>
      </c>
      <c r="CH1214" s="163">
        <f t="shared" si="1753"/>
        <v>0</v>
      </c>
      <c r="CI1214" s="189"/>
      <c r="CJ1214" s="189"/>
      <c r="CK1214" s="189"/>
    </row>
    <row r="1215" spans="1:89" outlineLevel="1">
      <c r="A1215" s="214"/>
      <c r="B1215" s="214"/>
      <c r="C1215" s="95" t="s">
        <v>44</v>
      </c>
      <c r="D1215" s="122" t="s">
        <v>101</v>
      </c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221"/>
      <c r="AB1215" s="575">
        <f t="shared" ref="AB1215:AB1223" si="1754">AI1215+AX1215+BA1215+BD1215+AF1215</f>
        <v>0</v>
      </c>
      <c r="AC1215" s="246"/>
      <c r="AD1215" s="246"/>
      <c r="AE1215" s="246"/>
      <c r="AF1215" s="246"/>
      <c r="AG1215" s="246"/>
      <c r="AH1215" s="246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246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246"/>
      <c r="CG1215" s="582"/>
      <c r="CH1215" s="582"/>
      <c r="CI1215" s="112"/>
      <c r="CJ1215" s="112"/>
      <c r="CK1215" s="112"/>
    </row>
    <row r="1216" spans="1:89" s="220" customFormat="1" outlineLevel="1">
      <c r="A1216" s="214"/>
      <c r="B1216" s="214"/>
      <c r="C1216" s="466" t="s">
        <v>203</v>
      </c>
      <c r="D1216" s="464" t="s">
        <v>418</v>
      </c>
      <c r="E1216" s="222"/>
      <c r="F1216" s="222" t="s">
        <v>14</v>
      </c>
      <c r="G1216" s="599">
        <f t="shared" ref="G1216:G1223" si="1755">J1216+O1216+P1216+Q1216+I1216</f>
        <v>113</v>
      </c>
      <c r="H1216" s="224">
        <f>H1217+H1218+H1219</f>
        <v>15</v>
      </c>
      <c r="I1216" s="224">
        <f>I1217+I1218+I1219</f>
        <v>15</v>
      </c>
      <c r="J1216" s="224">
        <f>J1217+J1218+J1219</f>
        <v>41</v>
      </c>
      <c r="K1216" s="224">
        <f t="shared" ref="K1216" si="1756">K1217+K1218+K1219</f>
        <v>0</v>
      </c>
      <c r="L1216" s="224">
        <f t="shared" ref="L1216" si="1757">L1217+L1218+L1219</f>
        <v>5</v>
      </c>
      <c r="M1216" s="224">
        <f t="shared" ref="M1216" si="1758">M1217+M1218+M1219</f>
        <v>14</v>
      </c>
      <c r="N1216" s="224">
        <f t="shared" ref="N1216:O1216" si="1759">N1217+N1218+N1219</f>
        <v>0</v>
      </c>
      <c r="O1216" s="571">
        <f t="shared" si="1759"/>
        <v>19</v>
      </c>
      <c r="P1216" s="224">
        <f t="shared" ref="P1216" si="1760">P1217+P1218+P1219</f>
        <v>19</v>
      </c>
      <c r="Q1216" s="224">
        <f t="shared" ref="Q1216" si="1761">Q1217+Q1218+Q1219</f>
        <v>19</v>
      </c>
      <c r="R1216" s="224">
        <f t="shared" ref="R1216" si="1762">R1217+R1218+R1219</f>
        <v>19</v>
      </c>
      <c r="S1216" s="224">
        <f t="shared" ref="S1216" si="1763">S1217+S1218+S1219</f>
        <v>19</v>
      </c>
      <c r="T1216" s="221">
        <f t="shared" ref="T1216:T1222" si="1764">SUM(U1216:Z1216)</f>
        <v>31</v>
      </c>
      <c r="U1216" s="221">
        <f t="shared" ref="U1216:V1216" si="1765">U1217+U1218+U1219</f>
        <v>15</v>
      </c>
      <c r="V1216" s="221">
        <f t="shared" si="1765"/>
        <v>0</v>
      </c>
      <c r="W1216" s="221">
        <f>W1217+W1218+W1219</f>
        <v>16</v>
      </c>
      <c r="X1216" s="221">
        <f t="shared" ref="X1216:Z1216" si="1766">X1217+X1218+X1219</f>
        <v>0</v>
      </c>
      <c r="Y1216" s="221">
        <f t="shared" si="1766"/>
        <v>0</v>
      </c>
      <c r="Z1216" s="221">
        <f t="shared" si="1766"/>
        <v>0</v>
      </c>
      <c r="AA1216" s="229" t="s">
        <v>316</v>
      </c>
      <c r="AB1216" s="575">
        <f t="shared" si="1754"/>
        <v>5.7976252566735106E-4</v>
      </c>
      <c r="AC1216" s="222">
        <f t="shared" ref="AC1216:AE1216" si="1767">AC1217+AC1218+AC1219</f>
        <v>2.0060468631897201E-4</v>
      </c>
      <c r="AD1216" s="222">
        <f t="shared" si="1767"/>
        <v>6.9108314436885851E-2</v>
      </c>
      <c r="AE1216" s="222">
        <f t="shared" si="1767"/>
        <v>6.1284731670445956E-4</v>
      </c>
      <c r="AF1216" s="222">
        <v>0</v>
      </c>
      <c r="AG1216" s="222">
        <v>0</v>
      </c>
      <c r="AH1216" s="222">
        <v>0</v>
      </c>
      <c r="AI1216" s="222">
        <v>1.5276252566735101E-4</v>
      </c>
      <c r="AJ1216" s="222">
        <v>5.2626690092402423E-2</v>
      </c>
      <c r="AK1216" s="222">
        <v>4.316824505832348E-4</v>
      </c>
      <c r="AL1216" s="222">
        <v>0</v>
      </c>
      <c r="AM1216" s="222">
        <v>0</v>
      </c>
      <c r="AN1216" s="222">
        <v>0</v>
      </c>
      <c r="AO1216" s="222">
        <v>2.4000000000000001E-5</v>
      </c>
      <c r="AP1216" s="222">
        <v>8.268000000000001E-3</v>
      </c>
      <c r="AQ1216" s="222">
        <v>7.3642833319355059E-5</v>
      </c>
      <c r="AR1216" s="222">
        <v>1.15E-4</v>
      </c>
      <c r="AS1216" s="222">
        <v>3.96175E-2</v>
      </c>
      <c r="AT1216" s="222">
        <v>3.7434952668982126E-4</v>
      </c>
      <c r="AU1216" s="222">
        <v>0</v>
      </c>
      <c r="AV1216" s="222">
        <v>0</v>
      </c>
      <c r="AW1216" s="222">
        <v>0</v>
      </c>
      <c r="AX1216" s="222">
        <v>1.3900000000000002E-4</v>
      </c>
      <c r="AY1216" s="222">
        <v>4.7885499999999998E-2</v>
      </c>
      <c r="AZ1216" s="222">
        <v>4.4799236000917631E-4</v>
      </c>
      <c r="BA1216" s="222">
        <v>1.44E-4</v>
      </c>
      <c r="BB1216" s="222">
        <v>4.9607999999999999E-2</v>
      </c>
      <c r="BC1216" s="222">
        <v>4.9177007999985742E-4</v>
      </c>
      <c r="BD1216" s="222">
        <v>1.44E-4</v>
      </c>
      <c r="BE1216" s="222">
        <v>4.9607999999999999E-2</v>
      </c>
      <c r="BF1216" s="222">
        <v>5.1678863999998726E-4</v>
      </c>
      <c r="BG1216" s="222">
        <v>1.44E-4</v>
      </c>
      <c r="BH1216" s="222">
        <v>4.9607999999999999E-2</v>
      </c>
      <c r="BI1216" s="222">
        <v>5.4308591999978784E-4</v>
      </c>
      <c r="BJ1216" s="222">
        <v>1.44E-4</v>
      </c>
      <c r="BK1216" s="222">
        <v>4.9607999999999999E-2</v>
      </c>
      <c r="BL1216" s="222">
        <v>5.7072960000005145E-4</v>
      </c>
      <c r="BM1216" s="221"/>
      <c r="BN1216" s="221"/>
      <c r="BO1216" s="221"/>
      <c r="BP1216" s="221"/>
      <c r="BQ1216" s="575">
        <f>SUM(BU1216:BY1216)</f>
        <v>0</v>
      </c>
      <c r="BR1216" s="363"/>
      <c r="BS1216" s="223">
        <v>0</v>
      </c>
      <c r="BT1216" s="223">
        <v>0</v>
      </c>
      <c r="BU1216" s="223">
        <v>0</v>
      </c>
      <c r="BV1216" s="223">
        <v>0</v>
      </c>
      <c r="BW1216" s="223">
        <v>0</v>
      </c>
      <c r="BX1216" s="223">
        <v>0</v>
      </c>
      <c r="BY1216" s="223">
        <v>0</v>
      </c>
      <c r="BZ1216" s="112"/>
      <c r="CA1216" s="239"/>
      <c r="CB1216" s="112"/>
      <c r="CC1216" s="112"/>
      <c r="CD1216" s="112"/>
      <c r="CE1216" s="112"/>
      <c r="CF1216" s="246"/>
      <c r="CG1216" s="582"/>
      <c r="CH1216" s="582"/>
      <c r="CI1216" s="112"/>
      <c r="CJ1216" s="112"/>
      <c r="CK1216" s="112"/>
    </row>
    <row r="1217" spans="1:89" s="220" customFormat="1" ht="45" outlineLevel="1">
      <c r="A1217" s="222"/>
      <c r="B1217" s="222"/>
      <c r="C1217" s="569" t="s">
        <v>419</v>
      </c>
      <c r="D1217" s="219" t="s">
        <v>422</v>
      </c>
      <c r="E1217" s="222" t="s">
        <v>74</v>
      </c>
      <c r="F1217" s="222" t="s">
        <v>14</v>
      </c>
      <c r="G1217" s="599">
        <f t="shared" si="1755"/>
        <v>0</v>
      </c>
      <c r="H1217" s="570"/>
      <c r="I1217" s="571"/>
      <c r="J1217" s="570"/>
      <c r="K1217" s="224"/>
      <c r="L1217" s="224"/>
      <c r="M1217" s="224"/>
      <c r="N1217" s="224"/>
      <c r="O1217" s="571">
        <f t="shared" ref="O1217:O1223" si="1768">SUM(K1217:N1217)</f>
        <v>0</v>
      </c>
      <c r="P1217" s="224"/>
      <c r="Q1217" s="224"/>
      <c r="R1217" s="224"/>
      <c r="S1217" s="224"/>
      <c r="T1217" s="221">
        <f t="shared" si="1764"/>
        <v>0</v>
      </c>
      <c r="U1217" s="222"/>
      <c r="V1217" s="222"/>
      <c r="W1217" s="222"/>
      <c r="X1217" s="222"/>
      <c r="Y1217" s="222"/>
      <c r="Z1217" s="222"/>
      <c r="AA1217" s="229" t="s">
        <v>316</v>
      </c>
      <c r="AB1217" s="575">
        <f t="shared" si="1754"/>
        <v>0</v>
      </c>
      <c r="AC1217" s="222"/>
      <c r="AD1217" s="568">
        <f t="shared" ref="AD1217:AD1221" si="1769">AC1217*344.5</f>
        <v>0</v>
      </c>
      <c r="AE1217" s="578"/>
      <c r="AF1217" s="222"/>
      <c r="AG1217" s="568">
        <v>0</v>
      </c>
      <c r="AH1217" s="578"/>
      <c r="AI1217" s="222"/>
      <c r="AJ1217" s="568">
        <v>0</v>
      </c>
      <c r="AK1217" s="222"/>
      <c r="AL1217" s="222"/>
      <c r="AM1217" s="222">
        <v>0</v>
      </c>
      <c r="AN1217" s="222"/>
      <c r="AO1217" s="222"/>
      <c r="AP1217" s="222">
        <v>0</v>
      </c>
      <c r="AQ1217" s="222"/>
      <c r="AR1217" s="222"/>
      <c r="AS1217" s="222">
        <v>0</v>
      </c>
      <c r="AT1217" s="222"/>
      <c r="AU1217" s="222"/>
      <c r="AV1217" s="222">
        <v>0</v>
      </c>
      <c r="AW1217" s="222"/>
      <c r="AX1217" s="222">
        <v>0</v>
      </c>
      <c r="AY1217" s="222">
        <v>0</v>
      </c>
      <c r="AZ1217" s="222">
        <v>0</v>
      </c>
      <c r="BA1217" s="222"/>
      <c r="BB1217" s="222">
        <v>0</v>
      </c>
      <c r="BC1217" s="222"/>
      <c r="BD1217" s="222"/>
      <c r="BE1217" s="222">
        <v>0</v>
      </c>
      <c r="BF1217" s="222"/>
      <c r="BG1217" s="222"/>
      <c r="BH1217" s="222">
        <v>0</v>
      </c>
      <c r="BI1217" s="222"/>
      <c r="BJ1217" s="222"/>
      <c r="BK1217" s="222">
        <v>0</v>
      </c>
      <c r="BL1217" s="222"/>
      <c r="BM1217" s="222"/>
      <c r="BN1217" s="222"/>
      <c r="BO1217" s="222"/>
      <c r="BP1217" s="222"/>
      <c r="BQ1217" s="599">
        <f>SUM(BS1217:BW1217)</f>
        <v>0</v>
      </c>
      <c r="BR1217" s="223"/>
      <c r="BS1217" s="660">
        <v>0</v>
      </c>
      <c r="BT1217" s="660">
        <v>0</v>
      </c>
      <c r="BU1217" s="660">
        <v>0</v>
      </c>
      <c r="BV1217" s="660">
        <v>0</v>
      </c>
      <c r="BW1217" s="660">
        <v>0</v>
      </c>
      <c r="BX1217" s="660">
        <v>0</v>
      </c>
      <c r="BY1217" s="660">
        <v>0</v>
      </c>
      <c r="BZ1217" s="222"/>
      <c r="CA1217" s="223"/>
      <c r="CB1217" s="222"/>
      <c r="CC1217" s="222"/>
      <c r="CD1217" s="222"/>
      <c r="CE1217" s="222"/>
      <c r="CF1217" s="222"/>
      <c r="CG1217" s="222"/>
      <c r="CH1217" s="222"/>
      <c r="CI1217" s="221"/>
      <c r="CJ1217" s="221"/>
      <c r="CK1217" s="214"/>
    </row>
    <row r="1218" spans="1:89" s="220" customFormat="1" ht="30" outlineLevel="1">
      <c r="A1218" s="568"/>
      <c r="B1218" s="624"/>
      <c r="C1218" s="569" t="s">
        <v>420</v>
      </c>
      <c r="D1218" s="219" t="s">
        <v>423</v>
      </c>
      <c r="E1218" s="222" t="s">
        <v>345</v>
      </c>
      <c r="F1218" s="222" t="s">
        <v>14</v>
      </c>
      <c r="G1218" s="599">
        <f t="shared" si="1755"/>
        <v>72</v>
      </c>
      <c r="H1218" s="570">
        <f>I1218</f>
        <v>15</v>
      </c>
      <c r="I1218" s="571">
        <v>15</v>
      </c>
      <c r="J1218" s="570"/>
      <c r="K1218" s="571">
        <v>0</v>
      </c>
      <c r="L1218" s="571">
        <v>5</v>
      </c>
      <c r="M1218" s="571">
        <v>14</v>
      </c>
      <c r="N1218" s="571">
        <v>0</v>
      </c>
      <c r="O1218" s="571">
        <f t="shared" si="1768"/>
        <v>19</v>
      </c>
      <c r="P1218" s="571">
        <v>19</v>
      </c>
      <c r="Q1218" s="571">
        <v>19</v>
      </c>
      <c r="R1218" s="571">
        <v>19</v>
      </c>
      <c r="S1218" s="571">
        <v>19</v>
      </c>
      <c r="T1218" s="221">
        <f t="shared" si="1764"/>
        <v>31</v>
      </c>
      <c r="U1218" s="568">
        <v>15</v>
      </c>
      <c r="V1218" s="568"/>
      <c r="W1218" s="568">
        <f>(5+14+2)-(5+14+2)+16</f>
        <v>16</v>
      </c>
      <c r="X1218" s="568"/>
      <c r="Y1218" s="568"/>
      <c r="Z1218" s="568"/>
      <c r="AA1218" s="229" t="s">
        <v>316</v>
      </c>
      <c r="AB1218" s="575">
        <f t="shared" si="1754"/>
        <v>5.7976252566735106E-4</v>
      </c>
      <c r="AC1218" s="295">
        <f>U1218/$U$44*$AC$44/$U$44</f>
        <v>2.0060468631897201E-4</v>
      </c>
      <c r="AD1218" s="568">
        <f t="shared" si="1769"/>
        <v>6.9108314436885851E-2</v>
      </c>
      <c r="AE1218" s="579">
        <v>6.1284731670445956E-4</v>
      </c>
      <c r="AF1218" s="222"/>
      <c r="AG1218" s="568">
        <v>0</v>
      </c>
      <c r="AH1218" s="579">
        <v>0</v>
      </c>
      <c r="AI1218" s="568">
        <v>1.5276252566735101E-4</v>
      </c>
      <c r="AJ1218" s="568">
        <v>5.2626690092402423E-2</v>
      </c>
      <c r="AK1218" s="568">
        <v>4.316824505832348E-4</v>
      </c>
      <c r="AL1218" s="568">
        <v>0</v>
      </c>
      <c r="AM1218" s="568">
        <v>0</v>
      </c>
      <c r="AN1218" s="568">
        <v>0</v>
      </c>
      <c r="AO1218" s="568">
        <v>2.4000000000000001E-5</v>
      </c>
      <c r="AP1218" s="568">
        <v>8.268000000000001E-3</v>
      </c>
      <c r="AQ1218" s="568">
        <v>7.3642833319355059E-5</v>
      </c>
      <c r="AR1218" s="568">
        <v>1.15E-4</v>
      </c>
      <c r="AS1218" s="568">
        <v>3.96175E-2</v>
      </c>
      <c r="AT1218" s="568">
        <v>3.7434952668982126E-4</v>
      </c>
      <c r="AU1218" s="568">
        <v>0</v>
      </c>
      <c r="AV1218" s="568">
        <v>0</v>
      </c>
      <c r="AW1218" s="568">
        <v>0</v>
      </c>
      <c r="AX1218" s="222">
        <v>1.3900000000000002E-4</v>
      </c>
      <c r="AY1218" s="222">
        <v>4.7885499999999998E-2</v>
      </c>
      <c r="AZ1218" s="222">
        <v>4.4799236000917631E-4</v>
      </c>
      <c r="BA1218" s="568">
        <v>1.44E-4</v>
      </c>
      <c r="BB1218" s="568">
        <v>4.9607999999999999E-2</v>
      </c>
      <c r="BC1218" s="568">
        <v>4.9177007999985742E-4</v>
      </c>
      <c r="BD1218" s="568">
        <v>1.44E-4</v>
      </c>
      <c r="BE1218" s="568">
        <v>4.9607999999999999E-2</v>
      </c>
      <c r="BF1218" s="568">
        <v>5.1678863999998726E-4</v>
      </c>
      <c r="BG1218" s="568">
        <v>1.44E-4</v>
      </c>
      <c r="BH1218" s="568">
        <v>4.9607999999999999E-2</v>
      </c>
      <c r="BI1218" s="568">
        <v>5.4308591999978784E-4</v>
      </c>
      <c r="BJ1218" s="568">
        <v>1.44E-4</v>
      </c>
      <c r="BK1218" s="568">
        <v>4.9607999999999999E-2</v>
      </c>
      <c r="BL1218" s="568">
        <v>5.7072960000005145E-4</v>
      </c>
      <c r="BM1218" s="568"/>
      <c r="BN1218" s="568"/>
      <c r="BO1218" s="568"/>
      <c r="BP1218" s="568"/>
      <c r="BQ1218" s="599">
        <f t="shared" ref="BQ1218:BQ1222" si="1770">SUM(BS1218:BW1218)</f>
        <v>0</v>
      </c>
      <c r="BR1218" s="223"/>
      <c r="BS1218" s="660">
        <v>0</v>
      </c>
      <c r="BT1218" s="660">
        <v>0</v>
      </c>
      <c r="BU1218" s="660">
        <v>0</v>
      </c>
      <c r="BV1218" s="660">
        <v>0</v>
      </c>
      <c r="BW1218" s="660">
        <v>0</v>
      </c>
      <c r="BX1218" s="660">
        <v>0</v>
      </c>
      <c r="BY1218" s="660">
        <v>0</v>
      </c>
      <c r="BZ1218" s="570"/>
      <c r="CA1218" s="223"/>
      <c r="CB1218" s="578"/>
      <c r="CC1218" s="578"/>
      <c r="CD1218" s="578"/>
      <c r="CE1218" s="578"/>
      <c r="CF1218" s="578"/>
      <c r="CG1218" s="578"/>
      <c r="CH1218" s="578"/>
      <c r="CI1218" s="578"/>
      <c r="CJ1218" s="578"/>
      <c r="CK1218" s="577"/>
    </row>
    <row r="1219" spans="1:89" s="220" customFormat="1" ht="30" outlineLevel="1">
      <c r="A1219" s="568"/>
      <c r="B1219" s="624"/>
      <c r="C1219" s="574" t="s">
        <v>421</v>
      </c>
      <c r="D1219" s="313" t="s">
        <v>424</v>
      </c>
      <c r="E1219" s="222" t="s">
        <v>75</v>
      </c>
      <c r="F1219" s="222" t="s">
        <v>14</v>
      </c>
      <c r="G1219" s="599">
        <f t="shared" si="1755"/>
        <v>41</v>
      </c>
      <c r="H1219" s="570"/>
      <c r="I1219" s="571"/>
      <c r="J1219" s="570">
        <v>41</v>
      </c>
      <c r="K1219" s="571">
        <v>0</v>
      </c>
      <c r="L1219" s="571">
        <v>0</v>
      </c>
      <c r="M1219" s="571">
        <v>0</v>
      </c>
      <c r="N1219" s="571">
        <v>0</v>
      </c>
      <c r="O1219" s="571">
        <f t="shared" si="1768"/>
        <v>0</v>
      </c>
      <c r="P1219" s="571">
        <v>0</v>
      </c>
      <c r="Q1219" s="571">
        <v>0</v>
      </c>
      <c r="R1219" s="571">
        <v>0</v>
      </c>
      <c r="S1219" s="571">
        <v>0</v>
      </c>
      <c r="T1219" s="221">
        <f t="shared" si="1764"/>
        <v>0</v>
      </c>
      <c r="U1219" s="568"/>
      <c r="V1219" s="568"/>
      <c r="W1219" s="568">
        <v>0</v>
      </c>
      <c r="X1219" s="568"/>
      <c r="Y1219" s="568"/>
      <c r="Z1219" s="568"/>
      <c r="AA1219" s="296" t="s">
        <v>316</v>
      </c>
      <c r="AB1219" s="575">
        <f t="shared" si="1754"/>
        <v>0</v>
      </c>
      <c r="AC1219" s="212"/>
      <c r="AD1219" s="568">
        <f t="shared" si="1769"/>
        <v>0</v>
      </c>
      <c r="AE1219" s="584"/>
      <c r="AF1219" s="212"/>
      <c r="AG1219" s="568">
        <v>0</v>
      </c>
      <c r="AH1219" s="579">
        <v>0</v>
      </c>
      <c r="AI1219" s="568">
        <v>0</v>
      </c>
      <c r="AJ1219" s="568">
        <v>0</v>
      </c>
      <c r="AK1219" s="568">
        <v>0</v>
      </c>
      <c r="AL1219" s="568">
        <v>0</v>
      </c>
      <c r="AM1219" s="568">
        <v>0</v>
      </c>
      <c r="AN1219" s="568">
        <v>0</v>
      </c>
      <c r="AO1219" s="568"/>
      <c r="AP1219" s="568">
        <v>0</v>
      </c>
      <c r="AQ1219" s="568"/>
      <c r="AR1219" s="568"/>
      <c r="AS1219" s="568">
        <v>0</v>
      </c>
      <c r="AT1219" s="568"/>
      <c r="AU1219" s="568">
        <v>0</v>
      </c>
      <c r="AV1219" s="568">
        <v>0</v>
      </c>
      <c r="AW1219" s="568">
        <v>0</v>
      </c>
      <c r="AX1219" s="222">
        <v>0</v>
      </c>
      <c r="AY1219" s="222">
        <v>0</v>
      </c>
      <c r="AZ1219" s="222">
        <v>0</v>
      </c>
      <c r="BA1219" s="568"/>
      <c r="BB1219" s="568">
        <v>0</v>
      </c>
      <c r="BC1219" s="568"/>
      <c r="BD1219" s="568"/>
      <c r="BE1219" s="568">
        <v>0</v>
      </c>
      <c r="BF1219" s="568"/>
      <c r="BG1219" s="568"/>
      <c r="BH1219" s="568">
        <v>0</v>
      </c>
      <c r="BI1219" s="568"/>
      <c r="BJ1219" s="568"/>
      <c r="BK1219" s="568">
        <v>0</v>
      </c>
      <c r="BL1219" s="568"/>
      <c r="BM1219" s="568"/>
      <c r="BN1219" s="568"/>
      <c r="BO1219" s="568"/>
      <c r="BP1219" s="568"/>
      <c r="BQ1219" s="599">
        <f t="shared" si="1770"/>
        <v>0</v>
      </c>
      <c r="BR1219" s="223"/>
      <c r="BS1219" s="660">
        <v>0</v>
      </c>
      <c r="BT1219" s="660">
        <v>0</v>
      </c>
      <c r="BU1219" s="660">
        <v>0</v>
      </c>
      <c r="BV1219" s="660">
        <v>0</v>
      </c>
      <c r="BW1219" s="660">
        <v>0</v>
      </c>
      <c r="BX1219" s="660">
        <v>0</v>
      </c>
      <c r="BY1219" s="660">
        <v>0</v>
      </c>
      <c r="BZ1219" s="570"/>
      <c r="CA1219" s="223"/>
      <c r="CB1219" s="578"/>
      <c r="CC1219" s="578"/>
      <c r="CD1219" s="578"/>
      <c r="CE1219" s="578"/>
      <c r="CF1219" s="578"/>
      <c r="CG1219" s="578"/>
      <c r="CH1219" s="578"/>
      <c r="CI1219" s="578"/>
      <c r="CJ1219" s="578"/>
      <c r="CK1219" s="577"/>
    </row>
    <row r="1220" spans="1:89" s="220" customFormat="1" ht="30" outlineLevel="1">
      <c r="A1220" s="568"/>
      <c r="B1220" s="624"/>
      <c r="C1220" s="466" t="s">
        <v>205</v>
      </c>
      <c r="D1220" s="467" t="s">
        <v>425</v>
      </c>
      <c r="E1220" s="222" t="s">
        <v>75</v>
      </c>
      <c r="F1220" s="222" t="s">
        <v>14</v>
      </c>
      <c r="G1220" s="599">
        <f t="shared" si="1755"/>
        <v>20</v>
      </c>
      <c r="H1220" s="570"/>
      <c r="I1220" s="571"/>
      <c r="J1220" s="570">
        <v>5</v>
      </c>
      <c r="K1220" s="571">
        <v>1</v>
      </c>
      <c r="L1220" s="571">
        <v>2</v>
      </c>
      <c r="M1220" s="571">
        <v>1</v>
      </c>
      <c r="N1220" s="571">
        <v>1</v>
      </c>
      <c r="O1220" s="571">
        <f t="shared" si="1768"/>
        <v>5</v>
      </c>
      <c r="P1220" s="571">
        <v>5</v>
      </c>
      <c r="Q1220" s="571">
        <v>5</v>
      </c>
      <c r="R1220" s="571">
        <v>5</v>
      </c>
      <c r="S1220" s="571">
        <v>5</v>
      </c>
      <c r="T1220" s="221">
        <f t="shared" si="1764"/>
        <v>10</v>
      </c>
      <c r="U1220" s="568"/>
      <c r="V1220" s="568"/>
      <c r="W1220" s="568">
        <v>10</v>
      </c>
      <c r="X1220" s="568"/>
      <c r="Y1220" s="568"/>
      <c r="Z1220" s="568"/>
      <c r="AA1220" s="222" t="s">
        <v>316</v>
      </c>
      <c r="AB1220" s="575">
        <f t="shared" si="1754"/>
        <v>23.946548</v>
      </c>
      <c r="AC1220" s="222"/>
      <c r="AD1220" s="568">
        <f t="shared" si="1769"/>
        <v>0</v>
      </c>
      <c r="AE1220" s="584"/>
      <c r="AF1220" s="222"/>
      <c r="AG1220" s="568">
        <v>0</v>
      </c>
      <c r="AH1220" s="584"/>
      <c r="AI1220" s="568">
        <v>18.241548000000002</v>
      </c>
      <c r="AJ1220" s="568">
        <v>6284.2132860000002</v>
      </c>
      <c r="AK1220" s="568">
        <v>51.388744308333337</v>
      </c>
      <c r="AL1220" s="568">
        <v>1</v>
      </c>
      <c r="AM1220" s="581">
        <v>344.5</v>
      </c>
      <c r="AN1220" s="568">
        <v>3.2639604645302334</v>
      </c>
      <c r="AO1220" s="568">
        <v>0</v>
      </c>
      <c r="AP1220" s="581">
        <v>0</v>
      </c>
      <c r="AQ1220" s="568">
        <v>0</v>
      </c>
      <c r="AR1220" s="568">
        <v>0</v>
      </c>
      <c r="AS1220" s="581">
        <v>0</v>
      </c>
      <c r="AT1220" s="568">
        <v>0</v>
      </c>
      <c r="AU1220" s="568">
        <v>1</v>
      </c>
      <c r="AV1220" s="581">
        <v>344.5</v>
      </c>
      <c r="AW1220" s="568">
        <v>3.2927933419351367</v>
      </c>
      <c r="AX1220" s="295">
        <v>2</v>
      </c>
      <c r="AY1220" s="295">
        <v>689</v>
      </c>
      <c r="AZ1220" s="295">
        <v>6.5567538064653696</v>
      </c>
      <c r="BA1220" s="568">
        <v>1.9</v>
      </c>
      <c r="BB1220" s="581">
        <v>654.54999999999995</v>
      </c>
      <c r="BC1220" s="568">
        <v>6.488632999998118</v>
      </c>
      <c r="BD1220" s="568">
        <v>1.8049999999999999</v>
      </c>
      <c r="BE1220" s="581">
        <v>621.82249999999999</v>
      </c>
      <c r="BF1220" s="568">
        <v>6.4778020499998403</v>
      </c>
      <c r="BG1220" s="568">
        <v>1.71475</v>
      </c>
      <c r="BH1220" s="581">
        <v>590.73137499999996</v>
      </c>
      <c r="BI1220" s="568">
        <v>6.4670595924974732</v>
      </c>
      <c r="BJ1220" s="568">
        <v>1.629013</v>
      </c>
      <c r="BK1220" s="581">
        <v>561.19497850000005</v>
      </c>
      <c r="BL1220" s="568">
        <v>6.4564301242005815</v>
      </c>
      <c r="BM1220" s="568"/>
      <c r="BN1220" s="568"/>
      <c r="BO1220" s="568"/>
      <c r="BP1220" s="568"/>
      <c r="BQ1220" s="599">
        <f t="shared" si="1770"/>
        <v>4.7982781899235158</v>
      </c>
      <c r="BR1220" s="223"/>
      <c r="BS1220" s="660"/>
      <c r="BT1220" s="660">
        <v>2.02474133722095</v>
      </c>
      <c r="BU1220" s="660">
        <v>0.97231785270256643</v>
      </c>
      <c r="BV1220" s="660">
        <v>0.92370200000000002</v>
      </c>
      <c r="BW1220" s="660">
        <v>0.87751699999999999</v>
      </c>
      <c r="BX1220" s="660">
        <v>0.83364099999999997</v>
      </c>
      <c r="BY1220" s="660">
        <v>0.79195899999999997</v>
      </c>
      <c r="BZ1220" s="570"/>
      <c r="CA1220" s="223"/>
      <c r="CB1220" s="568"/>
      <c r="CC1220" s="568">
        <v>2.3801575200000005</v>
      </c>
      <c r="CD1220" s="568"/>
      <c r="CE1220" s="568"/>
      <c r="CF1220" s="568"/>
      <c r="CG1220" s="568"/>
      <c r="CH1220" s="568"/>
      <c r="CI1220" s="578"/>
      <c r="CJ1220" s="578"/>
      <c r="CK1220" s="577"/>
    </row>
    <row r="1221" spans="1:89" s="220" customFormat="1" ht="30" outlineLevel="1">
      <c r="A1221" s="568"/>
      <c r="B1221" s="624"/>
      <c r="C1221" s="468" t="s">
        <v>207</v>
      </c>
      <c r="D1221" s="467" t="s">
        <v>371</v>
      </c>
      <c r="E1221" s="222" t="s">
        <v>75</v>
      </c>
      <c r="F1221" s="222" t="s">
        <v>14</v>
      </c>
      <c r="G1221" s="599">
        <f t="shared" si="1755"/>
        <v>3</v>
      </c>
      <c r="H1221" s="570"/>
      <c r="I1221" s="571"/>
      <c r="J1221" s="570"/>
      <c r="K1221" s="571">
        <v>0</v>
      </c>
      <c r="L1221" s="571">
        <v>0</v>
      </c>
      <c r="M1221" s="571">
        <v>0</v>
      </c>
      <c r="N1221" s="571">
        <v>1</v>
      </c>
      <c r="O1221" s="571">
        <f t="shared" si="1768"/>
        <v>1</v>
      </c>
      <c r="P1221" s="571">
        <v>1</v>
      </c>
      <c r="Q1221" s="571">
        <v>1</v>
      </c>
      <c r="R1221" s="571">
        <v>1</v>
      </c>
      <c r="S1221" s="571">
        <v>1</v>
      </c>
      <c r="T1221" s="221">
        <f t="shared" si="1764"/>
        <v>0</v>
      </c>
      <c r="U1221" s="568"/>
      <c r="V1221" s="568"/>
      <c r="W1221" s="568"/>
      <c r="X1221" s="568"/>
      <c r="Y1221" s="568"/>
      <c r="Z1221" s="568"/>
      <c r="AA1221" s="222" t="s">
        <v>316</v>
      </c>
      <c r="AB1221" s="575">
        <f t="shared" si="1754"/>
        <v>5.1317000000000002E-2</v>
      </c>
      <c r="AC1221" s="222">
        <f>AF1221/$AF$47</f>
        <v>0</v>
      </c>
      <c r="AD1221" s="568">
        <f t="shared" si="1769"/>
        <v>0</v>
      </c>
      <c r="AE1221" s="584"/>
      <c r="AF1221" s="222"/>
      <c r="AG1221" s="568">
        <v>0</v>
      </c>
      <c r="AH1221" s="584"/>
      <c r="AI1221" s="568"/>
      <c r="AJ1221" s="568">
        <v>0</v>
      </c>
      <c r="AK1221" s="568"/>
      <c r="AL1221" s="568">
        <v>0</v>
      </c>
      <c r="AM1221" s="581">
        <v>0</v>
      </c>
      <c r="AN1221" s="568">
        <v>0</v>
      </c>
      <c r="AO1221" s="568">
        <v>0</v>
      </c>
      <c r="AP1221" s="581">
        <v>0</v>
      </c>
      <c r="AQ1221" s="568">
        <v>0</v>
      </c>
      <c r="AR1221" s="568">
        <v>0</v>
      </c>
      <c r="AS1221" s="581">
        <v>0</v>
      </c>
      <c r="AT1221" s="568">
        <v>0</v>
      </c>
      <c r="AU1221" s="568">
        <v>1.8578999999999998E-2</v>
      </c>
      <c r="AV1221" s="581">
        <v>6.4004654999999993</v>
      </c>
      <c r="AW1221" s="568">
        <v>0.11570342120252312</v>
      </c>
      <c r="AX1221" s="295">
        <v>1.8578999999999998E-2</v>
      </c>
      <c r="AY1221" s="295">
        <v>6.4004654999999993</v>
      </c>
      <c r="AZ1221" s="295">
        <v>0.11570342120252312</v>
      </c>
      <c r="BA1221" s="568">
        <v>1.7499000000000001E-2</v>
      </c>
      <c r="BB1221" s="581">
        <v>6.0284054999999999</v>
      </c>
      <c r="BC1221" s="568">
        <v>0.11267371326575952</v>
      </c>
      <c r="BD1221" s="568">
        <v>1.5238999999999999E-2</v>
      </c>
      <c r="BE1221" s="581">
        <v>5.2498354999999997</v>
      </c>
      <c r="BF1221" s="568">
        <v>0.10320135532762789</v>
      </c>
      <c r="BG1221" s="568">
        <v>1.3284000000000001E-2</v>
      </c>
      <c r="BH1221" s="581">
        <v>4.5763379999999998</v>
      </c>
      <c r="BI1221" s="568">
        <v>9.4422083300252035E-2</v>
      </c>
      <c r="BJ1221" s="568">
        <v>1.1592E-2</v>
      </c>
      <c r="BK1221" s="581">
        <v>3.9934439999999998</v>
      </c>
      <c r="BL1221" s="568">
        <v>8.6459886783530379E-2</v>
      </c>
      <c r="BM1221" s="568"/>
      <c r="BN1221" s="568"/>
      <c r="BO1221" s="568"/>
      <c r="BP1221" s="568"/>
      <c r="BQ1221" s="599">
        <f t="shared" si="1770"/>
        <v>0.91235216671135344</v>
      </c>
      <c r="BR1221" s="223"/>
      <c r="BS1221" s="660"/>
      <c r="BT1221" s="665">
        <v>0</v>
      </c>
      <c r="BU1221" s="660">
        <v>0.37113617326083342</v>
      </c>
      <c r="BV1221" s="660">
        <v>0.29245523888702935</v>
      </c>
      <c r="BW1221" s="660">
        <v>0.24876075456349064</v>
      </c>
      <c r="BX1221" s="660">
        <v>0.22935352229265757</v>
      </c>
      <c r="BY1221" s="660">
        <v>0.21194821041874401</v>
      </c>
      <c r="BZ1221" s="570"/>
      <c r="CA1221" s="223"/>
      <c r="CB1221" s="568"/>
      <c r="CC1221" s="568"/>
      <c r="CD1221" s="568"/>
      <c r="CE1221" s="568"/>
      <c r="CF1221" s="568"/>
      <c r="CG1221" s="568"/>
      <c r="CH1221" s="568"/>
      <c r="CI1221" s="578"/>
      <c r="CJ1221" s="578"/>
      <c r="CK1221" s="577"/>
    </row>
    <row r="1222" spans="1:89" ht="30" outlineLevel="1">
      <c r="A1222" s="568"/>
      <c r="B1222" s="624"/>
      <c r="C1222" s="466" t="s">
        <v>209</v>
      </c>
      <c r="D1222" s="469" t="s">
        <v>366</v>
      </c>
      <c r="E1222" s="226" t="s">
        <v>75</v>
      </c>
      <c r="F1222" s="226" t="s">
        <v>14</v>
      </c>
      <c r="G1222" s="599">
        <f t="shared" si="1755"/>
        <v>2174.5</v>
      </c>
      <c r="H1222" s="225">
        <v>165</v>
      </c>
      <c r="I1222" s="571">
        <v>82.5</v>
      </c>
      <c r="J1222" s="225">
        <v>472</v>
      </c>
      <c r="K1222" s="571">
        <v>131</v>
      </c>
      <c r="L1222" s="571">
        <v>131</v>
      </c>
      <c r="M1222" s="571">
        <v>131</v>
      </c>
      <c r="N1222" s="571">
        <v>131</v>
      </c>
      <c r="O1222" s="571">
        <f t="shared" si="1768"/>
        <v>524</v>
      </c>
      <c r="P1222" s="571">
        <v>540</v>
      </c>
      <c r="Q1222" s="571">
        <v>556</v>
      </c>
      <c r="R1222" s="571">
        <v>573</v>
      </c>
      <c r="S1222" s="571">
        <v>590</v>
      </c>
      <c r="T1222" s="221">
        <f t="shared" si="1764"/>
        <v>1195.5</v>
      </c>
      <c r="U1222" s="568">
        <v>600</v>
      </c>
      <c r="V1222" s="571">
        <v>82.5</v>
      </c>
      <c r="W1222" s="568">
        <v>513</v>
      </c>
      <c r="X1222" s="568"/>
      <c r="Y1222" s="568"/>
      <c r="Z1222" s="568"/>
      <c r="AA1222" s="222" t="s">
        <v>316</v>
      </c>
      <c r="AB1222" s="575">
        <f t="shared" si="1754"/>
        <v>6.4125956082264501</v>
      </c>
      <c r="AC1222" s="222">
        <f>6.27039461672128+3.55542783738066-AC1221-AC1220-AC1219-AC1218-AC1217</f>
        <v>9.8256218494156204</v>
      </c>
      <c r="AD1222" s="568">
        <f t="shared" ref="AD1222" si="1771">AC1222*344.5</f>
        <v>3384.9267271236813</v>
      </c>
      <c r="AE1222" s="584">
        <f>20.8751798432728+9.15533879140057-AE1221-AE1220-AE1219-AE1218-AE1217</f>
        <v>30.029905787356665</v>
      </c>
      <c r="AF1222" s="222">
        <v>0.95490557022644995</v>
      </c>
      <c r="AG1222" s="568">
        <v>328.96496894301202</v>
      </c>
      <c r="AH1222" s="584">
        <v>2.72369245218295</v>
      </c>
      <c r="AI1222" s="568">
        <v>2.0122660379999999</v>
      </c>
      <c r="AJ1222" s="568">
        <v>693.22565009099992</v>
      </c>
      <c r="AK1222" s="568">
        <v>5.6110788324853278</v>
      </c>
      <c r="AL1222" s="568">
        <v>5.8085999999999999E-2</v>
      </c>
      <c r="AM1222" s="568">
        <v>20.010626999999999</v>
      </c>
      <c r="AN1222" s="568">
        <v>0.18959040754270312</v>
      </c>
      <c r="AO1222" s="568">
        <v>0.122118</v>
      </c>
      <c r="AP1222" s="568">
        <v>42.069651</v>
      </c>
      <c r="AQ1222" s="568">
        <v>0.37471314663720839</v>
      </c>
      <c r="AR1222" s="568">
        <v>1.2736530000000001</v>
      </c>
      <c r="AS1222" s="568">
        <v>438.77345850000006</v>
      </c>
      <c r="AT1222" s="568">
        <v>4.146012154061486</v>
      </c>
      <c r="AU1222" s="568">
        <v>1.312511</v>
      </c>
      <c r="AV1222" s="568">
        <v>452.16003949999998</v>
      </c>
      <c r="AW1222" s="568">
        <v>4.3218274820166283</v>
      </c>
      <c r="AX1222" s="222">
        <v>2.7663679999999999</v>
      </c>
      <c r="AY1222" s="222">
        <v>953.01377600000001</v>
      </c>
      <c r="AZ1222" s="222">
        <v>9.0321431902580258</v>
      </c>
      <c r="BA1222" s="568">
        <v>0.34831400000000001</v>
      </c>
      <c r="BB1222" s="568">
        <v>119.994173</v>
      </c>
      <c r="BC1222" s="568">
        <v>1.1895166919796551</v>
      </c>
      <c r="BD1222" s="568">
        <v>0.33074199999999998</v>
      </c>
      <c r="BE1222" s="568">
        <v>113.940619</v>
      </c>
      <c r="BF1222" s="568">
        <v>1.1869701970199706</v>
      </c>
      <c r="BG1222" s="568">
        <v>0.31437700000000002</v>
      </c>
      <c r="BH1222" s="568">
        <v>108.30287650000001</v>
      </c>
      <c r="BI1222" s="568">
        <v>1.1856508491095368</v>
      </c>
      <c r="BJ1222" s="568">
        <v>0.29855799999999999</v>
      </c>
      <c r="BK1222" s="568">
        <v>102.85323099999999</v>
      </c>
      <c r="BL1222" s="568">
        <v>1.1833047772001066</v>
      </c>
      <c r="BM1222" s="568"/>
      <c r="BN1222" s="568"/>
      <c r="BO1222" s="568"/>
      <c r="BP1222" s="568"/>
      <c r="BQ1222" s="599">
        <f t="shared" si="1770"/>
        <v>69.681763311518679</v>
      </c>
      <c r="BR1222" s="223"/>
      <c r="BS1222" s="660"/>
      <c r="BT1222" s="660">
        <v>17.026239288209752</v>
      </c>
      <c r="BU1222" s="660">
        <v>17.140900038385201</v>
      </c>
      <c r="BV1222" s="660">
        <v>17.760675422314446</v>
      </c>
      <c r="BW1222" s="660">
        <v>17.753948562609278</v>
      </c>
      <c r="BX1222" s="660">
        <v>17.424238404945047</v>
      </c>
      <c r="BY1222" s="660">
        <v>20.015704131748173</v>
      </c>
      <c r="BZ1222" s="570">
        <f>SUM(CA1222:CD1222)</f>
        <v>0.277195723</v>
      </c>
      <c r="CA1222" s="223"/>
      <c r="CB1222" s="568"/>
      <c r="CC1222" s="568">
        <v>0.277195723</v>
      </c>
      <c r="CD1222" s="568"/>
      <c r="CE1222" s="568"/>
      <c r="CF1222" s="568"/>
      <c r="CG1222" s="568"/>
      <c r="CH1222" s="568"/>
      <c r="CI1222" s="578"/>
      <c r="CJ1222" s="601"/>
      <c r="CK1222" s="577"/>
    </row>
    <row r="1223" spans="1:89" outlineLevel="1">
      <c r="A1223" s="214"/>
      <c r="B1223" s="214"/>
      <c r="C1223" s="97" t="s">
        <v>104</v>
      </c>
      <c r="D1223" s="124"/>
      <c r="E1223" s="222"/>
      <c r="F1223" s="222"/>
      <c r="G1223" s="225">
        <f t="shared" si="1755"/>
        <v>0</v>
      </c>
      <c r="H1223" s="112">
        <f>SUM(I1223:L1223)</f>
        <v>0</v>
      </c>
      <c r="I1223" s="224">
        <f>SUM(J1223:M1223)</f>
        <v>0</v>
      </c>
      <c r="J1223" s="112">
        <f>SUM(K1223:N1223)</f>
        <v>0</v>
      </c>
      <c r="K1223" s="112"/>
      <c r="L1223" s="112"/>
      <c r="M1223" s="112"/>
      <c r="N1223" s="112"/>
      <c r="O1223" s="571">
        <f t="shared" si="1768"/>
        <v>0</v>
      </c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222"/>
      <c r="AB1223" s="575">
        <f t="shared" si="1754"/>
        <v>0</v>
      </c>
      <c r="AC1223" s="247"/>
      <c r="AD1223" s="247"/>
      <c r="AE1223" s="247"/>
      <c r="AF1223" s="247"/>
      <c r="AG1223" s="247"/>
      <c r="AH1223" s="247"/>
      <c r="AI1223" s="225"/>
      <c r="AJ1223" s="225"/>
      <c r="AK1223" s="225"/>
      <c r="AL1223" s="225"/>
      <c r="AM1223" s="222"/>
      <c r="AN1223" s="225"/>
      <c r="AO1223" s="225"/>
      <c r="AP1223" s="222"/>
      <c r="AQ1223" s="225"/>
      <c r="AR1223" s="225"/>
      <c r="AS1223" s="222"/>
      <c r="AT1223" s="225"/>
      <c r="AU1223" s="225"/>
      <c r="AV1223" s="222"/>
      <c r="AW1223" s="225"/>
      <c r="AX1223" s="222"/>
      <c r="AY1223" s="222"/>
      <c r="AZ1223" s="222"/>
      <c r="BA1223" s="225"/>
      <c r="BB1223" s="222"/>
      <c r="BC1223" s="225"/>
      <c r="BD1223" s="225"/>
      <c r="BE1223" s="222"/>
      <c r="BF1223" s="225"/>
      <c r="BG1223" s="225"/>
      <c r="BH1223" s="222"/>
      <c r="BI1223" s="225"/>
      <c r="BJ1223" s="225"/>
      <c r="BK1223" s="222"/>
      <c r="BL1223" s="225"/>
      <c r="BM1223" s="112"/>
      <c r="BN1223" s="112"/>
      <c r="BO1223" s="112"/>
      <c r="BP1223" s="112"/>
      <c r="BQ1223" s="575"/>
      <c r="BR1223" s="223"/>
      <c r="BS1223" s="225"/>
      <c r="BT1223" s="225"/>
      <c r="BU1223" s="225"/>
      <c r="BV1223" s="225"/>
      <c r="BW1223" s="225"/>
      <c r="BX1223" s="225"/>
      <c r="BY1223" s="225"/>
      <c r="BZ1223" s="225">
        <f>SUM(CA1223:CD1223)</f>
        <v>0</v>
      </c>
      <c r="CA1223" s="223"/>
      <c r="CB1223" s="222"/>
      <c r="CC1223" s="222"/>
      <c r="CD1223" s="222"/>
      <c r="CE1223" s="222"/>
      <c r="CF1223" s="226"/>
      <c r="CG1223" s="568"/>
      <c r="CH1223" s="568"/>
      <c r="CI1223" s="89"/>
      <c r="CJ1223" s="89"/>
      <c r="CK1223" s="222"/>
    </row>
    <row r="1224" spans="1:89" outlineLevel="1">
      <c r="A1224" s="117"/>
      <c r="B1224" s="117"/>
      <c r="C1224" s="97"/>
      <c r="D1224" s="124" t="s">
        <v>13</v>
      </c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24"/>
      <c r="AB1224" s="111">
        <f>SUM(AB1217:AB1223)</f>
        <v>30.411040370752119</v>
      </c>
      <c r="AC1224" s="247">
        <f t="shared" ref="AC1224:AE1224" si="1772">SUM(AC1217:AC1223)</f>
        <v>9.8258224541019388</v>
      </c>
      <c r="AD1224" s="247">
        <f t="shared" si="1772"/>
        <v>3384.9958354381183</v>
      </c>
      <c r="AE1224" s="247">
        <f t="shared" si="1772"/>
        <v>30.030518634673371</v>
      </c>
      <c r="AF1224" s="247">
        <f t="shared" ref="AF1224" si="1773">SUM(AF1217:AF1223)</f>
        <v>0.95490557022644995</v>
      </c>
      <c r="AG1224" s="247">
        <f t="shared" ref="AG1224" si="1774">SUM(AG1217:AG1223)</f>
        <v>328.96496894301202</v>
      </c>
      <c r="AH1224" s="247">
        <f t="shared" ref="AH1224" si="1775">SUM(AH1217:AH1223)</f>
        <v>2.72369245218295</v>
      </c>
      <c r="AI1224" s="111">
        <f>SUM(AI1217:AI1223)</f>
        <v>20.253966800525667</v>
      </c>
      <c r="AJ1224" s="225">
        <f t="shared" ref="AJ1224:BP1224" si="1776">SUM(AJ1217:AJ1223)</f>
        <v>6977.4915627810924</v>
      </c>
      <c r="AK1224" s="225">
        <f t="shared" si="1776"/>
        <v>57.000254823269245</v>
      </c>
      <c r="AL1224" s="225">
        <f t="shared" si="1776"/>
        <v>1.0580860000000001</v>
      </c>
      <c r="AM1224" s="225">
        <f t="shared" si="1776"/>
        <v>364.510627</v>
      </c>
      <c r="AN1224" s="225">
        <f t="shared" si="1776"/>
        <v>3.4535508720729364</v>
      </c>
      <c r="AO1224" s="225">
        <f t="shared" si="1776"/>
        <v>0.122142</v>
      </c>
      <c r="AP1224" s="225">
        <f t="shared" si="1776"/>
        <v>42.077919000000001</v>
      </c>
      <c r="AQ1224" s="225">
        <f t="shared" si="1776"/>
        <v>0.37478678947052774</v>
      </c>
      <c r="AR1224" s="225">
        <f t="shared" si="1776"/>
        <v>1.2737680000000002</v>
      </c>
      <c r="AS1224" s="225">
        <f t="shared" si="1776"/>
        <v>438.81307600000008</v>
      </c>
      <c r="AT1224" s="225">
        <f t="shared" si="1776"/>
        <v>4.1463865035881762</v>
      </c>
      <c r="AU1224" s="225">
        <f t="shared" si="1776"/>
        <v>2.3310899999999997</v>
      </c>
      <c r="AV1224" s="225">
        <f t="shared" si="1776"/>
        <v>803.06050499999992</v>
      </c>
      <c r="AW1224" s="225">
        <f t="shared" si="1776"/>
        <v>7.7303242451542875</v>
      </c>
      <c r="AX1224" s="225">
        <f t="shared" si="1776"/>
        <v>4.7850859999999997</v>
      </c>
      <c r="AY1224" s="225">
        <f t="shared" si="1776"/>
        <v>1648.462127</v>
      </c>
      <c r="AZ1224" s="225">
        <f t="shared" si="1776"/>
        <v>15.705048410285929</v>
      </c>
      <c r="BA1224" s="225">
        <f t="shared" si="1776"/>
        <v>2.2659569999999998</v>
      </c>
      <c r="BB1224" s="225">
        <f t="shared" si="1776"/>
        <v>780.6221865</v>
      </c>
      <c r="BC1224" s="225">
        <f t="shared" si="1776"/>
        <v>7.7913151753235326</v>
      </c>
      <c r="BD1224" s="225">
        <f t="shared" si="1776"/>
        <v>2.151125</v>
      </c>
      <c r="BE1224" s="225">
        <f t="shared" si="1776"/>
        <v>741.06256250000001</v>
      </c>
      <c r="BF1224" s="225">
        <f t="shared" si="1776"/>
        <v>7.7684903909874388</v>
      </c>
      <c r="BG1224" s="225">
        <f t="shared" si="1776"/>
        <v>2.0425550000000001</v>
      </c>
      <c r="BH1224" s="225">
        <f t="shared" si="1776"/>
        <v>703.66019749999998</v>
      </c>
      <c r="BI1224" s="225">
        <f t="shared" si="1776"/>
        <v>7.7476756108272617</v>
      </c>
      <c r="BJ1224" s="225">
        <f t="shared" si="1776"/>
        <v>1.9393069999999999</v>
      </c>
      <c r="BK1224" s="225">
        <f t="shared" si="1776"/>
        <v>668.09126149999997</v>
      </c>
      <c r="BL1224" s="225">
        <f t="shared" si="1776"/>
        <v>7.7267655177842185</v>
      </c>
      <c r="BM1224" s="225">
        <f t="shared" si="1776"/>
        <v>0</v>
      </c>
      <c r="BN1224" s="225">
        <f t="shared" si="1776"/>
        <v>0</v>
      </c>
      <c r="BO1224" s="225">
        <f t="shared" si="1776"/>
        <v>0</v>
      </c>
      <c r="BP1224" s="225">
        <f t="shared" si="1776"/>
        <v>0</v>
      </c>
      <c r="BQ1224" s="599">
        <f t="shared" ref="BQ1224" si="1777">SUM(BQ1217:BQ1223)</f>
        <v>75.392393668153545</v>
      </c>
      <c r="BR1224" s="247">
        <f t="shared" ref="BR1224" si="1778">SUM(BR1217:BR1223)</f>
        <v>0</v>
      </c>
      <c r="BS1224" s="111">
        <f t="shared" ref="BS1224" si="1779">SUM(BS1217:BS1223)</f>
        <v>0</v>
      </c>
      <c r="BT1224" s="111">
        <f>SUM(BT1217:BT1223)</f>
        <v>19.0509806254307</v>
      </c>
      <c r="BU1224" s="111">
        <f t="shared" ref="BU1224" si="1780">SUM(BU1217:BU1223)</f>
        <v>18.484354064348601</v>
      </c>
      <c r="BV1224" s="111">
        <f t="shared" ref="BV1224" si="1781">SUM(BV1217:BV1223)</f>
        <v>18.976832661201474</v>
      </c>
      <c r="BW1224" s="111">
        <f t="shared" ref="BW1224" si="1782">SUM(BW1217:BW1223)</f>
        <v>18.880226317172767</v>
      </c>
      <c r="BX1224" s="225">
        <f t="shared" ref="BX1224" si="1783">SUM(BX1217:BX1223)</f>
        <v>18.487232927237706</v>
      </c>
      <c r="BY1224" s="225">
        <f t="shared" ref="BY1224" si="1784">SUM(BY1217:BY1223)</f>
        <v>21.019611342166918</v>
      </c>
      <c r="BZ1224" s="225">
        <f t="shared" ref="BZ1224" si="1785">SUM(BZ1217:BZ1223)</f>
        <v>0.277195723</v>
      </c>
      <c r="CA1224" s="247">
        <f t="shared" ref="CA1224" si="1786">SUM(CA1217:CA1223)</f>
        <v>0</v>
      </c>
      <c r="CB1224" s="225">
        <f t="shared" ref="CB1224" si="1787">SUM(CB1217:CB1223)</f>
        <v>0</v>
      </c>
      <c r="CC1224" s="225">
        <f t="shared" ref="CC1224" si="1788">SUM(CC1217:CC1223)</f>
        <v>2.6573532430000006</v>
      </c>
      <c r="CD1224" s="225">
        <f t="shared" ref="CD1224" si="1789">SUM(CD1217:CD1223)</f>
        <v>0</v>
      </c>
      <c r="CE1224" s="225">
        <f t="shared" ref="CE1224" si="1790">SUM(CE1217:CE1223)</f>
        <v>0</v>
      </c>
      <c r="CF1224" s="225">
        <f t="shared" ref="CF1224" si="1791">SUM(CF1217:CF1223)</f>
        <v>0</v>
      </c>
      <c r="CG1224" s="225">
        <f t="shared" ref="CG1224" si="1792">SUM(CG1217:CG1223)</f>
        <v>0</v>
      </c>
      <c r="CH1224" s="225">
        <f t="shared" ref="CH1224" si="1793">SUM(CH1217:CH1223)</f>
        <v>0</v>
      </c>
      <c r="CI1224" s="89"/>
      <c r="CJ1224" s="89"/>
      <c r="CK1224" s="222"/>
    </row>
    <row r="1225" spans="1:89" outlineLevel="1">
      <c r="A1225" s="117"/>
      <c r="B1225" s="117"/>
      <c r="C1225" s="95" t="s">
        <v>45</v>
      </c>
      <c r="D1225" s="122" t="s">
        <v>105</v>
      </c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23"/>
      <c r="AB1225" s="112"/>
      <c r="AC1225" s="246"/>
      <c r="AD1225" s="246"/>
      <c r="AE1225" s="246"/>
      <c r="AF1225" s="246"/>
      <c r="AG1225" s="246"/>
      <c r="AH1225" s="246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246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246"/>
      <c r="CG1225" s="582"/>
      <c r="CH1225" s="582"/>
      <c r="CI1225" s="112"/>
      <c r="CJ1225" s="112"/>
      <c r="CK1225" s="112"/>
    </row>
    <row r="1226" spans="1:89" hidden="1" outlineLevel="1">
      <c r="A1226" s="117"/>
      <c r="B1226" s="117"/>
      <c r="C1226" s="95"/>
      <c r="D1226" s="122"/>
      <c r="E1226" s="123"/>
      <c r="F1226" s="123"/>
      <c r="G1226" s="111">
        <f>J1226+O1226+P1226+Q1226+R1226</f>
        <v>0</v>
      </c>
      <c r="H1226" s="225">
        <f t="shared" ref="H1226:J1228" si="1794">SUM(I1226:L1226)</f>
        <v>0</v>
      </c>
      <c r="I1226" s="225">
        <f t="shared" si="1794"/>
        <v>0</v>
      </c>
      <c r="J1226" s="111">
        <f t="shared" si="1794"/>
        <v>0</v>
      </c>
      <c r="K1226" s="123"/>
      <c r="L1226" s="123"/>
      <c r="M1226" s="123"/>
      <c r="N1226" s="123"/>
      <c r="O1226" s="123"/>
      <c r="P1226" s="123"/>
      <c r="Q1226" s="123"/>
      <c r="R1226" s="123"/>
      <c r="S1226" s="221"/>
      <c r="T1226" s="123"/>
      <c r="U1226" s="123"/>
      <c r="V1226" s="123"/>
      <c r="W1226" s="123"/>
      <c r="X1226" s="123"/>
      <c r="Y1226" s="123"/>
      <c r="Z1226" s="221"/>
      <c r="AA1226" s="123"/>
      <c r="AB1226" s="111">
        <f>AI1226+AX1226+BA1226+BD1226+BG1226</f>
        <v>0</v>
      </c>
      <c r="AC1226" s="247"/>
      <c r="AD1226" s="247"/>
      <c r="AE1226" s="247"/>
      <c r="AF1226" s="247"/>
      <c r="AG1226" s="247"/>
      <c r="AH1226" s="247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221"/>
      <c r="BK1226" s="221"/>
      <c r="BL1226" s="221"/>
      <c r="BM1226" s="124"/>
      <c r="BN1226" s="124"/>
      <c r="BO1226" s="124"/>
      <c r="BP1226" s="124"/>
      <c r="BQ1226" s="111">
        <f>SUM(BS1226:BW1226)</f>
        <v>0</v>
      </c>
      <c r="BR1226" s="247"/>
      <c r="BS1226" s="123"/>
      <c r="BT1226" s="123"/>
      <c r="BU1226" s="123"/>
      <c r="BV1226" s="123"/>
      <c r="BW1226" s="123"/>
      <c r="BX1226" s="221"/>
      <c r="BY1226" s="221"/>
      <c r="BZ1226" s="111">
        <f>SUM(CA1226:CD1226)</f>
        <v>0</v>
      </c>
      <c r="CA1226" s="123"/>
      <c r="CB1226" s="123"/>
      <c r="CC1226" s="123"/>
      <c r="CD1226" s="123"/>
      <c r="CE1226" s="221"/>
      <c r="CF1226" s="229"/>
      <c r="CG1226" s="578"/>
      <c r="CH1226" s="578"/>
      <c r="CI1226" s="123"/>
      <c r="CJ1226" s="123"/>
      <c r="CK1226" s="117"/>
    </row>
    <row r="1227" spans="1:89" hidden="1" outlineLevel="1">
      <c r="A1227" s="117"/>
      <c r="B1227" s="117"/>
      <c r="C1227" s="95"/>
      <c r="D1227" s="122"/>
      <c r="E1227" s="123"/>
      <c r="F1227" s="123"/>
      <c r="G1227" s="111">
        <f>J1227+O1227+P1227+Q1227+R1227</f>
        <v>0</v>
      </c>
      <c r="H1227" s="225">
        <f t="shared" si="1794"/>
        <v>0</v>
      </c>
      <c r="I1227" s="225">
        <f t="shared" si="1794"/>
        <v>0</v>
      </c>
      <c r="J1227" s="111">
        <f t="shared" si="1794"/>
        <v>0</v>
      </c>
      <c r="K1227" s="90"/>
      <c r="L1227" s="90"/>
      <c r="M1227" s="90"/>
      <c r="N1227" s="90"/>
      <c r="O1227" s="90"/>
      <c r="P1227" s="90"/>
      <c r="Q1227" s="90"/>
      <c r="R1227" s="90"/>
      <c r="S1227" s="224"/>
      <c r="T1227" s="87"/>
      <c r="U1227" s="87"/>
      <c r="V1227" s="87"/>
      <c r="W1227" s="87"/>
      <c r="X1227" s="87"/>
      <c r="Y1227" s="87"/>
      <c r="Z1227" s="222"/>
      <c r="AA1227" s="123"/>
      <c r="AB1227" s="111">
        <f>AI1227+AX1227+BA1227+BD1227+BG1227</f>
        <v>0</v>
      </c>
      <c r="AC1227" s="247"/>
      <c r="AD1227" s="247"/>
      <c r="AE1227" s="247"/>
      <c r="AF1227" s="247"/>
      <c r="AG1227" s="247"/>
      <c r="AH1227" s="247"/>
      <c r="AI1227" s="87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221"/>
      <c r="BK1227" s="221"/>
      <c r="BL1227" s="221"/>
      <c r="BM1227" s="124"/>
      <c r="BN1227" s="124"/>
      <c r="BO1227" s="124"/>
      <c r="BP1227" s="124"/>
      <c r="BQ1227" s="111">
        <f>SUM(BS1227:BW1227)</f>
        <v>0</v>
      </c>
      <c r="BR1227" s="247"/>
      <c r="BS1227" s="123"/>
      <c r="BT1227" s="123"/>
      <c r="BU1227" s="123"/>
      <c r="BV1227" s="123"/>
      <c r="BW1227" s="123"/>
      <c r="BX1227" s="221"/>
      <c r="BY1227" s="221"/>
      <c r="BZ1227" s="111">
        <f>SUM(CA1227:CD1227)</f>
        <v>0</v>
      </c>
      <c r="CA1227" s="123"/>
      <c r="CB1227" s="123"/>
      <c r="CC1227" s="123"/>
      <c r="CD1227" s="123"/>
      <c r="CE1227" s="221"/>
      <c r="CF1227" s="229"/>
      <c r="CG1227" s="578"/>
      <c r="CH1227" s="578"/>
      <c r="CI1227" s="123"/>
      <c r="CJ1227" s="123"/>
      <c r="CK1227" s="117"/>
    </row>
    <row r="1228" spans="1:89" hidden="1" outlineLevel="1">
      <c r="A1228" s="117"/>
      <c r="B1228" s="117"/>
      <c r="C1228" s="95" t="s">
        <v>104</v>
      </c>
      <c r="D1228" s="122"/>
      <c r="E1228" s="123"/>
      <c r="F1228" s="123"/>
      <c r="G1228" s="111">
        <f>J1228+O1228+P1228+Q1228+R1228</f>
        <v>0</v>
      </c>
      <c r="H1228" s="225">
        <f t="shared" si="1794"/>
        <v>0</v>
      </c>
      <c r="I1228" s="225">
        <f t="shared" si="1794"/>
        <v>0</v>
      </c>
      <c r="J1228" s="111">
        <f t="shared" si="1794"/>
        <v>0</v>
      </c>
      <c r="K1228" s="90"/>
      <c r="L1228" s="90"/>
      <c r="M1228" s="90"/>
      <c r="N1228" s="90"/>
      <c r="O1228" s="90"/>
      <c r="P1228" s="90"/>
      <c r="Q1228" s="90"/>
      <c r="R1228" s="90"/>
      <c r="S1228" s="224"/>
      <c r="T1228" s="87"/>
      <c r="U1228" s="87"/>
      <c r="V1228" s="87"/>
      <c r="W1228" s="87"/>
      <c r="X1228" s="87"/>
      <c r="Y1228" s="87"/>
      <c r="Z1228" s="222"/>
      <c r="AA1228" s="123"/>
      <c r="AB1228" s="111">
        <f>AI1228+AX1228+BA1228+BD1228+BG1228</f>
        <v>0</v>
      </c>
      <c r="AC1228" s="247"/>
      <c r="AD1228" s="247"/>
      <c r="AE1228" s="247"/>
      <c r="AF1228" s="247"/>
      <c r="AG1228" s="247"/>
      <c r="AH1228" s="247"/>
      <c r="AI1228" s="87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221"/>
      <c r="BK1228" s="221"/>
      <c r="BL1228" s="221"/>
      <c r="BM1228" s="124"/>
      <c r="BN1228" s="124"/>
      <c r="BO1228" s="124"/>
      <c r="BP1228" s="124"/>
      <c r="BQ1228" s="111">
        <f>SUM(BS1228:BW1228)</f>
        <v>0</v>
      </c>
      <c r="BR1228" s="247"/>
      <c r="BS1228" s="123"/>
      <c r="BT1228" s="123"/>
      <c r="BU1228" s="123"/>
      <c r="BV1228" s="123"/>
      <c r="BW1228" s="123"/>
      <c r="BX1228" s="221"/>
      <c r="BY1228" s="221"/>
      <c r="BZ1228" s="111">
        <f>SUM(CA1228:CD1228)</f>
        <v>0</v>
      </c>
      <c r="CA1228" s="123"/>
      <c r="CB1228" s="123"/>
      <c r="CC1228" s="123"/>
      <c r="CD1228" s="123"/>
      <c r="CE1228" s="221"/>
      <c r="CF1228" s="229"/>
      <c r="CG1228" s="578"/>
      <c r="CH1228" s="578"/>
      <c r="CI1228" s="123"/>
      <c r="CJ1228" s="123"/>
      <c r="CK1228" s="117"/>
    </row>
    <row r="1229" spans="1:89" hidden="1" outlineLevel="1">
      <c r="A1229" s="117"/>
      <c r="B1229" s="117"/>
      <c r="C1229" s="97"/>
      <c r="D1229" s="124" t="s">
        <v>13</v>
      </c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24"/>
      <c r="AB1229" s="111">
        <f>SUM(AB1226:AB1228)</f>
        <v>0</v>
      </c>
      <c r="AC1229" s="247"/>
      <c r="AD1229" s="247"/>
      <c r="AE1229" s="247"/>
      <c r="AF1229" s="247"/>
      <c r="AG1229" s="247"/>
      <c r="AH1229" s="247"/>
      <c r="AI1229" s="111">
        <f>SUM(AI1226:AI1228)</f>
        <v>0</v>
      </c>
      <c r="AJ1229" s="111">
        <f>SUM(AJ1226:AJ1228)</f>
        <v>0</v>
      </c>
      <c r="AK1229" s="111">
        <f t="shared" ref="AK1229:BI1229" si="1795">SUM(AK1226:AK1228)</f>
        <v>0</v>
      </c>
      <c r="AL1229" s="111">
        <f t="shared" si="1795"/>
        <v>0</v>
      </c>
      <c r="AM1229" s="111">
        <f t="shared" si="1795"/>
        <v>0</v>
      </c>
      <c r="AN1229" s="111">
        <f t="shared" si="1795"/>
        <v>0</v>
      </c>
      <c r="AO1229" s="111">
        <f t="shared" si="1795"/>
        <v>0</v>
      </c>
      <c r="AP1229" s="111">
        <f t="shared" si="1795"/>
        <v>0</v>
      </c>
      <c r="AQ1229" s="111">
        <f t="shared" si="1795"/>
        <v>0</v>
      </c>
      <c r="AR1229" s="111">
        <f t="shared" si="1795"/>
        <v>0</v>
      </c>
      <c r="AS1229" s="111">
        <f t="shared" si="1795"/>
        <v>0</v>
      </c>
      <c r="AT1229" s="111">
        <f t="shared" si="1795"/>
        <v>0</v>
      </c>
      <c r="AU1229" s="111">
        <f t="shared" si="1795"/>
        <v>0</v>
      </c>
      <c r="AV1229" s="111">
        <f t="shared" si="1795"/>
        <v>0</v>
      </c>
      <c r="AW1229" s="111">
        <f t="shared" si="1795"/>
        <v>0</v>
      </c>
      <c r="AX1229" s="111">
        <f t="shared" si="1795"/>
        <v>0</v>
      </c>
      <c r="AY1229" s="111">
        <f t="shared" si="1795"/>
        <v>0</v>
      </c>
      <c r="AZ1229" s="111">
        <f t="shared" si="1795"/>
        <v>0</v>
      </c>
      <c r="BA1229" s="111">
        <f t="shared" si="1795"/>
        <v>0</v>
      </c>
      <c r="BB1229" s="111">
        <f t="shared" si="1795"/>
        <v>0</v>
      </c>
      <c r="BC1229" s="111">
        <f t="shared" si="1795"/>
        <v>0</v>
      </c>
      <c r="BD1229" s="111">
        <f t="shared" si="1795"/>
        <v>0</v>
      </c>
      <c r="BE1229" s="111">
        <f t="shared" si="1795"/>
        <v>0</v>
      </c>
      <c r="BF1229" s="111">
        <f t="shared" si="1795"/>
        <v>0</v>
      </c>
      <c r="BG1229" s="111">
        <f t="shared" si="1795"/>
        <v>0</v>
      </c>
      <c r="BH1229" s="111">
        <f t="shared" si="1795"/>
        <v>0</v>
      </c>
      <c r="BI1229" s="111">
        <f t="shared" si="1795"/>
        <v>0</v>
      </c>
      <c r="BJ1229" s="225">
        <f>SUM(BJ1226:BJ1228)</f>
        <v>0</v>
      </c>
      <c r="BK1229" s="225">
        <f>SUM(BK1226:BK1228)</f>
        <v>0</v>
      </c>
      <c r="BL1229" s="225">
        <f>SUM(BL1226:BL1228)</f>
        <v>0</v>
      </c>
      <c r="BM1229" s="112"/>
      <c r="BN1229" s="112"/>
      <c r="BO1229" s="112"/>
      <c r="BP1229" s="112"/>
      <c r="BQ1229" s="111">
        <f t="shared" ref="BQ1229:CD1229" si="1796">SUM(BQ1226:BQ1228)</f>
        <v>0</v>
      </c>
      <c r="BR1229" s="247"/>
      <c r="BS1229" s="111">
        <f t="shared" si="1796"/>
        <v>0</v>
      </c>
      <c r="BT1229" s="111">
        <f t="shared" si="1796"/>
        <v>0</v>
      </c>
      <c r="BU1229" s="111">
        <f t="shared" si="1796"/>
        <v>0</v>
      </c>
      <c r="BV1229" s="111">
        <f t="shared" si="1796"/>
        <v>0</v>
      </c>
      <c r="BW1229" s="111">
        <f t="shared" si="1796"/>
        <v>0</v>
      </c>
      <c r="BX1229" s="225">
        <f>SUM(BX1226:BX1228)</f>
        <v>0</v>
      </c>
      <c r="BY1229" s="225">
        <f>SUM(BY1226:BY1228)</f>
        <v>0</v>
      </c>
      <c r="BZ1229" s="111">
        <f t="shared" si="1796"/>
        <v>0</v>
      </c>
      <c r="CA1229" s="111">
        <f t="shared" si="1796"/>
        <v>0</v>
      </c>
      <c r="CB1229" s="111">
        <f t="shared" si="1796"/>
        <v>0</v>
      </c>
      <c r="CC1229" s="111">
        <f t="shared" si="1796"/>
        <v>0</v>
      </c>
      <c r="CD1229" s="111">
        <f t="shared" si="1796"/>
        <v>0</v>
      </c>
      <c r="CE1229" s="225">
        <f>SUM(CE1226:CE1228)</f>
        <v>0</v>
      </c>
      <c r="CF1229" s="247"/>
      <c r="CG1229" s="570"/>
      <c r="CH1229" s="570"/>
      <c r="CI1229" s="112"/>
      <c r="CJ1229" s="112"/>
      <c r="CK1229" s="112"/>
    </row>
    <row r="1230" spans="1:89" ht="45" hidden="1" outlineLevel="1">
      <c r="A1230" s="117"/>
      <c r="B1230" s="117"/>
      <c r="C1230" s="98" t="s">
        <v>46</v>
      </c>
      <c r="D1230" s="38" t="s">
        <v>290</v>
      </c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23"/>
      <c r="AB1230" s="112"/>
      <c r="AC1230" s="246"/>
      <c r="AD1230" s="246"/>
      <c r="AE1230" s="246"/>
      <c r="AF1230" s="246"/>
      <c r="AG1230" s="246"/>
      <c r="AH1230" s="246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246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246"/>
      <c r="CG1230" s="582"/>
      <c r="CH1230" s="582"/>
      <c r="CI1230" s="112"/>
      <c r="CJ1230" s="112"/>
      <c r="CK1230" s="112"/>
    </row>
    <row r="1231" spans="1:89" hidden="1" outlineLevel="1">
      <c r="A1231" s="117"/>
      <c r="B1231" s="117"/>
      <c r="C1231" s="95" t="s">
        <v>124</v>
      </c>
      <c r="D1231" s="122" t="s">
        <v>101</v>
      </c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24"/>
      <c r="AB1231" s="112"/>
      <c r="AC1231" s="246"/>
      <c r="AD1231" s="246"/>
      <c r="AE1231" s="246"/>
      <c r="AF1231" s="246"/>
      <c r="AG1231" s="246"/>
      <c r="AH1231" s="246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246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246"/>
      <c r="CG1231" s="582"/>
      <c r="CH1231" s="582"/>
      <c r="CI1231" s="112"/>
      <c r="CJ1231" s="112"/>
      <c r="CK1231" s="112"/>
    </row>
    <row r="1232" spans="1:89" hidden="1" outlineLevel="1">
      <c r="A1232" s="117"/>
      <c r="B1232" s="117"/>
      <c r="C1232" s="99"/>
      <c r="D1232" s="117"/>
      <c r="E1232" s="124"/>
      <c r="F1232" s="124"/>
      <c r="G1232" s="111">
        <f>J1232+O1232+P1232+Q1232+R1232</f>
        <v>0</v>
      </c>
      <c r="H1232" s="225">
        <f t="shared" ref="H1232:J1234" si="1797">SUM(I1232:L1232)</f>
        <v>0</v>
      </c>
      <c r="I1232" s="225">
        <f t="shared" si="1797"/>
        <v>0</v>
      </c>
      <c r="J1232" s="111">
        <f t="shared" si="1797"/>
        <v>0</v>
      </c>
      <c r="K1232" s="123"/>
      <c r="L1232" s="123"/>
      <c r="M1232" s="123"/>
      <c r="N1232" s="123"/>
      <c r="O1232" s="123"/>
      <c r="P1232" s="123"/>
      <c r="Q1232" s="123"/>
      <c r="R1232" s="123"/>
      <c r="S1232" s="221"/>
      <c r="T1232" s="123"/>
      <c r="U1232" s="123"/>
      <c r="V1232" s="123"/>
      <c r="W1232" s="123"/>
      <c r="X1232" s="123"/>
      <c r="Y1232" s="123"/>
      <c r="Z1232" s="221"/>
      <c r="AA1232" s="124"/>
      <c r="AB1232" s="111">
        <f>AI1232+AX1232+BA1232+BD1232+BG1232</f>
        <v>0</v>
      </c>
      <c r="AC1232" s="247"/>
      <c r="AD1232" s="247"/>
      <c r="AE1232" s="247"/>
      <c r="AF1232" s="247"/>
      <c r="AG1232" s="247"/>
      <c r="AH1232" s="247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221"/>
      <c r="BK1232" s="221"/>
      <c r="BL1232" s="221"/>
      <c r="BM1232" s="124"/>
      <c r="BN1232" s="124"/>
      <c r="BO1232" s="124"/>
      <c r="BP1232" s="124"/>
      <c r="BQ1232" s="111">
        <f>SUM(BS1232:BW1232)</f>
        <v>0</v>
      </c>
      <c r="BR1232" s="247"/>
      <c r="BS1232" s="123"/>
      <c r="BT1232" s="123"/>
      <c r="BU1232" s="123"/>
      <c r="BV1232" s="123"/>
      <c r="BW1232" s="123"/>
      <c r="BX1232" s="221"/>
      <c r="BY1232" s="221"/>
      <c r="BZ1232" s="111">
        <f>SUM(CA1232:CD1232)</f>
        <v>0</v>
      </c>
      <c r="CA1232" s="123"/>
      <c r="CB1232" s="123"/>
      <c r="CC1232" s="123"/>
      <c r="CD1232" s="123"/>
      <c r="CE1232" s="221"/>
      <c r="CF1232" s="229"/>
      <c r="CG1232" s="578"/>
      <c r="CH1232" s="578"/>
      <c r="CI1232" s="124"/>
      <c r="CJ1232" s="124"/>
      <c r="CK1232" s="117"/>
    </row>
    <row r="1233" spans="1:89" hidden="1" outlineLevel="1">
      <c r="A1233" s="117"/>
      <c r="B1233" s="117"/>
      <c r="C1233" s="99"/>
      <c r="D1233" s="117"/>
      <c r="E1233" s="124"/>
      <c r="F1233" s="124"/>
      <c r="G1233" s="111">
        <f>J1233+O1233+P1233+Q1233+R1233</f>
        <v>0</v>
      </c>
      <c r="H1233" s="225">
        <f t="shared" si="1797"/>
        <v>0</v>
      </c>
      <c r="I1233" s="225">
        <f t="shared" si="1797"/>
        <v>0</v>
      </c>
      <c r="J1233" s="111">
        <f t="shared" si="1797"/>
        <v>0</v>
      </c>
      <c r="K1233" s="90"/>
      <c r="L1233" s="90"/>
      <c r="M1233" s="90"/>
      <c r="N1233" s="90"/>
      <c r="O1233" s="90"/>
      <c r="P1233" s="90"/>
      <c r="Q1233" s="90"/>
      <c r="R1233" s="90"/>
      <c r="S1233" s="224"/>
      <c r="T1233" s="87"/>
      <c r="U1233" s="87"/>
      <c r="V1233" s="87"/>
      <c r="W1233" s="87"/>
      <c r="X1233" s="87"/>
      <c r="Y1233" s="87"/>
      <c r="Z1233" s="222"/>
      <c r="AA1233" s="124"/>
      <c r="AB1233" s="111">
        <f>AI1233+AX1233+BA1233+BD1233+BG1233</f>
        <v>0</v>
      </c>
      <c r="AC1233" s="247"/>
      <c r="AD1233" s="247"/>
      <c r="AE1233" s="247"/>
      <c r="AF1233" s="247"/>
      <c r="AG1233" s="247"/>
      <c r="AH1233" s="247"/>
      <c r="AI1233" s="87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221"/>
      <c r="BK1233" s="221"/>
      <c r="BL1233" s="221"/>
      <c r="BM1233" s="124"/>
      <c r="BN1233" s="124"/>
      <c r="BO1233" s="124"/>
      <c r="BP1233" s="124"/>
      <c r="BQ1233" s="111">
        <f>SUM(BS1233:BW1233)</f>
        <v>0</v>
      </c>
      <c r="BR1233" s="247"/>
      <c r="BS1233" s="87"/>
      <c r="BT1233" s="87"/>
      <c r="BU1233" s="87"/>
      <c r="BV1233" s="87"/>
      <c r="BW1233" s="87"/>
      <c r="BX1233" s="222"/>
      <c r="BY1233" s="222"/>
      <c r="BZ1233" s="111">
        <f>SUM(CA1233:CD1233)</f>
        <v>0</v>
      </c>
      <c r="CA1233" s="87"/>
      <c r="CB1233" s="87"/>
      <c r="CC1233" s="87"/>
      <c r="CD1233" s="87"/>
      <c r="CE1233" s="222"/>
      <c r="CF1233" s="226"/>
      <c r="CG1233" s="568"/>
      <c r="CH1233" s="568"/>
      <c r="CI1233" s="124"/>
      <c r="CJ1233" s="124"/>
      <c r="CK1233" s="117"/>
    </row>
    <row r="1234" spans="1:89" hidden="1" outlineLevel="1">
      <c r="A1234" s="117"/>
      <c r="B1234" s="117"/>
      <c r="C1234" s="99" t="s">
        <v>104</v>
      </c>
      <c r="D1234" s="117"/>
      <c r="E1234" s="124"/>
      <c r="F1234" s="124"/>
      <c r="G1234" s="111">
        <f>J1234+O1234+P1234+Q1234+R1234</f>
        <v>0</v>
      </c>
      <c r="H1234" s="225">
        <f t="shared" si="1797"/>
        <v>0</v>
      </c>
      <c r="I1234" s="225">
        <f t="shared" si="1797"/>
        <v>0</v>
      </c>
      <c r="J1234" s="111">
        <f t="shared" si="1797"/>
        <v>0</v>
      </c>
      <c r="K1234" s="90"/>
      <c r="L1234" s="90"/>
      <c r="M1234" s="90"/>
      <c r="N1234" s="90"/>
      <c r="O1234" s="90"/>
      <c r="P1234" s="90"/>
      <c r="Q1234" s="90"/>
      <c r="R1234" s="90"/>
      <c r="S1234" s="224"/>
      <c r="T1234" s="87"/>
      <c r="U1234" s="87"/>
      <c r="V1234" s="87"/>
      <c r="W1234" s="87"/>
      <c r="X1234" s="87"/>
      <c r="Y1234" s="87"/>
      <c r="Z1234" s="222"/>
      <c r="AA1234" s="124"/>
      <c r="AB1234" s="111">
        <f>AI1234+AX1234+BA1234+BD1234+BG1234</f>
        <v>0</v>
      </c>
      <c r="AC1234" s="247"/>
      <c r="AD1234" s="247"/>
      <c r="AE1234" s="247"/>
      <c r="AF1234" s="247"/>
      <c r="AG1234" s="247"/>
      <c r="AH1234" s="247"/>
      <c r="AI1234" s="87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221"/>
      <c r="BK1234" s="221"/>
      <c r="BL1234" s="221"/>
      <c r="BM1234" s="124"/>
      <c r="BN1234" s="124"/>
      <c r="BO1234" s="124"/>
      <c r="BP1234" s="124"/>
      <c r="BQ1234" s="111">
        <f>SUM(BS1234:BW1234)</f>
        <v>0</v>
      </c>
      <c r="BR1234" s="247"/>
      <c r="BS1234" s="87"/>
      <c r="BT1234" s="87"/>
      <c r="BU1234" s="87"/>
      <c r="BV1234" s="87"/>
      <c r="BW1234" s="87"/>
      <c r="BX1234" s="222"/>
      <c r="BY1234" s="222"/>
      <c r="BZ1234" s="111">
        <f>SUM(CA1234:CD1234)</f>
        <v>0</v>
      </c>
      <c r="CA1234" s="87"/>
      <c r="CB1234" s="87"/>
      <c r="CC1234" s="87"/>
      <c r="CD1234" s="87"/>
      <c r="CE1234" s="222"/>
      <c r="CF1234" s="226"/>
      <c r="CG1234" s="568"/>
      <c r="CH1234" s="568"/>
      <c r="CI1234" s="124"/>
      <c r="CJ1234" s="124"/>
      <c r="CK1234" s="117"/>
    </row>
    <row r="1235" spans="1:89" hidden="1" outlineLevel="1">
      <c r="A1235" s="117"/>
      <c r="B1235" s="117"/>
      <c r="C1235" s="97"/>
      <c r="D1235" s="124" t="s">
        <v>13</v>
      </c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24"/>
      <c r="AB1235" s="111">
        <f>SUM(AB1232:AB1234)</f>
        <v>0</v>
      </c>
      <c r="AC1235" s="247"/>
      <c r="AD1235" s="247"/>
      <c r="AE1235" s="247"/>
      <c r="AF1235" s="247"/>
      <c r="AG1235" s="247"/>
      <c r="AH1235" s="247"/>
      <c r="AI1235" s="111">
        <f>SUM(AI1232:AI1234)</f>
        <v>0</v>
      </c>
      <c r="AJ1235" s="111">
        <f>SUM(AJ1232:AJ1234)</f>
        <v>0</v>
      </c>
      <c r="AK1235" s="111">
        <f t="shared" ref="AK1235:BI1235" si="1798">SUM(AK1232:AK1234)</f>
        <v>0</v>
      </c>
      <c r="AL1235" s="111">
        <f t="shared" si="1798"/>
        <v>0</v>
      </c>
      <c r="AM1235" s="111">
        <f t="shared" si="1798"/>
        <v>0</v>
      </c>
      <c r="AN1235" s="111">
        <f t="shared" si="1798"/>
        <v>0</v>
      </c>
      <c r="AO1235" s="111">
        <f t="shared" si="1798"/>
        <v>0</v>
      </c>
      <c r="AP1235" s="111">
        <f t="shared" si="1798"/>
        <v>0</v>
      </c>
      <c r="AQ1235" s="111">
        <f t="shared" si="1798"/>
        <v>0</v>
      </c>
      <c r="AR1235" s="111">
        <f t="shared" si="1798"/>
        <v>0</v>
      </c>
      <c r="AS1235" s="111">
        <f t="shared" si="1798"/>
        <v>0</v>
      </c>
      <c r="AT1235" s="111">
        <f t="shared" si="1798"/>
        <v>0</v>
      </c>
      <c r="AU1235" s="111">
        <f t="shared" si="1798"/>
        <v>0</v>
      </c>
      <c r="AV1235" s="111">
        <f t="shared" si="1798"/>
        <v>0</v>
      </c>
      <c r="AW1235" s="111">
        <f t="shared" si="1798"/>
        <v>0</v>
      </c>
      <c r="AX1235" s="111">
        <f t="shared" si="1798"/>
        <v>0</v>
      </c>
      <c r="AY1235" s="111">
        <f t="shared" si="1798"/>
        <v>0</v>
      </c>
      <c r="AZ1235" s="111">
        <f t="shared" si="1798"/>
        <v>0</v>
      </c>
      <c r="BA1235" s="111">
        <f t="shared" si="1798"/>
        <v>0</v>
      </c>
      <c r="BB1235" s="111">
        <f t="shared" si="1798"/>
        <v>0</v>
      </c>
      <c r="BC1235" s="111">
        <f t="shared" si="1798"/>
        <v>0</v>
      </c>
      <c r="BD1235" s="111">
        <f t="shared" si="1798"/>
        <v>0</v>
      </c>
      <c r="BE1235" s="111">
        <f t="shared" si="1798"/>
        <v>0</v>
      </c>
      <c r="BF1235" s="111">
        <f t="shared" si="1798"/>
        <v>0</v>
      </c>
      <c r="BG1235" s="111">
        <f t="shared" si="1798"/>
        <v>0</v>
      </c>
      <c r="BH1235" s="111">
        <f t="shared" si="1798"/>
        <v>0</v>
      </c>
      <c r="BI1235" s="111">
        <f t="shared" si="1798"/>
        <v>0</v>
      </c>
      <c r="BJ1235" s="225">
        <f>SUM(BJ1232:BJ1234)</f>
        <v>0</v>
      </c>
      <c r="BK1235" s="225">
        <f>SUM(BK1232:BK1234)</f>
        <v>0</v>
      </c>
      <c r="BL1235" s="225">
        <f>SUM(BL1232:BL1234)</f>
        <v>0</v>
      </c>
      <c r="BM1235" s="112"/>
      <c r="BN1235" s="112"/>
      <c r="BO1235" s="112"/>
      <c r="BP1235" s="112"/>
      <c r="BQ1235" s="111">
        <f t="shared" ref="BQ1235:CD1235" si="1799">SUM(BQ1232:BQ1234)</f>
        <v>0</v>
      </c>
      <c r="BR1235" s="247"/>
      <c r="BS1235" s="111">
        <f t="shared" si="1799"/>
        <v>0</v>
      </c>
      <c r="BT1235" s="111">
        <f t="shared" si="1799"/>
        <v>0</v>
      </c>
      <c r="BU1235" s="111">
        <f t="shared" si="1799"/>
        <v>0</v>
      </c>
      <c r="BV1235" s="111">
        <f t="shared" si="1799"/>
        <v>0</v>
      </c>
      <c r="BW1235" s="111">
        <f t="shared" si="1799"/>
        <v>0</v>
      </c>
      <c r="BX1235" s="225">
        <f>SUM(BX1232:BX1234)</f>
        <v>0</v>
      </c>
      <c r="BY1235" s="225">
        <f>SUM(BY1232:BY1234)</f>
        <v>0</v>
      </c>
      <c r="BZ1235" s="111">
        <f t="shared" si="1799"/>
        <v>0</v>
      </c>
      <c r="CA1235" s="111">
        <f t="shared" si="1799"/>
        <v>0</v>
      </c>
      <c r="CB1235" s="111">
        <f t="shared" si="1799"/>
        <v>0</v>
      </c>
      <c r="CC1235" s="111">
        <f t="shared" si="1799"/>
        <v>0</v>
      </c>
      <c r="CD1235" s="111">
        <f t="shared" si="1799"/>
        <v>0</v>
      </c>
      <c r="CE1235" s="225">
        <f>SUM(CE1232:CE1234)</f>
        <v>0</v>
      </c>
      <c r="CF1235" s="247"/>
      <c r="CG1235" s="570"/>
      <c r="CH1235" s="570"/>
      <c r="CI1235" s="112"/>
      <c r="CJ1235" s="112"/>
      <c r="CK1235" s="112"/>
    </row>
    <row r="1236" spans="1:89" hidden="1" outlineLevel="1">
      <c r="A1236" s="117"/>
      <c r="B1236" s="117"/>
      <c r="C1236" s="95" t="s">
        <v>125</v>
      </c>
      <c r="D1236" s="122" t="s">
        <v>105</v>
      </c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24"/>
      <c r="AB1236" s="112"/>
      <c r="AC1236" s="246"/>
      <c r="AD1236" s="246"/>
      <c r="AE1236" s="246"/>
      <c r="AF1236" s="246"/>
      <c r="AG1236" s="246"/>
      <c r="AH1236" s="246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246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246"/>
      <c r="CG1236" s="582"/>
      <c r="CH1236" s="582"/>
      <c r="CI1236" s="112"/>
      <c r="CJ1236" s="112"/>
      <c r="CK1236" s="112"/>
    </row>
    <row r="1237" spans="1:89" hidden="1" outlineLevel="1">
      <c r="A1237" s="117"/>
      <c r="B1237" s="117"/>
      <c r="C1237" s="100"/>
      <c r="D1237" s="117"/>
      <c r="E1237" s="124"/>
      <c r="F1237" s="124"/>
      <c r="G1237" s="111">
        <f>J1237+O1237+P1237+Q1237+R1237</f>
        <v>0</v>
      </c>
      <c r="H1237" s="225">
        <f t="shared" ref="H1237:J1239" si="1800">SUM(I1237:L1237)</f>
        <v>0</v>
      </c>
      <c r="I1237" s="225">
        <f t="shared" si="1800"/>
        <v>0</v>
      </c>
      <c r="J1237" s="111">
        <f t="shared" si="1800"/>
        <v>0</v>
      </c>
      <c r="K1237" s="123"/>
      <c r="L1237" s="123"/>
      <c r="M1237" s="123"/>
      <c r="N1237" s="123"/>
      <c r="O1237" s="123"/>
      <c r="P1237" s="123"/>
      <c r="Q1237" s="123"/>
      <c r="R1237" s="123"/>
      <c r="S1237" s="221"/>
      <c r="T1237" s="123"/>
      <c r="U1237" s="123"/>
      <c r="V1237" s="123"/>
      <c r="W1237" s="123"/>
      <c r="X1237" s="123"/>
      <c r="Y1237" s="123"/>
      <c r="Z1237" s="221"/>
      <c r="AA1237" s="124"/>
      <c r="AB1237" s="111">
        <f>AI1237+AX1237+BA1237+BD1237+BG1237</f>
        <v>0</v>
      </c>
      <c r="AC1237" s="247"/>
      <c r="AD1237" s="247"/>
      <c r="AE1237" s="247"/>
      <c r="AF1237" s="247"/>
      <c r="AG1237" s="247"/>
      <c r="AH1237" s="247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221"/>
      <c r="BK1237" s="221"/>
      <c r="BL1237" s="221"/>
      <c r="BM1237" s="124"/>
      <c r="BN1237" s="124"/>
      <c r="BO1237" s="124"/>
      <c r="BP1237" s="124"/>
      <c r="BQ1237" s="111">
        <f>SUM(BS1237:BW1237)</f>
        <v>0</v>
      </c>
      <c r="BR1237" s="247"/>
      <c r="BS1237" s="123"/>
      <c r="BT1237" s="123"/>
      <c r="BU1237" s="123"/>
      <c r="BV1237" s="123"/>
      <c r="BW1237" s="123"/>
      <c r="BX1237" s="221"/>
      <c r="BY1237" s="221"/>
      <c r="BZ1237" s="111">
        <f>SUM(CA1237:CD1237)</f>
        <v>0</v>
      </c>
      <c r="CA1237" s="123"/>
      <c r="CB1237" s="123"/>
      <c r="CC1237" s="123"/>
      <c r="CD1237" s="123"/>
      <c r="CE1237" s="221"/>
      <c r="CF1237" s="229"/>
      <c r="CG1237" s="578"/>
      <c r="CH1237" s="578"/>
      <c r="CI1237" s="124"/>
      <c r="CJ1237" s="124"/>
      <c r="CK1237" s="117"/>
    </row>
    <row r="1238" spans="1:89" hidden="1" outlineLevel="1">
      <c r="A1238" s="117"/>
      <c r="B1238" s="117"/>
      <c r="C1238" s="100"/>
      <c r="D1238" s="117"/>
      <c r="E1238" s="124"/>
      <c r="F1238" s="124"/>
      <c r="G1238" s="111">
        <f>J1238+O1238+P1238+Q1238+R1238</f>
        <v>0</v>
      </c>
      <c r="H1238" s="225">
        <f t="shared" si="1800"/>
        <v>0</v>
      </c>
      <c r="I1238" s="225">
        <f t="shared" si="1800"/>
        <v>0</v>
      </c>
      <c r="J1238" s="111">
        <f t="shared" si="1800"/>
        <v>0</v>
      </c>
      <c r="K1238" s="90"/>
      <c r="L1238" s="90"/>
      <c r="M1238" s="90"/>
      <c r="N1238" s="90"/>
      <c r="O1238" s="90"/>
      <c r="P1238" s="90"/>
      <c r="Q1238" s="90"/>
      <c r="R1238" s="90"/>
      <c r="S1238" s="224"/>
      <c r="T1238" s="87"/>
      <c r="U1238" s="87"/>
      <c r="V1238" s="87"/>
      <c r="W1238" s="87"/>
      <c r="X1238" s="87"/>
      <c r="Y1238" s="87"/>
      <c r="Z1238" s="222"/>
      <c r="AA1238" s="124"/>
      <c r="AB1238" s="111">
        <f>AI1238+AX1238+BA1238+BD1238+BG1238</f>
        <v>0</v>
      </c>
      <c r="AC1238" s="247"/>
      <c r="AD1238" s="247"/>
      <c r="AE1238" s="247"/>
      <c r="AF1238" s="247"/>
      <c r="AG1238" s="247"/>
      <c r="AH1238" s="247"/>
      <c r="AI1238" s="87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221"/>
      <c r="BK1238" s="221"/>
      <c r="BL1238" s="221"/>
      <c r="BM1238" s="124"/>
      <c r="BN1238" s="124"/>
      <c r="BO1238" s="124"/>
      <c r="BP1238" s="124"/>
      <c r="BQ1238" s="111">
        <f>SUM(BS1238:BW1238)</f>
        <v>0</v>
      </c>
      <c r="BR1238" s="247"/>
      <c r="BS1238" s="123"/>
      <c r="BT1238" s="123"/>
      <c r="BU1238" s="123"/>
      <c r="BV1238" s="123"/>
      <c r="BW1238" s="123"/>
      <c r="BX1238" s="221"/>
      <c r="BY1238" s="221"/>
      <c r="BZ1238" s="111">
        <f>SUM(CA1238:CD1238)</f>
        <v>0</v>
      </c>
      <c r="CA1238" s="123"/>
      <c r="CB1238" s="123"/>
      <c r="CC1238" s="123"/>
      <c r="CD1238" s="123"/>
      <c r="CE1238" s="221"/>
      <c r="CF1238" s="229"/>
      <c r="CG1238" s="578"/>
      <c r="CH1238" s="578"/>
      <c r="CI1238" s="124"/>
      <c r="CJ1238" s="124"/>
      <c r="CK1238" s="117"/>
    </row>
    <row r="1239" spans="1:89" hidden="1" outlineLevel="1">
      <c r="A1239" s="117"/>
      <c r="B1239" s="117"/>
      <c r="C1239" s="100" t="s">
        <v>104</v>
      </c>
      <c r="D1239" s="117"/>
      <c r="E1239" s="124"/>
      <c r="F1239" s="124"/>
      <c r="G1239" s="111">
        <f>J1239+O1239+P1239+Q1239+R1239</f>
        <v>0</v>
      </c>
      <c r="H1239" s="225">
        <f t="shared" si="1800"/>
        <v>0</v>
      </c>
      <c r="I1239" s="225">
        <f t="shared" si="1800"/>
        <v>0</v>
      </c>
      <c r="J1239" s="111">
        <f t="shared" si="1800"/>
        <v>0</v>
      </c>
      <c r="K1239" s="90"/>
      <c r="L1239" s="90"/>
      <c r="M1239" s="90"/>
      <c r="N1239" s="90"/>
      <c r="O1239" s="90"/>
      <c r="P1239" s="90"/>
      <c r="Q1239" s="90"/>
      <c r="R1239" s="90"/>
      <c r="S1239" s="224"/>
      <c r="T1239" s="87"/>
      <c r="U1239" s="87"/>
      <c r="V1239" s="87"/>
      <c r="W1239" s="87"/>
      <c r="X1239" s="87"/>
      <c r="Y1239" s="87"/>
      <c r="Z1239" s="222"/>
      <c r="AA1239" s="124"/>
      <c r="AB1239" s="111">
        <f>AI1239+AX1239+BA1239+BD1239+BG1239</f>
        <v>0</v>
      </c>
      <c r="AC1239" s="247"/>
      <c r="AD1239" s="247"/>
      <c r="AE1239" s="247"/>
      <c r="AF1239" s="247"/>
      <c r="AG1239" s="247"/>
      <c r="AH1239" s="247"/>
      <c r="AI1239" s="87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221"/>
      <c r="BK1239" s="221"/>
      <c r="BL1239" s="221"/>
      <c r="BM1239" s="124"/>
      <c r="BN1239" s="124"/>
      <c r="BO1239" s="124"/>
      <c r="BP1239" s="124"/>
      <c r="BQ1239" s="111">
        <f>SUM(BS1239:BW1239)</f>
        <v>0</v>
      </c>
      <c r="BR1239" s="247"/>
      <c r="BS1239" s="123"/>
      <c r="BT1239" s="123"/>
      <c r="BU1239" s="123"/>
      <c r="BV1239" s="123"/>
      <c r="BW1239" s="123"/>
      <c r="BX1239" s="221"/>
      <c r="BY1239" s="221"/>
      <c r="BZ1239" s="111">
        <f>SUM(CA1239:CD1239)</f>
        <v>0</v>
      </c>
      <c r="CA1239" s="123"/>
      <c r="CB1239" s="123"/>
      <c r="CC1239" s="123"/>
      <c r="CD1239" s="123"/>
      <c r="CE1239" s="221"/>
      <c r="CF1239" s="229"/>
      <c r="CG1239" s="578"/>
      <c r="CH1239" s="578"/>
      <c r="CI1239" s="124"/>
      <c r="CJ1239" s="124"/>
      <c r="CK1239" s="117"/>
    </row>
    <row r="1240" spans="1:89" hidden="1" outlineLevel="1">
      <c r="A1240" s="117"/>
      <c r="B1240" s="117"/>
      <c r="C1240" s="97"/>
      <c r="D1240" s="124" t="s">
        <v>13</v>
      </c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24"/>
      <c r="AB1240" s="111">
        <f>SUM(AB1237:AB1239)</f>
        <v>0</v>
      </c>
      <c r="AC1240" s="247"/>
      <c r="AD1240" s="247"/>
      <c r="AE1240" s="247"/>
      <c r="AF1240" s="247"/>
      <c r="AG1240" s="247"/>
      <c r="AH1240" s="247"/>
      <c r="AI1240" s="111">
        <f>SUM(AI1237:AI1239)</f>
        <v>0</v>
      </c>
      <c r="AJ1240" s="111">
        <f>SUM(AJ1237:AJ1239)</f>
        <v>0</v>
      </c>
      <c r="AK1240" s="111">
        <f t="shared" ref="AK1240:BI1240" si="1801">SUM(AK1237:AK1239)</f>
        <v>0</v>
      </c>
      <c r="AL1240" s="111">
        <f t="shared" si="1801"/>
        <v>0</v>
      </c>
      <c r="AM1240" s="111">
        <f t="shared" si="1801"/>
        <v>0</v>
      </c>
      <c r="AN1240" s="111">
        <f t="shared" si="1801"/>
        <v>0</v>
      </c>
      <c r="AO1240" s="111">
        <f t="shared" si="1801"/>
        <v>0</v>
      </c>
      <c r="AP1240" s="111">
        <f t="shared" si="1801"/>
        <v>0</v>
      </c>
      <c r="AQ1240" s="111">
        <f t="shared" si="1801"/>
        <v>0</v>
      </c>
      <c r="AR1240" s="111">
        <f t="shared" si="1801"/>
        <v>0</v>
      </c>
      <c r="AS1240" s="111">
        <f t="shared" si="1801"/>
        <v>0</v>
      </c>
      <c r="AT1240" s="111">
        <f t="shared" si="1801"/>
        <v>0</v>
      </c>
      <c r="AU1240" s="111">
        <f t="shared" si="1801"/>
        <v>0</v>
      </c>
      <c r="AV1240" s="111">
        <f t="shared" si="1801"/>
        <v>0</v>
      </c>
      <c r="AW1240" s="111">
        <f t="shared" si="1801"/>
        <v>0</v>
      </c>
      <c r="AX1240" s="111">
        <f t="shared" si="1801"/>
        <v>0</v>
      </c>
      <c r="AY1240" s="111">
        <f t="shared" si="1801"/>
        <v>0</v>
      </c>
      <c r="AZ1240" s="111">
        <f t="shared" si="1801"/>
        <v>0</v>
      </c>
      <c r="BA1240" s="111">
        <f t="shared" si="1801"/>
        <v>0</v>
      </c>
      <c r="BB1240" s="111">
        <f t="shared" si="1801"/>
        <v>0</v>
      </c>
      <c r="BC1240" s="111">
        <f t="shared" si="1801"/>
        <v>0</v>
      </c>
      <c r="BD1240" s="111">
        <f t="shared" si="1801"/>
        <v>0</v>
      </c>
      <c r="BE1240" s="111">
        <f t="shared" si="1801"/>
        <v>0</v>
      </c>
      <c r="BF1240" s="111">
        <f t="shared" si="1801"/>
        <v>0</v>
      </c>
      <c r="BG1240" s="111">
        <f t="shared" si="1801"/>
        <v>0</v>
      </c>
      <c r="BH1240" s="111">
        <f t="shared" si="1801"/>
        <v>0</v>
      </c>
      <c r="BI1240" s="111">
        <f t="shared" si="1801"/>
        <v>0</v>
      </c>
      <c r="BJ1240" s="225">
        <f>SUM(BJ1237:BJ1239)</f>
        <v>0</v>
      </c>
      <c r="BK1240" s="225">
        <f>SUM(BK1237:BK1239)</f>
        <v>0</v>
      </c>
      <c r="BL1240" s="225">
        <f>SUM(BL1237:BL1239)</f>
        <v>0</v>
      </c>
      <c r="BM1240" s="112"/>
      <c r="BN1240" s="112"/>
      <c r="BO1240" s="112"/>
      <c r="BP1240" s="112"/>
      <c r="BQ1240" s="111">
        <f t="shared" ref="BQ1240:CD1240" si="1802">SUM(BQ1237:BQ1239)</f>
        <v>0</v>
      </c>
      <c r="BR1240" s="247"/>
      <c r="BS1240" s="111">
        <f t="shared" si="1802"/>
        <v>0</v>
      </c>
      <c r="BT1240" s="111">
        <f t="shared" si="1802"/>
        <v>0</v>
      </c>
      <c r="BU1240" s="111">
        <f t="shared" si="1802"/>
        <v>0</v>
      </c>
      <c r="BV1240" s="111">
        <f t="shared" si="1802"/>
        <v>0</v>
      </c>
      <c r="BW1240" s="111">
        <f t="shared" si="1802"/>
        <v>0</v>
      </c>
      <c r="BX1240" s="225">
        <f>SUM(BX1237:BX1239)</f>
        <v>0</v>
      </c>
      <c r="BY1240" s="225">
        <f>SUM(BY1237:BY1239)</f>
        <v>0</v>
      </c>
      <c r="BZ1240" s="111">
        <f t="shared" si="1802"/>
        <v>0</v>
      </c>
      <c r="CA1240" s="111">
        <f t="shared" si="1802"/>
        <v>0</v>
      </c>
      <c r="CB1240" s="111">
        <f t="shared" si="1802"/>
        <v>0</v>
      </c>
      <c r="CC1240" s="111">
        <f t="shared" si="1802"/>
        <v>0</v>
      </c>
      <c r="CD1240" s="111">
        <f t="shared" si="1802"/>
        <v>0</v>
      </c>
      <c r="CE1240" s="225">
        <f>SUM(CE1237:CE1239)</f>
        <v>0</v>
      </c>
      <c r="CF1240" s="247"/>
      <c r="CG1240" s="570"/>
      <c r="CH1240" s="570"/>
      <c r="CI1240" s="112"/>
      <c r="CJ1240" s="112"/>
      <c r="CK1240" s="112"/>
    </row>
    <row r="1241" spans="1:89" ht="78.75" outlineLevel="1">
      <c r="A1241" s="119"/>
      <c r="B1241" s="119"/>
      <c r="C1241" s="101">
        <v>2</v>
      </c>
      <c r="D1241" s="25" t="s">
        <v>291</v>
      </c>
      <c r="E1241" s="173"/>
      <c r="F1241" s="173"/>
      <c r="G1241" s="173"/>
      <c r="H1241" s="173"/>
      <c r="I1241" s="173"/>
      <c r="J1241" s="173"/>
      <c r="K1241" s="173"/>
      <c r="L1241" s="173"/>
      <c r="M1241" s="173"/>
      <c r="N1241" s="173"/>
      <c r="O1241" s="173"/>
      <c r="P1241" s="173"/>
      <c r="Q1241" s="173"/>
      <c r="R1241" s="173"/>
      <c r="S1241" s="173"/>
      <c r="T1241" s="173"/>
      <c r="U1241" s="173"/>
      <c r="V1241" s="173"/>
      <c r="W1241" s="173"/>
      <c r="X1241" s="173"/>
      <c r="Y1241" s="173"/>
      <c r="Z1241" s="173"/>
      <c r="AA1241" s="173"/>
      <c r="AB1241" s="173"/>
      <c r="AC1241" s="252"/>
      <c r="AD1241" s="252"/>
      <c r="AE1241" s="252"/>
      <c r="AF1241" s="252"/>
      <c r="AG1241" s="252"/>
      <c r="AH1241" s="252"/>
      <c r="AI1241" s="173"/>
      <c r="AJ1241" s="164">
        <f>AJ1247+AJ1252+AJ1257+AJ1262+AJ1267+AJ1272+AJ1278+AJ1283+AJ1288+AJ1293+AJ1298+AJ1303</f>
        <v>1.404231574390244</v>
      </c>
      <c r="AK1241" s="164">
        <f>AK1247+AK1252+AK1257+AK1262+AK1267+AK1272+AK1278+AK1283+AK1288+AK1293+AK1298+AK1303</f>
        <v>2.9174550061432197E-2</v>
      </c>
      <c r="AL1241" s="173"/>
      <c r="AM1241" s="164">
        <f>AM1247+AM1252+AM1257+AM1262+AM1267+AM1272+AM1278+AM1283+AM1288+AM1293+AM1298+AM1303</f>
        <v>3.3485358660000002</v>
      </c>
      <c r="AN1241" s="164">
        <f>AN1247+AN1252+AN1257+AN1262+AN1267+AN1272+AN1278+AN1283+AN1288+AN1293+AN1298+AN1303</f>
        <v>5.8281048048000009E-2</v>
      </c>
      <c r="AO1241" s="173"/>
      <c r="AP1241" s="164">
        <f>AP1247+AP1252+AP1257+AP1262+AP1267+AP1272+AP1278+AP1283+AP1288+AP1293+AP1298+AP1303</f>
        <v>7.3091696860000006</v>
      </c>
      <c r="AQ1241" s="164">
        <f>AQ1247+AQ1252+AQ1257+AQ1262+AQ1267+AQ1272+AQ1278+AQ1283+AQ1288+AQ1293+AQ1298+AQ1303</f>
        <v>0.12721562100800002</v>
      </c>
      <c r="AR1241" s="173"/>
      <c r="AS1241" s="164">
        <f>AS1247+AS1252+AS1257+AS1262+AS1267+AS1272+AS1278+AS1283+AS1288+AS1293+AS1298+AS1303</f>
        <v>3.0244840079999999</v>
      </c>
      <c r="AT1241" s="164">
        <f>AT1247+AT1252+AT1257+AT1262+AT1267+AT1272+AT1278+AT1283+AT1288+AT1293+AT1298+AT1303</f>
        <v>5.2640946624000005E-2</v>
      </c>
      <c r="AU1241" s="173"/>
      <c r="AV1241" s="164">
        <f>AV1247+AV1252+AV1257+AV1262+AV1267+AV1272+AV1278+AV1283+AV1288+AV1293+AV1298+AV1303</f>
        <v>0</v>
      </c>
      <c r="AW1241" s="164">
        <f>AW1247+AW1252+AW1257+AW1262+AW1267+AW1272+AW1278+AW1283+AW1288+AW1293+AW1298+AW1303</f>
        <v>0</v>
      </c>
      <c r="AX1241" s="173"/>
      <c r="AY1241" s="164">
        <f>AY1247+AY1252+AY1257+AY1262+AY1267+AY1272+AY1278+AY1283+AY1288+AY1293+AY1298+AY1303</f>
        <v>13.682189560000001</v>
      </c>
      <c r="AZ1241" s="164">
        <f>AZ1247+AZ1252+AZ1257+AZ1262+AZ1267+AZ1272+AZ1278+AZ1283+AZ1288+AZ1293+AZ1298+AZ1303</f>
        <v>0.23813761568000005</v>
      </c>
      <c r="BA1241" s="173"/>
      <c r="BB1241" s="164">
        <f>BB1247+BB1252+BB1257+BB1262+BB1267+BB1272+BB1278+BB1283+BB1288+BB1293+BB1298+BB1303</f>
        <v>0</v>
      </c>
      <c r="BC1241" s="164">
        <f>BC1247+BC1252+BC1257+BC1262+BC1267+BC1272+BC1278+BC1283+BC1288+BC1293+BC1298+BC1303</f>
        <v>0</v>
      </c>
      <c r="BD1241" s="173"/>
      <c r="BE1241" s="164">
        <f>BE1247+BE1252+BE1257+BE1262+BE1267+BE1272+BE1278+BE1283+BE1288+BE1293+BE1298+BE1303</f>
        <v>0</v>
      </c>
      <c r="BF1241" s="164">
        <f>BF1247+BF1252+BF1257+BF1262+BF1267+BF1272+BF1278+BF1283+BF1288+BF1293+BF1298+BF1303</f>
        <v>0</v>
      </c>
      <c r="BG1241" s="173"/>
      <c r="BH1241" s="164">
        <f>BH1247+BH1252+BH1257+BH1262+BH1267+BH1272+BH1278+BH1283+BH1288+BH1293+BH1298+BH1303</f>
        <v>0</v>
      </c>
      <c r="BI1241" s="164">
        <f>BI1247+BI1252+BI1257+BI1262+BI1267+BI1272+BI1278+BI1283+BI1288+BI1293+BI1298+BI1303</f>
        <v>0</v>
      </c>
      <c r="BJ1241" s="173"/>
      <c r="BK1241" s="164">
        <f>BK1247+BK1252+BK1257+BK1262+BK1267+BK1272+BK1278+BK1283+BK1288+BK1293+BK1298+BK1303</f>
        <v>0</v>
      </c>
      <c r="BL1241" s="164">
        <f>BL1247+BL1252+BL1257+BL1262+BL1267+BL1272+BL1278+BL1283+BL1288+BL1293+BL1298+BL1303</f>
        <v>0</v>
      </c>
      <c r="BM1241" s="173"/>
      <c r="BN1241" s="173"/>
      <c r="BO1241" s="173"/>
      <c r="BP1241" s="173"/>
      <c r="BQ1241" s="164">
        <f>BQ1247+BQ1252+BQ1257+BQ1262+BQ1267+BQ1272+BQ1278+BQ1283+BQ1288+BQ1293+BQ1298+BQ1303</f>
        <v>3.8350212743024708</v>
      </c>
      <c r="BR1241" s="248"/>
      <c r="BS1241" s="164">
        <f>BS1247+BS1252+BS1257+BS1262+BS1267+BS1272+BS1278+BS1283+BS1288+BS1293+BS1298+BS1303</f>
        <v>0</v>
      </c>
      <c r="BT1241" s="164">
        <f t="shared" ref="BT1241:CH1241" si="1803">BT1247+BT1252+BT1257+BT1262+BT1267+BT1272+BT1278+BT1283+BT1288+BT1293+BT1298+BT1303</f>
        <v>6.7407902891977609E-2</v>
      </c>
      <c r="BU1241" s="164">
        <f t="shared" si="1803"/>
        <v>1.032421</v>
      </c>
      <c r="BV1241" s="164">
        <f t="shared" si="1803"/>
        <v>0</v>
      </c>
      <c r="BW1241" s="164">
        <f t="shared" si="1803"/>
        <v>0.81768173425925772</v>
      </c>
      <c r="BX1241" s="164">
        <f t="shared" si="1803"/>
        <v>0.5</v>
      </c>
      <c r="BY1241" s="164">
        <f t="shared" si="1803"/>
        <v>0.5</v>
      </c>
      <c r="BZ1241" s="164">
        <f t="shared" si="1803"/>
        <v>0.90190572999999996</v>
      </c>
      <c r="CA1241" s="164">
        <f t="shared" si="1803"/>
        <v>0</v>
      </c>
      <c r="CB1241" s="164">
        <f t="shared" si="1803"/>
        <v>0</v>
      </c>
      <c r="CC1241" s="164">
        <f t="shared" si="1803"/>
        <v>0.90190572999999996</v>
      </c>
      <c r="CD1241" s="164">
        <f t="shared" si="1803"/>
        <v>0</v>
      </c>
      <c r="CE1241" s="164">
        <f t="shared" si="1803"/>
        <v>0</v>
      </c>
      <c r="CF1241" s="164">
        <f t="shared" si="1803"/>
        <v>0</v>
      </c>
      <c r="CG1241" s="164">
        <f t="shared" si="1803"/>
        <v>0</v>
      </c>
      <c r="CH1241" s="164">
        <f t="shared" si="1803"/>
        <v>0</v>
      </c>
      <c r="CI1241" s="173"/>
      <c r="CJ1241" s="173"/>
      <c r="CK1241" s="173"/>
    </row>
    <row r="1242" spans="1:89" outlineLevel="1">
      <c r="A1242" s="214"/>
      <c r="B1242" s="214"/>
      <c r="C1242" s="95" t="s">
        <v>51</v>
      </c>
      <c r="D1242" s="122" t="s">
        <v>101</v>
      </c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221"/>
      <c r="AB1242" s="112"/>
      <c r="AC1242" s="246"/>
      <c r="AD1242" s="246"/>
      <c r="AE1242" s="246"/>
      <c r="AF1242" s="246"/>
      <c r="AG1242" s="246"/>
      <c r="AH1242" s="246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246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246"/>
      <c r="CG1242" s="582"/>
      <c r="CH1242" s="582"/>
      <c r="CI1242" s="112"/>
      <c r="CJ1242" s="112"/>
      <c r="CK1242" s="112"/>
    </row>
    <row r="1243" spans="1:89" outlineLevel="1">
      <c r="A1243" s="214"/>
      <c r="B1243" s="214"/>
      <c r="C1243" s="102" t="s">
        <v>126</v>
      </c>
      <c r="D1243" s="36" t="s">
        <v>106</v>
      </c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214"/>
      <c r="AB1243" s="112"/>
      <c r="AC1243" s="246"/>
      <c r="AD1243" s="246"/>
      <c r="AE1243" s="246"/>
      <c r="AF1243" s="246"/>
      <c r="AG1243" s="246"/>
      <c r="AH1243" s="246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221"/>
      <c r="BS1243" s="112"/>
      <c r="BT1243" s="112"/>
      <c r="BU1243" s="112"/>
      <c r="BV1243" s="112"/>
      <c r="BW1243" s="112"/>
      <c r="BX1243" s="112"/>
      <c r="BY1243" s="112"/>
      <c r="BZ1243" s="112"/>
      <c r="CA1243" s="221"/>
      <c r="CB1243" s="112"/>
      <c r="CC1243" s="112"/>
      <c r="CD1243" s="112"/>
      <c r="CE1243" s="112"/>
      <c r="CF1243" s="246"/>
      <c r="CG1243" s="582"/>
      <c r="CH1243" s="582"/>
      <c r="CI1243" s="112"/>
      <c r="CJ1243" s="112"/>
      <c r="CK1243" s="112"/>
    </row>
    <row r="1244" spans="1:89" ht="60" outlineLevel="1">
      <c r="A1244" s="214"/>
      <c r="B1244" s="214"/>
      <c r="C1244" s="103"/>
      <c r="D1244" s="231" t="s">
        <v>337</v>
      </c>
      <c r="E1244" s="214" t="s">
        <v>75</v>
      </c>
      <c r="F1244" s="214" t="s">
        <v>14</v>
      </c>
      <c r="G1244" s="599">
        <f t="shared" ref="G1244:G1245" si="1804">J1244+O1244+P1244+Q1244+I1244</f>
        <v>20</v>
      </c>
      <c r="H1244" s="225">
        <f>U1244/$U$100*$H$100</f>
        <v>0</v>
      </c>
      <c r="I1244" s="600">
        <v>0</v>
      </c>
      <c r="J1244" s="225">
        <v>20</v>
      </c>
      <c r="K1244" s="221">
        <v>0</v>
      </c>
      <c r="L1244" s="221">
        <v>0</v>
      </c>
      <c r="M1244" s="221">
        <v>0</v>
      </c>
      <c r="N1244" s="221">
        <v>0</v>
      </c>
      <c r="O1244" s="571">
        <f t="shared" ref="O1244:O1245" si="1805">SUM(K1244:N1244)</f>
        <v>0</v>
      </c>
      <c r="P1244" s="221">
        <v>0</v>
      </c>
      <c r="Q1244" s="221">
        <v>0</v>
      </c>
      <c r="R1244" s="221">
        <v>0</v>
      </c>
      <c r="S1244" s="221">
        <v>0</v>
      </c>
      <c r="T1244" s="221">
        <f t="shared" ref="T1244:T1245" si="1806">SUM(U1244:Z1244)</f>
        <v>0</v>
      </c>
      <c r="U1244" s="590">
        <f>V1244/$V$100*$U$100</f>
        <v>0</v>
      </c>
      <c r="V1244" s="221">
        <v>0</v>
      </c>
      <c r="W1244" s="221">
        <v>0</v>
      </c>
      <c r="X1244" s="221"/>
      <c r="Y1244" s="221"/>
      <c r="Z1244" s="221"/>
      <c r="AA1244" s="221" t="s">
        <v>316</v>
      </c>
      <c r="AB1244" s="575">
        <f t="shared" ref="AB1244:AB1245" si="1807">AI1244+AX1244+BA1244+BD1244+AF1244</f>
        <v>0</v>
      </c>
      <c r="AC1244" s="247">
        <f>$AC$100/$U$100*U1244</f>
        <v>0</v>
      </c>
      <c r="AD1244" s="247">
        <f t="shared" ref="AD1244:AD1245" si="1808">AC1244*344.5</f>
        <v>0</v>
      </c>
      <c r="AE1244" s="247">
        <f>$AE$100/$AC$100*AC1244</f>
        <v>0</v>
      </c>
      <c r="AF1244" s="247"/>
      <c r="AG1244" s="247"/>
      <c r="AH1244" s="247"/>
      <c r="AI1244" s="222">
        <v>0</v>
      </c>
      <c r="AJ1244" s="568">
        <v>0</v>
      </c>
      <c r="AK1244" s="222">
        <v>0</v>
      </c>
      <c r="AL1244" s="353">
        <v>0</v>
      </c>
      <c r="AM1244" s="223">
        <v>0</v>
      </c>
      <c r="AN1244" s="353">
        <v>0</v>
      </c>
      <c r="AO1244" s="353">
        <v>0</v>
      </c>
      <c r="AP1244" s="223">
        <v>0</v>
      </c>
      <c r="AQ1244" s="221">
        <v>0</v>
      </c>
      <c r="AR1244" s="353">
        <v>0</v>
      </c>
      <c r="AS1244" s="223">
        <v>0</v>
      </c>
      <c r="AT1244" s="221">
        <v>0</v>
      </c>
      <c r="AU1244" s="353">
        <v>0</v>
      </c>
      <c r="AV1244" s="223">
        <v>0</v>
      </c>
      <c r="AW1244" s="221">
        <v>0</v>
      </c>
      <c r="AX1244" s="222">
        <v>0</v>
      </c>
      <c r="AY1244" s="222">
        <v>0</v>
      </c>
      <c r="AZ1244" s="222">
        <v>0</v>
      </c>
      <c r="BA1244" s="353">
        <v>0</v>
      </c>
      <c r="BB1244" s="223">
        <v>0</v>
      </c>
      <c r="BC1244" s="353">
        <v>0</v>
      </c>
      <c r="BD1244" s="222">
        <v>0</v>
      </c>
      <c r="BE1244" s="223">
        <v>0</v>
      </c>
      <c r="BF1244" s="222">
        <v>0</v>
      </c>
      <c r="BG1244" s="353">
        <v>0</v>
      </c>
      <c r="BH1244" s="223">
        <v>0</v>
      </c>
      <c r="BI1244" s="222">
        <v>0</v>
      </c>
      <c r="BJ1244" s="353">
        <v>0</v>
      </c>
      <c r="BK1244" s="223">
        <v>0</v>
      </c>
      <c r="BL1244" s="222">
        <v>0</v>
      </c>
      <c r="BM1244" s="221"/>
      <c r="BN1244" s="221"/>
      <c r="BO1244" s="221"/>
      <c r="BP1244" s="221"/>
      <c r="BQ1244" s="599">
        <f>SUM(BS1244:BW1244)</f>
        <v>1.039029617930586</v>
      </c>
      <c r="BR1244" s="223"/>
      <c r="BS1244" s="121"/>
      <c r="BT1244" s="671">
        <v>6.6086179305860386E-3</v>
      </c>
      <c r="BU1244" s="671">
        <v>1.032421</v>
      </c>
      <c r="BV1244" s="671"/>
      <c r="BW1244" s="671"/>
      <c r="BX1244" s="671"/>
      <c r="BY1244" s="671"/>
      <c r="BZ1244" s="225">
        <f>SUM(CA1244:CD1244)</f>
        <v>0.90190572999999996</v>
      </c>
      <c r="CA1244" s="222"/>
      <c r="CB1244" s="239"/>
      <c r="CC1244" s="222">
        <v>0.90190572999999996</v>
      </c>
      <c r="CD1244" s="221"/>
      <c r="CE1244" s="221"/>
      <c r="CF1244" s="229"/>
      <c r="CG1244" s="578"/>
      <c r="CH1244" s="578"/>
      <c r="CI1244" s="117"/>
      <c r="CJ1244" s="117"/>
      <c r="CK1244" s="117"/>
    </row>
    <row r="1245" spans="1:89" ht="60" outlineLevel="1">
      <c r="A1245" s="214"/>
      <c r="B1245" s="214"/>
      <c r="C1245" s="103"/>
      <c r="D1245" s="292" t="s">
        <v>338</v>
      </c>
      <c r="E1245" s="214" t="s">
        <v>75</v>
      </c>
      <c r="F1245" s="214" t="s">
        <v>14</v>
      </c>
      <c r="G1245" s="599">
        <f t="shared" si="1804"/>
        <v>654</v>
      </c>
      <c r="H1245" s="225">
        <v>2365</v>
      </c>
      <c r="I1245" s="600">
        <v>90</v>
      </c>
      <c r="J1245" s="225">
        <v>184</v>
      </c>
      <c r="K1245" s="224">
        <v>93</v>
      </c>
      <c r="L1245" s="224">
        <v>203</v>
      </c>
      <c r="M1245" s="224">
        <v>84</v>
      </c>
      <c r="N1245" s="224">
        <v>0</v>
      </c>
      <c r="O1245" s="571">
        <f t="shared" si="1805"/>
        <v>380</v>
      </c>
      <c r="P1245" s="591"/>
      <c r="Q1245" s="591"/>
      <c r="R1245" s="591"/>
      <c r="S1245" s="591"/>
      <c r="T1245" s="221">
        <f t="shared" si="1806"/>
        <v>4714</v>
      </c>
      <c r="U1245" s="160">
        <v>4583</v>
      </c>
      <c r="V1245" s="222">
        <v>92</v>
      </c>
      <c r="W1245" s="222">
        <v>39</v>
      </c>
      <c r="X1245" s="222"/>
      <c r="Y1245" s="222"/>
      <c r="Z1245" s="222"/>
      <c r="AA1245" s="222" t="s">
        <v>316</v>
      </c>
      <c r="AB1245" s="575">
        <f t="shared" si="1807"/>
        <v>6.2607695902439031E-2</v>
      </c>
      <c r="AC1245" s="247">
        <f>$AC$101/$U$101*U1245</f>
        <v>0.23146464646464646</v>
      </c>
      <c r="AD1245" s="247">
        <f t="shared" si="1808"/>
        <v>79.739570707070698</v>
      </c>
      <c r="AE1245" s="247">
        <f>$AE$101/$AC$101*AC1245</f>
        <v>1.3442309343434342</v>
      </c>
      <c r="AF1245" s="247">
        <v>1.8815472E-2</v>
      </c>
      <c r="AG1245" s="247">
        <v>6.4819301039999999</v>
      </c>
      <c r="AH1245" s="247">
        <v>2.7538027582704541E-2</v>
      </c>
      <c r="AI1245" s="222">
        <v>4.0761439024390245E-3</v>
      </c>
      <c r="AJ1245" s="568">
        <v>1.404231574390244</v>
      </c>
      <c r="AK1245" s="222">
        <v>2.9174550061432197E-2</v>
      </c>
      <c r="AL1245" s="353">
        <v>9.7199880000000006E-3</v>
      </c>
      <c r="AM1245" s="223">
        <v>3.3485358660000002</v>
      </c>
      <c r="AN1245" s="353">
        <v>5.8281048048000009E-2</v>
      </c>
      <c r="AO1245" s="353">
        <v>2.1216748000000001E-2</v>
      </c>
      <c r="AP1245" s="223">
        <v>7.3091696860000006</v>
      </c>
      <c r="AQ1245" s="222">
        <v>0.12721562100800002</v>
      </c>
      <c r="AR1245" s="353">
        <v>8.7793439999999997E-3</v>
      </c>
      <c r="AS1245" s="223">
        <v>3.0244840079999999</v>
      </c>
      <c r="AT1245" s="222">
        <v>5.2640946624000005E-2</v>
      </c>
      <c r="AU1245" s="353">
        <v>0</v>
      </c>
      <c r="AV1245" s="223">
        <v>0</v>
      </c>
      <c r="AW1245" s="222">
        <v>0</v>
      </c>
      <c r="AX1245" s="222">
        <v>3.9716080000000001E-2</v>
      </c>
      <c r="AY1245" s="222">
        <v>13.682189560000001</v>
      </c>
      <c r="AZ1245" s="222">
        <v>0.23813761568000005</v>
      </c>
      <c r="BA1245" s="353">
        <v>0</v>
      </c>
      <c r="BB1245" s="223">
        <v>0</v>
      </c>
      <c r="BC1245" s="353">
        <v>0</v>
      </c>
      <c r="BD1245" s="222">
        <v>0</v>
      </c>
      <c r="BE1245" s="223">
        <v>0</v>
      </c>
      <c r="BF1245" s="222">
        <v>0</v>
      </c>
      <c r="BG1245" s="353">
        <v>0</v>
      </c>
      <c r="BH1245" s="223">
        <v>0</v>
      </c>
      <c r="BI1245" s="222">
        <v>0</v>
      </c>
      <c r="BJ1245" s="353">
        <v>0</v>
      </c>
      <c r="BK1245" s="223">
        <v>0</v>
      </c>
      <c r="BL1245" s="222">
        <v>0</v>
      </c>
      <c r="BM1245" s="222"/>
      <c r="BN1245" s="222"/>
      <c r="BO1245" s="222"/>
      <c r="BP1245" s="222"/>
      <c r="BQ1245" s="599">
        <f>SUM(BS1245:BW1245)</f>
        <v>0.87848101922064925</v>
      </c>
      <c r="BR1245" s="223"/>
      <c r="BS1245" s="223"/>
      <c r="BT1245" s="671">
        <v>6.0799284961391573E-2</v>
      </c>
      <c r="BU1245" s="672"/>
      <c r="BV1245" s="672"/>
      <c r="BW1245" s="671">
        <v>0.81768173425925772</v>
      </c>
      <c r="BX1245" s="671">
        <v>0.5</v>
      </c>
      <c r="BY1245" s="671">
        <v>0.5</v>
      </c>
      <c r="BZ1245" s="225">
        <f>SUM(CA1245:CD1245)</f>
        <v>0</v>
      </c>
      <c r="CA1245" s="222"/>
      <c r="CB1245" s="222"/>
      <c r="CC1245" s="222">
        <v>0</v>
      </c>
      <c r="CD1245" s="222"/>
      <c r="CE1245" s="222"/>
      <c r="CF1245" s="226"/>
      <c r="CG1245" s="568"/>
      <c r="CH1245" s="568"/>
      <c r="CI1245" s="117"/>
      <c r="CJ1245" s="117"/>
      <c r="CK1245" s="117"/>
    </row>
    <row r="1246" spans="1:89" outlineLevel="1">
      <c r="A1246" s="117"/>
      <c r="B1246" s="117"/>
      <c r="C1246" s="103"/>
      <c r="D1246" s="131"/>
      <c r="E1246" s="117"/>
      <c r="F1246" s="117"/>
      <c r="G1246" s="111">
        <f>J1246+O1246+P1246+Q1246+R1246</f>
        <v>0</v>
      </c>
      <c r="H1246" s="225">
        <f>SUM(I1246:L1246)</f>
        <v>0</v>
      </c>
      <c r="I1246" s="225">
        <f>SUM(J1246:M1246)</f>
        <v>0</v>
      </c>
      <c r="J1246" s="111">
        <f>SUM(K1246:N1246)</f>
        <v>0</v>
      </c>
      <c r="K1246" s="90"/>
      <c r="L1246" s="90"/>
      <c r="M1246" s="90"/>
      <c r="N1246" s="90"/>
      <c r="O1246" s="90"/>
      <c r="P1246" s="90"/>
      <c r="Q1246" s="90"/>
      <c r="R1246" s="90"/>
      <c r="S1246" s="224"/>
      <c r="T1246" s="87"/>
      <c r="U1246" s="87"/>
      <c r="V1246" s="87"/>
      <c r="W1246" s="87"/>
      <c r="X1246" s="87"/>
      <c r="Y1246" s="87"/>
      <c r="Z1246" s="222"/>
      <c r="AA1246" s="87"/>
      <c r="AB1246" s="111">
        <f>AI1246+AX1246+BA1246+BD1246+BG1246</f>
        <v>0</v>
      </c>
      <c r="AC1246" s="247"/>
      <c r="AD1246" s="247"/>
      <c r="AE1246" s="247"/>
      <c r="AF1246" s="247"/>
      <c r="AG1246" s="247"/>
      <c r="AH1246" s="24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87"/>
      <c r="BG1246" s="87"/>
      <c r="BH1246" s="87"/>
      <c r="BI1246" s="87"/>
      <c r="BJ1246" s="222"/>
      <c r="BK1246" s="222"/>
      <c r="BL1246" s="222"/>
      <c r="BM1246" s="87"/>
      <c r="BN1246" s="87"/>
      <c r="BO1246" s="87"/>
      <c r="BP1246" s="87"/>
      <c r="BQ1246" s="599">
        <f t="shared" ref="BQ1246" si="1809">SUM(BQ1244:BQ1245)</f>
        <v>1.9175106371512354</v>
      </c>
      <c r="BR1246" s="223"/>
      <c r="BS1246" s="223"/>
      <c r="BT1246" s="223"/>
      <c r="BU1246" s="223"/>
      <c r="BV1246" s="223"/>
      <c r="BW1246" s="223"/>
      <c r="BX1246" s="223"/>
      <c r="BY1246" s="223"/>
      <c r="BZ1246" s="111">
        <f>SUM(CA1246:CD1246)</f>
        <v>0</v>
      </c>
      <c r="CA1246" s="222"/>
      <c r="CB1246" s="87"/>
      <c r="CC1246" s="87"/>
      <c r="CD1246" s="87"/>
      <c r="CE1246" s="222"/>
      <c r="CF1246" s="226"/>
      <c r="CG1246" s="568"/>
      <c r="CH1246" s="568"/>
      <c r="CI1246" s="117"/>
      <c r="CJ1246" s="117"/>
      <c r="CK1246" s="117"/>
    </row>
    <row r="1247" spans="1:89" ht="15.75" outlineLevel="1" thickBot="1">
      <c r="A1247" s="117"/>
      <c r="B1247" s="117"/>
      <c r="C1247" s="103"/>
      <c r="D1247" s="37" t="s">
        <v>107</v>
      </c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24"/>
      <c r="AB1247" s="111">
        <f>SUM(AB1244:AB1246)</f>
        <v>6.2607695902439031E-2</v>
      </c>
      <c r="AC1247" s="247"/>
      <c r="AD1247" s="247"/>
      <c r="AE1247" s="247"/>
      <c r="AF1247" s="225">
        <f t="shared" ref="AF1247:AH1247" si="1810">SUM(AF1244:AF1246)</f>
        <v>1.8815472E-2</v>
      </c>
      <c r="AG1247" s="225">
        <f t="shared" si="1810"/>
        <v>6.4819301039999999</v>
      </c>
      <c r="AH1247" s="225">
        <f t="shared" si="1810"/>
        <v>2.7538027582704541E-2</v>
      </c>
      <c r="AI1247" s="111">
        <f>SUM(AI1244:AI1246)</f>
        <v>4.0761439024390245E-3</v>
      </c>
      <c r="AJ1247" s="111">
        <f>SUM(AJ1244:AJ1246)</f>
        <v>1.404231574390244</v>
      </c>
      <c r="AK1247" s="111">
        <f t="shared" ref="AK1247:BI1247" si="1811">SUM(AK1244:AK1246)</f>
        <v>2.9174550061432197E-2</v>
      </c>
      <c r="AL1247" s="111">
        <f t="shared" si="1811"/>
        <v>9.7199880000000006E-3</v>
      </c>
      <c r="AM1247" s="111">
        <f t="shared" si="1811"/>
        <v>3.3485358660000002</v>
      </c>
      <c r="AN1247" s="111">
        <f t="shared" si="1811"/>
        <v>5.8281048048000009E-2</v>
      </c>
      <c r="AO1247" s="111">
        <f t="shared" si="1811"/>
        <v>2.1216748000000001E-2</v>
      </c>
      <c r="AP1247" s="111">
        <f t="shared" si="1811"/>
        <v>7.3091696860000006</v>
      </c>
      <c r="AQ1247" s="111">
        <f t="shared" si="1811"/>
        <v>0.12721562100800002</v>
      </c>
      <c r="AR1247" s="111">
        <f t="shared" si="1811"/>
        <v>8.7793439999999997E-3</v>
      </c>
      <c r="AS1247" s="111">
        <f t="shared" si="1811"/>
        <v>3.0244840079999999</v>
      </c>
      <c r="AT1247" s="111">
        <f t="shared" si="1811"/>
        <v>5.2640946624000005E-2</v>
      </c>
      <c r="AU1247" s="111">
        <f t="shared" si="1811"/>
        <v>0</v>
      </c>
      <c r="AV1247" s="111">
        <f t="shared" si="1811"/>
        <v>0</v>
      </c>
      <c r="AW1247" s="111">
        <f t="shared" si="1811"/>
        <v>0</v>
      </c>
      <c r="AX1247" s="111">
        <f t="shared" si="1811"/>
        <v>3.9716080000000001E-2</v>
      </c>
      <c r="AY1247" s="111">
        <f t="shared" si="1811"/>
        <v>13.682189560000001</v>
      </c>
      <c r="AZ1247" s="111">
        <f t="shared" si="1811"/>
        <v>0.23813761568000005</v>
      </c>
      <c r="BA1247" s="111">
        <f t="shared" si="1811"/>
        <v>0</v>
      </c>
      <c r="BB1247" s="111">
        <f t="shared" si="1811"/>
        <v>0</v>
      </c>
      <c r="BC1247" s="111">
        <f t="shared" si="1811"/>
        <v>0</v>
      </c>
      <c r="BD1247" s="111">
        <f t="shared" si="1811"/>
        <v>0</v>
      </c>
      <c r="BE1247" s="111">
        <f t="shared" si="1811"/>
        <v>0</v>
      </c>
      <c r="BF1247" s="111">
        <f t="shared" si="1811"/>
        <v>0</v>
      </c>
      <c r="BG1247" s="111">
        <f t="shared" si="1811"/>
        <v>0</v>
      </c>
      <c r="BH1247" s="111">
        <f t="shared" si="1811"/>
        <v>0</v>
      </c>
      <c r="BI1247" s="111">
        <f t="shared" si="1811"/>
        <v>0</v>
      </c>
      <c r="BJ1247" s="225">
        <f>SUM(BJ1244:BJ1246)</f>
        <v>0</v>
      </c>
      <c r="BK1247" s="225">
        <f>SUM(BK1244:BK1246)</f>
        <v>0</v>
      </c>
      <c r="BL1247" s="225">
        <f>SUM(BL1244:BL1246)</f>
        <v>0</v>
      </c>
      <c r="BM1247" s="112"/>
      <c r="BN1247" s="112"/>
      <c r="BO1247" s="112"/>
      <c r="BP1247" s="112"/>
      <c r="BQ1247" s="111">
        <f t="shared" ref="BQ1247:CD1247" si="1812">SUM(BQ1244:BQ1246)</f>
        <v>3.8350212743024708</v>
      </c>
      <c r="BR1247" s="225"/>
      <c r="BS1247" s="111">
        <f t="shared" si="1812"/>
        <v>0</v>
      </c>
      <c r="BT1247" s="111">
        <f t="shared" si="1812"/>
        <v>6.7407902891977609E-2</v>
      </c>
      <c r="BU1247" s="111">
        <f t="shared" si="1812"/>
        <v>1.032421</v>
      </c>
      <c r="BV1247" s="111">
        <f t="shared" si="1812"/>
        <v>0</v>
      </c>
      <c r="BW1247" s="111">
        <f t="shared" si="1812"/>
        <v>0.81768173425925772</v>
      </c>
      <c r="BX1247" s="225">
        <f>SUM(BX1244:BX1246)</f>
        <v>0.5</v>
      </c>
      <c r="BY1247" s="225">
        <f>SUM(BY1244:BY1246)</f>
        <v>0.5</v>
      </c>
      <c r="BZ1247" s="111">
        <f t="shared" si="1812"/>
        <v>0.90190572999999996</v>
      </c>
      <c r="CA1247" s="225">
        <f t="shared" si="1812"/>
        <v>0</v>
      </c>
      <c r="CB1247" s="111">
        <f t="shared" si="1812"/>
        <v>0</v>
      </c>
      <c r="CC1247" s="111">
        <f t="shared" si="1812"/>
        <v>0.90190572999999996</v>
      </c>
      <c r="CD1247" s="111">
        <f t="shared" si="1812"/>
        <v>0</v>
      </c>
      <c r="CE1247" s="225">
        <f>SUM(CE1244:CE1246)</f>
        <v>0</v>
      </c>
      <c r="CF1247" s="247"/>
      <c r="CG1247" s="570"/>
      <c r="CH1247" s="570"/>
      <c r="CI1247" s="112"/>
      <c r="CJ1247" s="112"/>
      <c r="CK1247" s="112"/>
    </row>
    <row r="1248" spans="1:89" ht="15.75" hidden="1" outlineLevel="1" thickBot="1">
      <c r="A1248" s="117"/>
      <c r="B1248" s="117"/>
      <c r="C1248" s="102" t="s">
        <v>127</v>
      </c>
      <c r="D1248" s="36" t="s">
        <v>273</v>
      </c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7"/>
      <c r="AB1248" s="112"/>
      <c r="AC1248" s="246"/>
      <c r="AD1248" s="246"/>
      <c r="AE1248" s="246"/>
      <c r="AF1248" s="246"/>
      <c r="AG1248" s="246"/>
      <c r="AH1248" s="246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246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246"/>
      <c r="CG1248" s="582"/>
      <c r="CH1248" s="582"/>
      <c r="CI1248" s="112"/>
      <c r="CJ1248" s="112"/>
      <c r="CK1248" s="112"/>
    </row>
    <row r="1249" spans="1:89" ht="15.75" hidden="1" outlineLevel="1" thickBot="1">
      <c r="A1249" s="117"/>
      <c r="B1249" s="117"/>
      <c r="C1249" s="103"/>
      <c r="D1249" s="24"/>
      <c r="E1249" s="117"/>
      <c r="F1249" s="117"/>
      <c r="G1249" s="111">
        <f>J1249+O1249+P1249+Q1249+R1249</f>
        <v>0</v>
      </c>
      <c r="H1249" s="225">
        <f t="shared" ref="H1249:J1251" si="1813">SUM(I1249:L1249)</f>
        <v>0</v>
      </c>
      <c r="I1249" s="225">
        <f t="shared" si="1813"/>
        <v>0</v>
      </c>
      <c r="J1249" s="111">
        <f t="shared" si="1813"/>
        <v>0</v>
      </c>
      <c r="K1249" s="123"/>
      <c r="L1249" s="123"/>
      <c r="M1249" s="123"/>
      <c r="N1249" s="123"/>
      <c r="O1249" s="123"/>
      <c r="P1249" s="123"/>
      <c r="Q1249" s="123"/>
      <c r="R1249" s="123"/>
      <c r="S1249" s="221"/>
      <c r="T1249" s="123"/>
      <c r="U1249" s="123"/>
      <c r="V1249" s="123"/>
      <c r="W1249" s="123"/>
      <c r="X1249" s="123"/>
      <c r="Y1249" s="123"/>
      <c r="Z1249" s="221"/>
      <c r="AA1249" s="123"/>
      <c r="AB1249" s="111">
        <f>AI1249+AX1249+BA1249+BD1249+BG1249</f>
        <v>0</v>
      </c>
      <c r="AC1249" s="247"/>
      <c r="AD1249" s="247"/>
      <c r="AE1249" s="247"/>
      <c r="AF1249" s="247"/>
      <c r="AG1249" s="247"/>
      <c r="AH1249" s="247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221"/>
      <c r="BK1249" s="221"/>
      <c r="BL1249" s="221"/>
      <c r="BM1249" s="123"/>
      <c r="BN1249" s="123"/>
      <c r="BO1249" s="123"/>
      <c r="BP1249" s="123"/>
      <c r="BQ1249" s="111">
        <f>SUM(BS1249:BW1249)</f>
        <v>0</v>
      </c>
      <c r="BR1249" s="247"/>
      <c r="BS1249" s="123"/>
      <c r="BT1249" s="123"/>
      <c r="BU1249" s="123"/>
      <c r="BV1249" s="123"/>
      <c r="BW1249" s="123"/>
      <c r="BX1249" s="221"/>
      <c r="BY1249" s="221"/>
      <c r="BZ1249" s="111">
        <f>SUM(CA1249:CD1249)</f>
        <v>0</v>
      </c>
      <c r="CA1249" s="123"/>
      <c r="CB1249" s="123"/>
      <c r="CC1249" s="123"/>
      <c r="CD1249" s="123"/>
      <c r="CE1249" s="221"/>
      <c r="CF1249" s="229"/>
      <c r="CG1249" s="578"/>
      <c r="CH1249" s="578"/>
      <c r="CI1249" s="117"/>
      <c r="CJ1249" s="117"/>
      <c r="CK1249" s="117"/>
    </row>
    <row r="1250" spans="1:89" ht="15.75" hidden="1" outlineLevel="1" thickBot="1">
      <c r="A1250" s="117"/>
      <c r="B1250" s="117"/>
      <c r="C1250" s="103"/>
      <c r="D1250" s="24"/>
      <c r="E1250" s="117"/>
      <c r="F1250" s="117"/>
      <c r="G1250" s="111">
        <f>J1250+O1250+P1250+Q1250+R1250</f>
        <v>0</v>
      </c>
      <c r="H1250" s="225">
        <f t="shared" si="1813"/>
        <v>0</v>
      </c>
      <c r="I1250" s="225">
        <f t="shared" si="1813"/>
        <v>0</v>
      </c>
      <c r="J1250" s="111">
        <f t="shared" si="1813"/>
        <v>0</v>
      </c>
      <c r="K1250" s="90"/>
      <c r="L1250" s="90"/>
      <c r="M1250" s="90"/>
      <c r="N1250" s="90"/>
      <c r="O1250" s="90"/>
      <c r="P1250" s="90"/>
      <c r="Q1250" s="90"/>
      <c r="R1250" s="90"/>
      <c r="S1250" s="224"/>
      <c r="T1250" s="87"/>
      <c r="U1250" s="87"/>
      <c r="V1250" s="87"/>
      <c r="W1250" s="87"/>
      <c r="X1250" s="87"/>
      <c r="Y1250" s="87"/>
      <c r="Z1250" s="222"/>
      <c r="AA1250" s="87"/>
      <c r="AB1250" s="111">
        <f>AI1250+AX1250+BA1250+BD1250+BG1250</f>
        <v>0</v>
      </c>
      <c r="AC1250" s="247"/>
      <c r="AD1250" s="247"/>
      <c r="AE1250" s="247"/>
      <c r="AF1250" s="247"/>
      <c r="AG1250" s="247"/>
      <c r="AH1250" s="24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87"/>
      <c r="BG1250" s="87"/>
      <c r="BH1250" s="87"/>
      <c r="BI1250" s="87"/>
      <c r="BJ1250" s="222"/>
      <c r="BK1250" s="222"/>
      <c r="BL1250" s="222"/>
      <c r="BM1250" s="87"/>
      <c r="BN1250" s="87"/>
      <c r="BO1250" s="87"/>
      <c r="BP1250" s="87"/>
      <c r="BQ1250" s="111">
        <f>SUM(BS1250:BW1250)</f>
        <v>0</v>
      </c>
      <c r="BR1250" s="247"/>
      <c r="BS1250" s="87"/>
      <c r="BT1250" s="87"/>
      <c r="BU1250" s="87"/>
      <c r="BV1250" s="87"/>
      <c r="BW1250" s="87"/>
      <c r="BX1250" s="222"/>
      <c r="BY1250" s="222"/>
      <c r="BZ1250" s="111">
        <f>SUM(CA1250:CD1250)</f>
        <v>0</v>
      </c>
      <c r="CA1250" s="87"/>
      <c r="CB1250" s="87"/>
      <c r="CC1250" s="87"/>
      <c r="CD1250" s="87"/>
      <c r="CE1250" s="222"/>
      <c r="CF1250" s="226"/>
      <c r="CG1250" s="568"/>
      <c r="CH1250" s="568"/>
      <c r="CI1250" s="117"/>
      <c r="CJ1250" s="117"/>
      <c r="CK1250" s="117"/>
    </row>
    <row r="1251" spans="1:89" ht="15.75" hidden="1" outlineLevel="1" thickBot="1">
      <c r="A1251" s="117"/>
      <c r="B1251" s="117"/>
      <c r="C1251" s="103" t="s">
        <v>104</v>
      </c>
      <c r="D1251" s="24"/>
      <c r="E1251" s="117"/>
      <c r="F1251" s="117"/>
      <c r="G1251" s="111">
        <f>J1251+O1251+P1251+Q1251+R1251</f>
        <v>0</v>
      </c>
      <c r="H1251" s="225">
        <f t="shared" si="1813"/>
        <v>0</v>
      </c>
      <c r="I1251" s="225">
        <f t="shared" si="1813"/>
        <v>0</v>
      </c>
      <c r="J1251" s="111">
        <f t="shared" si="1813"/>
        <v>0</v>
      </c>
      <c r="K1251" s="90"/>
      <c r="L1251" s="90"/>
      <c r="M1251" s="90"/>
      <c r="N1251" s="90"/>
      <c r="O1251" s="90"/>
      <c r="P1251" s="90"/>
      <c r="Q1251" s="90"/>
      <c r="R1251" s="90"/>
      <c r="S1251" s="224"/>
      <c r="T1251" s="87"/>
      <c r="U1251" s="87"/>
      <c r="V1251" s="87"/>
      <c r="W1251" s="87"/>
      <c r="X1251" s="87"/>
      <c r="Y1251" s="87"/>
      <c r="Z1251" s="222"/>
      <c r="AA1251" s="87"/>
      <c r="AB1251" s="111">
        <f>AI1251+AX1251+BA1251+BD1251+BG1251</f>
        <v>0</v>
      </c>
      <c r="AC1251" s="247"/>
      <c r="AD1251" s="247"/>
      <c r="AE1251" s="247"/>
      <c r="AF1251" s="247"/>
      <c r="AG1251" s="247"/>
      <c r="AH1251" s="24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87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87"/>
      <c r="BG1251" s="87"/>
      <c r="BH1251" s="87"/>
      <c r="BI1251" s="87"/>
      <c r="BJ1251" s="222"/>
      <c r="BK1251" s="222"/>
      <c r="BL1251" s="222"/>
      <c r="BM1251" s="87"/>
      <c r="BN1251" s="87"/>
      <c r="BO1251" s="87"/>
      <c r="BP1251" s="87"/>
      <c r="BQ1251" s="111">
        <f>SUM(BS1251:BW1251)</f>
        <v>0</v>
      </c>
      <c r="BR1251" s="247"/>
      <c r="BS1251" s="87"/>
      <c r="BT1251" s="87"/>
      <c r="BU1251" s="87"/>
      <c r="BV1251" s="87"/>
      <c r="BW1251" s="87"/>
      <c r="BX1251" s="222"/>
      <c r="BY1251" s="222"/>
      <c r="BZ1251" s="111">
        <f>SUM(CA1251:CD1251)</f>
        <v>0</v>
      </c>
      <c r="CA1251" s="87"/>
      <c r="CB1251" s="87"/>
      <c r="CC1251" s="87"/>
      <c r="CD1251" s="87"/>
      <c r="CE1251" s="222"/>
      <c r="CF1251" s="226"/>
      <c r="CG1251" s="568"/>
      <c r="CH1251" s="568"/>
      <c r="CI1251" s="117"/>
      <c r="CJ1251" s="117"/>
      <c r="CK1251" s="117"/>
    </row>
    <row r="1252" spans="1:89" ht="15.75" hidden="1" outlineLevel="1" thickBot="1">
      <c r="A1252" s="117"/>
      <c r="B1252" s="117"/>
      <c r="C1252" s="103"/>
      <c r="D1252" s="37" t="s">
        <v>107</v>
      </c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24"/>
      <c r="AB1252" s="111">
        <f>SUM(AB1249:AB1251)</f>
        <v>0</v>
      </c>
      <c r="AC1252" s="247"/>
      <c r="AD1252" s="247"/>
      <c r="AE1252" s="247"/>
      <c r="AF1252" s="247"/>
      <c r="AG1252" s="247"/>
      <c r="AH1252" s="247"/>
      <c r="AI1252" s="111">
        <f>SUM(AI1249:AI1251)</f>
        <v>0</v>
      </c>
      <c r="AJ1252" s="111">
        <f>SUM(AJ1249:AJ1251)</f>
        <v>0</v>
      </c>
      <c r="AK1252" s="111">
        <f t="shared" ref="AK1252:BI1252" si="1814">SUM(AK1249:AK1251)</f>
        <v>0</v>
      </c>
      <c r="AL1252" s="111">
        <f t="shared" si="1814"/>
        <v>0</v>
      </c>
      <c r="AM1252" s="111">
        <f t="shared" si="1814"/>
        <v>0</v>
      </c>
      <c r="AN1252" s="111">
        <f t="shared" si="1814"/>
        <v>0</v>
      </c>
      <c r="AO1252" s="111">
        <f t="shared" si="1814"/>
        <v>0</v>
      </c>
      <c r="AP1252" s="111">
        <f t="shared" si="1814"/>
        <v>0</v>
      </c>
      <c r="AQ1252" s="111">
        <f t="shared" si="1814"/>
        <v>0</v>
      </c>
      <c r="AR1252" s="111">
        <f t="shared" si="1814"/>
        <v>0</v>
      </c>
      <c r="AS1252" s="111">
        <f t="shared" si="1814"/>
        <v>0</v>
      </c>
      <c r="AT1252" s="111">
        <f t="shared" si="1814"/>
        <v>0</v>
      </c>
      <c r="AU1252" s="111">
        <f t="shared" si="1814"/>
        <v>0</v>
      </c>
      <c r="AV1252" s="111">
        <f t="shared" si="1814"/>
        <v>0</v>
      </c>
      <c r="AW1252" s="111">
        <f t="shared" si="1814"/>
        <v>0</v>
      </c>
      <c r="AX1252" s="111">
        <f t="shared" si="1814"/>
        <v>0</v>
      </c>
      <c r="AY1252" s="111">
        <f t="shared" si="1814"/>
        <v>0</v>
      </c>
      <c r="AZ1252" s="111">
        <f t="shared" si="1814"/>
        <v>0</v>
      </c>
      <c r="BA1252" s="111">
        <f t="shared" si="1814"/>
        <v>0</v>
      </c>
      <c r="BB1252" s="111">
        <f t="shared" si="1814"/>
        <v>0</v>
      </c>
      <c r="BC1252" s="111">
        <f t="shared" si="1814"/>
        <v>0</v>
      </c>
      <c r="BD1252" s="111">
        <f t="shared" si="1814"/>
        <v>0</v>
      </c>
      <c r="BE1252" s="111">
        <f t="shared" si="1814"/>
        <v>0</v>
      </c>
      <c r="BF1252" s="111">
        <f t="shared" si="1814"/>
        <v>0</v>
      </c>
      <c r="BG1252" s="111">
        <f t="shared" si="1814"/>
        <v>0</v>
      </c>
      <c r="BH1252" s="111">
        <f t="shared" si="1814"/>
        <v>0</v>
      </c>
      <c r="BI1252" s="111">
        <f t="shared" si="1814"/>
        <v>0</v>
      </c>
      <c r="BJ1252" s="225">
        <f>SUM(BJ1249:BJ1251)</f>
        <v>0</v>
      </c>
      <c r="BK1252" s="225">
        <f>SUM(BK1249:BK1251)</f>
        <v>0</v>
      </c>
      <c r="BL1252" s="225">
        <f>SUM(BL1249:BL1251)</f>
        <v>0</v>
      </c>
      <c r="BM1252" s="112"/>
      <c r="BN1252" s="112"/>
      <c r="BO1252" s="112"/>
      <c r="BP1252" s="112"/>
      <c r="BQ1252" s="111">
        <f t="shared" ref="BQ1252:CD1252" si="1815">SUM(BQ1249:BQ1251)</f>
        <v>0</v>
      </c>
      <c r="BR1252" s="247"/>
      <c r="BS1252" s="111">
        <f t="shared" si="1815"/>
        <v>0</v>
      </c>
      <c r="BT1252" s="111">
        <f t="shared" si="1815"/>
        <v>0</v>
      </c>
      <c r="BU1252" s="111">
        <f t="shared" si="1815"/>
        <v>0</v>
      </c>
      <c r="BV1252" s="111">
        <f t="shared" si="1815"/>
        <v>0</v>
      </c>
      <c r="BW1252" s="111">
        <f t="shared" si="1815"/>
        <v>0</v>
      </c>
      <c r="BX1252" s="225">
        <f>SUM(BX1249:BX1251)</f>
        <v>0</v>
      </c>
      <c r="BY1252" s="225">
        <f>SUM(BY1249:BY1251)</f>
        <v>0</v>
      </c>
      <c r="BZ1252" s="111">
        <f t="shared" si="1815"/>
        <v>0</v>
      </c>
      <c r="CA1252" s="111">
        <f t="shared" si="1815"/>
        <v>0</v>
      </c>
      <c r="CB1252" s="111">
        <f t="shared" si="1815"/>
        <v>0</v>
      </c>
      <c r="CC1252" s="111">
        <f t="shared" si="1815"/>
        <v>0</v>
      </c>
      <c r="CD1252" s="111">
        <f t="shared" si="1815"/>
        <v>0</v>
      </c>
      <c r="CE1252" s="225">
        <f>SUM(CE1249:CE1251)</f>
        <v>0</v>
      </c>
      <c r="CF1252" s="247"/>
      <c r="CG1252" s="570"/>
      <c r="CH1252" s="570"/>
      <c r="CI1252" s="112"/>
      <c r="CJ1252" s="112"/>
      <c r="CK1252" s="112"/>
    </row>
    <row r="1253" spans="1:89" ht="15.75" hidden="1" outlineLevel="1" thickBot="1">
      <c r="A1253" s="117"/>
      <c r="B1253" s="117"/>
      <c r="C1253" s="102" t="s">
        <v>128</v>
      </c>
      <c r="D1253" s="36" t="s">
        <v>274</v>
      </c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7"/>
      <c r="AB1253" s="112"/>
      <c r="AC1253" s="246"/>
      <c r="AD1253" s="246"/>
      <c r="AE1253" s="246"/>
      <c r="AF1253" s="246"/>
      <c r="AG1253" s="246"/>
      <c r="AH1253" s="246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246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246"/>
      <c r="CG1253" s="582"/>
      <c r="CH1253" s="582"/>
      <c r="CI1253" s="112"/>
      <c r="CJ1253" s="112"/>
      <c r="CK1253" s="112"/>
    </row>
    <row r="1254" spans="1:89" ht="15.75" hidden="1" outlineLevel="1" thickBot="1">
      <c r="A1254" s="117"/>
      <c r="B1254" s="117"/>
      <c r="C1254" s="103"/>
      <c r="D1254" s="24"/>
      <c r="E1254" s="117"/>
      <c r="F1254" s="117"/>
      <c r="G1254" s="111">
        <f>J1254+O1254+P1254+Q1254+R1254</f>
        <v>0</v>
      </c>
      <c r="H1254" s="225">
        <f t="shared" ref="H1254:J1256" si="1816">SUM(I1254:L1254)</f>
        <v>0</v>
      </c>
      <c r="I1254" s="225">
        <f t="shared" si="1816"/>
        <v>0</v>
      </c>
      <c r="J1254" s="111">
        <f t="shared" si="1816"/>
        <v>0</v>
      </c>
      <c r="K1254" s="123"/>
      <c r="L1254" s="123"/>
      <c r="M1254" s="123"/>
      <c r="N1254" s="123"/>
      <c r="O1254" s="123"/>
      <c r="P1254" s="123"/>
      <c r="Q1254" s="123"/>
      <c r="R1254" s="123"/>
      <c r="S1254" s="221"/>
      <c r="T1254" s="123"/>
      <c r="U1254" s="123"/>
      <c r="V1254" s="123"/>
      <c r="W1254" s="123"/>
      <c r="X1254" s="123"/>
      <c r="Y1254" s="123"/>
      <c r="Z1254" s="221"/>
      <c r="AA1254" s="123"/>
      <c r="AB1254" s="111">
        <f>AI1254+AX1254+BA1254+BD1254+BG1254</f>
        <v>0</v>
      </c>
      <c r="AC1254" s="247"/>
      <c r="AD1254" s="247"/>
      <c r="AE1254" s="247"/>
      <c r="AF1254" s="247"/>
      <c r="AG1254" s="247"/>
      <c r="AH1254" s="247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221"/>
      <c r="BK1254" s="221"/>
      <c r="BL1254" s="221"/>
      <c r="BM1254" s="123"/>
      <c r="BN1254" s="123"/>
      <c r="BO1254" s="123"/>
      <c r="BP1254" s="123"/>
      <c r="BQ1254" s="111">
        <f>SUM(BS1254:BW1254)</f>
        <v>0</v>
      </c>
      <c r="BR1254" s="247"/>
      <c r="BS1254" s="123"/>
      <c r="BT1254" s="123"/>
      <c r="BU1254" s="123"/>
      <c r="BV1254" s="123"/>
      <c r="BW1254" s="123"/>
      <c r="BX1254" s="221"/>
      <c r="BY1254" s="221"/>
      <c r="BZ1254" s="111">
        <f>SUM(CA1254:CD1254)</f>
        <v>0</v>
      </c>
      <c r="CA1254" s="123"/>
      <c r="CB1254" s="123"/>
      <c r="CC1254" s="123"/>
      <c r="CD1254" s="123"/>
      <c r="CE1254" s="221"/>
      <c r="CF1254" s="229"/>
      <c r="CG1254" s="578"/>
      <c r="CH1254" s="578"/>
      <c r="CI1254" s="117"/>
      <c r="CJ1254" s="117"/>
      <c r="CK1254" s="117"/>
    </row>
    <row r="1255" spans="1:89" ht="15.75" hidden="1" outlineLevel="1" thickBot="1">
      <c r="A1255" s="117"/>
      <c r="B1255" s="117"/>
      <c r="C1255" s="103"/>
      <c r="D1255" s="24"/>
      <c r="E1255" s="117"/>
      <c r="F1255" s="117"/>
      <c r="G1255" s="111">
        <f>J1255+O1255+P1255+Q1255+R1255</f>
        <v>0</v>
      </c>
      <c r="H1255" s="225">
        <f t="shared" si="1816"/>
        <v>0</v>
      </c>
      <c r="I1255" s="225">
        <f t="shared" si="1816"/>
        <v>0</v>
      </c>
      <c r="J1255" s="111">
        <f t="shared" si="1816"/>
        <v>0</v>
      </c>
      <c r="K1255" s="90"/>
      <c r="L1255" s="90"/>
      <c r="M1255" s="90"/>
      <c r="N1255" s="90"/>
      <c r="O1255" s="90"/>
      <c r="P1255" s="90"/>
      <c r="Q1255" s="90"/>
      <c r="R1255" s="90"/>
      <c r="S1255" s="224"/>
      <c r="T1255" s="87"/>
      <c r="U1255" s="87"/>
      <c r="V1255" s="87"/>
      <c r="W1255" s="87"/>
      <c r="X1255" s="87"/>
      <c r="Y1255" s="87"/>
      <c r="Z1255" s="222"/>
      <c r="AA1255" s="87"/>
      <c r="AB1255" s="111">
        <f>AI1255+AX1255+BA1255+BD1255+BG1255</f>
        <v>0</v>
      </c>
      <c r="AC1255" s="247"/>
      <c r="AD1255" s="247"/>
      <c r="AE1255" s="247"/>
      <c r="AF1255" s="247"/>
      <c r="AG1255" s="247"/>
      <c r="AH1255" s="24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87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87"/>
      <c r="BG1255" s="87"/>
      <c r="BH1255" s="87"/>
      <c r="BI1255" s="87"/>
      <c r="BJ1255" s="222"/>
      <c r="BK1255" s="222"/>
      <c r="BL1255" s="222"/>
      <c r="BM1255" s="87"/>
      <c r="BN1255" s="87"/>
      <c r="BO1255" s="87"/>
      <c r="BP1255" s="87"/>
      <c r="BQ1255" s="111">
        <f>SUM(BS1255:BW1255)</f>
        <v>0</v>
      </c>
      <c r="BR1255" s="247"/>
      <c r="BS1255" s="87"/>
      <c r="BT1255" s="87"/>
      <c r="BU1255" s="87"/>
      <c r="BV1255" s="87"/>
      <c r="BW1255" s="87"/>
      <c r="BX1255" s="222"/>
      <c r="BY1255" s="222"/>
      <c r="BZ1255" s="111">
        <f>SUM(CA1255:CD1255)</f>
        <v>0</v>
      </c>
      <c r="CA1255" s="87"/>
      <c r="CB1255" s="87"/>
      <c r="CC1255" s="87"/>
      <c r="CD1255" s="87"/>
      <c r="CE1255" s="222"/>
      <c r="CF1255" s="226"/>
      <c r="CG1255" s="568"/>
      <c r="CH1255" s="568"/>
      <c r="CI1255" s="117"/>
      <c r="CJ1255" s="117"/>
      <c r="CK1255" s="117"/>
    </row>
    <row r="1256" spans="1:89" ht="15.75" hidden="1" outlineLevel="1" thickBot="1">
      <c r="A1256" s="117"/>
      <c r="B1256" s="117"/>
      <c r="C1256" s="103" t="s">
        <v>104</v>
      </c>
      <c r="D1256" s="24"/>
      <c r="E1256" s="117"/>
      <c r="F1256" s="117"/>
      <c r="G1256" s="111">
        <f>J1256+O1256+P1256+Q1256+R1256</f>
        <v>0</v>
      </c>
      <c r="H1256" s="225">
        <f t="shared" si="1816"/>
        <v>0</v>
      </c>
      <c r="I1256" s="225">
        <f t="shared" si="1816"/>
        <v>0</v>
      </c>
      <c r="J1256" s="111">
        <f t="shared" si="1816"/>
        <v>0</v>
      </c>
      <c r="K1256" s="90"/>
      <c r="L1256" s="90"/>
      <c r="M1256" s="90"/>
      <c r="N1256" s="90"/>
      <c r="O1256" s="90"/>
      <c r="P1256" s="90"/>
      <c r="Q1256" s="90"/>
      <c r="R1256" s="90"/>
      <c r="S1256" s="224"/>
      <c r="T1256" s="87"/>
      <c r="U1256" s="87"/>
      <c r="V1256" s="87"/>
      <c r="W1256" s="87"/>
      <c r="X1256" s="87"/>
      <c r="Y1256" s="87"/>
      <c r="Z1256" s="222"/>
      <c r="AA1256" s="87"/>
      <c r="AB1256" s="111">
        <f>AI1256+AX1256+BA1256+BD1256+BG1256</f>
        <v>0</v>
      </c>
      <c r="AC1256" s="247"/>
      <c r="AD1256" s="247"/>
      <c r="AE1256" s="247"/>
      <c r="AF1256" s="247"/>
      <c r="AG1256" s="247"/>
      <c r="AH1256" s="24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87"/>
      <c r="BG1256" s="87"/>
      <c r="BH1256" s="87"/>
      <c r="BI1256" s="87"/>
      <c r="BJ1256" s="222"/>
      <c r="BK1256" s="222"/>
      <c r="BL1256" s="222"/>
      <c r="BM1256" s="87"/>
      <c r="BN1256" s="87"/>
      <c r="BO1256" s="87"/>
      <c r="BP1256" s="87"/>
      <c r="BQ1256" s="111">
        <f>SUM(BS1256:BW1256)</f>
        <v>0</v>
      </c>
      <c r="BR1256" s="247"/>
      <c r="BS1256" s="87"/>
      <c r="BT1256" s="87"/>
      <c r="BU1256" s="87"/>
      <c r="BV1256" s="87"/>
      <c r="BW1256" s="87"/>
      <c r="BX1256" s="222"/>
      <c r="BY1256" s="222"/>
      <c r="BZ1256" s="111">
        <f>SUM(CA1256:CD1256)</f>
        <v>0</v>
      </c>
      <c r="CA1256" s="87"/>
      <c r="CB1256" s="87"/>
      <c r="CC1256" s="87"/>
      <c r="CD1256" s="87"/>
      <c r="CE1256" s="222"/>
      <c r="CF1256" s="226"/>
      <c r="CG1256" s="568"/>
      <c r="CH1256" s="568"/>
      <c r="CI1256" s="117"/>
      <c r="CJ1256" s="117"/>
      <c r="CK1256" s="117"/>
    </row>
    <row r="1257" spans="1:89" ht="15.75" hidden="1" outlineLevel="1" thickBot="1">
      <c r="A1257" s="117"/>
      <c r="B1257" s="117"/>
      <c r="C1257" s="103"/>
      <c r="D1257" s="37" t="s">
        <v>107</v>
      </c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24"/>
      <c r="AB1257" s="111">
        <f>SUM(AB1254:AB1256)</f>
        <v>0</v>
      </c>
      <c r="AC1257" s="247"/>
      <c r="AD1257" s="247"/>
      <c r="AE1257" s="247"/>
      <c r="AF1257" s="247"/>
      <c r="AG1257" s="247"/>
      <c r="AH1257" s="247"/>
      <c r="AI1257" s="111">
        <f>SUM(AI1254:AI1256)</f>
        <v>0</v>
      </c>
      <c r="AJ1257" s="111">
        <f>SUM(AJ1254:AJ1256)</f>
        <v>0</v>
      </c>
      <c r="AK1257" s="111">
        <f t="shared" ref="AK1257:BI1257" si="1817">SUM(AK1254:AK1256)</f>
        <v>0</v>
      </c>
      <c r="AL1257" s="111">
        <f t="shared" si="1817"/>
        <v>0</v>
      </c>
      <c r="AM1257" s="111">
        <f t="shared" si="1817"/>
        <v>0</v>
      </c>
      <c r="AN1257" s="111">
        <f t="shared" si="1817"/>
        <v>0</v>
      </c>
      <c r="AO1257" s="111">
        <f t="shared" si="1817"/>
        <v>0</v>
      </c>
      <c r="AP1257" s="111">
        <f t="shared" si="1817"/>
        <v>0</v>
      </c>
      <c r="AQ1257" s="111">
        <f t="shared" si="1817"/>
        <v>0</v>
      </c>
      <c r="AR1257" s="111">
        <f t="shared" si="1817"/>
        <v>0</v>
      </c>
      <c r="AS1257" s="111">
        <f t="shared" si="1817"/>
        <v>0</v>
      </c>
      <c r="AT1257" s="111">
        <f t="shared" si="1817"/>
        <v>0</v>
      </c>
      <c r="AU1257" s="111">
        <f t="shared" si="1817"/>
        <v>0</v>
      </c>
      <c r="AV1257" s="111">
        <f t="shared" si="1817"/>
        <v>0</v>
      </c>
      <c r="AW1257" s="111">
        <f t="shared" si="1817"/>
        <v>0</v>
      </c>
      <c r="AX1257" s="111">
        <f t="shared" si="1817"/>
        <v>0</v>
      </c>
      <c r="AY1257" s="111">
        <f t="shared" si="1817"/>
        <v>0</v>
      </c>
      <c r="AZ1257" s="111">
        <f t="shared" si="1817"/>
        <v>0</v>
      </c>
      <c r="BA1257" s="111">
        <f t="shared" si="1817"/>
        <v>0</v>
      </c>
      <c r="BB1257" s="111">
        <f t="shared" si="1817"/>
        <v>0</v>
      </c>
      <c r="BC1257" s="111">
        <f t="shared" si="1817"/>
        <v>0</v>
      </c>
      <c r="BD1257" s="111">
        <f t="shared" si="1817"/>
        <v>0</v>
      </c>
      <c r="BE1257" s="111">
        <f t="shared" si="1817"/>
        <v>0</v>
      </c>
      <c r="BF1257" s="111">
        <f t="shared" si="1817"/>
        <v>0</v>
      </c>
      <c r="BG1257" s="111">
        <f t="shared" si="1817"/>
        <v>0</v>
      </c>
      <c r="BH1257" s="111">
        <f t="shared" si="1817"/>
        <v>0</v>
      </c>
      <c r="BI1257" s="111">
        <f t="shared" si="1817"/>
        <v>0</v>
      </c>
      <c r="BJ1257" s="225">
        <f>SUM(BJ1254:BJ1256)</f>
        <v>0</v>
      </c>
      <c r="BK1257" s="225">
        <f>SUM(BK1254:BK1256)</f>
        <v>0</v>
      </c>
      <c r="BL1257" s="225">
        <f>SUM(BL1254:BL1256)</f>
        <v>0</v>
      </c>
      <c r="BM1257" s="112"/>
      <c r="BN1257" s="112"/>
      <c r="BO1257" s="112"/>
      <c r="BP1257" s="112"/>
      <c r="BQ1257" s="111">
        <f t="shared" ref="BQ1257:CD1257" si="1818">SUM(BQ1254:BQ1256)</f>
        <v>0</v>
      </c>
      <c r="BR1257" s="247"/>
      <c r="BS1257" s="111">
        <f t="shared" si="1818"/>
        <v>0</v>
      </c>
      <c r="BT1257" s="111">
        <f t="shared" si="1818"/>
        <v>0</v>
      </c>
      <c r="BU1257" s="111">
        <f t="shared" si="1818"/>
        <v>0</v>
      </c>
      <c r="BV1257" s="111">
        <f t="shared" si="1818"/>
        <v>0</v>
      </c>
      <c r="BW1257" s="111">
        <f t="shared" si="1818"/>
        <v>0</v>
      </c>
      <c r="BX1257" s="225">
        <f>SUM(BX1254:BX1256)</f>
        <v>0</v>
      </c>
      <c r="BY1257" s="225">
        <f>SUM(BY1254:BY1256)</f>
        <v>0</v>
      </c>
      <c r="BZ1257" s="111">
        <f t="shared" si="1818"/>
        <v>0</v>
      </c>
      <c r="CA1257" s="111">
        <f t="shared" si="1818"/>
        <v>0</v>
      </c>
      <c r="CB1257" s="111">
        <f t="shared" si="1818"/>
        <v>0</v>
      </c>
      <c r="CC1257" s="111">
        <f t="shared" si="1818"/>
        <v>0</v>
      </c>
      <c r="CD1257" s="111">
        <f t="shared" si="1818"/>
        <v>0</v>
      </c>
      <c r="CE1257" s="225">
        <f>SUM(CE1254:CE1256)</f>
        <v>0</v>
      </c>
      <c r="CF1257" s="247"/>
      <c r="CG1257" s="570"/>
      <c r="CH1257" s="570"/>
      <c r="CI1257" s="112"/>
      <c r="CJ1257" s="112"/>
      <c r="CK1257" s="112"/>
    </row>
    <row r="1258" spans="1:89" ht="15.75" hidden="1" outlineLevel="1" thickBot="1">
      <c r="A1258" s="117"/>
      <c r="B1258" s="117"/>
      <c r="C1258" s="102" t="s">
        <v>129</v>
      </c>
      <c r="D1258" s="36" t="s">
        <v>213</v>
      </c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7"/>
      <c r="AB1258" s="112"/>
      <c r="AC1258" s="246"/>
      <c r="AD1258" s="246"/>
      <c r="AE1258" s="246"/>
      <c r="AF1258" s="246"/>
      <c r="AG1258" s="246"/>
      <c r="AH1258" s="246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246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246"/>
      <c r="CG1258" s="582"/>
      <c r="CH1258" s="582"/>
      <c r="CI1258" s="112"/>
      <c r="CJ1258" s="112"/>
      <c r="CK1258" s="112"/>
    </row>
    <row r="1259" spans="1:89" ht="15.75" hidden="1" outlineLevel="1" thickBot="1">
      <c r="A1259" s="117"/>
      <c r="B1259" s="117"/>
      <c r="C1259" s="103"/>
      <c r="D1259" s="24"/>
      <c r="E1259" s="117"/>
      <c r="F1259" s="117"/>
      <c r="G1259" s="111">
        <f>J1259+O1259+P1259+Q1259+R1259</f>
        <v>0</v>
      </c>
      <c r="H1259" s="225">
        <f t="shared" ref="H1259:J1261" si="1819">SUM(I1259:L1259)</f>
        <v>0</v>
      </c>
      <c r="I1259" s="225">
        <f t="shared" si="1819"/>
        <v>0</v>
      </c>
      <c r="J1259" s="111">
        <f t="shared" si="1819"/>
        <v>0</v>
      </c>
      <c r="K1259" s="123"/>
      <c r="L1259" s="123"/>
      <c r="M1259" s="123"/>
      <c r="N1259" s="123"/>
      <c r="O1259" s="123"/>
      <c r="P1259" s="123"/>
      <c r="Q1259" s="123"/>
      <c r="R1259" s="123"/>
      <c r="S1259" s="221"/>
      <c r="T1259" s="123"/>
      <c r="U1259" s="123"/>
      <c r="V1259" s="123"/>
      <c r="W1259" s="123"/>
      <c r="X1259" s="123"/>
      <c r="Y1259" s="123"/>
      <c r="Z1259" s="221"/>
      <c r="AA1259" s="123"/>
      <c r="AB1259" s="111">
        <f>AI1259+AX1259+BA1259+BD1259+BG1259</f>
        <v>0</v>
      </c>
      <c r="AC1259" s="247"/>
      <c r="AD1259" s="247"/>
      <c r="AE1259" s="247"/>
      <c r="AF1259" s="247"/>
      <c r="AG1259" s="247"/>
      <c r="AH1259" s="247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221"/>
      <c r="BK1259" s="221"/>
      <c r="BL1259" s="221"/>
      <c r="BM1259" s="123"/>
      <c r="BN1259" s="123"/>
      <c r="BO1259" s="123"/>
      <c r="BP1259" s="123"/>
      <c r="BQ1259" s="111">
        <f>SUM(BS1259:BW1259)</f>
        <v>0</v>
      </c>
      <c r="BR1259" s="247"/>
      <c r="BS1259" s="123"/>
      <c r="BT1259" s="123"/>
      <c r="BU1259" s="123"/>
      <c r="BV1259" s="123"/>
      <c r="BW1259" s="123"/>
      <c r="BX1259" s="221"/>
      <c r="BY1259" s="221"/>
      <c r="BZ1259" s="111">
        <f>SUM(CA1259:CD1259)</f>
        <v>0</v>
      </c>
      <c r="CA1259" s="123"/>
      <c r="CB1259" s="123"/>
      <c r="CC1259" s="123"/>
      <c r="CD1259" s="123"/>
      <c r="CE1259" s="221"/>
      <c r="CF1259" s="229"/>
      <c r="CG1259" s="578"/>
      <c r="CH1259" s="578"/>
      <c r="CI1259" s="117"/>
      <c r="CJ1259" s="117"/>
      <c r="CK1259" s="117"/>
    </row>
    <row r="1260" spans="1:89" ht="15.75" hidden="1" outlineLevel="1" thickBot="1">
      <c r="A1260" s="117"/>
      <c r="B1260" s="117"/>
      <c r="C1260" s="103"/>
      <c r="D1260" s="24"/>
      <c r="E1260" s="117"/>
      <c r="F1260" s="117"/>
      <c r="G1260" s="111">
        <f>J1260+O1260+P1260+Q1260+R1260</f>
        <v>0</v>
      </c>
      <c r="H1260" s="225">
        <f t="shared" si="1819"/>
        <v>0</v>
      </c>
      <c r="I1260" s="225">
        <f t="shared" si="1819"/>
        <v>0</v>
      </c>
      <c r="J1260" s="111">
        <f t="shared" si="1819"/>
        <v>0</v>
      </c>
      <c r="K1260" s="90"/>
      <c r="L1260" s="90"/>
      <c r="M1260" s="90"/>
      <c r="N1260" s="90"/>
      <c r="O1260" s="90"/>
      <c r="P1260" s="90"/>
      <c r="Q1260" s="90"/>
      <c r="R1260" s="90"/>
      <c r="S1260" s="224"/>
      <c r="T1260" s="87"/>
      <c r="U1260" s="87"/>
      <c r="V1260" s="87"/>
      <c r="W1260" s="87"/>
      <c r="X1260" s="87"/>
      <c r="Y1260" s="87"/>
      <c r="Z1260" s="222"/>
      <c r="AA1260" s="87"/>
      <c r="AB1260" s="111">
        <f>AI1260+AX1260+BA1260+BD1260+BG1260</f>
        <v>0</v>
      </c>
      <c r="AC1260" s="247"/>
      <c r="AD1260" s="247"/>
      <c r="AE1260" s="247"/>
      <c r="AF1260" s="247"/>
      <c r="AG1260" s="247"/>
      <c r="AH1260" s="24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87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87"/>
      <c r="BG1260" s="87"/>
      <c r="BH1260" s="87"/>
      <c r="BI1260" s="87"/>
      <c r="BJ1260" s="222"/>
      <c r="BK1260" s="222"/>
      <c r="BL1260" s="222"/>
      <c r="BM1260" s="87"/>
      <c r="BN1260" s="87"/>
      <c r="BO1260" s="87"/>
      <c r="BP1260" s="87"/>
      <c r="BQ1260" s="111">
        <f>SUM(BS1260:BW1260)</f>
        <v>0</v>
      </c>
      <c r="BR1260" s="247"/>
      <c r="BS1260" s="87"/>
      <c r="BT1260" s="87"/>
      <c r="BU1260" s="87"/>
      <c r="BV1260" s="87"/>
      <c r="BW1260" s="87"/>
      <c r="BX1260" s="222"/>
      <c r="BY1260" s="222"/>
      <c r="BZ1260" s="111">
        <f>SUM(CA1260:CD1260)</f>
        <v>0</v>
      </c>
      <c r="CA1260" s="87"/>
      <c r="CB1260" s="87"/>
      <c r="CC1260" s="87"/>
      <c r="CD1260" s="87"/>
      <c r="CE1260" s="222"/>
      <c r="CF1260" s="226"/>
      <c r="CG1260" s="568"/>
      <c r="CH1260" s="568"/>
      <c r="CI1260" s="117"/>
      <c r="CJ1260" s="117"/>
      <c r="CK1260" s="117"/>
    </row>
    <row r="1261" spans="1:89" ht="15.75" hidden="1" outlineLevel="1" thickBot="1">
      <c r="A1261" s="117"/>
      <c r="B1261" s="117"/>
      <c r="C1261" s="103" t="s">
        <v>104</v>
      </c>
      <c r="D1261" s="24"/>
      <c r="E1261" s="117"/>
      <c r="F1261" s="117"/>
      <c r="G1261" s="111">
        <f>J1261+O1261+P1261+Q1261+R1261</f>
        <v>0</v>
      </c>
      <c r="H1261" s="225">
        <f t="shared" si="1819"/>
        <v>0</v>
      </c>
      <c r="I1261" s="225">
        <f t="shared" si="1819"/>
        <v>0</v>
      </c>
      <c r="J1261" s="111">
        <f t="shared" si="1819"/>
        <v>0</v>
      </c>
      <c r="K1261" s="90"/>
      <c r="L1261" s="90"/>
      <c r="M1261" s="90"/>
      <c r="N1261" s="90"/>
      <c r="O1261" s="90"/>
      <c r="P1261" s="90"/>
      <c r="Q1261" s="90"/>
      <c r="R1261" s="90"/>
      <c r="S1261" s="224"/>
      <c r="T1261" s="87"/>
      <c r="U1261" s="87"/>
      <c r="V1261" s="87"/>
      <c r="W1261" s="87"/>
      <c r="X1261" s="87"/>
      <c r="Y1261" s="87"/>
      <c r="Z1261" s="222"/>
      <c r="AA1261" s="87"/>
      <c r="AB1261" s="111">
        <f>AI1261+AX1261+BA1261+BD1261+BG1261</f>
        <v>0</v>
      </c>
      <c r="AC1261" s="247"/>
      <c r="AD1261" s="247"/>
      <c r="AE1261" s="247"/>
      <c r="AF1261" s="247"/>
      <c r="AG1261" s="247"/>
      <c r="AH1261" s="24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87"/>
      <c r="BG1261" s="87"/>
      <c r="BH1261" s="87"/>
      <c r="BI1261" s="87"/>
      <c r="BJ1261" s="222"/>
      <c r="BK1261" s="222"/>
      <c r="BL1261" s="222"/>
      <c r="BM1261" s="87"/>
      <c r="BN1261" s="87"/>
      <c r="BO1261" s="87"/>
      <c r="BP1261" s="87"/>
      <c r="BQ1261" s="111">
        <f>SUM(BS1261:BW1261)</f>
        <v>0</v>
      </c>
      <c r="BR1261" s="247"/>
      <c r="BS1261" s="87"/>
      <c r="BT1261" s="87"/>
      <c r="BU1261" s="87"/>
      <c r="BV1261" s="87"/>
      <c r="BW1261" s="87"/>
      <c r="BX1261" s="222"/>
      <c r="BY1261" s="222"/>
      <c r="BZ1261" s="111">
        <f>SUM(CA1261:CD1261)</f>
        <v>0</v>
      </c>
      <c r="CA1261" s="87"/>
      <c r="CB1261" s="87"/>
      <c r="CC1261" s="87"/>
      <c r="CD1261" s="87"/>
      <c r="CE1261" s="222"/>
      <c r="CF1261" s="226"/>
      <c r="CG1261" s="568"/>
      <c r="CH1261" s="568"/>
      <c r="CI1261" s="117"/>
      <c r="CJ1261" s="117"/>
      <c r="CK1261" s="117"/>
    </row>
    <row r="1262" spans="1:89" ht="15.75" hidden="1" outlineLevel="1" thickBot="1">
      <c r="A1262" s="117"/>
      <c r="B1262" s="117"/>
      <c r="C1262" s="103"/>
      <c r="D1262" s="37" t="s">
        <v>107</v>
      </c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24"/>
      <c r="AB1262" s="112"/>
      <c r="AC1262" s="246"/>
      <c r="AD1262" s="246"/>
      <c r="AE1262" s="246"/>
      <c r="AF1262" s="246"/>
      <c r="AG1262" s="246"/>
      <c r="AH1262" s="246"/>
      <c r="AI1262" s="112"/>
      <c r="AJ1262" s="111">
        <f>SUM(AJ1259:AJ1261)</f>
        <v>0</v>
      </c>
      <c r="AK1262" s="111">
        <f>SUM(AK1259:AK1261)</f>
        <v>0</v>
      </c>
      <c r="AL1262" s="112"/>
      <c r="AM1262" s="111">
        <f>SUM(AM1259:AM1261)</f>
        <v>0</v>
      </c>
      <c r="AN1262" s="111">
        <f>SUM(AN1259:AN1261)</f>
        <v>0</v>
      </c>
      <c r="AO1262" s="112"/>
      <c r="AP1262" s="111">
        <f>SUM(AP1259:AP1261)</f>
        <v>0</v>
      </c>
      <c r="AQ1262" s="111">
        <f>SUM(AQ1259:AQ1261)</f>
        <v>0</v>
      </c>
      <c r="AR1262" s="112"/>
      <c r="AS1262" s="111">
        <f>SUM(AS1259:AS1261)</f>
        <v>0</v>
      </c>
      <c r="AT1262" s="111">
        <f>SUM(AT1259:AT1261)</f>
        <v>0</v>
      </c>
      <c r="AU1262" s="112"/>
      <c r="AV1262" s="111">
        <f>SUM(AV1259:AV1261)</f>
        <v>0</v>
      </c>
      <c r="AW1262" s="111">
        <f>SUM(AW1259:AW1261)</f>
        <v>0</v>
      </c>
      <c r="AX1262" s="112"/>
      <c r="AY1262" s="111">
        <f>SUM(AY1259:AY1261)</f>
        <v>0</v>
      </c>
      <c r="AZ1262" s="111">
        <f>SUM(AZ1259:AZ1261)</f>
        <v>0</v>
      </c>
      <c r="BA1262" s="112"/>
      <c r="BB1262" s="111">
        <f>SUM(BB1259:BB1261)</f>
        <v>0</v>
      </c>
      <c r="BC1262" s="111">
        <f>SUM(BC1259:BC1261)</f>
        <v>0</v>
      </c>
      <c r="BD1262" s="112"/>
      <c r="BE1262" s="111">
        <f>SUM(BE1259:BE1261)</f>
        <v>0</v>
      </c>
      <c r="BF1262" s="111">
        <f>SUM(BF1259:BF1261)</f>
        <v>0</v>
      </c>
      <c r="BG1262" s="112"/>
      <c r="BH1262" s="111">
        <f>SUM(BH1259:BH1261)</f>
        <v>0</v>
      </c>
      <c r="BI1262" s="111">
        <f>SUM(BI1259:BI1261)</f>
        <v>0</v>
      </c>
      <c r="BJ1262" s="112"/>
      <c r="BK1262" s="225">
        <f>SUM(BK1259:BK1261)</f>
        <v>0</v>
      </c>
      <c r="BL1262" s="225">
        <f>SUM(BL1259:BL1261)</f>
        <v>0</v>
      </c>
      <c r="BM1262" s="112"/>
      <c r="BN1262" s="112"/>
      <c r="BO1262" s="112"/>
      <c r="BP1262" s="112"/>
      <c r="BQ1262" s="111">
        <f t="shared" ref="BQ1262:CD1262" si="1820">SUM(BQ1259:BQ1261)</f>
        <v>0</v>
      </c>
      <c r="BR1262" s="247"/>
      <c r="BS1262" s="111">
        <f t="shared" si="1820"/>
        <v>0</v>
      </c>
      <c r="BT1262" s="111">
        <f t="shared" si="1820"/>
        <v>0</v>
      </c>
      <c r="BU1262" s="111">
        <f t="shared" si="1820"/>
        <v>0</v>
      </c>
      <c r="BV1262" s="111">
        <f t="shared" si="1820"/>
        <v>0</v>
      </c>
      <c r="BW1262" s="111">
        <f t="shared" si="1820"/>
        <v>0</v>
      </c>
      <c r="BX1262" s="225">
        <f>SUM(BX1259:BX1261)</f>
        <v>0</v>
      </c>
      <c r="BY1262" s="225">
        <f>SUM(BY1259:BY1261)</f>
        <v>0</v>
      </c>
      <c r="BZ1262" s="111">
        <f t="shared" si="1820"/>
        <v>0</v>
      </c>
      <c r="CA1262" s="111">
        <f t="shared" si="1820"/>
        <v>0</v>
      </c>
      <c r="CB1262" s="111">
        <f t="shared" si="1820"/>
        <v>0</v>
      </c>
      <c r="CC1262" s="111">
        <f t="shared" si="1820"/>
        <v>0</v>
      </c>
      <c r="CD1262" s="111">
        <f t="shared" si="1820"/>
        <v>0</v>
      </c>
      <c r="CE1262" s="225">
        <f>SUM(CE1259:CE1261)</f>
        <v>0</v>
      </c>
      <c r="CF1262" s="247"/>
      <c r="CG1262" s="570"/>
      <c r="CH1262" s="570"/>
      <c r="CI1262" s="112"/>
      <c r="CJ1262" s="112"/>
      <c r="CK1262" s="112"/>
    </row>
    <row r="1263" spans="1:89" ht="15.75" hidden="1" outlineLevel="1" thickBot="1">
      <c r="A1263" s="117"/>
      <c r="B1263" s="117"/>
      <c r="C1263" s="102" t="s">
        <v>130</v>
      </c>
      <c r="D1263" s="36" t="s">
        <v>62</v>
      </c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7"/>
      <c r="AB1263" s="112"/>
      <c r="AC1263" s="246"/>
      <c r="AD1263" s="246"/>
      <c r="AE1263" s="246"/>
      <c r="AF1263" s="246"/>
      <c r="AG1263" s="246"/>
      <c r="AH1263" s="246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246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246"/>
      <c r="CG1263" s="582"/>
      <c r="CH1263" s="582"/>
      <c r="CI1263" s="112"/>
      <c r="CJ1263" s="112"/>
      <c r="CK1263" s="112"/>
    </row>
    <row r="1264" spans="1:89" ht="15.75" hidden="1" outlineLevel="1" thickBot="1">
      <c r="A1264" s="117"/>
      <c r="B1264" s="117"/>
      <c r="C1264" s="103"/>
      <c r="D1264" s="24"/>
      <c r="E1264" s="117"/>
      <c r="F1264" s="117"/>
      <c r="G1264" s="111">
        <f>J1264+O1264+P1264+Q1264+R1264</f>
        <v>0</v>
      </c>
      <c r="H1264" s="225">
        <f t="shared" ref="H1264:J1266" si="1821">SUM(I1264:L1264)</f>
        <v>0</v>
      </c>
      <c r="I1264" s="225">
        <f t="shared" si="1821"/>
        <v>0</v>
      </c>
      <c r="J1264" s="111">
        <f t="shared" si="1821"/>
        <v>0</v>
      </c>
      <c r="K1264" s="123"/>
      <c r="L1264" s="123"/>
      <c r="M1264" s="123"/>
      <c r="N1264" s="123"/>
      <c r="O1264" s="123"/>
      <c r="P1264" s="123"/>
      <c r="Q1264" s="123"/>
      <c r="R1264" s="123"/>
      <c r="S1264" s="221"/>
      <c r="T1264" s="123"/>
      <c r="U1264" s="123"/>
      <c r="V1264" s="123"/>
      <c r="W1264" s="123"/>
      <c r="X1264" s="123"/>
      <c r="Y1264" s="123"/>
      <c r="Z1264" s="221"/>
      <c r="AA1264" s="123"/>
      <c r="AB1264" s="111">
        <f>AI1264+AX1264+BA1264+BD1264+BG1264</f>
        <v>0</v>
      </c>
      <c r="AC1264" s="247"/>
      <c r="AD1264" s="247"/>
      <c r="AE1264" s="247"/>
      <c r="AF1264" s="247"/>
      <c r="AG1264" s="247"/>
      <c r="AH1264" s="247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221"/>
      <c r="BK1264" s="221"/>
      <c r="BL1264" s="221"/>
      <c r="BM1264" s="123"/>
      <c r="BN1264" s="123"/>
      <c r="BO1264" s="123"/>
      <c r="BP1264" s="123"/>
      <c r="BQ1264" s="111">
        <f>SUM(BS1264:BW1264)</f>
        <v>0</v>
      </c>
      <c r="BR1264" s="247"/>
      <c r="BS1264" s="123"/>
      <c r="BT1264" s="123"/>
      <c r="BU1264" s="123"/>
      <c r="BV1264" s="123"/>
      <c r="BW1264" s="123"/>
      <c r="BX1264" s="221"/>
      <c r="BY1264" s="221"/>
      <c r="BZ1264" s="111">
        <f>SUM(CA1264:CD1264)</f>
        <v>0</v>
      </c>
      <c r="CA1264" s="123"/>
      <c r="CB1264" s="123"/>
      <c r="CC1264" s="123"/>
      <c r="CD1264" s="123"/>
      <c r="CE1264" s="221"/>
      <c r="CF1264" s="229"/>
      <c r="CG1264" s="578"/>
      <c r="CH1264" s="578"/>
      <c r="CI1264" s="117"/>
      <c r="CJ1264" s="117"/>
      <c r="CK1264" s="117"/>
    </row>
    <row r="1265" spans="1:89" ht="15.75" hidden="1" outlineLevel="1" thickBot="1">
      <c r="A1265" s="117"/>
      <c r="B1265" s="117"/>
      <c r="C1265" s="103"/>
      <c r="D1265" s="24"/>
      <c r="E1265" s="117"/>
      <c r="F1265" s="117"/>
      <c r="G1265" s="111">
        <f>J1265+O1265+P1265+Q1265+R1265</f>
        <v>0</v>
      </c>
      <c r="H1265" s="225">
        <f t="shared" si="1821"/>
        <v>0</v>
      </c>
      <c r="I1265" s="225">
        <f t="shared" si="1821"/>
        <v>0</v>
      </c>
      <c r="J1265" s="111">
        <f t="shared" si="1821"/>
        <v>0</v>
      </c>
      <c r="K1265" s="90"/>
      <c r="L1265" s="90"/>
      <c r="M1265" s="90"/>
      <c r="N1265" s="90"/>
      <c r="O1265" s="90"/>
      <c r="P1265" s="90"/>
      <c r="Q1265" s="90"/>
      <c r="R1265" s="90"/>
      <c r="S1265" s="224"/>
      <c r="T1265" s="87"/>
      <c r="U1265" s="87"/>
      <c r="V1265" s="87"/>
      <c r="W1265" s="87"/>
      <c r="X1265" s="87"/>
      <c r="Y1265" s="87"/>
      <c r="Z1265" s="222"/>
      <c r="AA1265" s="87"/>
      <c r="AB1265" s="111">
        <f>AI1265+AX1265+BA1265+BD1265+BG1265</f>
        <v>0</v>
      </c>
      <c r="AC1265" s="247"/>
      <c r="AD1265" s="247"/>
      <c r="AE1265" s="247"/>
      <c r="AF1265" s="247"/>
      <c r="AG1265" s="247"/>
      <c r="AH1265" s="24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87"/>
      <c r="BG1265" s="87"/>
      <c r="BH1265" s="87"/>
      <c r="BI1265" s="87"/>
      <c r="BJ1265" s="222"/>
      <c r="BK1265" s="222"/>
      <c r="BL1265" s="222"/>
      <c r="BM1265" s="87"/>
      <c r="BN1265" s="87"/>
      <c r="BO1265" s="87"/>
      <c r="BP1265" s="87"/>
      <c r="BQ1265" s="111">
        <f>SUM(BS1265:BW1265)</f>
        <v>0</v>
      </c>
      <c r="BR1265" s="247"/>
      <c r="BS1265" s="87"/>
      <c r="BT1265" s="87"/>
      <c r="BU1265" s="87"/>
      <c r="BV1265" s="87"/>
      <c r="BW1265" s="87"/>
      <c r="BX1265" s="222"/>
      <c r="BY1265" s="222"/>
      <c r="BZ1265" s="111">
        <f>SUM(CA1265:CD1265)</f>
        <v>0</v>
      </c>
      <c r="CA1265" s="87"/>
      <c r="CB1265" s="87"/>
      <c r="CC1265" s="87"/>
      <c r="CD1265" s="87"/>
      <c r="CE1265" s="222"/>
      <c r="CF1265" s="226"/>
      <c r="CG1265" s="568"/>
      <c r="CH1265" s="568"/>
      <c r="CI1265" s="117"/>
      <c r="CJ1265" s="117"/>
      <c r="CK1265" s="117"/>
    </row>
    <row r="1266" spans="1:89" ht="15.75" hidden="1" outlineLevel="1" thickBot="1">
      <c r="A1266" s="117"/>
      <c r="B1266" s="117"/>
      <c r="C1266" s="103" t="s">
        <v>104</v>
      </c>
      <c r="D1266" s="24"/>
      <c r="E1266" s="117"/>
      <c r="F1266" s="117"/>
      <c r="G1266" s="111">
        <f>J1266+O1266+P1266+Q1266+R1266</f>
        <v>0</v>
      </c>
      <c r="H1266" s="225">
        <f t="shared" si="1821"/>
        <v>0</v>
      </c>
      <c r="I1266" s="225">
        <f t="shared" si="1821"/>
        <v>0</v>
      </c>
      <c r="J1266" s="111">
        <f t="shared" si="1821"/>
        <v>0</v>
      </c>
      <c r="K1266" s="90"/>
      <c r="L1266" s="90"/>
      <c r="M1266" s="90"/>
      <c r="N1266" s="90"/>
      <c r="O1266" s="90"/>
      <c r="P1266" s="90"/>
      <c r="Q1266" s="90"/>
      <c r="R1266" s="90"/>
      <c r="S1266" s="224"/>
      <c r="T1266" s="87"/>
      <c r="U1266" s="87"/>
      <c r="V1266" s="87"/>
      <c r="W1266" s="87"/>
      <c r="X1266" s="87"/>
      <c r="Y1266" s="87"/>
      <c r="Z1266" s="222"/>
      <c r="AA1266" s="87"/>
      <c r="AB1266" s="111">
        <f>AI1266+AX1266+BA1266+BD1266+BG1266</f>
        <v>0</v>
      </c>
      <c r="AC1266" s="247"/>
      <c r="AD1266" s="247"/>
      <c r="AE1266" s="247"/>
      <c r="AF1266" s="247"/>
      <c r="AG1266" s="247"/>
      <c r="AH1266" s="24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87"/>
      <c r="BG1266" s="87"/>
      <c r="BH1266" s="87"/>
      <c r="BI1266" s="87"/>
      <c r="BJ1266" s="222"/>
      <c r="BK1266" s="222"/>
      <c r="BL1266" s="222"/>
      <c r="BM1266" s="87"/>
      <c r="BN1266" s="87"/>
      <c r="BO1266" s="87"/>
      <c r="BP1266" s="87"/>
      <c r="BQ1266" s="111">
        <f>SUM(BS1266:BW1266)</f>
        <v>0</v>
      </c>
      <c r="BR1266" s="247"/>
      <c r="BS1266" s="87"/>
      <c r="BT1266" s="87"/>
      <c r="BU1266" s="87"/>
      <c r="BV1266" s="87"/>
      <c r="BW1266" s="87"/>
      <c r="BX1266" s="222"/>
      <c r="BY1266" s="222"/>
      <c r="BZ1266" s="111">
        <f>SUM(CA1266:CD1266)</f>
        <v>0</v>
      </c>
      <c r="CA1266" s="87"/>
      <c r="CB1266" s="87"/>
      <c r="CC1266" s="87"/>
      <c r="CD1266" s="87"/>
      <c r="CE1266" s="222"/>
      <c r="CF1266" s="226"/>
      <c r="CG1266" s="568"/>
      <c r="CH1266" s="568"/>
      <c r="CI1266" s="117"/>
      <c r="CJ1266" s="117"/>
      <c r="CK1266" s="117"/>
    </row>
    <row r="1267" spans="1:89" ht="15.75" hidden="1" outlineLevel="1" thickBot="1">
      <c r="A1267" s="117"/>
      <c r="B1267" s="117"/>
      <c r="C1267" s="103"/>
      <c r="D1267" s="37" t="s">
        <v>107</v>
      </c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24"/>
      <c r="AB1267" s="111">
        <f>SUM(AB1264:AB1266)</f>
        <v>0</v>
      </c>
      <c r="AC1267" s="247"/>
      <c r="AD1267" s="247"/>
      <c r="AE1267" s="247"/>
      <c r="AF1267" s="247"/>
      <c r="AG1267" s="247"/>
      <c r="AH1267" s="247"/>
      <c r="AI1267" s="111">
        <f>SUM(AI1264:AI1266)</f>
        <v>0</v>
      </c>
      <c r="AJ1267" s="111">
        <f>SUM(AJ1264:AJ1266)</f>
        <v>0</v>
      </c>
      <c r="AK1267" s="111">
        <f>SUM(AK1264:AK1266)</f>
        <v>0</v>
      </c>
      <c r="AL1267" s="111">
        <f>SUM(AL1264:AL1266)</f>
        <v>0</v>
      </c>
      <c r="AM1267" s="111">
        <f t="shared" ref="AM1267:BI1267" si="1822">SUM(AM1264:AM1266)</f>
        <v>0</v>
      </c>
      <c r="AN1267" s="111">
        <f t="shared" si="1822"/>
        <v>0</v>
      </c>
      <c r="AO1267" s="111">
        <f t="shared" si="1822"/>
        <v>0</v>
      </c>
      <c r="AP1267" s="111">
        <f t="shared" si="1822"/>
        <v>0</v>
      </c>
      <c r="AQ1267" s="111">
        <f t="shared" si="1822"/>
        <v>0</v>
      </c>
      <c r="AR1267" s="111">
        <f t="shared" si="1822"/>
        <v>0</v>
      </c>
      <c r="AS1267" s="111">
        <f t="shared" si="1822"/>
        <v>0</v>
      </c>
      <c r="AT1267" s="111">
        <f t="shared" si="1822"/>
        <v>0</v>
      </c>
      <c r="AU1267" s="111">
        <f t="shared" si="1822"/>
        <v>0</v>
      </c>
      <c r="AV1267" s="111">
        <f t="shared" si="1822"/>
        <v>0</v>
      </c>
      <c r="AW1267" s="111">
        <f t="shared" si="1822"/>
        <v>0</v>
      </c>
      <c r="AX1267" s="111">
        <f t="shared" si="1822"/>
        <v>0</v>
      </c>
      <c r="AY1267" s="111">
        <f t="shared" si="1822"/>
        <v>0</v>
      </c>
      <c r="AZ1267" s="111">
        <f t="shared" si="1822"/>
        <v>0</v>
      </c>
      <c r="BA1267" s="111">
        <f t="shared" si="1822"/>
        <v>0</v>
      </c>
      <c r="BB1267" s="111">
        <f t="shared" si="1822"/>
        <v>0</v>
      </c>
      <c r="BC1267" s="111">
        <f t="shared" si="1822"/>
        <v>0</v>
      </c>
      <c r="BD1267" s="111">
        <f t="shared" si="1822"/>
        <v>0</v>
      </c>
      <c r="BE1267" s="111">
        <f t="shared" si="1822"/>
        <v>0</v>
      </c>
      <c r="BF1267" s="111">
        <f t="shared" si="1822"/>
        <v>0</v>
      </c>
      <c r="BG1267" s="111">
        <f t="shared" si="1822"/>
        <v>0</v>
      </c>
      <c r="BH1267" s="111">
        <f t="shared" si="1822"/>
        <v>0</v>
      </c>
      <c r="BI1267" s="111">
        <f t="shared" si="1822"/>
        <v>0</v>
      </c>
      <c r="BJ1267" s="225">
        <f>SUM(BJ1264:BJ1266)</f>
        <v>0</v>
      </c>
      <c r="BK1267" s="225">
        <f>SUM(BK1264:BK1266)</f>
        <v>0</v>
      </c>
      <c r="BL1267" s="225">
        <f>SUM(BL1264:BL1266)</f>
        <v>0</v>
      </c>
      <c r="BM1267" s="112"/>
      <c r="BN1267" s="112"/>
      <c r="BO1267" s="112"/>
      <c r="BP1267" s="112"/>
      <c r="BQ1267" s="111">
        <f t="shared" ref="BQ1267:CD1267" si="1823">SUM(BQ1264:BQ1266)</f>
        <v>0</v>
      </c>
      <c r="BR1267" s="247"/>
      <c r="BS1267" s="111">
        <f t="shared" si="1823"/>
        <v>0</v>
      </c>
      <c r="BT1267" s="111">
        <f t="shared" si="1823"/>
        <v>0</v>
      </c>
      <c r="BU1267" s="111">
        <f t="shared" si="1823"/>
        <v>0</v>
      </c>
      <c r="BV1267" s="111">
        <f t="shared" si="1823"/>
        <v>0</v>
      </c>
      <c r="BW1267" s="111">
        <f t="shared" si="1823"/>
        <v>0</v>
      </c>
      <c r="BX1267" s="225">
        <f>SUM(BX1264:BX1266)</f>
        <v>0</v>
      </c>
      <c r="BY1267" s="225">
        <f>SUM(BY1264:BY1266)</f>
        <v>0</v>
      </c>
      <c r="BZ1267" s="111">
        <f t="shared" si="1823"/>
        <v>0</v>
      </c>
      <c r="CA1267" s="111">
        <f t="shared" si="1823"/>
        <v>0</v>
      </c>
      <c r="CB1267" s="111">
        <f t="shared" si="1823"/>
        <v>0</v>
      </c>
      <c r="CC1267" s="111">
        <f t="shared" si="1823"/>
        <v>0</v>
      </c>
      <c r="CD1267" s="111">
        <f t="shared" si="1823"/>
        <v>0</v>
      </c>
      <c r="CE1267" s="225">
        <f>SUM(CE1264:CE1266)</f>
        <v>0</v>
      </c>
      <c r="CF1267" s="247"/>
      <c r="CG1267" s="570"/>
      <c r="CH1267" s="570"/>
      <c r="CI1267" s="112"/>
      <c r="CJ1267" s="112"/>
      <c r="CK1267" s="112"/>
    </row>
    <row r="1268" spans="1:89" ht="15.75" hidden="1" outlineLevel="1" thickBot="1">
      <c r="A1268" s="117"/>
      <c r="B1268" s="117"/>
      <c r="C1268" s="102" t="s">
        <v>131</v>
      </c>
      <c r="D1268" s="36" t="s">
        <v>63</v>
      </c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7"/>
      <c r="AB1268" s="112"/>
      <c r="AC1268" s="246"/>
      <c r="AD1268" s="246"/>
      <c r="AE1268" s="246"/>
      <c r="AF1268" s="246"/>
      <c r="AG1268" s="246"/>
      <c r="AH1268" s="246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246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246"/>
      <c r="CG1268" s="582"/>
      <c r="CH1268" s="582"/>
      <c r="CI1268" s="112"/>
      <c r="CJ1268" s="112"/>
      <c r="CK1268" s="112"/>
    </row>
    <row r="1269" spans="1:89" ht="15.75" hidden="1" outlineLevel="1" thickBot="1">
      <c r="A1269" s="117"/>
      <c r="B1269" s="117"/>
      <c r="C1269" s="103"/>
      <c r="D1269" s="24"/>
      <c r="E1269" s="117"/>
      <c r="F1269" s="117"/>
      <c r="G1269" s="111">
        <f>J1269+O1269+P1269+Q1269+R1269</f>
        <v>0</v>
      </c>
      <c r="H1269" s="225">
        <f t="shared" ref="H1269:J1271" si="1824">SUM(I1269:L1269)</f>
        <v>0</v>
      </c>
      <c r="I1269" s="225">
        <f t="shared" si="1824"/>
        <v>0</v>
      </c>
      <c r="J1269" s="111">
        <f t="shared" si="1824"/>
        <v>0</v>
      </c>
      <c r="K1269" s="123"/>
      <c r="L1269" s="123"/>
      <c r="M1269" s="123"/>
      <c r="N1269" s="123"/>
      <c r="O1269" s="123"/>
      <c r="P1269" s="123"/>
      <c r="Q1269" s="123"/>
      <c r="R1269" s="123"/>
      <c r="S1269" s="221"/>
      <c r="T1269" s="123"/>
      <c r="U1269" s="123"/>
      <c r="V1269" s="123"/>
      <c r="W1269" s="123"/>
      <c r="X1269" s="123"/>
      <c r="Y1269" s="123"/>
      <c r="Z1269" s="221"/>
      <c r="AA1269" s="123"/>
      <c r="AB1269" s="111">
        <f>AI1269+AX1269+BA1269+BD1269+BG1269</f>
        <v>0</v>
      </c>
      <c r="AC1269" s="247"/>
      <c r="AD1269" s="247"/>
      <c r="AE1269" s="247"/>
      <c r="AF1269" s="247"/>
      <c r="AG1269" s="247"/>
      <c r="AH1269" s="247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221"/>
      <c r="BK1269" s="221"/>
      <c r="BL1269" s="221"/>
      <c r="BM1269" s="123"/>
      <c r="BN1269" s="123"/>
      <c r="BO1269" s="123"/>
      <c r="BP1269" s="123"/>
      <c r="BQ1269" s="111">
        <f>SUM(BS1269:BW1269)</f>
        <v>0</v>
      </c>
      <c r="BR1269" s="247"/>
      <c r="BS1269" s="123"/>
      <c r="BT1269" s="123"/>
      <c r="BU1269" s="123"/>
      <c r="BV1269" s="123"/>
      <c r="BW1269" s="123"/>
      <c r="BX1269" s="221"/>
      <c r="BY1269" s="221"/>
      <c r="BZ1269" s="111">
        <f>SUM(CA1269:CD1269)</f>
        <v>0</v>
      </c>
      <c r="CA1269" s="123"/>
      <c r="CB1269" s="123"/>
      <c r="CC1269" s="123"/>
      <c r="CD1269" s="123"/>
      <c r="CE1269" s="221"/>
      <c r="CF1269" s="229"/>
      <c r="CG1269" s="578"/>
      <c r="CH1269" s="578"/>
      <c r="CI1269" s="117"/>
      <c r="CJ1269" s="117"/>
      <c r="CK1269" s="117"/>
    </row>
    <row r="1270" spans="1:89" ht="15.75" hidden="1" outlineLevel="1" thickBot="1">
      <c r="A1270" s="117"/>
      <c r="B1270" s="117"/>
      <c r="C1270" s="103"/>
      <c r="D1270" s="24"/>
      <c r="E1270" s="117"/>
      <c r="F1270" s="117"/>
      <c r="G1270" s="111">
        <f>J1270+O1270+P1270+Q1270+R1270</f>
        <v>0</v>
      </c>
      <c r="H1270" s="225">
        <f t="shared" si="1824"/>
        <v>0</v>
      </c>
      <c r="I1270" s="225">
        <f t="shared" si="1824"/>
        <v>0</v>
      </c>
      <c r="J1270" s="111">
        <f t="shared" si="1824"/>
        <v>0</v>
      </c>
      <c r="K1270" s="90"/>
      <c r="L1270" s="90"/>
      <c r="M1270" s="90"/>
      <c r="N1270" s="90"/>
      <c r="O1270" s="90"/>
      <c r="P1270" s="90"/>
      <c r="Q1270" s="90"/>
      <c r="R1270" s="90"/>
      <c r="S1270" s="224"/>
      <c r="T1270" s="87"/>
      <c r="U1270" s="87"/>
      <c r="V1270" s="87"/>
      <c r="W1270" s="87"/>
      <c r="X1270" s="87"/>
      <c r="Y1270" s="87"/>
      <c r="Z1270" s="222"/>
      <c r="AA1270" s="87"/>
      <c r="AB1270" s="111">
        <f>AI1270+AX1270+BA1270+BD1270+BG1270</f>
        <v>0</v>
      </c>
      <c r="AC1270" s="247"/>
      <c r="AD1270" s="247"/>
      <c r="AE1270" s="247"/>
      <c r="AF1270" s="247"/>
      <c r="AG1270" s="247"/>
      <c r="AH1270" s="24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87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87"/>
      <c r="BG1270" s="87"/>
      <c r="BH1270" s="87"/>
      <c r="BI1270" s="87"/>
      <c r="BJ1270" s="222"/>
      <c r="BK1270" s="222"/>
      <c r="BL1270" s="222"/>
      <c r="BM1270" s="87"/>
      <c r="BN1270" s="87"/>
      <c r="BO1270" s="87"/>
      <c r="BP1270" s="87"/>
      <c r="BQ1270" s="111">
        <f>SUM(BS1270:BW1270)</f>
        <v>0</v>
      </c>
      <c r="BR1270" s="247"/>
      <c r="BS1270" s="87"/>
      <c r="BT1270" s="87"/>
      <c r="BU1270" s="87"/>
      <c r="BV1270" s="87"/>
      <c r="BW1270" s="87"/>
      <c r="BX1270" s="222"/>
      <c r="BY1270" s="222"/>
      <c r="BZ1270" s="111">
        <f>SUM(CA1270:CD1270)</f>
        <v>0</v>
      </c>
      <c r="CA1270" s="87"/>
      <c r="CB1270" s="87"/>
      <c r="CC1270" s="87"/>
      <c r="CD1270" s="87"/>
      <c r="CE1270" s="222"/>
      <c r="CF1270" s="226"/>
      <c r="CG1270" s="568"/>
      <c r="CH1270" s="568"/>
      <c r="CI1270" s="117"/>
      <c r="CJ1270" s="117"/>
      <c r="CK1270" s="117"/>
    </row>
    <row r="1271" spans="1:89" ht="15.75" hidden="1" outlineLevel="1" thickBot="1">
      <c r="A1271" s="117"/>
      <c r="B1271" s="117"/>
      <c r="C1271" s="103" t="s">
        <v>104</v>
      </c>
      <c r="D1271" s="24"/>
      <c r="E1271" s="117"/>
      <c r="F1271" s="117"/>
      <c r="G1271" s="111">
        <f>J1271+O1271+P1271+Q1271+R1271</f>
        <v>0</v>
      </c>
      <c r="H1271" s="225">
        <f t="shared" si="1824"/>
        <v>0</v>
      </c>
      <c r="I1271" s="225">
        <f t="shared" si="1824"/>
        <v>0</v>
      </c>
      <c r="J1271" s="111">
        <f t="shared" si="1824"/>
        <v>0</v>
      </c>
      <c r="K1271" s="90"/>
      <c r="L1271" s="90"/>
      <c r="M1271" s="90"/>
      <c r="N1271" s="90"/>
      <c r="O1271" s="90"/>
      <c r="P1271" s="90"/>
      <c r="Q1271" s="90"/>
      <c r="R1271" s="90"/>
      <c r="S1271" s="224"/>
      <c r="T1271" s="87"/>
      <c r="U1271" s="87"/>
      <c r="V1271" s="87"/>
      <c r="W1271" s="87"/>
      <c r="X1271" s="87"/>
      <c r="Y1271" s="87"/>
      <c r="Z1271" s="222"/>
      <c r="AA1271" s="87"/>
      <c r="AB1271" s="111">
        <f>AI1271+AX1271+BA1271+BD1271+BG1271</f>
        <v>0</v>
      </c>
      <c r="AC1271" s="247"/>
      <c r="AD1271" s="247"/>
      <c r="AE1271" s="247"/>
      <c r="AF1271" s="247"/>
      <c r="AG1271" s="247"/>
      <c r="AH1271" s="24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87"/>
      <c r="BG1271" s="87"/>
      <c r="BH1271" s="87"/>
      <c r="BI1271" s="87"/>
      <c r="BJ1271" s="222"/>
      <c r="BK1271" s="222"/>
      <c r="BL1271" s="222"/>
      <c r="BM1271" s="87"/>
      <c r="BN1271" s="87"/>
      <c r="BO1271" s="87"/>
      <c r="BP1271" s="87"/>
      <c r="BQ1271" s="111">
        <f>SUM(BS1271:BW1271)</f>
        <v>0</v>
      </c>
      <c r="BR1271" s="247"/>
      <c r="BS1271" s="87"/>
      <c r="BT1271" s="87"/>
      <c r="BU1271" s="87"/>
      <c r="BV1271" s="87"/>
      <c r="BW1271" s="87"/>
      <c r="BX1271" s="222"/>
      <c r="BY1271" s="222"/>
      <c r="BZ1271" s="111">
        <f>SUM(CA1271:CD1271)</f>
        <v>0</v>
      </c>
      <c r="CA1271" s="87"/>
      <c r="CB1271" s="87"/>
      <c r="CC1271" s="87"/>
      <c r="CD1271" s="87"/>
      <c r="CE1271" s="222"/>
      <c r="CF1271" s="226"/>
      <c r="CG1271" s="568"/>
      <c r="CH1271" s="568"/>
      <c r="CI1271" s="117"/>
      <c r="CJ1271" s="117"/>
      <c r="CK1271" s="117"/>
    </row>
    <row r="1272" spans="1:89" ht="15.75" hidden="1" outlineLevel="1" thickBot="1">
      <c r="A1272" s="117"/>
      <c r="B1272" s="117"/>
      <c r="C1272" s="103"/>
      <c r="D1272" s="37" t="s">
        <v>107</v>
      </c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24"/>
      <c r="AB1272" s="111">
        <f>SUM(AB1269:AB1271)</f>
        <v>0</v>
      </c>
      <c r="AC1272" s="247"/>
      <c r="AD1272" s="247"/>
      <c r="AE1272" s="247"/>
      <c r="AF1272" s="247"/>
      <c r="AG1272" s="247"/>
      <c r="AH1272" s="247"/>
      <c r="AI1272" s="111">
        <f>SUM(AI1269:AI1271)</f>
        <v>0</v>
      </c>
      <c r="AJ1272" s="111">
        <f>SUM(AJ1269:AJ1271)</f>
        <v>0</v>
      </c>
      <c r="AK1272" s="111">
        <f t="shared" ref="AK1272:BI1272" si="1825">SUM(AK1269:AK1271)</f>
        <v>0</v>
      </c>
      <c r="AL1272" s="111">
        <f t="shared" si="1825"/>
        <v>0</v>
      </c>
      <c r="AM1272" s="111">
        <f t="shared" si="1825"/>
        <v>0</v>
      </c>
      <c r="AN1272" s="111">
        <f t="shared" si="1825"/>
        <v>0</v>
      </c>
      <c r="AO1272" s="111">
        <f t="shared" si="1825"/>
        <v>0</v>
      </c>
      <c r="AP1272" s="111">
        <f t="shared" si="1825"/>
        <v>0</v>
      </c>
      <c r="AQ1272" s="111">
        <f t="shared" si="1825"/>
        <v>0</v>
      </c>
      <c r="AR1272" s="111">
        <f t="shared" si="1825"/>
        <v>0</v>
      </c>
      <c r="AS1272" s="111">
        <f t="shared" si="1825"/>
        <v>0</v>
      </c>
      <c r="AT1272" s="111">
        <f t="shared" si="1825"/>
        <v>0</v>
      </c>
      <c r="AU1272" s="111">
        <f t="shared" si="1825"/>
        <v>0</v>
      </c>
      <c r="AV1272" s="111">
        <f t="shared" si="1825"/>
        <v>0</v>
      </c>
      <c r="AW1272" s="111">
        <f t="shared" si="1825"/>
        <v>0</v>
      </c>
      <c r="AX1272" s="111">
        <f t="shared" si="1825"/>
        <v>0</v>
      </c>
      <c r="AY1272" s="111">
        <f t="shared" si="1825"/>
        <v>0</v>
      </c>
      <c r="AZ1272" s="111">
        <f t="shared" si="1825"/>
        <v>0</v>
      </c>
      <c r="BA1272" s="111">
        <f t="shared" si="1825"/>
        <v>0</v>
      </c>
      <c r="BB1272" s="111">
        <f t="shared" si="1825"/>
        <v>0</v>
      </c>
      <c r="BC1272" s="111">
        <f t="shared" si="1825"/>
        <v>0</v>
      </c>
      <c r="BD1272" s="111">
        <f t="shared" si="1825"/>
        <v>0</v>
      </c>
      <c r="BE1272" s="111">
        <f t="shared" si="1825"/>
        <v>0</v>
      </c>
      <c r="BF1272" s="111">
        <f t="shared" si="1825"/>
        <v>0</v>
      </c>
      <c r="BG1272" s="111">
        <f t="shared" si="1825"/>
        <v>0</v>
      </c>
      <c r="BH1272" s="111">
        <f t="shared" si="1825"/>
        <v>0</v>
      </c>
      <c r="BI1272" s="111">
        <f t="shared" si="1825"/>
        <v>0</v>
      </c>
      <c r="BJ1272" s="225">
        <f>SUM(BJ1269:BJ1271)</f>
        <v>0</v>
      </c>
      <c r="BK1272" s="225">
        <f>SUM(BK1269:BK1271)</f>
        <v>0</v>
      </c>
      <c r="BL1272" s="225">
        <f>SUM(BL1269:BL1271)</f>
        <v>0</v>
      </c>
      <c r="BM1272" s="112"/>
      <c r="BN1272" s="112"/>
      <c r="BO1272" s="112"/>
      <c r="BP1272" s="112"/>
      <c r="BQ1272" s="111">
        <f t="shared" ref="BQ1272:CD1272" si="1826">SUM(BQ1269:BQ1271)</f>
        <v>0</v>
      </c>
      <c r="BR1272" s="247"/>
      <c r="BS1272" s="111">
        <f t="shared" si="1826"/>
        <v>0</v>
      </c>
      <c r="BT1272" s="111">
        <f t="shared" si="1826"/>
        <v>0</v>
      </c>
      <c r="BU1272" s="111">
        <f t="shared" si="1826"/>
        <v>0</v>
      </c>
      <c r="BV1272" s="111">
        <f t="shared" si="1826"/>
        <v>0</v>
      </c>
      <c r="BW1272" s="111">
        <f t="shared" si="1826"/>
        <v>0</v>
      </c>
      <c r="BX1272" s="225">
        <f>SUM(BX1269:BX1271)</f>
        <v>0</v>
      </c>
      <c r="BY1272" s="225">
        <f>SUM(BY1269:BY1271)</f>
        <v>0</v>
      </c>
      <c r="BZ1272" s="111">
        <f t="shared" si="1826"/>
        <v>0</v>
      </c>
      <c r="CA1272" s="111">
        <f t="shared" si="1826"/>
        <v>0</v>
      </c>
      <c r="CB1272" s="111">
        <f t="shared" si="1826"/>
        <v>0</v>
      </c>
      <c r="CC1272" s="111">
        <f t="shared" si="1826"/>
        <v>0</v>
      </c>
      <c r="CD1272" s="111">
        <f t="shared" si="1826"/>
        <v>0</v>
      </c>
      <c r="CE1272" s="225">
        <f>SUM(CE1269:CE1271)</f>
        <v>0</v>
      </c>
      <c r="CF1272" s="247"/>
      <c r="CG1272" s="570"/>
      <c r="CH1272" s="570"/>
      <c r="CI1272" s="112"/>
      <c r="CJ1272" s="112"/>
      <c r="CK1272" s="112"/>
    </row>
    <row r="1273" spans="1:89" ht="15.75" hidden="1" outlineLevel="1" thickBot="1">
      <c r="A1273" s="117"/>
      <c r="B1273" s="117"/>
      <c r="C1273" s="95" t="s">
        <v>52</v>
      </c>
      <c r="D1273" s="122" t="s">
        <v>105</v>
      </c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7"/>
      <c r="AB1273" s="112"/>
      <c r="AC1273" s="246"/>
      <c r="AD1273" s="246"/>
      <c r="AE1273" s="246"/>
      <c r="AF1273" s="246"/>
      <c r="AG1273" s="246"/>
      <c r="AH1273" s="246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246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246"/>
      <c r="CG1273" s="582"/>
      <c r="CH1273" s="582"/>
      <c r="CI1273" s="112"/>
      <c r="CJ1273" s="112"/>
      <c r="CK1273" s="112"/>
    </row>
    <row r="1274" spans="1:89" ht="15.75" hidden="1" outlineLevel="1" thickBot="1">
      <c r="A1274" s="117"/>
      <c r="B1274" s="117"/>
      <c r="C1274" s="102" t="s">
        <v>132</v>
      </c>
      <c r="D1274" s="36" t="s">
        <v>106</v>
      </c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7"/>
      <c r="AB1274" s="112"/>
      <c r="AC1274" s="246"/>
      <c r="AD1274" s="246"/>
      <c r="AE1274" s="246"/>
      <c r="AF1274" s="246"/>
      <c r="AG1274" s="246"/>
      <c r="AH1274" s="246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246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246"/>
      <c r="CG1274" s="582"/>
      <c r="CH1274" s="582"/>
      <c r="CI1274" s="112"/>
      <c r="CJ1274" s="112"/>
      <c r="CK1274" s="112"/>
    </row>
    <row r="1275" spans="1:89" ht="15.75" hidden="1" outlineLevel="1" thickBot="1">
      <c r="A1275" s="117"/>
      <c r="B1275" s="117"/>
      <c r="C1275" s="103"/>
      <c r="D1275" s="92"/>
      <c r="E1275" s="117"/>
      <c r="F1275" s="117"/>
      <c r="G1275" s="111">
        <f>J1275+O1275+P1275+Q1275+R1275</f>
        <v>0</v>
      </c>
      <c r="H1275" s="225">
        <f t="shared" ref="H1275:J1277" si="1827">SUM(I1275:L1275)</f>
        <v>0</v>
      </c>
      <c r="I1275" s="225">
        <f t="shared" si="1827"/>
        <v>0</v>
      </c>
      <c r="J1275" s="111">
        <f t="shared" si="1827"/>
        <v>0</v>
      </c>
      <c r="K1275" s="123"/>
      <c r="L1275" s="123"/>
      <c r="M1275" s="123"/>
      <c r="N1275" s="123"/>
      <c r="O1275" s="123"/>
      <c r="P1275" s="123"/>
      <c r="Q1275" s="123"/>
      <c r="R1275" s="123"/>
      <c r="S1275" s="221"/>
      <c r="T1275" s="123"/>
      <c r="U1275" s="123"/>
      <c r="V1275" s="123"/>
      <c r="W1275" s="123"/>
      <c r="X1275" s="123"/>
      <c r="Y1275" s="123"/>
      <c r="Z1275" s="221"/>
      <c r="AA1275" s="123"/>
      <c r="AB1275" s="111">
        <f>AI1275+AX1275+BA1275+BD1275+BG1275</f>
        <v>0</v>
      </c>
      <c r="AC1275" s="247"/>
      <c r="AD1275" s="247"/>
      <c r="AE1275" s="247"/>
      <c r="AF1275" s="247"/>
      <c r="AG1275" s="247"/>
      <c r="AH1275" s="247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221"/>
      <c r="BK1275" s="221"/>
      <c r="BL1275" s="221"/>
      <c r="BM1275" s="123"/>
      <c r="BN1275" s="123"/>
      <c r="BO1275" s="123"/>
      <c r="BP1275" s="123"/>
      <c r="BQ1275" s="111">
        <f>SUM(BS1275:BW1275)</f>
        <v>0</v>
      </c>
      <c r="BR1275" s="247"/>
      <c r="BS1275" s="123"/>
      <c r="BT1275" s="123"/>
      <c r="BU1275" s="123"/>
      <c r="BV1275" s="123"/>
      <c r="BW1275" s="123"/>
      <c r="BX1275" s="221"/>
      <c r="BY1275" s="221"/>
      <c r="BZ1275" s="111">
        <f>SUM(CA1275:CD1275)</f>
        <v>0</v>
      </c>
      <c r="CA1275" s="123"/>
      <c r="CB1275" s="123"/>
      <c r="CC1275" s="123"/>
      <c r="CD1275" s="123"/>
      <c r="CE1275" s="221"/>
      <c r="CF1275" s="229"/>
      <c r="CG1275" s="578"/>
      <c r="CH1275" s="578"/>
      <c r="CI1275" s="117"/>
      <c r="CJ1275" s="117"/>
      <c r="CK1275" s="117"/>
    </row>
    <row r="1276" spans="1:89" ht="15.75" hidden="1" outlineLevel="1" thickBot="1">
      <c r="A1276" s="117"/>
      <c r="B1276" s="117"/>
      <c r="C1276" s="103"/>
      <c r="D1276" s="92"/>
      <c r="E1276" s="117"/>
      <c r="F1276" s="117"/>
      <c r="G1276" s="111">
        <f>J1276+O1276+P1276+Q1276+R1276</f>
        <v>0</v>
      </c>
      <c r="H1276" s="225">
        <f t="shared" si="1827"/>
        <v>0</v>
      </c>
      <c r="I1276" s="225">
        <f t="shared" si="1827"/>
        <v>0</v>
      </c>
      <c r="J1276" s="111">
        <f t="shared" si="1827"/>
        <v>0</v>
      </c>
      <c r="K1276" s="90"/>
      <c r="L1276" s="90"/>
      <c r="M1276" s="90"/>
      <c r="N1276" s="90"/>
      <c r="O1276" s="90"/>
      <c r="P1276" s="90"/>
      <c r="Q1276" s="90"/>
      <c r="R1276" s="90"/>
      <c r="S1276" s="224"/>
      <c r="T1276" s="87"/>
      <c r="U1276" s="87"/>
      <c r="V1276" s="87"/>
      <c r="W1276" s="87"/>
      <c r="X1276" s="87"/>
      <c r="Y1276" s="87"/>
      <c r="Z1276" s="222"/>
      <c r="AA1276" s="87"/>
      <c r="AB1276" s="111">
        <f>AI1276+AX1276+BA1276+BD1276+BG1276</f>
        <v>0</v>
      </c>
      <c r="AC1276" s="247"/>
      <c r="AD1276" s="247"/>
      <c r="AE1276" s="247"/>
      <c r="AF1276" s="247"/>
      <c r="AG1276" s="247"/>
      <c r="AH1276" s="24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87"/>
      <c r="BG1276" s="87"/>
      <c r="BH1276" s="87"/>
      <c r="BI1276" s="87"/>
      <c r="BJ1276" s="222"/>
      <c r="BK1276" s="222"/>
      <c r="BL1276" s="222"/>
      <c r="BM1276" s="87"/>
      <c r="BN1276" s="87"/>
      <c r="BO1276" s="87"/>
      <c r="BP1276" s="87"/>
      <c r="BQ1276" s="111">
        <f>SUM(BS1276:BW1276)</f>
        <v>0</v>
      </c>
      <c r="BR1276" s="247"/>
      <c r="BS1276" s="87"/>
      <c r="BT1276" s="87"/>
      <c r="BU1276" s="87"/>
      <c r="BV1276" s="87"/>
      <c r="BW1276" s="87"/>
      <c r="BX1276" s="222"/>
      <c r="BY1276" s="222"/>
      <c r="BZ1276" s="111">
        <f>SUM(CA1276:CD1276)</f>
        <v>0</v>
      </c>
      <c r="CA1276" s="87"/>
      <c r="CB1276" s="87"/>
      <c r="CC1276" s="87"/>
      <c r="CD1276" s="87"/>
      <c r="CE1276" s="222"/>
      <c r="CF1276" s="226"/>
      <c r="CG1276" s="568"/>
      <c r="CH1276" s="568"/>
      <c r="CI1276" s="117"/>
      <c r="CJ1276" s="117"/>
      <c r="CK1276" s="117"/>
    </row>
    <row r="1277" spans="1:89" ht="15.75" hidden="1" outlineLevel="1" thickBot="1">
      <c r="A1277" s="117"/>
      <c r="B1277" s="117"/>
      <c r="C1277" s="103"/>
      <c r="D1277" s="92"/>
      <c r="E1277" s="117"/>
      <c r="F1277" s="117"/>
      <c r="G1277" s="111">
        <f>J1277+O1277+P1277+Q1277+R1277</f>
        <v>0</v>
      </c>
      <c r="H1277" s="225">
        <f t="shared" si="1827"/>
        <v>0</v>
      </c>
      <c r="I1277" s="225">
        <f t="shared" si="1827"/>
        <v>0</v>
      </c>
      <c r="J1277" s="111">
        <f t="shared" si="1827"/>
        <v>0</v>
      </c>
      <c r="K1277" s="90"/>
      <c r="L1277" s="90"/>
      <c r="M1277" s="90"/>
      <c r="N1277" s="90"/>
      <c r="O1277" s="90"/>
      <c r="P1277" s="90"/>
      <c r="Q1277" s="90"/>
      <c r="R1277" s="90"/>
      <c r="S1277" s="224"/>
      <c r="T1277" s="87"/>
      <c r="U1277" s="87"/>
      <c r="V1277" s="87"/>
      <c r="W1277" s="87"/>
      <c r="X1277" s="87"/>
      <c r="Y1277" s="87"/>
      <c r="Z1277" s="222"/>
      <c r="AA1277" s="87"/>
      <c r="AB1277" s="111">
        <f>AI1277+AX1277+BA1277+BD1277+BG1277</f>
        <v>0</v>
      </c>
      <c r="AC1277" s="247"/>
      <c r="AD1277" s="247"/>
      <c r="AE1277" s="247"/>
      <c r="AF1277" s="247"/>
      <c r="AG1277" s="247"/>
      <c r="AH1277" s="24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87"/>
      <c r="BG1277" s="87"/>
      <c r="BH1277" s="87"/>
      <c r="BI1277" s="87"/>
      <c r="BJ1277" s="222"/>
      <c r="BK1277" s="222"/>
      <c r="BL1277" s="222"/>
      <c r="BM1277" s="87"/>
      <c r="BN1277" s="87"/>
      <c r="BO1277" s="87"/>
      <c r="BP1277" s="87"/>
      <c r="BQ1277" s="111">
        <f>SUM(BS1277:BW1277)</f>
        <v>0</v>
      </c>
      <c r="BR1277" s="247"/>
      <c r="BS1277" s="87"/>
      <c r="BT1277" s="87"/>
      <c r="BU1277" s="87"/>
      <c r="BV1277" s="87"/>
      <c r="BW1277" s="87"/>
      <c r="BX1277" s="222"/>
      <c r="BY1277" s="222"/>
      <c r="BZ1277" s="111">
        <f>SUM(CA1277:CD1277)</f>
        <v>0</v>
      </c>
      <c r="CA1277" s="87"/>
      <c r="CB1277" s="87"/>
      <c r="CC1277" s="87"/>
      <c r="CD1277" s="87"/>
      <c r="CE1277" s="222"/>
      <c r="CF1277" s="226"/>
      <c r="CG1277" s="568"/>
      <c r="CH1277" s="568"/>
      <c r="CI1277" s="117"/>
      <c r="CJ1277" s="117"/>
      <c r="CK1277" s="117"/>
    </row>
    <row r="1278" spans="1:89" ht="15.75" hidden="1" outlineLevel="1" thickBot="1">
      <c r="A1278" s="117"/>
      <c r="B1278" s="117"/>
      <c r="C1278" s="103"/>
      <c r="D1278" s="37" t="s">
        <v>107</v>
      </c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24"/>
      <c r="AB1278" s="111">
        <f>SUM(AB1275:AB1277)</f>
        <v>0</v>
      </c>
      <c r="AC1278" s="247"/>
      <c r="AD1278" s="247"/>
      <c r="AE1278" s="247"/>
      <c r="AF1278" s="247"/>
      <c r="AG1278" s="247"/>
      <c r="AH1278" s="247"/>
      <c r="AI1278" s="111">
        <f>SUM(AI1275:AI1277)</f>
        <v>0</v>
      </c>
      <c r="AJ1278" s="111">
        <f>SUM(AJ1275:AJ1277)</f>
        <v>0</v>
      </c>
      <c r="AK1278" s="111">
        <f t="shared" ref="AK1278:BI1278" si="1828">SUM(AK1275:AK1277)</f>
        <v>0</v>
      </c>
      <c r="AL1278" s="111">
        <f t="shared" si="1828"/>
        <v>0</v>
      </c>
      <c r="AM1278" s="111">
        <f t="shared" si="1828"/>
        <v>0</v>
      </c>
      <c r="AN1278" s="111">
        <f t="shared" si="1828"/>
        <v>0</v>
      </c>
      <c r="AO1278" s="111">
        <f t="shared" si="1828"/>
        <v>0</v>
      </c>
      <c r="AP1278" s="111">
        <f t="shared" si="1828"/>
        <v>0</v>
      </c>
      <c r="AQ1278" s="111">
        <f t="shared" si="1828"/>
        <v>0</v>
      </c>
      <c r="AR1278" s="111">
        <f t="shared" si="1828"/>
        <v>0</v>
      </c>
      <c r="AS1278" s="111">
        <f t="shared" si="1828"/>
        <v>0</v>
      </c>
      <c r="AT1278" s="111">
        <f t="shared" si="1828"/>
        <v>0</v>
      </c>
      <c r="AU1278" s="111">
        <f t="shared" si="1828"/>
        <v>0</v>
      </c>
      <c r="AV1278" s="111">
        <f t="shared" si="1828"/>
        <v>0</v>
      </c>
      <c r="AW1278" s="111">
        <f t="shared" si="1828"/>
        <v>0</v>
      </c>
      <c r="AX1278" s="111">
        <f t="shared" si="1828"/>
        <v>0</v>
      </c>
      <c r="AY1278" s="111">
        <f t="shared" si="1828"/>
        <v>0</v>
      </c>
      <c r="AZ1278" s="111">
        <f t="shared" si="1828"/>
        <v>0</v>
      </c>
      <c r="BA1278" s="111">
        <f t="shared" si="1828"/>
        <v>0</v>
      </c>
      <c r="BB1278" s="111">
        <f t="shared" si="1828"/>
        <v>0</v>
      </c>
      <c r="BC1278" s="111">
        <f t="shared" si="1828"/>
        <v>0</v>
      </c>
      <c r="BD1278" s="111">
        <f t="shared" si="1828"/>
        <v>0</v>
      </c>
      <c r="BE1278" s="111">
        <f t="shared" si="1828"/>
        <v>0</v>
      </c>
      <c r="BF1278" s="111">
        <f t="shared" si="1828"/>
        <v>0</v>
      </c>
      <c r="BG1278" s="111">
        <f t="shared" si="1828"/>
        <v>0</v>
      </c>
      <c r="BH1278" s="111">
        <f t="shared" si="1828"/>
        <v>0</v>
      </c>
      <c r="BI1278" s="111">
        <f t="shared" si="1828"/>
        <v>0</v>
      </c>
      <c r="BJ1278" s="225">
        <f>SUM(BJ1275:BJ1277)</f>
        <v>0</v>
      </c>
      <c r="BK1278" s="225">
        <f>SUM(BK1275:BK1277)</f>
        <v>0</v>
      </c>
      <c r="BL1278" s="225">
        <f>SUM(BL1275:BL1277)</f>
        <v>0</v>
      </c>
      <c r="BM1278" s="112"/>
      <c r="BN1278" s="112"/>
      <c r="BO1278" s="112"/>
      <c r="BP1278" s="112"/>
      <c r="BQ1278" s="111">
        <f t="shared" ref="BQ1278:CD1278" si="1829">SUM(BQ1275:BQ1277)</f>
        <v>0</v>
      </c>
      <c r="BR1278" s="247"/>
      <c r="BS1278" s="111">
        <f t="shared" si="1829"/>
        <v>0</v>
      </c>
      <c r="BT1278" s="111">
        <f t="shared" si="1829"/>
        <v>0</v>
      </c>
      <c r="BU1278" s="111">
        <f t="shared" si="1829"/>
        <v>0</v>
      </c>
      <c r="BV1278" s="111">
        <f t="shared" si="1829"/>
        <v>0</v>
      </c>
      <c r="BW1278" s="111">
        <f t="shared" si="1829"/>
        <v>0</v>
      </c>
      <c r="BX1278" s="225">
        <f>SUM(BX1275:BX1277)</f>
        <v>0</v>
      </c>
      <c r="BY1278" s="225">
        <f>SUM(BY1275:BY1277)</f>
        <v>0</v>
      </c>
      <c r="BZ1278" s="111">
        <f t="shared" si="1829"/>
        <v>0</v>
      </c>
      <c r="CA1278" s="111">
        <f t="shared" si="1829"/>
        <v>0</v>
      </c>
      <c r="CB1278" s="111">
        <f t="shared" si="1829"/>
        <v>0</v>
      </c>
      <c r="CC1278" s="111">
        <f t="shared" si="1829"/>
        <v>0</v>
      </c>
      <c r="CD1278" s="111">
        <f t="shared" si="1829"/>
        <v>0</v>
      </c>
      <c r="CE1278" s="225">
        <f>SUM(CE1275:CE1277)</f>
        <v>0</v>
      </c>
      <c r="CF1278" s="247"/>
      <c r="CG1278" s="570"/>
      <c r="CH1278" s="570"/>
      <c r="CI1278" s="112"/>
      <c r="CJ1278" s="112"/>
      <c r="CK1278" s="112"/>
    </row>
    <row r="1279" spans="1:89" ht="15.75" hidden="1" outlineLevel="1" thickBot="1">
      <c r="A1279" s="117"/>
      <c r="B1279" s="117"/>
      <c r="C1279" s="102" t="s">
        <v>133</v>
      </c>
      <c r="D1279" s="36" t="s">
        <v>273</v>
      </c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7"/>
      <c r="AB1279" s="112"/>
      <c r="AC1279" s="246"/>
      <c r="AD1279" s="246"/>
      <c r="AE1279" s="246"/>
      <c r="AF1279" s="246"/>
      <c r="AG1279" s="246"/>
      <c r="AH1279" s="246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246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246"/>
      <c r="CG1279" s="582"/>
      <c r="CH1279" s="582"/>
      <c r="CI1279" s="112"/>
      <c r="CJ1279" s="112"/>
      <c r="CK1279" s="112"/>
    </row>
    <row r="1280" spans="1:89" ht="15.75" hidden="1" outlineLevel="1" thickBot="1">
      <c r="A1280" s="117"/>
      <c r="B1280" s="117"/>
      <c r="C1280" s="103"/>
      <c r="D1280" s="92"/>
      <c r="E1280" s="117"/>
      <c r="F1280" s="117"/>
      <c r="G1280" s="111">
        <f>J1280+O1280+P1280+Q1280+R1280</f>
        <v>0</v>
      </c>
      <c r="H1280" s="225">
        <f t="shared" ref="H1280:J1282" si="1830">SUM(I1280:L1280)</f>
        <v>0</v>
      </c>
      <c r="I1280" s="225">
        <f t="shared" si="1830"/>
        <v>0</v>
      </c>
      <c r="J1280" s="111">
        <f t="shared" si="1830"/>
        <v>0</v>
      </c>
      <c r="K1280" s="123"/>
      <c r="L1280" s="123"/>
      <c r="M1280" s="123"/>
      <c r="N1280" s="123"/>
      <c r="O1280" s="123"/>
      <c r="P1280" s="123"/>
      <c r="Q1280" s="123"/>
      <c r="R1280" s="123"/>
      <c r="S1280" s="221"/>
      <c r="T1280" s="123"/>
      <c r="U1280" s="123"/>
      <c r="V1280" s="123"/>
      <c r="W1280" s="123"/>
      <c r="X1280" s="123"/>
      <c r="Y1280" s="123"/>
      <c r="Z1280" s="221"/>
      <c r="AA1280" s="123"/>
      <c r="AB1280" s="111">
        <f>AI1280+AX1280+BA1280+BD1280+BG1280</f>
        <v>0</v>
      </c>
      <c r="AC1280" s="247"/>
      <c r="AD1280" s="247"/>
      <c r="AE1280" s="247"/>
      <c r="AF1280" s="247"/>
      <c r="AG1280" s="247"/>
      <c r="AH1280" s="247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221"/>
      <c r="BK1280" s="221"/>
      <c r="BL1280" s="221"/>
      <c r="BM1280" s="123"/>
      <c r="BN1280" s="123"/>
      <c r="BO1280" s="123"/>
      <c r="BP1280" s="123"/>
      <c r="BQ1280" s="111">
        <f>SUM(BS1280:BW1280)</f>
        <v>0</v>
      </c>
      <c r="BR1280" s="247"/>
      <c r="BS1280" s="123"/>
      <c r="BT1280" s="123"/>
      <c r="BU1280" s="123"/>
      <c r="BV1280" s="123"/>
      <c r="BW1280" s="123"/>
      <c r="BX1280" s="221"/>
      <c r="BY1280" s="221"/>
      <c r="BZ1280" s="111">
        <f>SUM(CA1280:CD1280)</f>
        <v>0</v>
      </c>
      <c r="CA1280" s="123"/>
      <c r="CB1280" s="123"/>
      <c r="CC1280" s="123"/>
      <c r="CD1280" s="123"/>
      <c r="CE1280" s="221"/>
      <c r="CF1280" s="229"/>
      <c r="CG1280" s="578"/>
      <c r="CH1280" s="578"/>
      <c r="CI1280" s="117"/>
      <c r="CJ1280" s="117"/>
      <c r="CK1280" s="117"/>
    </row>
    <row r="1281" spans="1:89" ht="15.75" hidden="1" outlineLevel="1" thickBot="1">
      <c r="A1281" s="117"/>
      <c r="B1281" s="117"/>
      <c r="C1281" s="103"/>
      <c r="D1281" s="92"/>
      <c r="E1281" s="117"/>
      <c r="F1281" s="117"/>
      <c r="G1281" s="111">
        <f>J1281+O1281+P1281+Q1281+R1281</f>
        <v>0</v>
      </c>
      <c r="H1281" s="225">
        <f t="shared" si="1830"/>
        <v>0</v>
      </c>
      <c r="I1281" s="225">
        <f t="shared" si="1830"/>
        <v>0</v>
      </c>
      <c r="J1281" s="111">
        <f t="shared" si="1830"/>
        <v>0</v>
      </c>
      <c r="K1281" s="90"/>
      <c r="L1281" s="90"/>
      <c r="M1281" s="90"/>
      <c r="N1281" s="90"/>
      <c r="O1281" s="90"/>
      <c r="P1281" s="90"/>
      <c r="Q1281" s="90"/>
      <c r="R1281" s="90"/>
      <c r="S1281" s="224"/>
      <c r="T1281" s="87"/>
      <c r="U1281" s="87"/>
      <c r="V1281" s="87"/>
      <c r="W1281" s="87"/>
      <c r="X1281" s="87"/>
      <c r="Y1281" s="87"/>
      <c r="Z1281" s="222"/>
      <c r="AA1281" s="87"/>
      <c r="AB1281" s="111">
        <f>AI1281+AX1281+BA1281+BD1281+BG1281</f>
        <v>0</v>
      </c>
      <c r="AC1281" s="247"/>
      <c r="AD1281" s="247"/>
      <c r="AE1281" s="247"/>
      <c r="AF1281" s="247"/>
      <c r="AG1281" s="247"/>
      <c r="AH1281" s="24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87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87"/>
      <c r="BG1281" s="87"/>
      <c r="BH1281" s="87"/>
      <c r="BI1281" s="87"/>
      <c r="BJ1281" s="222"/>
      <c r="BK1281" s="222"/>
      <c r="BL1281" s="222"/>
      <c r="BM1281" s="87"/>
      <c r="BN1281" s="87"/>
      <c r="BO1281" s="87"/>
      <c r="BP1281" s="87"/>
      <c r="BQ1281" s="111">
        <f>SUM(BS1281:BW1281)</f>
        <v>0</v>
      </c>
      <c r="BR1281" s="247"/>
      <c r="BS1281" s="87"/>
      <c r="BT1281" s="87"/>
      <c r="BU1281" s="87"/>
      <c r="BV1281" s="87"/>
      <c r="BW1281" s="87"/>
      <c r="BX1281" s="222"/>
      <c r="BY1281" s="222"/>
      <c r="BZ1281" s="111">
        <f>SUM(CA1281:CD1281)</f>
        <v>0</v>
      </c>
      <c r="CA1281" s="87"/>
      <c r="CB1281" s="87"/>
      <c r="CC1281" s="87"/>
      <c r="CD1281" s="87"/>
      <c r="CE1281" s="222"/>
      <c r="CF1281" s="226"/>
      <c r="CG1281" s="568"/>
      <c r="CH1281" s="568"/>
      <c r="CI1281" s="117"/>
      <c r="CJ1281" s="117"/>
      <c r="CK1281" s="117"/>
    </row>
    <row r="1282" spans="1:89" ht="15.75" hidden="1" outlineLevel="1" thickBot="1">
      <c r="A1282" s="117"/>
      <c r="B1282" s="117"/>
      <c r="C1282" s="103"/>
      <c r="D1282" s="92"/>
      <c r="E1282" s="117"/>
      <c r="F1282" s="117"/>
      <c r="G1282" s="111">
        <f>J1282+O1282+P1282+Q1282+R1282</f>
        <v>0</v>
      </c>
      <c r="H1282" s="225">
        <f t="shared" si="1830"/>
        <v>0</v>
      </c>
      <c r="I1282" s="225">
        <f t="shared" si="1830"/>
        <v>0</v>
      </c>
      <c r="J1282" s="111">
        <f t="shared" si="1830"/>
        <v>0</v>
      </c>
      <c r="K1282" s="90"/>
      <c r="L1282" s="90"/>
      <c r="M1282" s="90"/>
      <c r="N1282" s="90"/>
      <c r="O1282" s="90"/>
      <c r="P1282" s="90"/>
      <c r="Q1282" s="90"/>
      <c r="R1282" s="90"/>
      <c r="S1282" s="224"/>
      <c r="T1282" s="87"/>
      <c r="U1282" s="87"/>
      <c r="V1282" s="87"/>
      <c r="W1282" s="87"/>
      <c r="X1282" s="87"/>
      <c r="Y1282" s="87"/>
      <c r="Z1282" s="222"/>
      <c r="AA1282" s="87"/>
      <c r="AB1282" s="111">
        <f>AI1282+AX1282+BA1282+BD1282+BG1282</f>
        <v>0</v>
      </c>
      <c r="AC1282" s="247"/>
      <c r="AD1282" s="247"/>
      <c r="AE1282" s="247"/>
      <c r="AF1282" s="247"/>
      <c r="AG1282" s="247"/>
      <c r="AH1282" s="24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87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87"/>
      <c r="BG1282" s="87"/>
      <c r="BH1282" s="87"/>
      <c r="BI1282" s="87"/>
      <c r="BJ1282" s="222"/>
      <c r="BK1282" s="222"/>
      <c r="BL1282" s="222"/>
      <c r="BM1282" s="87"/>
      <c r="BN1282" s="87"/>
      <c r="BO1282" s="87"/>
      <c r="BP1282" s="87"/>
      <c r="BQ1282" s="111">
        <f>SUM(BS1282:BW1282)</f>
        <v>0</v>
      </c>
      <c r="BR1282" s="247"/>
      <c r="BS1282" s="87"/>
      <c r="BT1282" s="87"/>
      <c r="BU1282" s="87"/>
      <c r="BV1282" s="87"/>
      <c r="BW1282" s="87"/>
      <c r="BX1282" s="222"/>
      <c r="BY1282" s="222"/>
      <c r="BZ1282" s="111">
        <f>SUM(CA1282:CD1282)</f>
        <v>0</v>
      </c>
      <c r="CA1282" s="87"/>
      <c r="CB1282" s="87"/>
      <c r="CC1282" s="87"/>
      <c r="CD1282" s="87"/>
      <c r="CE1282" s="222"/>
      <c r="CF1282" s="226"/>
      <c r="CG1282" s="568"/>
      <c r="CH1282" s="568"/>
      <c r="CI1282" s="117"/>
      <c r="CJ1282" s="117"/>
      <c r="CK1282" s="117"/>
    </row>
    <row r="1283" spans="1:89" ht="15.75" hidden="1" outlineLevel="1" thickBot="1">
      <c r="A1283" s="117"/>
      <c r="B1283" s="117"/>
      <c r="C1283" s="103"/>
      <c r="D1283" s="37" t="s">
        <v>107</v>
      </c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24"/>
      <c r="AB1283" s="111">
        <f>SUM(AB1280:AB1282)</f>
        <v>0</v>
      </c>
      <c r="AC1283" s="247"/>
      <c r="AD1283" s="247"/>
      <c r="AE1283" s="247"/>
      <c r="AF1283" s="247"/>
      <c r="AG1283" s="247"/>
      <c r="AH1283" s="247"/>
      <c r="AI1283" s="111">
        <f>SUM(AI1280:AI1282)</f>
        <v>0</v>
      </c>
      <c r="AJ1283" s="111">
        <f>SUM(AJ1280:AJ1282)</f>
        <v>0</v>
      </c>
      <c r="AK1283" s="111">
        <f t="shared" ref="AK1283:BI1283" si="1831">SUM(AK1280:AK1282)</f>
        <v>0</v>
      </c>
      <c r="AL1283" s="111">
        <f t="shared" si="1831"/>
        <v>0</v>
      </c>
      <c r="AM1283" s="111">
        <f t="shared" si="1831"/>
        <v>0</v>
      </c>
      <c r="AN1283" s="111">
        <f t="shared" si="1831"/>
        <v>0</v>
      </c>
      <c r="AO1283" s="111">
        <f t="shared" si="1831"/>
        <v>0</v>
      </c>
      <c r="AP1283" s="111">
        <f t="shared" si="1831"/>
        <v>0</v>
      </c>
      <c r="AQ1283" s="111">
        <f t="shared" si="1831"/>
        <v>0</v>
      </c>
      <c r="AR1283" s="111">
        <f t="shared" si="1831"/>
        <v>0</v>
      </c>
      <c r="AS1283" s="111">
        <f t="shared" si="1831"/>
        <v>0</v>
      </c>
      <c r="AT1283" s="111">
        <f t="shared" si="1831"/>
        <v>0</v>
      </c>
      <c r="AU1283" s="111">
        <f t="shared" si="1831"/>
        <v>0</v>
      </c>
      <c r="AV1283" s="111">
        <f t="shared" si="1831"/>
        <v>0</v>
      </c>
      <c r="AW1283" s="111">
        <f t="shared" si="1831"/>
        <v>0</v>
      </c>
      <c r="AX1283" s="111">
        <f t="shared" si="1831"/>
        <v>0</v>
      </c>
      <c r="AY1283" s="111">
        <f t="shared" si="1831"/>
        <v>0</v>
      </c>
      <c r="AZ1283" s="111">
        <f t="shared" si="1831"/>
        <v>0</v>
      </c>
      <c r="BA1283" s="111">
        <f t="shared" si="1831"/>
        <v>0</v>
      </c>
      <c r="BB1283" s="111">
        <f t="shared" si="1831"/>
        <v>0</v>
      </c>
      <c r="BC1283" s="111">
        <f t="shared" si="1831"/>
        <v>0</v>
      </c>
      <c r="BD1283" s="111">
        <f t="shared" si="1831"/>
        <v>0</v>
      </c>
      <c r="BE1283" s="111">
        <f t="shared" si="1831"/>
        <v>0</v>
      </c>
      <c r="BF1283" s="111">
        <f t="shared" si="1831"/>
        <v>0</v>
      </c>
      <c r="BG1283" s="111">
        <f t="shared" si="1831"/>
        <v>0</v>
      </c>
      <c r="BH1283" s="111">
        <f t="shared" si="1831"/>
        <v>0</v>
      </c>
      <c r="BI1283" s="111">
        <f t="shared" si="1831"/>
        <v>0</v>
      </c>
      <c r="BJ1283" s="225">
        <f>SUM(BJ1280:BJ1282)</f>
        <v>0</v>
      </c>
      <c r="BK1283" s="225">
        <f>SUM(BK1280:BK1282)</f>
        <v>0</v>
      </c>
      <c r="BL1283" s="225">
        <f>SUM(BL1280:BL1282)</f>
        <v>0</v>
      </c>
      <c r="BM1283" s="112"/>
      <c r="BN1283" s="112"/>
      <c r="BO1283" s="112"/>
      <c r="BP1283" s="112"/>
      <c r="BQ1283" s="111">
        <f t="shared" ref="BQ1283:CD1283" si="1832">SUM(BQ1280:BQ1282)</f>
        <v>0</v>
      </c>
      <c r="BR1283" s="247"/>
      <c r="BS1283" s="111">
        <f t="shared" si="1832"/>
        <v>0</v>
      </c>
      <c r="BT1283" s="111">
        <f t="shared" si="1832"/>
        <v>0</v>
      </c>
      <c r="BU1283" s="111">
        <f t="shared" si="1832"/>
        <v>0</v>
      </c>
      <c r="BV1283" s="111">
        <f t="shared" si="1832"/>
        <v>0</v>
      </c>
      <c r="BW1283" s="111">
        <f t="shared" si="1832"/>
        <v>0</v>
      </c>
      <c r="BX1283" s="225">
        <f>SUM(BX1280:BX1282)</f>
        <v>0</v>
      </c>
      <c r="BY1283" s="225">
        <f>SUM(BY1280:BY1282)</f>
        <v>0</v>
      </c>
      <c r="BZ1283" s="111">
        <f t="shared" si="1832"/>
        <v>0</v>
      </c>
      <c r="CA1283" s="111">
        <f t="shared" si="1832"/>
        <v>0</v>
      </c>
      <c r="CB1283" s="111">
        <f t="shared" si="1832"/>
        <v>0</v>
      </c>
      <c r="CC1283" s="111">
        <f t="shared" si="1832"/>
        <v>0</v>
      </c>
      <c r="CD1283" s="111">
        <f t="shared" si="1832"/>
        <v>0</v>
      </c>
      <c r="CE1283" s="225">
        <f>SUM(CE1280:CE1282)</f>
        <v>0</v>
      </c>
      <c r="CF1283" s="247"/>
      <c r="CG1283" s="570"/>
      <c r="CH1283" s="570"/>
      <c r="CI1283" s="112"/>
      <c r="CJ1283" s="112"/>
      <c r="CK1283" s="112"/>
    </row>
    <row r="1284" spans="1:89" ht="15.75" hidden="1" outlineLevel="1" thickBot="1">
      <c r="A1284" s="117"/>
      <c r="B1284" s="117"/>
      <c r="C1284" s="102" t="s">
        <v>134</v>
      </c>
      <c r="D1284" s="36" t="s">
        <v>274</v>
      </c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7"/>
      <c r="AB1284" s="112"/>
      <c r="AC1284" s="246"/>
      <c r="AD1284" s="246"/>
      <c r="AE1284" s="246"/>
      <c r="AF1284" s="246"/>
      <c r="AG1284" s="246"/>
      <c r="AH1284" s="246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246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246"/>
      <c r="CG1284" s="582"/>
      <c r="CH1284" s="582"/>
      <c r="CI1284" s="112"/>
      <c r="CJ1284" s="112"/>
      <c r="CK1284" s="112"/>
    </row>
    <row r="1285" spans="1:89" ht="15.75" hidden="1" outlineLevel="1" thickBot="1">
      <c r="A1285" s="117"/>
      <c r="B1285" s="117"/>
      <c r="C1285" s="103"/>
      <c r="D1285" s="24"/>
      <c r="E1285" s="117"/>
      <c r="F1285" s="117"/>
      <c r="G1285" s="111">
        <f>J1285+O1285+P1285+Q1285+R1285</f>
        <v>0</v>
      </c>
      <c r="H1285" s="225">
        <f t="shared" ref="H1285:J1287" si="1833">SUM(I1285:L1285)</f>
        <v>0</v>
      </c>
      <c r="I1285" s="225">
        <f t="shared" si="1833"/>
        <v>0</v>
      </c>
      <c r="J1285" s="111">
        <f t="shared" si="1833"/>
        <v>0</v>
      </c>
      <c r="K1285" s="123"/>
      <c r="L1285" s="123"/>
      <c r="M1285" s="123"/>
      <c r="N1285" s="123"/>
      <c r="O1285" s="123"/>
      <c r="P1285" s="123"/>
      <c r="Q1285" s="123"/>
      <c r="R1285" s="123"/>
      <c r="S1285" s="221"/>
      <c r="T1285" s="123"/>
      <c r="U1285" s="123"/>
      <c r="V1285" s="123"/>
      <c r="W1285" s="123"/>
      <c r="X1285" s="123"/>
      <c r="Y1285" s="123"/>
      <c r="Z1285" s="221"/>
      <c r="AA1285" s="123"/>
      <c r="AB1285" s="111">
        <f>AI1285+AX1285+BA1285+BD1285+BG1285</f>
        <v>0</v>
      </c>
      <c r="AC1285" s="247"/>
      <c r="AD1285" s="247"/>
      <c r="AE1285" s="247"/>
      <c r="AF1285" s="247"/>
      <c r="AG1285" s="247"/>
      <c r="AH1285" s="247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221"/>
      <c r="BK1285" s="221"/>
      <c r="BL1285" s="221"/>
      <c r="BM1285" s="123"/>
      <c r="BN1285" s="123"/>
      <c r="BO1285" s="123"/>
      <c r="BP1285" s="123"/>
      <c r="BQ1285" s="111">
        <f>SUM(BS1285:BW1285)</f>
        <v>0</v>
      </c>
      <c r="BR1285" s="247"/>
      <c r="BS1285" s="123"/>
      <c r="BT1285" s="123"/>
      <c r="BU1285" s="123"/>
      <c r="BV1285" s="123"/>
      <c r="BW1285" s="123"/>
      <c r="BX1285" s="221"/>
      <c r="BY1285" s="221"/>
      <c r="BZ1285" s="111">
        <f>SUM(CA1285:CD1285)</f>
        <v>0</v>
      </c>
      <c r="CA1285" s="123"/>
      <c r="CB1285" s="123"/>
      <c r="CC1285" s="123"/>
      <c r="CD1285" s="123"/>
      <c r="CE1285" s="221"/>
      <c r="CF1285" s="229"/>
      <c r="CG1285" s="578"/>
      <c r="CH1285" s="578"/>
      <c r="CI1285" s="117"/>
      <c r="CJ1285" s="117"/>
      <c r="CK1285" s="117"/>
    </row>
    <row r="1286" spans="1:89" ht="15.75" hidden="1" outlineLevel="1" thickBot="1">
      <c r="A1286" s="117"/>
      <c r="B1286" s="117"/>
      <c r="C1286" s="103"/>
      <c r="D1286" s="24"/>
      <c r="E1286" s="117"/>
      <c r="F1286" s="117"/>
      <c r="G1286" s="111">
        <f>J1286+O1286+P1286+Q1286+R1286</f>
        <v>0</v>
      </c>
      <c r="H1286" s="225">
        <f t="shared" si="1833"/>
        <v>0</v>
      </c>
      <c r="I1286" s="225">
        <f t="shared" si="1833"/>
        <v>0</v>
      </c>
      <c r="J1286" s="111">
        <f t="shared" si="1833"/>
        <v>0</v>
      </c>
      <c r="K1286" s="90"/>
      <c r="L1286" s="90"/>
      <c r="M1286" s="90"/>
      <c r="N1286" s="90"/>
      <c r="O1286" s="90"/>
      <c r="P1286" s="90"/>
      <c r="Q1286" s="90"/>
      <c r="R1286" s="90"/>
      <c r="S1286" s="224"/>
      <c r="T1286" s="87"/>
      <c r="U1286" s="87"/>
      <c r="V1286" s="87"/>
      <c r="W1286" s="87"/>
      <c r="X1286" s="87"/>
      <c r="Y1286" s="87"/>
      <c r="Z1286" s="222"/>
      <c r="AA1286" s="87"/>
      <c r="AB1286" s="111">
        <f>AI1286+AX1286+BA1286+BD1286+BG1286</f>
        <v>0</v>
      </c>
      <c r="AC1286" s="247"/>
      <c r="AD1286" s="247"/>
      <c r="AE1286" s="247"/>
      <c r="AF1286" s="247"/>
      <c r="AG1286" s="247"/>
      <c r="AH1286" s="24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87"/>
      <c r="BG1286" s="87"/>
      <c r="BH1286" s="87"/>
      <c r="BI1286" s="87"/>
      <c r="BJ1286" s="222"/>
      <c r="BK1286" s="222"/>
      <c r="BL1286" s="222"/>
      <c r="BM1286" s="87"/>
      <c r="BN1286" s="87"/>
      <c r="BO1286" s="87"/>
      <c r="BP1286" s="87"/>
      <c r="BQ1286" s="111">
        <f>SUM(BS1286:BW1286)</f>
        <v>0</v>
      </c>
      <c r="BR1286" s="247"/>
      <c r="BS1286" s="87"/>
      <c r="BT1286" s="87"/>
      <c r="BU1286" s="87"/>
      <c r="BV1286" s="87"/>
      <c r="BW1286" s="87"/>
      <c r="BX1286" s="222"/>
      <c r="BY1286" s="222"/>
      <c r="BZ1286" s="111">
        <f>SUM(CA1286:CD1286)</f>
        <v>0</v>
      </c>
      <c r="CA1286" s="87"/>
      <c r="CB1286" s="87"/>
      <c r="CC1286" s="87"/>
      <c r="CD1286" s="87"/>
      <c r="CE1286" s="222"/>
      <c r="CF1286" s="226"/>
      <c r="CG1286" s="568"/>
      <c r="CH1286" s="568"/>
      <c r="CI1286" s="117"/>
      <c r="CJ1286" s="117"/>
      <c r="CK1286" s="117"/>
    </row>
    <row r="1287" spans="1:89" ht="15.75" hidden="1" outlineLevel="1" thickBot="1">
      <c r="A1287" s="117"/>
      <c r="B1287" s="117"/>
      <c r="C1287" s="103" t="s">
        <v>104</v>
      </c>
      <c r="D1287" s="24"/>
      <c r="E1287" s="117"/>
      <c r="F1287" s="117"/>
      <c r="G1287" s="111">
        <f>J1287+O1287+P1287+Q1287+R1287</f>
        <v>0</v>
      </c>
      <c r="H1287" s="225">
        <f t="shared" si="1833"/>
        <v>0</v>
      </c>
      <c r="I1287" s="225">
        <f t="shared" si="1833"/>
        <v>0</v>
      </c>
      <c r="J1287" s="111">
        <f t="shared" si="1833"/>
        <v>0</v>
      </c>
      <c r="K1287" s="90"/>
      <c r="L1287" s="90"/>
      <c r="M1287" s="90"/>
      <c r="N1287" s="90"/>
      <c r="O1287" s="90"/>
      <c r="P1287" s="90"/>
      <c r="Q1287" s="90"/>
      <c r="R1287" s="90"/>
      <c r="S1287" s="224"/>
      <c r="T1287" s="87"/>
      <c r="U1287" s="87"/>
      <c r="V1287" s="87"/>
      <c r="W1287" s="87"/>
      <c r="X1287" s="87"/>
      <c r="Y1287" s="87"/>
      <c r="Z1287" s="222"/>
      <c r="AA1287" s="87"/>
      <c r="AB1287" s="111">
        <f>AI1287+AX1287+BA1287+BD1287+BG1287</f>
        <v>0</v>
      </c>
      <c r="AC1287" s="247"/>
      <c r="AD1287" s="247"/>
      <c r="AE1287" s="247"/>
      <c r="AF1287" s="247"/>
      <c r="AG1287" s="247"/>
      <c r="AH1287" s="24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87"/>
      <c r="BG1287" s="87"/>
      <c r="BH1287" s="87"/>
      <c r="BI1287" s="87"/>
      <c r="BJ1287" s="222"/>
      <c r="BK1287" s="222"/>
      <c r="BL1287" s="222"/>
      <c r="BM1287" s="87"/>
      <c r="BN1287" s="87"/>
      <c r="BO1287" s="87"/>
      <c r="BP1287" s="87"/>
      <c r="BQ1287" s="111">
        <f>SUM(BS1287:BW1287)</f>
        <v>0</v>
      </c>
      <c r="BR1287" s="247"/>
      <c r="BS1287" s="87"/>
      <c r="BT1287" s="87"/>
      <c r="BU1287" s="87"/>
      <c r="BV1287" s="87"/>
      <c r="BW1287" s="87"/>
      <c r="BX1287" s="222"/>
      <c r="BY1287" s="222"/>
      <c r="BZ1287" s="111">
        <f>SUM(CA1287:CD1287)</f>
        <v>0</v>
      </c>
      <c r="CA1287" s="87"/>
      <c r="CB1287" s="87"/>
      <c r="CC1287" s="87"/>
      <c r="CD1287" s="87"/>
      <c r="CE1287" s="222"/>
      <c r="CF1287" s="226"/>
      <c r="CG1287" s="568"/>
      <c r="CH1287" s="568"/>
      <c r="CI1287" s="117"/>
      <c r="CJ1287" s="117"/>
      <c r="CK1287" s="117"/>
    </row>
    <row r="1288" spans="1:89" ht="15.75" hidden="1" outlineLevel="1" thickBot="1">
      <c r="A1288" s="117"/>
      <c r="B1288" s="117"/>
      <c r="C1288" s="103"/>
      <c r="D1288" s="37" t="s">
        <v>107</v>
      </c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24"/>
      <c r="AB1288" s="111">
        <f>SUM(AB1285:AB1287)</f>
        <v>0</v>
      </c>
      <c r="AC1288" s="247"/>
      <c r="AD1288" s="247"/>
      <c r="AE1288" s="247"/>
      <c r="AF1288" s="247"/>
      <c r="AG1288" s="247"/>
      <c r="AH1288" s="247"/>
      <c r="AI1288" s="111">
        <f>SUM(AI1285:AI1287)</f>
        <v>0</v>
      </c>
      <c r="AJ1288" s="111">
        <f>SUM(AJ1285:AJ1287)</f>
        <v>0</v>
      </c>
      <c r="AK1288" s="111">
        <f t="shared" ref="AK1288:BI1288" si="1834">SUM(AK1285:AK1287)</f>
        <v>0</v>
      </c>
      <c r="AL1288" s="111">
        <f t="shared" si="1834"/>
        <v>0</v>
      </c>
      <c r="AM1288" s="111">
        <f t="shared" si="1834"/>
        <v>0</v>
      </c>
      <c r="AN1288" s="111">
        <f t="shared" si="1834"/>
        <v>0</v>
      </c>
      <c r="AO1288" s="111">
        <f t="shared" si="1834"/>
        <v>0</v>
      </c>
      <c r="AP1288" s="111">
        <f t="shared" si="1834"/>
        <v>0</v>
      </c>
      <c r="AQ1288" s="111">
        <f t="shared" si="1834"/>
        <v>0</v>
      </c>
      <c r="AR1288" s="111">
        <f t="shared" si="1834"/>
        <v>0</v>
      </c>
      <c r="AS1288" s="111">
        <f t="shared" si="1834"/>
        <v>0</v>
      </c>
      <c r="AT1288" s="111">
        <f t="shared" si="1834"/>
        <v>0</v>
      </c>
      <c r="AU1288" s="111">
        <f t="shared" si="1834"/>
        <v>0</v>
      </c>
      <c r="AV1288" s="111">
        <f t="shared" si="1834"/>
        <v>0</v>
      </c>
      <c r="AW1288" s="111">
        <f t="shared" si="1834"/>
        <v>0</v>
      </c>
      <c r="AX1288" s="111">
        <f t="shared" si="1834"/>
        <v>0</v>
      </c>
      <c r="AY1288" s="111">
        <f t="shared" si="1834"/>
        <v>0</v>
      </c>
      <c r="AZ1288" s="111">
        <f t="shared" si="1834"/>
        <v>0</v>
      </c>
      <c r="BA1288" s="111">
        <f t="shared" si="1834"/>
        <v>0</v>
      </c>
      <c r="BB1288" s="111">
        <f t="shared" si="1834"/>
        <v>0</v>
      </c>
      <c r="BC1288" s="111">
        <f t="shared" si="1834"/>
        <v>0</v>
      </c>
      <c r="BD1288" s="111">
        <f t="shared" si="1834"/>
        <v>0</v>
      </c>
      <c r="BE1288" s="111">
        <f t="shared" si="1834"/>
        <v>0</v>
      </c>
      <c r="BF1288" s="111">
        <f t="shared" si="1834"/>
        <v>0</v>
      </c>
      <c r="BG1288" s="111">
        <f t="shared" si="1834"/>
        <v>0</v>
      </c>
      <c r="BH1288" s="111">
        <f t="shared" si="1834"/>
        <v>0</v>
      </c>
      <c r="BI1288" s="111">
        <f t="shared" si="1834"/>
        <v>0</v>
      </c>
      <c r="BJ1288" s="225">
        <f>SUM(BJ1285:BJ1287)</f>
        <v>0</v>
      </c>
      <c r="BK1288" s="225">
        <f>SUM(BK1285:BK1287)</f>
        <v>0</v>
      </c>
      <c r="BL1288" s="225">
        <f>SUM(BL1285:BL1287)</f>
        <v>0</v>
      </c>
      <c r="BM1288" s="112"/>
      <c r="BN1288" s="112"/>
      <c r="BO1288" s="112"/>
      <c r="BP1288" s="112"/>
      <c r="BQ1288" s="111">
        <f t="shared" ref="BQ1288:CD1288" si="1835">SUM(BQ1285:BQ1287)</f>
        <v>0</v>
      </c>
      <c r="BR1288" s="247"/>
      <c r="BS1288" s="111">
        <f t="shared" si="1835"/>
        <v>0</v>
      </c>
      <c r="BT1288" s="111">
        <f t="shared" si="1835"/>
        <v>0</v>
      </c>
      <c r="BU1288" s="111">
        <f t="shared" si="1835"/>
        <v>0</v>
      </c>
      <c r="BV1288" s="111">
        <f t="shared" si="1835"/>
        <v>0</v>
      </c>
      <c r="BW1288" s="111">
        <f t="shared" si="1835"/>
        <v>0</v>
      </c>
      <c r="BX1288" s="225">
        <f>SUM(BX1285:BX1287)</f>
        <v>0</v>
      </c>
      <c r="BY1288" s="225">
        <f>SUM(BY1285:BY1287)</f>
        <v>0</v>
      </c>
      <c r="BZ1288" s="111">
        <f t="shared" si="1835"/>
        <v>0</v>
      </c>
      <c r="CA1288" s="111">
        <f t="shared" si="1835"/>
        <v>0</v>
      </c>
      <c r="CB1288" s="111">
        <f t="shared" si="1835"/>
        <v>0</v>
      </c>
      <c r="CC1288" s="111">
        <f t="shared" si="1835"/>
        <v>0</v>
      </c>
      <c r="CD1288" s="111">
        <f t="shared" si="1835"/>
        <v>0</v>
      </c>
      <c r="CE1288" s="225">
        <f>SUM(CE1285:CE1287)</f>
        <v>0</v>
      </c>
      <c r="CF1288" s="247"/>
      <c r="CG1288" s="570"/>
      <c r="CH1288" s="570"/>
      <c r="CI1288" s="112"/>
      <c r="CJ1288" s="112"/>
      <c r="CK1288" s="112"/>
    </row>
    <row r="1289" spans="1:89" ht="15.75" hidden="1" outlineLevel="1" thickBot="1">
      <c r="A1289" s="117"/>
      <c r="B1289" s="117"/>
      <c r="C1289" s="102" t="s">
        <v>135</v>
      </c>
      <c r="D1289" s="36" t="s">
        <v>213</v>
      </c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7"/>
      <c r="AB1289" s="112"/>
      <c r="AC1289" s="246"/>
      <c r="AD1289" s="246"/>
      <c r="AE1289" s="246"/>
      <c r="AF1289" s="246"/>
      <c r="AG1289" s="246"/>
      <c r="AH1289" s="246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246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246"/>
      <c r="CG1289" s="582"/>
      <c r="CH1289" s="582"/>
      <c r="CI1289" s="112"/>
      <c r="CJ1289" s="112"/>
      <c r="CK1289" s="112"/>
    </row>
    <row r="1290" spans="1:89" ht="15.75" hidden="1" outlineLevel="1" thickBot="1">
      <c r="A1290" s="117"/>
      <c r="B1290" s="117"/>
      <c r="C1290" s="103"/>
      <c r="D1290" s="24"/>
      <c r="E1290" s="117"/>
      <c r="F1290" s="117"/>
      <c r="G1290" s="111">
        <f>J1290+O1290+P1290+Q1290+R1290</f>
        <v>0</v>
      </c>
      <c r="H1290" s="225">
        <f t="shared" ref="H1290:J1292" si="1836">SUM(I1290:L1290)</f>
        <v>0</v>
      </c>
      <c r="I1290" s="225">
        <f t="shared" si="1836"/>
        <v>0</v>
      </c>
      <c r="J1290" s="111">
        <f t="shared" si="1836"/>
        <v>0</v>
      </c>
      <c r="K1290" s="123"/>
      <c r="L1290" s="123"/>
      <c r="M1290" s="123"/>
      <c r="N1290" s="123"/>
      <c r="O1290" s="123"/>
      <c r="P1290" s="123"/>
      <c r="Q1290" s="123"/>
      <c r="R1290" s="123"/>
      <c r="S1290" s="221"/>
      <c r="T1290" s="123"/>
      <c r="U1290" s="123"/>
      <c r="V1290" s="123"/>
      <c r="W1290" s="123"/>
      <c r="X1290" s="123"/>
      <c r="Y1290" s="123"/>
      <c r="Z1290" s="221"/>
      <c r="AA1290" s="123"/>
      <c r="AB1290" s="111">
        <f>AI1290+AX1290+BA1290+BD1290+BG1290</f>
        <v>0</v>
      </c>
      <c r="AC1290" s="247"/>
      <c r="AD1290" s="247"/>
      <c r="AE1290" s="247"/>
      <c r="AF1290" s="247"/>
      <c r="AG1290" s="247"/>
      <c r="AH1290" s="247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221"/>
      <c r="BK1290" s="221"/>
      <c r="BL1290" s="221"/>
      <c r="BM1290" s="123"/>
      <c r="BN1290" s="123"/>
      <c r="BO1290" s="123"/>
      <c r="BP1290" s="123"/>
      <c r="BQ1290" s="111">
        <f>SUM(BS1290:BW1290)</f>
        <v>0</v>
      </c>
      <c r="BR1290" s="247"/>
      <c r="BS1290" s="123"/>
      <c r="BT1290" s="123"/>
      <c r="BU1290" s="123"/>
      <c r="BV1290" s="123"/>
      <c r="BW1290" s="123"/>
      <c r="BX1290" s="221"/>
      <c r="BY1290" s="221"/>
      <c r="BZ1290" s="111">
        <f>SUM(CA1290:CD1290)</f>
        <v>0</v>
      </c>
      <c r="CA1290" s="123"/>
      <c r="CB1290" s="123"/>
      <c r="CC1290" s="123"/>
      <c r="CD1290" s="123"/>
      <c r="CE1290" s="221"/>
      <c r="CF1290" s="229"/>
      <c r="CG1290" s="578"/>
      <c r="CH1290" s="578"/>
      <c r="CI1290" s="117"/>
      <c r="CJ1290" s="117"/>
      <c r="CK1290" s="117"/>
    </row>
    <row r="1291" spans="1:89" ht="15.75" hidden="1" outlineLevel="1" thickBot="1">
      <c r="A1291" s="117"/>
      <c r="B1291" s="117"/>
      <c r="C1291" s="103"/>
      <c r="D1291" s="24"/>
      <c r="E1291" s="117"/>
      <c r="F1291" s="117"/>
      <c r="G1291" s="111">
        <f>J1291+O1291+P1291+Q1291+R1291</f>
        <v>0</v>
      </c>
      <c r="H1291" s="225">
        <f t="shared" si="1836"/>
        <v>0</v>
      </c>
      <c r="I1291" s="225">
        <f t="shared" si="1836"/>
        <v>0</v>
      </c>
      <c r="J1291" s="111">
        <f t="shared" si="1836"/>
        <v>0</v>
      </c>
      <c r="K1291" s="90"/>
      <c r="L1291" s="90"/>
      <c r="M1291" s="90"/>
      <c r="N1291" s="90"/>
      <c r="O1291" s="90"/>
      <c r="P1291" s="90"/>
      <c r="Q1291" s="90"/>
      <c r="R1291" s="90"/>
      <c r="S1291" s="224"/>
      <c r="T1291" s="87"/>
      <c r="U1291" s="87"/>
      <c r="V1291" s="87"/>
      <c r="W1291" s="87"/>
      <c r="X1291" s="87"/>
      <c r="Y1291" s="87"/>
      <c r="Z1291" s="222"/>
      <c r="AA1291" s="87"/>
      <c r="AB1291" s="111">
        <f>AI1291+AX1291+BA1291+BD1291+BG1291</f>
        <v>0</v>
      </c>
      <c r="AC1291" s="247"/>
      <c r="AD1291" s="247"/>
      <c r="AE1291" s="247"/>
      <c r="AF1291" s="247"/>
      <c r="AG1291" s="247"/>
      <c r="AH1291" s="24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87"/>
      <c r="BG1291" s="87"/>
      <c r="BH1291" s="87"/>
      <c r="BI1291" s="87"/>
      <c r="BJ1291" s="222"/>
      <c r="BK1291" s="222"/>
      <c r="BL1291" s="222"/>
      <c r="BM1291" s="87"/>
      <c r="BN1291" s="87"/>
      <c r="BO1291" s="87"/>
      <c r="BP1291" s="87"/>
      <c r="BQ1291" s="111">
        <f>SUM(BS1291:BW1291)</f>
        <v>0</v>
      </c>
      <c r="BR1291" s="247"/>
      <c r="BS1291" s="87"/>
      <c r="BT1291" s="87"/>
      <c r="BU1291" s="87"/>
      <c r="BV1291" s="87"/>
      <c r="BW1291" s="87"/>
      <c r="BX1291" s="222"/>
      <c r="BY1291" s="222"/>
      <c r="BZ1291" s="111">
        <f>SUM(CA1291:CD1291)</f>
        <v>0</v>
      </c>
      <c r="CA1291" s="87"/>
      <c r="CB1291" s="87"/>
      <c r="CC1291" s="87"/>
      <c r="CD1291" s="87"/>
      <c r="CE1291" s="222"/>
      <c r="CF1291" s="226"/>
      <c r="CG1291" s="568"/>
      <c r="CH1291" s="568"/>
      <c r="CI1291" s="117"/>
      <c r="CJ1291" s="117"/>
      <c r="CK1291" s="117"/>
    </row>
    <row r="1292" spans="1:89" ht="15.75" hidden="1" outlineLevel="1" thickBot="1">
      <c r="A1292" s="117"/>
      <c r="B1292" s="117"/>
      <c r="C1292" s="103" t="s">
        <v>104</v>
      </c>
      <c r="D1292" s="24"/>
      <c r="E1292" s="117"/>
      <c r="F1292" s="117"/>
      <c r="G1292" s="111">
        <f>J1292+O1292+P1292+Q1292+R1292</f>
        <v>0</v>
      </c>
      <c r="H1292" s="225">
        <f t="shared" si="1836"/>
        <v>0</v>
      </c>
      <c r="I1292" s="225">
        <f t="shared" si="1836"/>
        <v>0</v>
      </c>
      <c r="J1292" s="111">
        <f t="shared" si="1836"/>
        <v>0</v>
      </c>
      <c r="K1292" s="90"/>
      <c r="L1292" s="90"/>
      <c r="M1292" s="90"/>
      <c r="N1292" s="90"/>
      <c r="O1292" s="90"/>
      <c r="P1292" s="90"/>
      <c r="Q1292" s="90"/>
      <c r="R1292" s="90"/>
      <c r="S1292" s="224"/>
      <c r="T1292" s="87"/>
      <c r="U1292" s="87"/>
      <c r="V1292" s="87"/>
      <c r="W1292" s="87"/>
      <c r="X1292" s="87"/>
      <c r="Y1292" s="87"/>
      <c r="Z1292" s="222"/>
      <c r="AA1292" s="87"/>
      <c r="AB1292" s="111">
        <f>AI1292+AX1292+BA1292+BD1292+BG1292</f>
        <v>0</v>
      </c>
      <c r="AC1292" s="247"/>
      <c r="AD1292" s="247"/>
      <c r="AE1292" s="247"/>
      <c r="AF1292" s="247"/>
      <c r="AG1292" s="247"/>
      <c r="AH1292" s="24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87"/>
      <c r="BG1292" s="87"/>
      <c r="BH1292" s="87"/>
      <c r="BI1292" s="87"/>
      <c r="BJ1292" s="222"/>
      <c r="BK1292" s="222"/>
      <c r="BL1292" s="222"/>
      <c r="BM1292" s="87"/>
      <c r="BN1292" s="87"/>
      <c r="BO1292" s="87"/>
      <c r="BP1292" s="87"/>
      <c r="BQ1292" s="111">
        <f>SUM(BS1292:BW1292)</f>
        <v>0</v>
      </c>
      <c r="BR1292" s="247"/>
      <c r="BS1292" s="87"/>
      <c r="BT1292" s="87"/>
      <c r="BU1292" s="87"/>
      <c r="BV1292" s="87"/>
      <c r="BW1292" s="87"/>
      <c r="BX1292" s="222"/>
      <c r="BY1292" s="222"/>
      <c r="BZ1292" s="111">
        <f>SUM(CA1292:CD1292)</f>
        <v>0</v>
      </c>
      <c r="CA1292" s="87"/>
      <c r="CB1292" s="87"/>
      <c r="CC1292" s="87"/>
      <c r="CD1292" s="87"/>
      <c r="CE1292" s="222"/>
      <c r="CF1292" s="226"/>
      <c r="CG1292" s="568"/>
      <c r="CH1292" s="568"/>
      <c r="CI1292" s="117"/>
      <c r="CJ1292" s="117"/>
      <c r="CK1292" s="117"/>
    </row>
    <row r="1293" spans="1:89" ht="15.75" hidden="1" outlineLevel="1" thickBot="1">
      <c r="A1293" s="117"/>
      <c r="B1293" s="117"/>
      <c r="C1293" s="103"/>
      <c r="D1293" s="37" t="s">
        <v>107</v>
      </c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24"/>
      <c r="AB1293" s="112"/>
      <c r="AC1293" s="246"/>
      <c r="AD1293" s="246"/>
      <c r="AE1293" s="246"/>
      <c r="AF1293" s="246"/>
      <c r="AG1293" s="246"/>
      <c r="AH1293" s="246"/>
      <c r="AI1293" s="112"/>
      <c r="AJ1293" s="111">
        <f>SUM(AJ1290:AJ1292)</f>
        <v>0</v>
      </c>
      <c r="AK1293" s="111">
        <f>SUM(AK1290:AK1292)</f>
        <v>0</v>
      </c>
      <c r="AL1293" s="112"/>
      <c r="AM1293" s="111">
        <f>SUM(AM1290:AM1292)</f>
        <v>0</v>
      </c>
      <c r="AN1293" s="111">
        <f>SUM(AN1290:AN1292)</f>
        <v>0</v>
      </c>
      <c r="AO1293" s="112"/>
      <c r="AP1293" s="111">
        <f>SUM(AP1290:AP1292)</f>
        <v>0</v>
      </c>
      <c r="AQ1293" s="111">
        <f>SUM(AQ1290:AQ1292)</f>
        <v>0</v>
      </c>
      <c r="AR1293" s="112"/>
      <c r="AS1293" s="111">
        <f>SUM(AS1290:AS1292)</f>
        <v>0</v>
      </c>
      <c r="AT1293" s="111">
        <f>SUM(AT1290:AT1292)</f>
        <v>0</v>
      </c>
      <c r="AU1293" s="112"/>
      <c r="AV1293" s="111">
        <f>SUM(AV1290:AV1292)</f>
        <v>0</v>
      </c>
      <c r="AW1293" s="111">
        <f>SUM(AW1290:AW1292)</f>
        <v>0</v>
      </c>
      <c r="AX1293" s="112"/>
      <c r="AY1293" s="111">
        <f>SUM(AY1290:AY1292)</f>
        <v>0</v>
      </c>
      <c r="AZ1293" s="111">
        <f>SUM(AZ1290:AZ1292)</f>
        <v>0</v>
      </c>
      <c r="BA1293" s="112"/>
      <c r="BB1293" s="111">
        <f>SUM(BB1290:BB1292)</f>
        <v>0</v>
      </c>
      <c r="BC1293" s="111">
        <f>SUM(BC1290:BC1292)</f>
        <v>0</v>
      </c>
      <c r="BD1293" s="112"/>
      <c r="BE1293" s="111">
        <f>SUM(BE1290:BE1292)</f>
        <v>0</v>
      </c>
      <c r="BF1293" s="111">
        <f>SUM(BF1290:BF1292)</f>
        <v>0</v>
      </c>
      <c r="BG1293" s="112"/>
      <c r="BH1293" s="111">
        <f>SUM(BH1290:BH1292)</f>
        <v>0</v>
      </c>
      <c r="BI1293" s="111">
        <f>SUM(BI1290:BI1292)</f>
        <v>0</v>
      </c>
      <c r="BJ1293" s="112"/>
      <c r="BK1293" s="225">
        <f>SUM(BK1290:BK1292)</f>
        <v>0</v>
      </c>
      <c r="BL1293" s="225">
        <f>SUM(BL1290:BL1292)</f>
        <v>0</v>
      </c>
      <c r="BM1293" s="112"/>
      <c r="BN1293" s="112"/>
      <c r="BO1293" s="112"/>
      <c r="BP1293" s="112"/>
      <c r="BQ1293" s="111">
        <f t="shared" ref="BQ1293:CD1293" si="1837">SUM(BQ1290:BQ1292)</f>
        <v>0</v>
      </c>
      <c r="BR1293" s="247"/>
      <c r="BS1293" s="111">
        <f t="shared" si="1837"/>
        <v>0</v>
      </c>
      <c r="BT1293" s="111">
        <f t="shared" si="1837"/>
        <v>0</v>
      </c>
      <c r="BU1293" s="111">
        <f t="shared" si="1837"/>
        <v>0</v>
      </c>
      <c r="BV1293" s="111">
        <f t="shared" si="1837"/>
        <v>0</v>
      </c>
      <c r="BW1293" s="111">
        <f t="shared" si="1837"/>
        <v>0</v>
      </c>
      <c r="BX1293" s="225">
        <f>SUM(BX1290:BX1292)</f>
        <v>0</v>
      </c>
      <c r="BY1293" s="225">
        <f>SUM(BY1290:BY1292)</f>
        <v>0</v>
      </c>
      <c r="BZ1293" s="111">
        <f t="shared" si="1837"/>
        <v>0</v>
      </c>
      <c r="CA1293" s="111">
        <f t="shared" si="1837"/>
        <v>0</v>
      </c>
      <c r="CB1293" s="111">
        <f t="shared" si="1837"/>
        <v>0</v>
      </c>
      <c r="CC1293" s="111">
        <f t="shared" si="1837"/>
        <v>0</v>
      </c>
      <c r="CD1293" s="111">
        <f t="shared" si="1837"/>
        <v>0</v>
      </c>
      <c r="CE1293" s="225">
        <f>SUM(CE1290:CE1292)</f>
        <v>0</v>
      </c>
      <c r="CF1293" s="247"/>
      <c r="CG1293" s="570"/>
      <c r="CH1293" s="570"/>
      <c r="CI1293" s="112"/>
      <c r="CJ1293" s="112"/>
      <c r="CK1293" s="112"/>
    </row>
    <row r="1294" spans="1:89" ht="15.75" hidden="1" outlineLevel="1" thickBot="1">
      <c r="A1294" s="117"/>
      <c r="B1294" s="117"/>
      <c r="C1294" s="102" t="s">
        <v>136</v>
      </c>
      <c r="D1294" s="36" t="s">
        <v>62</v>
      </c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7"/>
      <c r="AB1294" s="112"/>
      <c r="AC1294" s="246"/>
      <c r="AD1294" s="246"/>
      <c r="AE1294" s="246"/>
      <c r="AF1294" s="246"/>
      <c r="AG1294" s="246"/>
      <c r="AH1294" s="246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246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246"/>
      <c r="CG1294" s="582"/>
      <c r="CH1294" s="582"/>
      <c r="CI1294" s="112"/>
      <c r="CJ1294" s="112"/>
      <c r="CK1294" s="112"/>
    </row>
    <row r="1295" spans="1:89" ht="15.75" hidden="1" outlineLevel="1" thickBot="1">
      <c r="A1295" s="117"/>
      <c r="B1295" s="117"/>
      <c r="C1295" s="103"/>
      <c r="D1295" s="24"/>
      <c r="E1295" s="117"/>
      <c r="F1295" s="117"/>
      <c r="G1295" s="111">
        <f>J1295+O1295+P1295+Q1295+R1295</f>
        <v>0</v>
      </c>
      <c r="H1295" s="225">
        <f t="shared" ref="H1295:J1297" si="1838">SUM(I1295:L1295)</f>
        <v>0</v>
      </c>
      <c r="I1295" s="225">
        <f t="shared" si="1838"/>
        <v>0</v>
      </c>
      <c r="J1295" s="111">
        <f t="shared" si="1838"/>
        <v>0</v>
      </c>
      <c r="K1295" s="123"/>
      <c r="L1295" s="123"/>
      <c r="M1295" s="123"/>
      <c r="N1295" s="123"/>
      <c r="O1295" s="123"/>
      <c r="P1295" s="123"/>
      <c r="Q1295" s="123"/>
      <c r="R1295" s="123"/>
      <c r="S1295" s="221"/>
      <c r="T1295" s="123"/>
      <c r="U1295" s="123"/>
      <c r="V1295" s="123"/>
      <c r="W1295" s="123"/>
      <c r="X1295" s="123"/>
      <c r="Y1295" s="123"/>
      <c r="Z1295" s="221"/>
      <c r="AA1295" s="123"/>
      <c r="AB1295" s="111">
        <f>AI1295+AX1295+BA1295+BD1295+BG1295</f>
        <v>0</v>
      </c>
      <c r="AC1295" s="247"/>
      <c r="AD1295" s="247"/>
      <c r="AE1295" s="247"/>
      <c r="AF1295" s="247"/>
      <c r="AG1295" s="247"/>
      <c r="AH1295" s="247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221"/>
      <c r="BK1295" s="221"/>
      <c r="BL1295" s="221"/>
      <c r="BM1295" s="123"/>
      <c r="BN1295" s="123"/>
      <c r="BO1295" s="123"/>
      <c r="BP1295" s="123"/>
      <c r="BQ1295" s="111">
        <f>SUM(BS1295:BW1295)</f>
        <v>0</v>
      </c>
      <c r="BR1295" s="247"/>
      <c r="BS1295" s="123"/>
      <c r="BT1295" s="123"/>
      <c r="BU1295" s="123"/>
      <c r="BV1295" s="123"/>
      <c r="BW1295" s="123"/>
      <c r="BX1295" s="221"/>
      <c r="BY1295" s="221"/>
      <c r="BZ1295" s="111">
        <f>SUM(CA1295:CD1295)</f>
        <v>0</v>
      </c>
      <c r="CA1295" s="123"/>
      <c r="CB1295" s="123"/>
      <c r="CC1295" s="123"/>
      <c r="CD1295" s="123"/>
      <c r="CE1295" s="221"/>
      <c r="CF1295" s="229"/>
      <c r="CG1295" s="578"/>
      <c r="CH1295" s="578"/>
      <c r="CI1295" s="117"/>
      <c r="CJ1295" s="117"/>
      <c r="CK1295" s="117"/>
    </row>
    <row r="1296" spans="1:89" ht="15.75" hidden="1" outlineLevel="1" thickBot="1">
      <c r="A1296" s="117"/>
      <c r="B1296" s="117"/>
      <c r="C1296" s="103"/>
      <c r="D1296" s="24"/>
      <c r="E1296" s="117"/>
      <c r="F1296" s="117"/>
      <c r="G1296" s="111">
        <f>J1296+O1296+P1296+Q1296+R1296</f>
        <v>0</v>
      </c>
      <c r="H1296" s="225">
        <f t="shared" si="1838"/>
        <v>0</v>
      </c>
      <c r="I1296" s="225">
        <f t="shared" si="1838"/>
        <v>0</v>
      </c>
      <c r="J1296" s="111">
        <f t="shared" si="1838"/>
        <v>0</v>
      </c>
      <c r="K1296" s="90"/>
      <c r="L1296" s="90"/>
      <c r="M1296" s="90"/>
      <c r="N1296" s="90"/>
      <c r="O1296" s="90"/>
      <c r="P1296" s="90"/>
      <c r="Q1296" s="90"/>
      <c r="R1296" s="90"/>
      <c r="S1296" s="224"/>
      <c r="T1296" s="87"/>
      <c r="U1296" s="87"/>
      <c r="V1296" s="87"/>
      <c r="W1296" s="87"/>
      <c r="X1296" s="87"/>
      <c r="Y1296" s="87"/>
      <c r="Z1296" s="222"/>
      <c r="AA1296" s="87"/>
      <c r="AB1296" s="111">
        <f>AI1296+AX1296+BA1296+BD1296+BG1296</f>
        <v>0</v>
      </c>
      <c r="AC1296" s="247"/>
      <c r="AD1296" s="247"/>
      <c r="AE1296" s="247"/>
      <c r="AF1296" s="247"/>
      <c r="AG1296" s="247"/>
      <c r="AH1296" s="24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87"/>
      <c r="BI1296" s="87"/>
      <c r="BJ1296" s="222"/>
      <c r="BK1296" s="222"/>
      <c r="BL1296" s="222"/>
      <c r="BM1296" s="87"/>
      <c r="BN1296" s="87"/>
      <c r="BO1296" s="87"/>
      <c r="BP1296" s="87"/>
      <c r="BQ1296" s="111">
        <f>SUM(BS1296:BW1296)</f>
        <v>0</v>
      </c>
      <c r="BR1296" s="247"/>
      <c r="BS1296" s="87"/>
      <c r="BT1296" s="87"/>
      <c r="BU1296" s="87"/>
      <c r="BV1296" s="87"/>
      <c r="BW1296" s="87"/>
      <c r="BX1296" s="222"/>
      <c r="BY1296" s="222"/>
      <c r="BZ1296" s="111">
        <f>SUM(CA1296:CD1296)</f>
        <v>0</v>
      </c>
      <c r="CA1296" s="87"/>
      <c r="CB1296" s="87"/>
      <c r="CC1296" s="87"/>
      <c r="CD1296" s="87"/>
      <c r="CE1296" s="222"/>
      <c r="CF1296" s="226"/>
      <c r="CG1296" s="568"/>
      <c r="CH1296" s="568"/>
      <c r="CI1296" s="117"/>
      <c r="CJ1296" s="117"/>
      <c r="CK1296" s="117"/>
    </row>
    <row r="1297" spans="1:89" ht="15.75" hidden="1" outlineLevel="1" thickBot="1">
      <c r="A1297" s="117"/>
      <c r="B1297" s="117"/>
      <c r="C1297" s="103" t="s">
        <v>104</v>
      </c>
      <c r="D1297" s="24"/>
      <c r="E1297" s="117"/>
      <c r="F1297" s="117"/>
      <c r="G1297" s="111">
        <f>J1297+O1297+P1297+Q1297+R1297</f>
        <v>0</v>
      </c>
      <c r="H1297" s="225">
        <f t="shared" si="1838"/>
        <v>0</v>
      </c>
      <c r="I1297" s="225">
        <f t="shared" si="1838"/>
        <v>0</v>
      </c>
      <c r="J1297" s="111">
        <f t="shared" si="1838"/>
        <v>0</v>
      </c>
      <c r="K1297" s="90"/>
      <c r="L1297" s="90"/>
      <c r="M1297" s="90"/>
      <c r="N1297" s="90"/>
      <c r="O1297" s="90"/>
      <c r="P1297" s="90"/>
      <c r="Q1297" s="90"/>
      <c r="R1297" s="90"/>
      <c r="S1297" s="224"/>
      <c r="T1297" s="87"/>
      <c r="U1297" s="87"/>
      <c r="V1297" s="87"/>
      <c r="W1297" s="87"/>
      <c r="X1297" s="87"/>
      <c r="Y1297" s="87"/>
      <c r="Z1297" s="222"/>
      <c r="AA1297" s="87"/>
      <c r="AB1297" s="111">
        <f>AI1297+AX1297+BA1297+BD1297+BG1297</f>
        <v>0</v>
      </c>
      <c r="AC1297" s="247"/>
      <c r="AD1297" s="247"/>
      <c r="AE1297" s="247"/>
      <c r="AF1297" s="247"/>
      <c r="AG1297" s="247"/>
      <c r="AH1297" s="24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87"/>
      <c r="BG1297" s="87"/>
      <c r="BH1297" s="87"/>
      <c r="BI1297" s="87"/>
      <c r="BJ1297" s="222"/>
      <c r="BK1297" s="222"/>
      <c r="BL1297" s="222"/>
      <c r="BM1297" s="87"/>
      <c r="BN1297" s="87"/>
      <c r="BO1297" s="87"/>
      <c r="BP1297" s="87"/>
      <c r="BQ1297" s="111">
        <f>SUM(BS1297:BW1297)</f>
        <v>0</v>
      </c>
      <c r="BR1297" s="247"/>
      <c r="BS1297" s="87"/>
      <c r="BT1297" s="87"/>
      <c r="BU1297" s="87"/>
      <c r="BV1297" s="87"/>
      <c r="BW1297" s="87"/>
      <c r="BX1297" s="222"/>
      <c r="BY1297" s="222"/>
      <c r="BZ1297" s="111">
        <f>SUM(CA1297:CD1297)</f>
        <v>0</v>
      </c>
      <c r="CA1297" s="87"/>
      <c r="CB1297" s="87"/>
      <c r="CC1297" s="87"/>
      <c r="CD1297" s="87"/>
      <c r="CE1297" s="222"/>
      <c r="CF1297" s="226"/>
      <c r="CG1297" s="568"/>
      <c r="CH1297" s="568"/>
      <c r="CI1297" s="117"/>
      <c r="CJ1297" s="117"/>
      <c r="CK1297" s="117"/>
    </row>
    <row r="1298" spans="1:89" ht="15.75" hidden="1" outlineLevel="1" thickBot="1">
      <c r="A1298" s="117"/>
      <c r="B1298" s="117"/>
      <c r="C1298" s="103"/>
      <c r="D1298" s="37" t="s">
        <v>107</v>
      </c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24"/>
      <c r="AB1298" s="111">
        <f>SUM(AB1295:AB1297)</f>
        <v>0</v>
      </c>
      <c r="AC1298" s="247"/>
      <c r="AD1298" s="247"/>
      <c r="AE1298" s="247"/>
      <c r="AF1298" s="247"/>
      <c r="AG1298" s="247"/>
      <c r="AH1298" s="247"/>
      <c r="AI1298" s="111">
        <f>SUM(AI1295:AI1297)</f>
        <v>0</v>
      </c>
      <c r="AJ1298" s="111">
        <f>SUM(AJ1295:AJ1297)</f>
        <v>0</v>
      </c>
      <c r="AK1298" s="111">
        <f t="shared" ref="AK1298:BI1298" si="1839">SUM(AK1295:AK1297)</f>
        <v>0</v>
      </c>
      <c r="AL1298" s="111">
        <f t="shared" si="1839"/>
        <v>0</v>
      </c>
      <c r="AM1298" s="111">
        <f t="shared" si="1839"/>
        <v>0</v>
      </c>
      <c r="AN1298" s="111">
        <f t="shared" si="1839"/>
        <v>0</v>
      </c>
      <c r="AO1298" s="111">
        <f t="shared" si="1839"/>
        <v>0</v>
      </c>
      <c r="AP1298" s="111">
        <f t="shared" si="1839"/>
        <v>0</v>
      </c>
      <c r="AQ1298" s="111">
        <f t="shared" si="1839"/>
        <v>0</v>
      </c>
      <c r="AR1298" s="111">
        <f t="shared" si="1839"/>
        <v>0</v>
      </c>
      <c r="AS1298" s="111">
        <f t="shared" si="1839"/>
        <v>0</v>
      </c>
      <c r="AT1298" s="111">
        <f t="shared" si="1839"/>
        <v>0</v>
      </c>
      <c r="AU1298" s="111">
        <f t="shared" si="1839"/>
        <v>0</v>
      </c>
      <c r="AV1298" s="111">
        <f t="shared" si="1839"/>
        <v>0</v>
      </c>
      <c r="AW1298" s="111">
        <f t="shared" si="1839"/>
        <v>0</v>
      </c>
      <c r="AX1298" s="111">
        <f t="shared" si="1839"/>
        <v>0</v>
      </c>
      <c r="AY1298" s="111">
        <f t="shared" si="1839"/>
        <v>0</v>
      </c>
      <c r="AZ1298" s="111">
        <f t="shared" si="1839"/>
        <v>0</v>
      </c>
      <c r="BA1298" s="111">
        <f t="shared" si="1839"/>
        <v>0</v>
      </c>
      <c r="BB1298" s="111">
        <f t="shared" si="1839"/>
        <v>0</v>
      </c>
      <c r="BC1298" s="111">
        <f t="shared" si="1839"/>
        <v>0</v>
      </c>
      <c r="BD1298" s="111">
        <f t="shared" si="1839"/>
        <v>0</v>
      </c>
      <c r="BE1298" s="111">
        <f t="shared" si="1839"/>
        <v>0</v>
      </c>
      <c r="BF1298" s="111">
        <f t="shared" si="1839"/>
        <v>0</v>
      </c>
      <c r="BG1298" s="111">
        <f t="shared" si="1839"/>
        <v>0</v>
      </c>
      <c r="BH1298" s="111">
        <f t="shared" si="1839"/>
        <v>0</v>
      </c>
      <c r="BI1298" s="111">
        <f t="shared" si="1839"/>
        <v>0</v>
      </c>
      <c r="BJ1298" s="225">
        <f>SUM(BJ1295:BJ1297)</f>
        <v>0</v>
      </c>
      <c r="BK1298" s="225">
        <f>SUM(BK1295:BK1297)</f>
        <v>0</v>
      </c>
      <c r="BL1298" s="225">
        <f>SUM(BL1295:BL1297)</f>
        <v>0</v>
      </c>
      <c r="BM1298" s="112"/>
      <c r="BN1298" s="112"/>
      <c r="BO1298" s="112"/>
      <c r="BP1298" s="112"/>
      <c r="BQ1298" s="111">
        <f t="shared" ref="BQ1298:CD1298" si="1840">SUM(BQ1295:BQ1297)</f>
        <v>0</v>
      </c>
      <c r="BR1298" s="247"/>
      <c r="BS1298" s="111">
        <f t="shared" si="1840"/>
        <v>0</v>
      </c>
      <c r="BT1298" s="111">
        <f t="shared" si="1840"/>
        <v>0</v>
      </c>
      <c r="BU1298" s="111">
        <f t="shared" si="1840"/>
        <v>0</v>
      </c>
      <c r="BV1298" s="111">
        <f t="shared" si="1840"/>
        <v>0</v>
      </c>
      <c r="BW1298" s="111">
        <f t="shared" si="1840"/>
        <v>0</v>
      </c>
      <c r="BX1298" s="225">
        <f>SUM(BX1295:BX1297)</f>
        <v>0</v>
      </c>
      <c r="BY1298" s="225">
        <f>SUM(BY1295:BY1297)</f>
        <v>0</v>
      </c>
      <c r="BZ1298" s="111">
        <f t="shared" si="1840"/>
        <v>0</v>
      </c>
      <c r="CA1298" s="111">
        <f t="shared" si="1840"/>
        <v>0</v>
      </c>
      <c r="CB1298" s="111">
        <f t="shared" si="1840"/>
        <v>0</v>
      </c>
      <c r="CC1298" s="111">
        <f t="shared" si="1840"/>
        <v>0</v>
      </c>
      <c r="CD1298" s="111">
        <f t="shared" si="1840"/>
        <v>0</v>
      </c>
      <c r="CE1298" s="225">
        <f>SUM(CE1295:CE1297)</f>
        <v>0</v>
      </c>
      <c r="CF1298" s="247"/>
      <c r="CG1298" s="570"/>
      <c r="CH1298" s="570"/>
      <c r="CI1298" s="112"/>
      <c r="CJ1298" s="112"/>
      <c r="CK1298" s="112"/>
    </row>
    <row r="1299" spans="1:89" ht="15.75" hidden="1" outlineLevel="1" thickBot="1">
      <c r="A1299" s="117"/>
      <c r="B1299" s="117"/>
      <c r="C1299" s="102" t="s">
        <v>137</v>
      </c>
      <c r="D1299" s="36" t="s">
        <v>63</v>
      </c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7"/>
      <c r="AB1299" s="112"/>
      <c r="AC1299" s="246"/>
      <c r="AD1299" s="246"/>
      <c r="AE1299" s="246"/>
      <c r="AF1299" s="246"/>
      <c r="AG1299" s="246"/>
      <c r="AH1299" s="246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246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246"/>
      <c r="CG1299" s="582"/>
      <c r="CH1299" s="582"/>
      <c r="CI1299" s="112"/>
      <c r="CJ1299" s="112"/>
      <c r="CK1299" s="112"/>
    </row>
    <row r="1300" spans="1:89" ht="15.75" hidden="1" outlineLevel="1" thickBot="1">
      <c r="A1300" s="117"/>
      <c r="B1300" s="117"/>
      <c r="C1300" s="103"/>
      <c r="D1300" s="24"/>
      <c r="E1300" s="117"/>
      <c r="F1300" s="117"/>
      <c r="G1300" s="111">
        <f>J1300+O1300+P1300+Q1300+R1300</f>
        <v>0</v>
      </c>
      <c r="H1300" s="225">
        <f t="shared" ref="H1300:J1302" si="1841">SUM(I1300:L1300)</f>
        <v>0</v>
      </c>
      <c r="I1300" s="225">
        <f t="shared" si="1841"/>
        <v>0</v>
      </c>
      <c r="J1300" s="111">
        <f t="shared" si="1841"/>
        <v>0</v>
      </c>
      <c r="K1300" s="123"/>
      <c r="L1300" s="123"/>
      <c r="M1300" s="123"/>
      <c r="N1300" s="123"/>
      <c r="O1300" s="123"/>
      <c r="P1300" s="123"/>
      <c r="Q1300" s="123"/>
      <c r="R1300" s="123"/>
      <c r="S1300" s="221"/>
      <c r="T1300" s="123"/>
      <c r="U1300" s="123"/>
      <c r="V1300" s="123"/>
      <c r="W1300" s="123"/>
      <c r="X1300" s="123"/>
      <c r="Y1300" s="123"/>
      <c r="Z1300" s="221"/>
      <c r="AA1300" s="123"/>
      <c r="AB1300" s="111">
        <f>AI1300+AX1300+BA1300+BD1300+BG1300</f>
        <v>0</v>
      </c>
      <c r="AC1300" s="247"/>
      <c r="AD1300" s="247"/>
      <c r="AE1300" s="247"/>
      <c r="AF1300" s="247"/>
      <c r="AG1300" s="247"/>
      <c r="AH1300" s="247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221"/>
      <c r="BK1300" s="221"/>
      <c r="BL1300" s="221"/>
      <c r="BM1300" s="123"/>
      <c r="BN1300" s="123"/>
      <c r="BO1300" s="123"/>
      <c r="BP1300" s="123"/>
      <c r="BQ1300" s="111">
        <f>SUM(BS1300:BW1300)</f>
        <v>0</v>
      </c>
      <c r="BR1300" s="247"/>
      <c r="BS1300" s="123"/>
      <c r="BT1300" s="123"/>
      <c r="BU1300" s="123"/>
      <c r="BV1300" s="123"/>
      <c r="BW1300" s="123"/>
      <c r="BX1300" s="221"/>
      <c r="BY1300" s="221"/>
      <c r="BZ1300" s="111">
        <f>SUM(CA1300:CD1300)</f>
        <v>0</v>
      </c>
      <c r="CA1300" s="123"/>
      <c r="CB1300" s="123"/>
      <c r="CC1300" s="123"/>
      <c r="CD1300" s="123"/>
      <c r="CE1300" s="221"/>
      <c r="CF1300" s="229"/>
      <c r="CG1300" s="578"/>
      <c r="CH1300" s="578"/>
      <c r="CI1300" s="117"/>
      <c r="CJ1300" s="117"/>
      <c r="CK1300" s="117"/>
    </row>
    <row r="1301" spans="1:89" ht="15.75" hidden="1" outlineLevel="1" thickBot="1">
      <c r="A1301" s="117"/>
      <c r="B1301" s="117"/>
      <c r="C1301" s="103"/>
      <c r="D1301" s="24"/>
      <c r="E1301" s="117"/>
      <c r="F1301" s="117"/>
      <c r="G1301" s="111">
        <f>J1301+O1301+P1301+Q1301+R1301</f>
        <v>0</v>
      </c>
      <c r="H1301" s="225">
        <f t="shared" si="1841"/>
        <v>0</v>
      </c>
      <c r="I1301" s="225">
        <f t="shared" si="1841"/>
        <v>0</v>
      </c>
      <c r="J1301" s="111">
        <f t="shared" si="1841"/>
        <v>0</v>
      </c>
      <c r="K1301" s="90"/>
      <c r="L1301" s="90"/>
      <c r="M1301" s="90"/>
      <c r="N1301" s="90"/>
      <c r="O1301" s="90"/>
      <c r="P1301" s="90"/>
      <c r="Q1301" s="90"/>
      <c r="R1301" s="90"/>
      <c r="S1301" s="224"/>
      <c r="T1301" s="87"/>
      <c r="U1301" s="87"/>
      <c r="V1301" s="87"/>
      <c r="W1301" s="87"/>
      <c r="X1301" s="87"/>
      <c r="Y1301" s="87"/>
      <c r="Z1301" s="222"/>
      <c r="AA1301" s="87"/>
      <c r="AB1301" s="111">
        <f>AI1301+AX1301+BA1301+BD1301+BG1301</f>
        <v>0</v>
      </c>
      <c r="AC1301" s="247"/>
      <c r="AD1301" s="247"/>
      <c r="AE1301" s="247"/>
      <c r="AF1301" s="247"/>
      <c r="AG1301" s="247"/>
      <c r="AH1301" s="24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87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87"/>
      <c r="BG1301" s="87"/>
      <c r="BH1301" s="87"/>
      <c r="BI1301" s="87"/>
      <c r="BJ1301" s="222"/>
      <c r="BK1301" s="222"/>
      <c r="BL1301" s="222"/>
      <c r="BM1301" s="87"/>
      <c r="BN1301" s="87"/>
      <c r="BO1301" s="87"/>
      <c r="BP1301" s="87"/>
      <c r="BQ1301" s="111">
        <f>SUM(BS1301:BW1301)</f>
        <v>0</v>
      </c>
      <c r="BR1301" s="247"/>
      <c r="BS1301" s="87"/>
      <c r="BT1301" s="87"/>
      <c r="BU1301" s="87"/>
      <c r="BV1301" s="87"/>
      <c r="BW1301" s="87"/>
      <c r="BX1301" s="222"/>
      <c r="BY1301" s="222"/>
      <c r="BZ1301" s="111">
        <f>SUM(CA1301:CD1301)</f>
        <v>0</v>
      </c>
      <c r="CA1301" s="87"/>
      <c r="CB1301" s="87"/>
      <c r="CC1301" s="87"/>
      <c r="CD1301" s="87"/>
      <c r="CE1301" s="222"/>
      <c r="CF1301" s="226"/>
      <c r="CG1301" s="568"/>
      <c r="CH1301" s="568"/>
      <c r="CI1301" s="117"/>
      <c r="CJ1301" s="117"/>
      <c r="CK1301" s="117"/>
    </row>
    <row r="1302" spans="1:89" ht="15.75" hidden="1" outlineLevel="1" thickBot="1">
      <c r="A1302" s="117"/>
      <c r="B1302" s="117"/>
      <c r="C1302" s="103" t="s">
        <v>104</v>
      </c>
      <c r="D1302" s="24"/>
      <c r="E1302" s="117"/>
      <c r="F1302" s="117"/>
      <c r="G1302" s="111">
        <f>J1302+O1302+P1302+Q1302+R1302</f>
        <v>0</v>
      </c>
      <c r="H1302" s="225">
        <f t="shared" si="1841"/>
        <v>0</v>
      </c>
      <c r="I1302" s="225">
        <f t="shared" si="1841"/>
        <v>0</v>
      </c>
      <c r="J1302" s="111">
        <f t="shared" si="1841"/>
        <v>0</v>
      </c>
      <c r="K1302" s="90"/>
      <c r="L1302" s="90"/>
      <c r="M1302" s="90"/>
      <c r="N1302" s="90"/>
      <c r="O1302" s="90"/>
      <c r="P1302" s="90"/>
      <c r="Q1302" s="90"/>
      <c r="R1302" s="90"/>
      <c r="S1302" s="224"/>
      <c r="T1302" s="87"/>
      <c r="U1302" s="87"/>
      <c r="V1302" s="87"/>
      <c r="W1302" s="87"/>
      <c r="X1302" s="87"/>
      <c r="Y1302" s="87"/>
      <c r="Z1302" s="222"/>
      <c r="AA1302" s="87"/>
      <c r="AB1302" s="111">
        <f>AI1302+AX1302+BA1302+BD1302+BG1302</f>
        <v>0</v>
      </c>
      <c r="AC1302" s="247"/>
      <c r="AD1302" s="247"/>
      <c r="AE1302" s="247"/>
      <c r="AF1302" s="247"/>
      <c r="AG1302" s="247"/>
      <c r="AH1302" s="24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87"/>
      <c r="BG1302" s="87"/>
      <c r="BH1302" s="87"/>
      <c r="BI1302" s="87"/>
      <c r="BJ1302" s="222"/>
      <c r="BK1302" s="222"/>
      <c r="BL1302" s="222"/>
      <c r="BM1302" s="87"/>
      <c r="BN1302" s="87"/>
      <c r="BO1302" s="87"/>
      <c r="BP1302" s="87"/>
      <c r="BQ1302" s="111">
        <f>SUM(BS1302:BW1302)</f>
        <v>0</v>
      </c>
      <c r="BR1302" s="247"/>
      <c r="BS1302" s="87"/>
      <c r="BT1302" s="87"/>
      <c r="BU1302" s="87"/>
      <c r="BV1302" s="87"/>
      <c r="BW1302" s="87"/>
      <c r="BX1302" s="222"/>
      <c r="BY1302" s="222"/>
      <c r="BZ1302" s="111">
        <f>SUM(CA1302:CD1302)</f>
        <v>0</v>
      </c>
      <c r="CA1302" s="87"/>
      <c r="CB1302" s="87"/>
      <c r="CC1302" s="87"/>
      <c r="CD1302" s="87"/>
      <c r="CE1302" s="222"/>
      <c r="CF1302" s="226"/>
      <c r="CG1302" s="568"/>
      <c r="CH1302" s="568"/>
      <c r="CI1302" s="117"/>
      <c r="CJ1302" s="117"/>
      <c r="CK1302" s="117"/>
    </row>
    <row r="1303" spans="1:89" ht="15.75" hidden="1" outlineLevel="1" thickBot="1">
      <c r="A1303" s="128"/>
      <c r="B1303" s="128"/>
      <c r="C1303" s="104"/>
      <c r="D1303" s="74" t="s">
        <v>107</v>
      </c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24"/>
      <c r="AB1303" s="111">
        <f>SUM(AB1300:AB1302)</f>
        <v>0</v>
      </c>
      <c r="AC1303" s="247"/>
      <c r="AD1303" s="247"/>
      <c r="AE1303" s="247"/>
      <c r="AF1303" s="247"/>
      <c r="AG1303" s="247"/>
      <c r="AH1303" s="247"/>
      <c r="AI1303" s="111">
        <f>SUM(AI1300:AI1302)</f>
        <v>0</v>
      </c>
      <c r="AJ1303" s="111">
        <f>SUM(AJ1300:AJ1302)</f>
        <v>0</v>
      </c>
      <c r="AK1303" s="111">
        <f t="shared" ref="AK1303:AQ1303" si="1842">SUM(AK1300:AK1302)</f>
        <v>0</v>
      </c>
      <c r="AL1303" s="111">
        <f t="shared" si="1842"/>
        <v>0</v>
      </c>
      <c r="AM1303" s="111">
        <f t="shared" si="1842"/>
        <v>0</v>
      </c>
      <c r="AN1303" s="111">
        <f t="shared" si="1842"/>
        <v>0</v>
      </c>
      <c r="AO1303" s="111">
        <f t="shared" si="1842"/>
        <v>0</v>
      </c>
      <c r="AP1303" s="111">
        <f t="shared" si="1842"/>
        <v>0</v>
      </c>
      <c r="AQ1303" s="111">
        <f t="shared" si="1842"/>
        <v>0</v>
      </c>
      <c r="AR1303" s="111">
        <f>SUM(AR1300:AR1302)</f>
        <v>0</v>
      </c>
      <c r="AS1303" s="111">
        <f t="shared" ref="AS1303:BI1303" si="1843">SUM(AS1300:AS1302)</f>
        <v>0</v>
      </c>
      <c r="AT1303" s="111">
        <f t="shared" si="1843"/>
        <v>0</v>
      </c>
      <c r="AU1303" s="111">
        <f t="shared" si="1843"/>
        <v>0</v>
      </c>
      <c r="AV1303" s="111">
        <f t="shared" si="1843"/>
        <v>0</v>
      </c>
      <c r="AW1303" s="111">
        <f t="shared" si="1843"/>
        <v>0</v>
      </c>
      <c r="AX1303" s="111">
        <f t="shared" si="1843"/>
        <v>0</v>
      </c>
      <c r="AY1303" s="111">
        <f t="shared" si="1843"/>
        <v>0</v>
      </c>
      <c r="AZ1303" s="111">
        <f t="shared" si="1843"/>
        <v>0</v>
      </c>
      <c r="BA1303" s="111">
        <f t="shared" si="1843"/>
        <v>0</v>
      </c>
      <c r="BB1303" s="111">
        <f t="shared" si="1843"/>
        <v>0</v>
      </c>
      <c r="BC1303" s="111">
        <f t="shared" si="1843"/>
        <v>0</v>
      </c>
      <c r="BD1303" s="111">
        <f t="shared" si="1843"/>
        <v>0</v>
      </c>
      <c r="BE1303" s="111">
        <f t="shared" si="1843"/>
        <v>0</v>
      </c>
      <c r="BF1303" s="111">
        <f t="shared" si="1843"/>
        <v>0</v>
      </c>
      <c r="BG1303" s="111">
        <f t="shared" si="1843"/>
        <v>0</v>
      </c>
      <c r="BH1303" s="111">
        <f t="shared" si="1843"/>
        <v>0</v>
      </c>
      <c r="BI1303" s="111">
        <f t="shared" si="1843"/>
        <v>0</v>
      </c>
      <c r="BJ1303" s="225">
        <f>SUM(BJ1300:BJ1302)</f>
        <v>0</v>
      </c>
      <c r="BK1303" s="225">
        <f>SUM(BK1300:BK1302)</f>
        <v>0</v>
      </c>
      <c r="BL1303" s="225">
        <f>SUM(BL1300:BL1302)</f>
        <v>0</v>
      </c>
      <c r="BM1303" s="112"/>
      <c r="BN1303" s="112"/>
      <c r="BO1303" s="112"/>
      <c r="BP1303" s="112"/>
      <c r="BQ1303" s="111">
        <f t="shared" ref="BQ1303:CD1303" si="1844">SUM(BQ1300:BQ1302)</f>
        <v>0</v>
      </c>
      <c r="BR1303" s="247"/>
      <c r="BS1303" s="111">
        <f t="shared" si="1844"/>
        <v>0</v>
      </c>
      <c r="BT1303" s="111">
        <f t="shared" si="1844"/>
        <v>0</v>
      </c>
      <c r="BU1303" s="111">
        <f t="shared" si="1844"/>
        <v>0</v>
      </c>
      <c r="BV1303" s="111">
        <f t="shared" si="1844"/>
        <v>0</v>
      </c>
      <c r="BW1303" s="111">
        <f t="shared" si="1844"/>
        <v>0</v>
      </c>
      <c r="BX1303" s="225">
        <f>SUM(BX1300:BX1302)</f>
        <v>0</v>
      </c>
      <c r="BY1303" s="225">
        <f>SUM(BY1300:BY1302)</f>
        <v>0</v>
      </c>
      <c r="BZ1303" s="111">
        <f t="shared" si="1844"/>
        <v>0</v>
      </c>
      <c r="CA1303" s="111">
        <f t="shared" si="1844"/>
        <v>0</v>
      </c>
      <c r="CB1303" s="111">
        <f t="shared" si="1844"/>
        <v>0</v>
      </c>
      <c r="CC1303" s="111">
        <f t="shared" si="1844"/>
        <v>0</v>
      </c>
      <c r="CD1303" s="111">
        <f t="shared" si="1844"/>
        <v>0</v>
      </c>
      <c r="CE1303" s="225">
        <f>SUM(CE1300:CE1302)</f>
        <v>0</v>
      </c>
      <c r="CF1303" s="247"/>
      <c r="CG1303" s="570"/>
      <c r="CH1303" s="570"/>
      <c r="CI1303" s="112"/>
      <c r="CJ1303" s="112"/>
      <c r="CK1303" s="112"/>
    </row>
    <row r="1304" spans="1:89" ht="48" hidden="1" outlineLevel="1" thickBot="1">
      <c r="A1304" s="119"/>
      <c r="B1304" s="119"/>
      <c r="C1304" s="101">
        <v>3</v>
      </c>
      <c r="D1304" s="25" t="s">
        <v>292</v>
      </c>
      <c r="E1304" s="173"/>
      <c r="F1304" s="173"/>
      <c r="G1304" s="173"/>
      <c r="H1304" s="173"/>
      <c r="I1304" s="173"/>
      <c r="J1304" s="173"/>
      <c r="K1304" s="173"/>
      <c r="L1304" s="173"/>
      <c r="M1304" s="173"/>
      <c r="N1304" s="173"/>
      <c r="O1304" s="173"/>
      <c r="P1304" s="173"/>
      <c r="Q1304" s="173"/>
      <c r="R1304" s="173"/>
      <c r="S1304" s="173"/>
      <c r="T1304" s="173"/>
      <c r="U1304" s="173"/>
      <c r="V1304" s="173"/>
      <c r="W1304" s="173"/>
      <c r="X1304" s="173"/>
      <c r="Y1304" s="173"/>
      <c r="Z1304" s="173"/>
      <c r="AA1304" s="173"/>
      <c r="AB1304" s="173"/>
      <c r="AC1304" s="252"/>
      <c r="AD1304" s="252"/>
      <c r="AE1304" s="252"/>
      <c r="AF1304" s="252"/>
      <c r="AG1304" s="252"/>
      <c r="AH1304" s="252"/>
      <c r="AI1304" s="173"/>
      <c r="AJ1304" s="164">
        <f>AJ1309+AJ1313+AJ1317+AJ1322+AJ1326+AJ1330</f>
        <v>0</v>
      </c>
      <c r="AK1304" s="164">
        <f>AK1309+AK1313+AK1317+AK1322+AK1326+AK1330</f>
        <v>0</v>
      </c>
      <c r="AL1304" s="173"/>
      <c r="AM1304" s="164">
        <f>AM1309+AM1313+AM1317+AM1322+AM1326+AM1330</f>
        <v>0</v>
      </c>
      <c r="AN1304" s="164">
        <f>AN1309+AN1313+AN1317+AN1322+AN1326+AN1330</f>
        <v>0</v>
      </c>
      <c r="AO1304" s="173"/>
      <c r="AP1304" s="164">
        <f>AP1309+AP1313+AP1317+AP1322+AP1326+AP1330</f>
        <v>0</v>
      </c>
      <c r="AQ1304" s="164">
        <f>AQ1309+AQ1313+AQ1317+AQ1322+AQ1326+AQ1330</f>
        <v>0</v>
      </c>
      <c r="AR1304" s="173"/>
      <c r="AS1304" s="164">
        <f>AS1309+AS1313+AS1317+AS1322+AS1326+AS1330</f>
        <v>0</v>
      </c>
      <c r="AT1304" s="164">
        <f>AT1309+AT1313+AT1317+AT1322+AT1326+AT1330</f>
        <v>0</v>
      </c>
      <c r="AU1304" s="173"/>
      <c r="AV1304" s="164">
        <f>AV1309+AV1313+AV1317+AV1322+AV1326+AV1330</f>
        <v>0</v>
      </c>
      <c r="AW1304" s="164">
        <f>AW1309+AW1313+AW1317+AW1322+AW1326+AW1330</f>
        <v>0</v>
      </c>
      <c r="AX1304" s="173"/>
      <c r="AY1304" s="164">
        <f>AY1309+AY1313+AY1317+AY1322+AY1326+AY1330</f>
        <v>0</v>
      </c>
      <c r="AZ1304" s="164">
        <f>AZ1309+AZ1313+AZ1317+AZ1322+AZ1326+AZ1330</f>
        <v>0</v>
      </c>
      <c r="BA1304" s="173"/>
      <c r="BB1304" s="164">
        <f>BB1309+BB1313+BB1317+BB1322+BB1326+BB1330</f>
        <v>0</v>
      </c>
      <c r="BC1304" s="164">
        <f>BC1309+BC1313+BC1317+BC1322+BC1326+BC1330</f>
        <v>0</v>
      </c>
      <c r="BD1304" s="173"/>
      <c r="BE1304" s="164">
        <f>BE1309+BE1313+BE1317+BE1322+BE1326+BE1330</f>
        <v>0</v>
      </c>
      <c r="BF1304" s="164">
        <f>BF1309+BF1313+BF1317+BF1322+BF1326+BF1330</f>
        <v>0</v>
      </c>
      <c r="BG1304" s="173"/>
      <c r="BH1304" s="164">
        <f>BH1309+BH1313+BH1317+BH1322+BH1326+BH1330</f>
        <v>0</v>
      </c>
      <c r="BI1304" s="164">
        <f>BI1309+BI1313+BI1317+BI1322+BI1326+BI1330</f>
        <v>0</v>
      </c>
      <c r="BJ1304" s="173"/>
      <c r="BK1304" s="164">
        <f>BK1309+BK1313+BK1317+BK1322+BK1326+BK1330</f>
        <v>0</v>
      </c>
      <c r="BL1304" s="164">
        <f>BL1309+BL1313+BL1317+BL1322+BL1326+BL1330</f>
        <v>0</v>
      </c>
      <c r="BM1304" s="173"/>
      <c r="BN1304" s="173"/>
      <c r="BO1304" s="173"/>
      <c r="BP1304" s="173"/>
      <c r="BQ1304" s="164">
        <f>BQ1309+BQ1313+BQ1317+BQ1322+BQ1326+BQ1330</f>
        <v>0</v>
      </c>
      <c r="BR1304" s="248"/>
      <c r="BS1304" s="164">
        <f>BS1309+BS1313+BS1317+BS1322+BS1326+BS1330</f>
        <v>0</v>
      </c>
      <c r="BT1304" s="164">
        <f t="shared" ref="BT1304:CD1304" si="1845">BT1309+BT1313+BT1317+BT1322+BT1326+BT1330</f>
        <v>0</v>
      </c>
      <c r="BU1304" s="164">
        <f t="shared" si="1845"/>
        <v>0</v>
      </c>
      <c r="BV1304" s="164">
        <f t="shared" si="1845"/>
        <v>0</v>
      </c>
      <c r="BW1304" s="164">
        <f t="shared" si="1845"/>
        <v>0</v>
      </c>
      <c r="BX1304" s="164">
        <f>BX1309+BX1313+BX1317+BX1322+BX1326+BX1330</f>
        <v>0</v>
      </c>
      <c r="BY1304" s="164">
        <f>BY1309+BY1313+BY1317+BY1322+BY1326+BY1330</f>
        <v>0</v>
      </c>
      <c r="BZ1304" s="164">
        <f t="shared" si="1845"/>
        <v>0</v>
      </c>
      <c r="CA1304" s="164">
        <f t="shared" si="1845"/>
        <v>0</v>
      </c>
      <c r="CB1304" s="164">
        <f t="shared" si="1845"/>
        <v>0</v>
      </c>
      <c r="CC1304" s="164">
        <f t="shared" si="1845"/>
        <v>0</v>
      </c>
      <c r="CD1304" s="164">
        <f t="shared" si="1845"/>
        <v>0</v>
      </c>
      <c r="CE1304" s="164">
        <f>CE1309+CE1313+CE1317+CE1322+CE1326+CE1330</f>
        <v>0</v>
      </c>
      <c r="CF1304" s="248"/>
      <c r="CG1304" s="592"/>
      <c r="CH1304" s="592"/>
      <c r="CI1304" s="173"/>
      <c r="CJ1304" s="173"/>
      <c r="CK1304" s="173"/>
    </row>
    <row r="1305" spans="1:89" ht="15.75" hidden="1" outlineLevel="1" thickBot="1">
      <c r="A1305" s="127"/>
      <c r="B1305" s="83"/>
      <c r="C1305" s="105" t="s">
        <v>65</v>
      </c>
      <c r="D1305" s="84" t="s">
        <v>101</v>
      </c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27"/>
      <c r="AB1305" s="112"/>
      <c r="AC1305" s="246"/>
      <c r="AD1305" s="246"/>
      <c r="AE1305" s="246"/>
      <c r="AF1305" s="246"/>
      <c r="AG1305" s="246"/>
      <c r="AH1305" s="246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246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246"/>
      <c r="CG1305" s="582"/>
      <c r="CH1305" s="582"/>
      <c r="CI1305" s="112"/>
      <c r="CJ1305" s="112"/>
      <c r="CK1305" s="112"/>
    </row>
    <row r="1306" spans="1:89" ht="15.75" hidden="1" outlineLevel="1" thickBot="1">
      <c r="A1306" s="117"/>
      <c r="B1306" s="121"/>
      <c r="C1306" s="103" t="s">
        <v>275</v>
      </c>
      <c r="D1306" s="131" t="s">
        <v>276</v>
      </c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7"/>
      <c r="AB1306" s="112"/>
      <c r="AC1306" s="246"/>
      <c r="AD1306" s="246"/>
      <c r="AE1306" s="246"/>
      <c r="AF1306" s="246"/>
      <c r="AG1306" s="246"/>
      <c r="AH1306" s="246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246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246"/>
      <c r="CG1306" s="582"/>
      <c r="CH1306" s="582"/>
      <c r="CI1306" s="112"/>
      <c r="CJ1306" s="112"/>
      <c r="CK1306" s="112"/>
    </row>
    <row r="1307" spans="1:89" ht="15.75" hidden="1" outlineLevel="1" thickBot="1">
      <c r="A1307" s="117"/>
      <c r="B1307" s="121"/>
      <c r="C1307" s="103"/>
      <c r="D1307" s="131"/>
      <c r="E1307" s="117"/>
      <c r="F1307" s="117"/>
      <c r="G1307" s="111">
        <f>J1307+O1307+P1307+Q1307+R1307</f>
        <v>0</v>
      </c>
      <c r="H1307" s="225">
        <f t="shared" ref="H1307:J1308" si="1846">SUM(I1307:L1307)</f>
        <v>0</v>
      </c>
      <c r="I1307" s="225">
        <f t="shared" si="1846"/>
        <v>0</v>
      </c>
      <c r="J1307" s="111">
        <f t="shared" si="1846"/>
        <v>0</v>
      </c>
      <c r="K1307" s="90"/>
      <c r="L1307" s="90"/>
      <c r="M1307" s="90"/>
      <c r="N1307" s="90"/>
      <c r="O1307" s="90"/>
      <c r="P1307" s="90"/>
      <c r="Q1307" s="90"/>
      <c r="R1307" s="90"/>
      <c r="S1307" s="224"/>
      <c r="T1307" s="87"/>
      <c r="U1307" s="87"/>
      <c r="V1307" s="87"/>
      <c r="W1307" s="87"/>
      <c r="X1307" s="87"/>
      <c r="Y1307" s="87"/>
      <c r="Z1307" s="222"/>
      <c r="AA1307" s="87"/>
      <c r="AB1307" s="111">
        <f>AI1307+AX1307+BA1307+BD1307+BG1307</f>
        <v>0</v>
      </c>
      <c r="AC1307" s="247"/>
      <c r="AD1307" s="247"/>
      <c r="AE1307" s="247"/>
      <c r="AF1307" s="247"/>
      <c r="AG1307" s="247"/>
      <c r="AH1307" s="24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87"/>
      <c r="BG1307" s="87"/>
      <c r="BH1307" s="87"/>
      <c r="BI1307" s="87"/>
      <c r="BJ1307" s="222"/>
      <c r="BK1307" s="222"/>
      <c r="BL1307" s="222"/>
      <c r="BM1307" s="87"/>
      <c r="BN1307" s="87"/>
      <c r="BO1307" s="87"/>
      <c r="BP1307" s="87"/>
      <c r="BQ1307" s="111">
        <f>SUM(BS1307:BW1307)</f>
        <v>0</v>
      </c>
      <c r="BR1307" s="247"/>
      <c r="BS1307" s="87"/>
      <c r="BT1307" s="87"/>
      <c r="BU1307" s="87"/>
      <c r="BV1307" s="87"/>
      <c r="BW1307" s="87"/>
      <c r="BX1307" s="222"/>
      <c r="BY1307" s="222"/>
      <c r="BZ1307" s="111">
        <f>SUM(CA1307:CD1307)</f>
        <v>0</v>
      </c>
      <c r="CA1307" s="87"/>
      <c r="CB1307" s="87"/>
      <c r="CC1307" s="87"/>
      <c r="CD1307" s="87"/>
      <c r="CE1307" s="222"/>
      <c r="CF1307" s="226"/>
      <c r="CG1307" s="568"/>
      <c r="CH1307" s="568"/>
      <c r="CI1307" s="117"/>
      <c r="CJ1307" s="117"/>
      <c r="CK1307" s="117"/>
    </row>
    <row r="1308" spans="1:89" ht="15.75" hidden="1" outlineLevel="1" thickBot="1">
      <c r="A1308" s="117"/>
      <c r="B1308" s="121"/>
      <c r="C1308" s="103"/>
      <c r="D1308" s="121"/>
      <c r="E1308" s="117"/>
      <c r="F1308" s="117"/>
      <c r="G1308" s="111">
        <f>J1308+O1308+P1308+Q1308+R1308</f>
        <v>0</v>
      </c>
      <c r="H1308" s="225">
        <f t="shared" si="1846"/>
        <v>0</v>
      </c>
      <c r="I1308" s="225">
        <f t="shared" si="1846"/>
        <v>0</v>
      </c>
      <c r="J1308" s="111">
        <f t="shared" si="1846"/>
        <v>0</v>
      </c>
      <c r="K1308" s="90"/>
      <c r="L1308" s="90"/>
      <c r="M1308" s="90"/>
      <c r="N1308" s="90"/>
      <c r="O1308" s="90"/>
      <c r="P1308" s="90"/>
      <c r="Q1308" s="90"/>
      <c r="R1308" s="90"/>
      <c r="S1308" s="224"/>
      <c r="T1308" s="87"/>
      <c r="U1308" s="87"/>
      <c r="V1308" s="87"/>
      <c r="W1308" s="87"/>
      <c r="X1308" s="87"/>
      <c r="Y1308" s="87"/>
      <c r="Z1308" s="222"/>
      <c r="AA1308" s="87"/>
      <c r="AB1308" s="111">
        <f>AI1308+AX1308+BA1308+BD1308+BG1308</f>
        <v>0</v>
      </c>
      <c r="AC1308" s="247"/>
      <c r="AD1308" s="247"/>
      <c r="AE1308" s="247"/>
      <c r="AF1308" s="247"/>
      <c r="AG1308" s="247"/>
      <c r="AH1308" s="24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87"/>
      <c r="BG1308" s="87"/>
      <c r="BH1308" s="87"/>
      <c r="BI1308" s="87"/>
      <c r="BJ1308" s="222"/>
      <c r="BK1308" s="222"/>
      <c r="BL1308" s="222"/>
      <c r="BM1308" s="87"/>
      <c r="BN1308" s="87"/>
      <c r="BO1308" s="87"/>
      <c r="BP1308" s="87"/>
      <c r="BQ1308" s="111">
        <f>SUM(BS1308:BW1308)</f>
        <v>0</v>
      </c>
      <c r="BR1308" s="247"/>
      <c r="BS1308" s="87"/>
      <c r="BT1308" s="87"/>
      <c r="BU1308" s="87"/>
      <c r="BV1308" s="87"/>
      <c r="BW1308" s="87"/>
      <c r="BX1308" s="222"/>
      <c r="BY1308" s="222"/>
      <c r="BZ1308" s="111">
        <f>SUM(CA1308:CD1308)</f>
        <v>0</v>
      </c>
      <c r="CA1308" s="87"/>
      <c r="CB1308" s="87"/>
      <c r="CC1308" s="87"/>
      <c r="CD1308" s="87"/>
      <c r="CE1308" s="222"/>
      <c r="CF1308" s="226"/>
      <c r="CG1308" s="568"/>
      <c r="CH1308" s="568"/>
      <c r="CI1308" s="117"/>
      <c r="CJ1308" s="117"/>
      <c r="CK1308" s="117"/>
    </row>
    <row r="1309" spans="1:89" ht="15.75" hidden="1" outlineLevel="1" thickBot="1">
      <c r="A1309" s="117"/>
      <c r="B1309" s="121"/>
      <c r="C1309" s="103" t="s">
        <v>104</v>
      </c>
      <c r="D1309" s="85" t="s">
        <v>13</v>
      </c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24"/>
      <c r="AB1309" s="111">
        <f>SUM(AB1307:AB1308)</f>
        <v>0</v>
      </c>
      <c r="AC1309" s="247"/>
      <c r="AD1309" s="247"/>
      <c r="AE1309" s="247"/>
      <c r="AF1309" s="247"/>
      <c r="AG1309" s="247"/>
      <c r="AH1309" s="247"/>
      <c r="AI1309" s="111">
        <f>SUM(AI1307:AI1308)</f>
        <v>0</v>
      </c>
      <c r="AJ1309" s="111">
        <f>SUM(AJ1307:AJ1308)</f>
        <v>0</v>
      </c>
      <c r="AK1309" s="111">
        <f t="shared" ref="AK1309:BI1309" si="1847">SUM(AK1307:AK1308)</f>
        <v>0</v>
      </c>
      <c r="AL1309" s="111">
        <f t="shared" si="1847"/>
        <v>0</v>
      </c>
      <c r="AM1309" s="111">
        <f t="shared" si="1847"/>
        <v>0</v>
      </c>
      <c r="AN1309" s="111">
        <f t="shared" si="1847"/>
        <v>0</v>
      </c>
      <c r="AO1309" s="111">
        <f t="shared" si="1847"/>
        <v>0</v>
      </c>
      <c r="AP1309" s="111">
        <f t="shared" si="1847"/>
        <v>0</v>
      </c>
      <c r="AQ1309" s="111">
        <f t="shared" si="1847"/>
        <v>0</v>
      </c>
      <c r="AR1309" s="111">
        <f t="shared" si="1847"/>
        <v>0</v>
      </c>
      <c r="AS1309" s="111">
        <f t="shared" si="1847"/>
        <v>0</v>
      </c>
      <c r="AT1309" s="111">
        <f t="shared" si="1847"/>
        <v>0</v>
      </c>
      <c r="AU1309" s="111">
        <f t="shared" si="1847"/>
        <v>0</v>
      </c>
      <c r="AV1309" s="111">
        <f t="shared" si="1847"/>
        <v>0</v>
      </c>
      <c r="AW1309" s="111">
        <f t="shared" si="1847"/>
        <v>0</v>
      </c>
      <c r="AX1309" s="111">
        <f t="shared" si="1847"/>
        <v>0</v>
      </c>
      <c r="AY1309" s="111">
        <f t="shared" si="1847"/>
        <v>0</v>
      </c>
      <c r="AZ1309" s="111">
        <f t="shared" si="1847"/>
        <v>0</v>
      </c>
      <c r="BA1309" s="111">
        <f t="shared" si="1847"/>
        <v>0</v>
      </c>
      <c r="BB1309" s="111">
        <f t="shared" si="1847"/>
        <v>0</v>
      </c>
      <c r="BC1309" s="111">
        <f t="shared" si="1847"/>
        <v>0</v>
      </c>
      <c r="BD1309" s="111">
        <f t="shared" si="1847"/>
        <v>0</v>
      </c>
      <c r="BE1309" s="111">
        <f t="shared" si="1847"/>
        <v>0</v>
      </c>
      <c r="BF1309" s="111">
        <f t="shared" si="1847"/>
        <v>0</v>
      </c>
      <c r="BG1309" s="111">
        <f t="shared" si="1847"/>
        <v>0</v>
      </c>
      <c r="BH1309" s="111">
        <f t="shared" si="1847"/>
        <v>0</v>
      </c>
      <c r="BI1309" s="111">
        <f t="shared" si="1847"/>
        <v>0</v>
      </c>
      <c r="BJ1309" s="225">
        <f>SUM(BJ1307:BJ1308)</f>
        <v>0</v>
      </c>
      <c r="BK1309" s="225">
        <f>SUM(BK1307:BK1308)</f>
        <v>0</v>
      </c>
      <c r="BL1309" s="225">
        <f>SUM(BL1307:BL1308)</f>
        <v>0</v>
      </c>
      <c r="BM1309" s="112"/>
      <c r="BN1309" s="112"/>
      <c r="BO1309" s="112"/>
      <c r="BP1309" s="112"/>
      <c r="BQ1309" s="111">
        <f>SUM(BQ1307:BQ1308)</f>
        <v>0</v>
      </c>
      <c r="BR1309" s="247"/>
      <c r="BS1309" s="111">
        <f t="shared" ref="BS1309:CD1309" si="1848">SUM(BS1307:BS1308)</f>
        <v>0</v>
      </c>
      <c r="BT1309" s="111">
        <f t="shared" si="1848"/>
        <v>0</v>
      </c>
      <c r="BU1309" s="111">
        <f t="shared" si="1848"/>
        <v>0</v>
      </c>
      <c r="BV1309" s="111">
        <f t="shared" si="1848"/>
        <v>0</v>
      </c>
      <c r="BW1309" s="111">
        <f t="shared" si="1848"/>
        <v>0</v>
      </c>
      <c r="BX1309" s="225">
        <f>SUM(BX1307:BX1308)</f>
        <v>0</v>
      </c>
      <c r="BY1309" s="225">
        <f>SUM(BY1307:BY1308)</f>
        <v>0</v>
      </c>
      <c r="BZ1309" s="111">
        <f t="shared" si="1848"/>
        <v>0</v>
      </c>
      <c r="CA1309" s="111">
        <f t="shared" si="1848"/>
        <v>0</v>
      </c>
      <c r="CB1309" s="111">
        <f t="shared" si="1848"/>
        <v>0</v>
      </c>
      <c r="CC1309" s="111">
        <f t="shared" si="1848"/>
        <v>0</v>
      </c>
      <c r="CD1309" s="111">
        <f t="shared" si="1848"/>
        <v>0</v>
      </c>
      <c r="CE1309" s="225">
        <f>SUM(CE1307:CE1308)</f>
        <v>0</v>
      </c>
      <c r="CF1309" s="247"/>
      <c r="CG1309" s="570"/>
      <c r="CH1309" s="570"/>
      <c r="CI1309" s="112"/>
      <c r="CJ1309" s="112"/>
      <c r="CK1309" s="112"/>
    </row>
    <row r="1310" spans="1:89" ht="15.75" hidden="1" outlineLevel="1" thickBot="1">
      <c r="A1310" s="117"/>
      <c r="B1310" s="121"/>
      <c r="C1310" s="103" t="s">
        <v>277</v>
      </c>
      <c r="D1310" s="131" t="s">
        <v>279</v>
      </c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7"/>
      <c r="AB1310" s="112"/>
      <c r="AC1310" s="246"/>
      <c r="AD1310" s="246"/>
      <c r="AE1310" s="246"/>
      <c r="AF1310" s="246"/>
      <c r="AG1310" s="246"/>
      <c r="AH1310" s="246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246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246"/>
      <c r="CG1310" s="582"/>
      <c r="CH1310" s="582"/>
      <c r="CI1310" s="112"/>
      <c r="CJ1310" s="112"/>
      <c r="CK1310" s="112"/>
    </row>
    <row r="1311" spans="1:89" ht="15.75" hidden="1" outlineLevel="1" thickBot="1">
      <c r="A1311" s="117"/>
      <c r="B1311" s="121"/>
      <c r="C1311" s="103"/>
      <c r="D1311" s="131"/>
      <c r="E1311" s="117"/>
      <c r="F1311" s="117"/>
      <c r="G1311" s="111">
        <f>J1311+O1311+P1311+Q1311+R1311</f>
        <v>0</v>
      </c>
      <c r="H1311" s="225">
        <f t="shared" ref="H1311:J1312" si="1849">SUM(I1311:L1311)</f>
        <v>0</v>
      </c>
      <c r="I1311" s="225">
        <f t="shared" si="1849"/>
        <v>0</v>
      </c>
      <c r="J1311" s="111">
        <f t="shared" si="1849"/>
        <v>0</v>
      </c>
      <c r="K1311" s="90"/>
      <c r="L1311" s="90"/>
      <c r="M1311" s="90"/>
      <c r="N1311" s="90"/>
      <c r="O1311" s="90"/>
      <c r="P1311" s="90"/>
      <c r="Q1311" s="90"/>
      <c r="R1311" s="90"/>
      <c r="S1311" s="224"/>
      <c r="T1311" s="87"/>
      <c r="U1311" s="87"/>
      <c r="V1311" s="87"/>
      <c r="W1311" s="87"/>
      <c r="X1311" s="87"/>
      <c r="Y1311" s="87"/>
      <c r="Z1311" s="222"/>
      <c r="AA1311" s="87"/>
      <c r="AB1311" s="111">
        <f>AI1311+AX1311+BA1311+BD1311+BG1311</f>
        <v>0</v>
      </c>
      <c r="AC1311" s="247"/>
      <c r="AD1311" s="247"/>
      <c r="AE1311" s="247"/>
      <c r="AF1311" s="247"/>
      <c r="AG1311" s="247"/>
      <c r="AH1311" s="24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87"/>
      <c r="BG1311" s="87"/>
      <c r="BH1311" s="87"/>
      <c r="BI1311" s="87"/>
      <c r="BJ1311" s="222"/>
      <c r="BK1311" s="222"/>
      <c r="BL1311" s="222"/>
      <c r="BM1311" s="87"/>
      <c r="BN1311" s="87"/>
      <c r="BO1311" s="87"/>
      <c r="BP1311" s="87"/>
      <c r="BQ1311" s="111">
        <f>SUM(BS1311:BW1311)</f>
        <v>0</v>
      </c>
      <c r="BR1311" s="247"/>
      <c r="BS1311" s="87"/>
      <c r="BT1311" s="87"/>
      <c r="BU1311" s="87"/>
      <c r="BV1311" s="87"/>
      <c r="BW1311" s="87"/>
      <c r="BX1311" s="222"/>
      <c r="BY1311" s="222"/>
      <c r="BZ1311" s="111">
        <f>SUM(CA1311:CD1311)</f>
        <v>0</v>
      </c>
      <c r="CA1311" s="87"/>
      <c r="CB1311" s="87"/>
      <c r="CC1311" s="87"/>
      <c r="CD1311" s="87"/>
      <c r="CE1311" s="222"/>
      <c r="CF1311" s="226"/>
      <c r="CG1311" s="568"/>
      <c r="CH1311" s="568"/>
      <c r="CI1311" s="117"/>
      <c r="CJ1311" s="117"/>
      <c r="CK1311" s="117"/>
    </row>
    <row r="1312" spans="1:89" ht="15.75" hidden="1" outlineLevel="1" thickBot="1">
      <c r="A1312" s="117"/>
      <c r="B1312" s="121"/>
      <c r="C1312" s="103"/>
      <c r="D1312" s="121"/>
      <c r="E1312" s="117"/>
      <c r="F1312" s="117"/>
      <c r="G1312" s="111">
        <f>J1312+O1312+P1312+Q1312+R1312</f>
        <v>0</v>
      </c>
      <c r="H1312" s="225">
        <f t="shared" si="1849"/>
        <v>0</v>
      </c>
      <c r="I1312" s="225">
        <f t="shared" si="1849"/>
        <v>0</v>
      </c>
      <c r="J1312" s="111">
        <f t="shared" si="1849"/>
        <v>0</v>
      </c>
      <c r="K1312" s="90"/>
      <c r="L1312" s="90"/>
      <c r="M1312" s="90"/>
      <c r="N1312" s="90"/>
      <c r="O1312" s="90"/>
      <c r="P1312" s="90"/>
      <c r="Q1312" s="90"/>
      <c r="R1312" s="90"/>
      <c r="S1312" s="224"/>
      <c r="T1312" s="87"/>
      <c r="U1312" s="87"/>
      <c r="V1312" s="87"/>
      <c r="W1312" s="87"/>
      <c r="X1312" s="87"/>
      <c r="Y1312" s="87"/>
      <c r="Z1312" s="222"/>
      <c r="AA1312" s="87"/>
      <c r="AB1312" s="111">
        <f>AI1312+AX1312+BA1312+BD1312+BG1312</f>
        <v>0</v>
      </c>
      <c r="AC1312" s="247"/>
      <c r="AD1312" s="247"/>
      <c r="AE1312" s="247"/>
      <c r="AF1312" s="247"/>
      <c r="AG1312" s="247"/>
      <c r="AH1312" s="24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87"/>
      <c r="BG1312" s="87"/>
      <c r="BH1312" s="87"/>
      <c r="BI1312" s="87"/>
      <c r="BJ1312" s="222"/>
      <c r="BK1312" s="222"/>
      <c r="BL1312" s="222"/>
      <c r="BM1312" s="87"/>
      <c r="BN1312" s="87"/>
      <c r="BO1312" s="87"/>
      <c r="BP1312" s="87"/>
      <c r="BQ1312" s="111">
        <f>SUM(BS1312:BW1312)</f>
        <v>0</v>
      </c>
      <c r="BR1312" s="247"/>
      <c r="BS1312" s="87"/>
      <c r="BT1312" s="87"/>
      <c r="BU1312" s="87"/>
      <c r="BV1312" s="87"/>
      <c r="BW1312" s="87"/>
      <c r="BX1312" s="222"/>
      <c r="BY1312" s="222"/>
      <c r="BZ1312" s="111">
        <f>SUM(CA1312:CD1312)</f>
        <v>0</v>
      </c>
      <c r="CA1312" s="87"/>
      <c r="CB1312" s="87"/>
      <c r="CC1312" s="87"/>
      <c r="CD1312" s="87"/>
      <c r="CE1312" s="222"/>
      <c r="CF1312" s="226"/>
      <c r="CG1312" s="568"/>
      <c r="CH1312" s="568"/>
      <c r="CI1312" s="117"/>
      <c r="CJ1312" s="117"/>
      <c r="CK1312" s="117"/>
    </row>
    <row r="1313" spans="1:89" ht="15.75" hidden="1" outlineLevel="1" thickBot="1">
      <c r="A1313" s="117"/>
      <c r="B1313" s="121"/>
      <c r="C1313" s="103" t="s">
        <v>104</v>
      </c>
      <c r="D1313" s="85" t="s">
        <v>13</v>
      </c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24"/>
      <c r="AB1313" s="111">
        <f>SUM(AB1311:AB1312)</f>
        <v>0</v>
      </c>
      <c r="AC1313" s="247"/>
      <c r="AD1313" s="247"/>
      <c r="AE1313" s="247"/>
      <c r="AF1313" s="247"/>
      <c r="AG1313" s="247"/>
      <c r="AH1313" s="247"/>
      <c r="AI1313" s="111">
        <f>SUM(AI1311:AI1312)</f>
        <v>0</v>
      </c>
      <c r="AJ1313" s="111">
        <f>SUM(AJ1311:AJ1312)</f>
        <v>0</v>
      </c>
      <c r="AK1313" s="111">
        <f t="shared" ref="AK1313:BI1313" si="1850">SUM(AK1311:AK1312)</f>
        <v>0</v>
      </c>
      <c r="AL1313" s="111">
        <f t="shared" si="1850"/>
        <v>0</v>
      </c>
      <c r="AM1313" s="111">
        <f t="shared" si="1850"/>
        <v>0</v>
      </c>
      <c r="AN1313" s="111">
        <f t="shared" si="1850"/>
        <v>0</v>
      </c>
      <c r="AO1313" s="111">
        <f t="shared" si="1850"/>
        <v>0</v>
      </c>
      <c r="AP1313" s="111">
        <f t="shared" si="1850"/>
        <v>0</v>
      </c>
      <c r="AQ1313" s="111">
        <f t="shared" si="1850"/>
        <v>0</v>
      </c>
      <c r="AR1313" s="111">
        <f t="shared" si="1850"/>
        <v>0</v>
      </c>
      <c r="AS1313" s="111">
        <f t="shared" si="1850"/>
        <v>0</v>
      </c>
      <c r="AT1313" s="111">
        <f t="shared" si="1850"/>
        <v>0</v>
      </c>
      <c r="AU1313" s="111">
        <f t="shared" si="1850"/>
        <v>0</v>
      </c>
      <c r="AV1313" s="111">
        <f t="shared" si="1850"/>
        <v>0</v>
      </c>
      <c r="AW1313" s="111">
        <f t="shared" si="1850"/>
        <v>0</v>
      </c>
      <c r="AX1313" s="111">
        <f t="shared" si="1850"/>
        <v>0</v>
      </c>
      <c r="AY1313" s="111">
        <f t="shared" si="1850"/>
        <v>0</v>
      </c>
      <c r="AZ1313" s="111">
        <f t="shared" si="1850"/>
        <v>0</v>
      </c>
      <c r="BA1313" s="111">
        <f t="shared" si="1850"/>
        <v>0</v>
      </c>
      <c r="BB1313" s="111">
        <f t="shared" si="1850"/>
        <v>0</v>
      </c>
      <c r="BC1313" s="111">
        <f t="shared" si="1850"/>
        <v>0</v>
      </c>
      <c r="BD1313" s="111">
        <f t="shared" si="1850"/>
        <v>0</v>
      </c>
      <c r="BE1313" s="111">
        <f t="shared" si="1850"/>
        <v>0</v>
      </c>
      <c r="BF1313" s="111">
        <f t="shared" si="1850"/>
        <v>0</v>
      </c>
      <c r="BG1313" s="111">
        <f t="shared" si="1850"/>
        <v>0</v>
      </c>
      <c r="BH1313" s="111">
        <f t="shared" si="1850"/>
        <v>0</v>
      </c>
      <c r="BI1313" s="111">
        <f t="shared" si="1850"/>
        <v>0</v>
      </c>
      <c r="BJ1313" s="225">
        <f>SUM(BJ1311:BJ1312)</f>
        <v>0</v>
      </c>
      <c r="BK1313" s="225">
        <f>SUM(BK1311:BK1312)</f>
        <v>0</v>
      </c>
      <c r="BL1313" s="225">
        <f>SUM(BL1311:BL1312)</f>
        <v>0</v>
      </c>
      <c r="BM1313" s="112"/>
      <c r="BN1313" s="112"/>
      <c r="BO1313" s="112"/>
      <c r="BP1313" s="112"/>
      <c r="BQ1313" s="111">
        <f>SUM(BQ1311:BQ1312)</f>
        <v>0</v>
      </c>
      <c r="BR1313" s="247"/>
      <c r="BS1313" s="111">
        <f t="shared" ref="BS1313:CD1313" si="1851">SUM(BS1311:BS1312)</f>
        <v>0</v>
      </c>
      <c r="BT1313" s="111">
        <f t="shared" si="1851"/>
        <v>0</v>
      </c>
      <c r="BU1313" s="111">
        <f t="shared" si="1851"/>
        <v>0</v>
      </c>
      <c r="BV1313" s="111">
        <f t="shared" si="1851"/>
        <v>0</v>
      </c>
      <c r="BW1313" s="111">
        <f t="shared" si="1851"/>
        <v>0</v>
      </c>
      <c r="BX1313" s="225">
        <f>SUM(BX1311:BX1312)</f>
        <v>0</v>
      </c>
      <c r="BY1313" s="225">
        <f>SUM(BY1311:BY1312)</f>
        <v>0</v>
      </c>
      <c r="BZ1313" s="111">
        <f t="shared" si="1851"/>
        <v>0</v>
      </c>
      <c r="CA1313" s="111">
        <f t="shared" si="1851"/>
        <v>0</v>
      </c>
      <c r="CB1313" s="111">
        <f t="shared" si="1851"/>
        <v>0</v>
      </c>
      <c r="CC1313" s="111">
        <f t="shared" si="1851"/>
        <v>0</v>
      </c>
      <c r="CD1313" s="111">
        <f t="shared" si="1851"/>
        <v>0</v>
      </c>
      <c r="CE1313" s="225">
        <f>SUM(CE1311:CE1312)</f>
        <v>0</v>
      </c>
      <c r="CF1313" s="247"/>
      <c r="CG1313" s="570"/>
      <c r="CH1313" s="570"/>
      <c r="CI1313" s="112"/>
      <c r="CJ1313" s="112"/>
      <c r="CK1313" s="112"/>
    </row>
    <row r="1314" spans="1:89" ht="15.75" hidden="1" outlineLevel="1" thickBot="1">
      <c r="A1314" s="117"/>
      <c r="B1314" s="121"/>
      <c r="C1314" s="103" t="s">
        <v>278</v>
      </c>
      <c r="D1314" s="131" t="s">
        <v>280</v>
      </c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7"/>
      <c r="AB1314" s="112"/>
      <c r="AC1314" s="246"/>
      <c r="AD1314" s="246"/>
      <c r="AE1314" s="246"/>
      <c r="AF1314" s="246"/>
      <c r="AG1314" s="246"/>
      <c r="AH1314" s="246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246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246"/>
      <c r="CG1314" s="582"/>
      <c r="CH1314" s="582"/>
      <c r="CI1314" s="112"/>
      <c r="CJ1314" s="112"/>
      <c r="CK1314" s="112"/>
    </row>
    <row r="1315" spans="1:89" ht="15.75" hidden="1" outlineLevel="1" thickBot="1">
      <c r="A1315" s="117"/>
      <c r="B1315" s="121"/>
      <c r="C1315" s="103"/>
      <c r="D1315" s="131"/>
      <c r="E1315" s="117"/>
      <c r="F1315" s="117"/>
      <c r="G1315" s="111">
        <f>J1315+O1315+P1315+Q1315+R1315</f>
        <v>0</v>
      </c>
      <c r="H1315" s="225">
        <f t="shared" ref="H1315:J1316" si="1852">SUM(I1315:L1315)</f>
        <v>0</v>
      </c>
      <c r="I1315" s="225">
        <f t="shared" si="1852"/>
        <v>0</v>
      </c>
      <c r="J1315" s="111">
        <f t="shared" si="1852"/>
        <v>0</v>
      </c>
      <c r="K1315" s="90"/>
      <c r="L1315" s="90"/>
      <c r="M1315" s="90"/>
      <c r="N1315" s="90"/>
      <c r="O1315" s="90"/>
      <c r="P1315" s="90"/>
      <c r="Q1315" s="90"/>
      <c r="R1315" s="90"/>
      <c r="S1315" s="224"/>
      <c r="T1315" s="87"/>
      <c r="U1315" s="87"/>
      <c r="V1315" s="87"/>
      <c r="W1315" s="87"/>
      <c r="X1315" s="87"/>
      <c r="Y1315" s="87"/>
      <c r="Z1315" s="222"/>
      <c r="AA1315" s="87"/>
      <c r="AB1315" s="111">
        <f>AI1315+AX1315+BA1315+BD1315+BG1315</f>
        <v>0</v>
      </c>
      <c r="AC1315" s="247"/>
      <c r="AD1315" s="247"/>
      <c r="AE1315" s="247"/>
      <c r="AF1315" s="247"/>
      <c r="AG1315" s="247"/>
      <c r="AH1315" s="24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87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87"/>
      <c r="BG1315" s="87"/>
      <c r="BH1315" s="87"/>
      <c r="BI1315" s="87"/>
      <c r="BJ1315" s="222"/>
      <c r="BK1315" s="222"/>
      <c r="BL1315" s="222"/>
      <c r="BM1315" s="87"/>
      <c r="BN1315" s="87"/>
      <c r="BO1315" s="87"/>
      <c r="BP1315" s="87"/>
      <c r="BQ1315" s="111">
        <f>SUM(BS1315:BW1315)</f>
        <v>0</v>
      </c>
      <c r="BR1315" s="247"/>
      <c r="BS1315" s="87"/>
      <c r="BT1315" s="87"/>
      <c r="BU1315" s="87"/>
      <c r="BV1315" s="87"/>
      <c r="BW1315" s="87"/>
      <c r="BX1315" s="222"/>
      <c r="BY1315" s="222"/>
      <c r="BZ1315" s="111">
        <f>SUM(CA1315:CD1315)</f>
        <v>0</v>
      </c>
      <c r="CA1315" s="87"/>
      <c r="CB1315" s="87"/>
      <c r="CC1315" s="87"/>
      <c r="CD1315" s="87"/>
      <c r="CE1315" s="222"/>
      <c r="CF1315" s="226"/>
      <c r="CG1315" s="568"/>
      <c r="CH1315" s="568"/>
      <c r="CI1315" s="117"/>
      <c r="CJ1315" s="117"/>
      <c r="CK1315" s="117"/>
    </row>
    <row r="1316" spans="1:89" ht="15.75" hidden="1" outlineLevel="1" thickBot="1">
      <c r="A1316" s="117"/>
      <c r="B1316" s="121"/>
      <c r="C1316" s="103"/>
      <c r="D1316" s="121"/>
      <c r="E1316" s="117"/>
      <c r="F1316" s="117"/>
      <c r="G1316" s="111">
        <f>J1316+O1316+P1316+Q1316+R1316</f>
        <v>0</v>
      </c>
      <c r="H1316" s="225">
        <f t="shared" si="1852"/>
        <v>0</v>
      </c>
      <c r="I1316" s="225">
        <f t="shared" si="1852"/>
        <v>0</v>
      </c>
      <c r="J1316" s="111">
        <f t="shared" si="1852"/>
        <v>0</v>
      </c>
      <c r="K1316" s="90"/>
      <c r="L1316" s="90"/>
      <c r="M1316" s="90"/>
      <c r="N1316" s="90"/>
      <c r="O1316" s="90"/>
      <c r="P1316" s="90"/>
      <c r="Q1316" s="90"/>
      <c r="R1316" s="90"/>
      <c r="S1316" s="224"/>
      <c r="T1316" s="87"/>
      <c r="U1316" s="87"/>
      <c r="V1316" s="87"/>
      <c r="W1316" s="87"/>
      <c r="X1316" s="87"/>
      <c r="Y1316" s="87"/>
      <c r="Z1316" s="222"/>
      <c r="AA1316" s="87"/>
      <c r="AB1316" s="111">
        <f>AI1316+AX1316+BA1316+BD1316+BG1316</f>
        <v>0</v>
      </c>
      <c r="AC1316" s="247"/>
      <c r="AD1316" s="247"/>
      <c r="AE1316" s="247"/>
      <c r="AF1316" s="247"/>
      <c r="AG1316" s="247"/>
      <c r="AH1316" s="24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87"/>
      <c r="BG1316" s="87"/>
      <c r="BH1316" s="87"/>
      <c r="BI1316" s="87"/>
      <c r="BJ1316" s="222"/>
      <c r="BK1316" s="222"/>
      <c r="BL1316" s="222"/>
      <c r="BM1316" s="87"/>
      <c r="BN1316" s="87"/>
      <c r="BO1316" s="87"/>
      <c r="BP1316" s="87"/>
      <c r="BQ1316" s="111">
        <f>SUM(BS1316:BW1316)</f>
        <v>0</v>
      </c>
      <c r="BR1316" s="247"/>
      <c r="BS1316" s="87"/>
      <c r="BT1316" s="87"/>
      <c r="BU1316" s="87"/>
      <c r="BV1316" s="87"/>
      <c r="BW1316" s="87"/>
      <c r="BX1316" s="222"/>
      <c r="BY1316" s="222"/>
      <c r="BZ1316" s="111">
        <f>SUM(CA1316:CD1316)</f>
        <v>0</v>
      </c>
      <c r="CA1316" s="87"/>
      <c r="CB1316" s="87"/>
      <c r="CC1316" s="87"/>
      <c r="CD1316" s="87"/>
      <c r="CE1316" s="222"/>
      <c r="CF1316" s="226"/>
      <c r="CG1316" s="568"/>
      <c r="CH1316" s="568"/>
      <c r="CI1316" s="117"/>
      <c r="CJ1316" s="117"/>
      <c r="CK1316" s="117"/>
    </row>
    <row r="1317" spans="1:89" ht="15.75" hidden="1" outlineLevel="1" thickBot="1">
      <c r="A1317" s="117"/>
      <c r="B1317" s="121"/>
      <c r="C1317" s="103" t="s">
        <v>104</v>
      </c>
      <c r="D1317" s="85" t="s">
        <v>13</v>
      </c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24"/>
      <c r="AB1317" s="112"/>
      <c r="AC1317" s="246"/>
      <c r="AD1317" s="246"/>
      <c r="AE1317" s="246"/>
      <c r="AF1317" s="246"/>
      <c r="AG1317" s="246"/>
      <c r="AH1317" s="246"/>
      <c r="AI1317" s="112"/>
      <c r="AJ1317" s="111">
        <f>SUM(AJ1315:AJ1316)</f>
        <v>0</v>
      </c>
      <c r="AK1317" s="111">
        <f>SUM(AK1315:AK1316)</f>
        <v>0</v>
      </c>
      <c r="AL1317" s="112"/>
      <c r="AM1317" s="111">
        <f>SUM(AM1315:AM1316)</f>
        <v>0</v>
      </c>
      <c r="AN1317" s="111">
        <f>SUM(AN1315:AN1316)</f>
        <v>0</v>
      </c>
      <c r="AO1317" s="112"/>
      <c r="AP1317" s="111">
        <f>SUM(AP1315:AP1316)</f>
        <v>0</v>
      </c>
      <c r="AQ1317" s="111">
        <f>SUM(AQ1315:AQ1316)</f>
        <v>0</v>
      </c>
      <c r="AR1317" s="112"/>
      <c r="AS1317" s="111">
        <f>SUM(AS1315:AS1316)</f>
        <v>0</v>
      </c>
      <c r="AT1317" s="111">
        <f>SUM(AT1315:AT1316)</f>
        <v>0</v>
      </c>
      <c r="AU1317" s="112"/>
      <c r="AV1317" s="111">
        <f>SUM(AV1315:AV1316)</f>
        <v>0</v>
      </c>
      <c r="AW1317" s="111">
        <f>SUM(AW1315:AW1316)</f>
        <v>0</v>
      </c>
      <c r="AX1317" s="112"/>
      <c r="AY1317" s="111">
        <f>SUM(AY1315:AY1316)</f>
        <v>0</v>
      </c>
      <c r="AZ1317" s="111">
        <f>SUM(AZ1315:AZ1316)</f>
        <v>0</v>
      </c>
      <c r="BA1317" s="112"/>
      <c r="BB1317" s="111">
        <f>SUM(BB1315:BB1316)</f>
        <v>0</v>
      </c>
      <c r="BC1317" s="111">
        <f>SUM(BC1315:BC1316)</f>
        <v>0</v>
      </c>
      <c r="BD1317" s="112"/>
      <c r="BE1317" s="111">
        <f>SUM(BE1315:BE1316)</f>
        <v>0</v>
      </c>
      <c r="BF1317" s="111">
        <f>SUM(BF1315:BF1316)</f>
        <v>0</v>
      </c>
      <c r="BG1317" s="112"/>
      <c r="BH1317" s="111">
        <f>SUM(BH1315:BH1316)</f>
        <v>0</v>
      </c>
      <c r="BI1317" s="111">
        <f>SUM(BI1315:BI1316)</f>
        <v>0</v>
      </c>
      <c r="BJ1317" s="112"/>
      <c r="BK1317" s="225">
        <f>SUM(BK1315:BK1316)</f>
        <v>0</v>
      </c>
      <c r="BL1317" s="225">
        <f>SUM(BL1315:BL1316)</f>
        <v>0</v>
      </c>
      <c r="BM1317" s="112"/>
      <c r="BN1317" s="112"/>
      <c r="BO1317" s="112"/>
      <c r="BP1317" s="112"/>
      <c r="BQ1317" s="111">
        <f>SUM(BQ1315:BQ1316)</f>
        <v>0</v>
      </c>
      <c r="BR1317" s="247"/>
      <c r="BS1317" s="111">
        <f t="shared" ref="BS1317:CD1317" si="1853">SUM(BS1315:BS1316)</f>
        <v>0</v>
      </c>
      <c r="BT1317" s="111">
        <f t="shared" si="1853"/>
        <v>0</v>
      </c>
      <c r="BU1317" s="111">
        <f t="shared" si="1853"/>
        <v>0</v>
      </c>
      <c r="BV1317" s="111">
        <f t="shared" si="1853"/>
        <v>0</v>
      </c>
      <c r="BW1317" s="111">
        <f t="shared" si="1853"/>
        <v>0</v>
      </c>
      <c r="BX1317" s="225">
        <f>SUM(BX1315:BX1316)</f>
        <v>0</v>
      </c>
      <c r="BY1317" s="225">
        <f>SUM(BY1315:BY1316)</f>
        <v>0</v>
      </c>
      <c r="BZ1317" s="111">
        <f t="shared" si="1853"/>
        <v>0</v>
      </c>
      <c r="CA1317" s="111">
        <f t="shared" si="1853"/>
        <v>0</v>
      </c>
      <c r="CB1317" s="111">
        <f t="shared" si="1853"/>
        <v>0</v>
      </c>
      <c r="CC1317" s="111">
        <f t="shared" si="1853"/>
        <v>0</v>
      </c>
      <c r="CD1317" s="111">
        <f t="shared" si="1853"/>
        <v>0</v>
      </c>
      <c r="CE1317" s="225">
        <f>SUM(CE1315:CE1316)</f>
        <v>0</v>
      </c>
      <c r="CF1317" s="247"/>
      <c r="CG1317" s="570"/>
      <c r="CH1317" s="570"/>
      <c r="CI1317" s="112"/>
      <c r="CJ1317" s="112"/>
      <c r="CK1317" s="112"/>
    </row>
    <row r="1318" spans="1:89" ht="15.75" hidden="1" outlineLevel="1" thickBot="1">
      <c r="A1318" s="117"/>
      <c r="B1318" s="121"/>
      <c r="C1318" s="106" t="s">
        <v>87</v>
      </c>
      <c r="D1318" s="86" t="s">
        <v>105</v>
      </c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7"/>
      <c r="AB1318" s="112"/>
      <c r="AC1318" s="246"/>
      <c r="AD1318" s="246"/>
      <c r="AE1318" s="246"/>
      <c r="AF1318" s="246"/>
      <c r="AG1318" s="246"/>
      <c r="AH1318" s="246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246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246"/>
      <c r="CG1318" s="582"/>
      <c r="CH1318" s="582"/>
      <c r="CI1318" s="112"/>
      <c r="CJ1318" s="112"/>
      <c r="CK1318" s="112"/>
    </row>
    <row r="1319" spans="1:89" ht="15.75" hidden="1" outlineLevel="1" thickBot="1">
      <c r="A1319" s="117"/>
      <c r="B1319" s="121"/>
      <c r="C1319" s="103" t="s">
        <v>281</v>
      </c>
      <c r="D1319" s="131" t="s">
        <v>276</v>
      </c>
      <c r="E1319" s="117"/>
      <c r="F1319" s="117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7"/>
      <c r="AB1319" s="112"/>
      <c r="AC1319" s="246"/>
      <c r="AD1319" s="246"/>
      <c r="AE1319" s="246"/>
      <c r="AF1319" s="246"/>
      <c r="AG1319" s="246"/>
      <c r="AH1319" s="246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246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246"/>
      <c r="CG1319" s="582"/>
      <c r="CH1319" s="582"/>
      <c r="CI1319" s="112"/>
      <c r="CJ1319" s="112"/>
      <c r="CK1319" s="112"/>
    </row>
    <row r="1320" spans="1:89" ht="15.75" hidden="1" outlineLevel="1" thickBot="1">
      <c r="A1320" s="117"/>
      <c r="B1320" s="121"/>
      <c r="C1320" s="103"/>
      <c r="D1320" s="131"/>
      <c r="E1320" s="117"/>
      <c r="F1320" s="117"/>
      <c r="G1320" s="111">
        <f>J1320+O1320+P1320+Q1320+R1320</f>
        <v>0</v>
      </c>
      <c r="H1320" s="225">
        <f t="shared" ref="H1320:J1321" si="1854">SUM(I1320:L1320)</f>
        <v>0</v>
      </c>
      <c r="I1320" s="225">
        <f t="shared" si="1854"/>
        <v>0</v>
      </c>
      <c r="J1320" s="111">
        <f t="shared" si="1854"/>
        <v>0</v>
      </c>
      <c r="K1320" s="90"/>
      <c r="L1320" s="90"/>
      <c r="M1320" s="90"/>
      <c r="N1320" s="90"/>
      <c r="O1320" s="90"/>
      <c r="P1320" s="90"/>
      <c r="Q1320" s="90"/>
      <c r="R1320" s="90"/>
      <c r="S1320" s="224"/>
      <c r="T1320" s="87"/>
      <c r="U1320" s="87"/>
      <c r="V1320" s="87"/>
      <c r="W1320" s="87"/>
      <c r="X1320" s="87"/>
      <c r="Y1320" s="87"/>
      <c r="Z1320" s="222"/>
      <c r="AA1320" s="87"/>
      <c r="AB1320" s="111">
        <f>AI1320+AX1320+BA1320+BD1320+BG1320</f>
        <v>0</v>
      </c>
      <c r="AC1320" s="247"/>
      <c r="AD1320" s="247"/>
      <c r="AE1320" s="247"/>
      <c r="AF1320" s="247"/>
      <c r="AG1320" s="247"/>
      <c r="AH1320" s="24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87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87"/>
      <c r="BG1320" s="87"/>
      <c r="BH1320" s="87"/>
      <c r="BI1320" s="87"/>
      <c r="BJ1320" s="222"/>
      <c r="BK1320" s="222"/>
      <c r="BL1320" s="222"/>
      <c r="BM1320" s="87"/>
      <c r="BN1320" s="87"/>
      <c r="BO1320" s="87"/>
      <c r="BP1320" s="87"/>
      <c r="BQ1320" s="111">
        <f>SUM(BS1320:BW1320)</f>
        <v>0</v>
      </c>
      <c r="BR1320" s="247"/>
      <c r="BS1320" s="87"/>
      <c r="BT1320" s="87"/>
      <c r="BU1320" s="87"/>
      <c r="BV1320" s="87"/>
      <c r="BW1320" s="87"/>
      <c r="BX1320" s="222"/>
      <c r="BY1320" s="222"/>
      <c r="BZ1320" s="111">
        <f>SUM(CA1320:CD1320)</f>
        <v>0</v>
      </c>
      <c r="CA1320" s="87"/>
      <c r="CB1320" s="87"/>
      <c r="CC1320" s="87"/>
      <c r="CD1320" s="87"/>
      <c r="CE1320" s="222"/>
      <c r="CF1320" s="226"/>
      <c r="CG1320" s="568"/>
      <c r="CH1320" s="568"/>
      <c r="CI1320" s="117"/>
      <c r="CJ1320" s="117"/>
      <c r="CK1320" s="117"/>
    </row>
    <row r="1321" spans="1:89" ht="15.75" hidden="1" outlineLevel="1" thickBot="1">
      <c r="A1321" s="117"/>
      <c r="B1321" s="121"/>
      <c r="C1321" s="103"/>
      <c r="D1321" s="121"/>
      <c r="E1321" s="117"/>
      <c r="F1321" s="117"/>
      <c r="G1321" s="111">
        <f>J1321+O1321+P1321+Q1321+R1321</f>
        <v>0</v>
      </c>
      <c r="H1321" s="225">
        <f t="shared" si="1854"/>
        <v>0</v>
      </c>
      <c r="I1321" s="225">
        <f t="shared" si="1854"/>
        <v>0</v>
      </c>
      <c r="J1321" s="111">
        <f t="shared" si="1854"/>
        <v>0</v>
      </c>
      <c r="K1321" s="90"/>
      <c r="L1321" s="90"/>
      <c r="M1321" s="90"/>
      <c r="N1321" s="90"/>
      <c r="O1321" s="90"/>
      <c r="P1321" s="90"/>
      <c r="Q1321" s="90"/>
      <c r="R1321" s="90"/>
      <c r="S1321" s="224"/>
      <c r="T1321" s="87"/>
      <c r="U1321" s="87"/>
      <c r="V1321" s="87"/>
      <c r="W1321" s="87"/>
      <c r="X1321" s="87"/>
      <c r="Y1321" s="87"/>
      <c r="Z1321" s="222"/>
      <c r="AA1321" s="87"/>
      <c r="AB1321" s="111">
        <f>AI1321+AX1321+BA1321+BD1321+BG1321</f>
        <v>0</v>
      </c>
      <c r="AC1321" s="247"/>
      <c r="AD1321" s="247"/>
      <c r="AE1321" s="247"/>
      <c r="AF1321" s="247"/>
      <c r="AG1321" s="247"/>
      <c r="AH1321" s="24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87"/>
      <c r="BG1321" s="87"/>
      <c r="BH1321" s="87"/>
      <c r="BI1321" s="87"/>
      <c r="BJ1321" s="222"/>
      <c r="BK1321" s="222"/>
      <c r="BL1321" s="222"/>
      <c r="BM1321" s="87"/>
      <c r="BN1321" s="87"/>
      <c r="BO1321" s="87"/>
      <c r="BP1321" s="87"/>
      <c r="BQ1321" s="111">
        <f>SUM(BS1321:BW1321)</f>
        <v>0</v>
      </c>
      <c r="BR1321" s="247"/>
      <c r="BS1321" s="87"/>
      <c r="BT1321" s="87"/>
      <c r="BU1321" s="87"/>
      <c r="BV1321" s="87"/>
      <c r="BW1321" s="87"/>
      <c r="BX1321" s="222"/>
      <c r="BY1321" s="222"/>
      <c r="BZ1321" s="111">
        <f>SUM(CA1321:CD1321)</f>
        <v>0</v>
      </c>
      <c r="CA1321" s="87"/>
      <c r="CB1321" s="87"/>
      <c r="CC1321" s="87"/>
      <c r="CD1321" s="87"/>
      <c r="CE1321" s="222"/>
      <c r="CF1321" s="226"/>
      <c r="CG1321" s="568"/>
      <c r="CH1321" s="568"/>
      <c r="CI1321" s="117"/>
      <c r="CJ1321" s="117"/>
      <c r="CK1321" s="117"/>
    </row>
    <row r="1322" spans="1:89" ht="15.75" hidden="1" outlineLevel="1" thickBot="1">
      <c r="A1322" s="117"/>
      <c r="B1322" s="121"/>
      <c r="C1322" s="103" t="s">
        <v>104</v>
      </c>
      <c r="D1322" s="85" t="s">
        <v>13</v>
      </c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24"/>
      <c r="AB1322" s="111">
        <f>SUM(AB1320:AB1321)</f>
        <v>0</v>
      </c>
      <c r="AC1322" s="247"/>
      <c r="AD1322" s="247"/>
      <c r="AE1322" s="247"/>
      <c r="AF1322" s="247"/>
      <c r="AG1322" s="247"/>
      <c r="AH1322" s="247"/>
      <c r="AI1322" s="111">
        <f>SUM(AI1320:AI1321)</f>
        <v>0</v>
      </c>
      <c r="AJ1322" s="111">
        <f>SUM(AJ1320:AJ1321)</f>
        <v>0</v>
      </c>
      <c r="AK1322" s="111">
        <f t="shared" ref="AK1322:BI1322" si="1855">SUM(AK1320:AK1321)</f>
        <v>0</v>
      </c>
      <c r="AL1322" s="111">
        <f t="shared" si="1855"/>
        <v>0</v>
      </c>
      <c r="AM1322" s="111">
        <f t="shared" si="1855"/>
        <v>0</v>
      </c>
      <c r="AN1322" s="111">
        <f t="shared" si="1855"/>
        <v>0</v>
      </c>
      <c r="AO1322" s="111">
        <f t="shared" si="1855"/>
        <v>0</v>
      </c>
      <c r="AP1322" s="111">
        <f t="shared" si="1855"/>
        <v>0</v>
      </c>
      <c r="AQ1322" s="111">
        <f t="shared" si="1855"/>
        <v>0</v>
      </c>
      <c r="AR1322" s="111">
        <f t="shared" si="1855"/>
        <v>0</v>
      </c>
      <c r="AS1322" s="111">
        <f t="shared" si="1855"/>
        <v>0</v>
      </c>
      <c r="AT1322" s="111">
        <f t="shared" si="1855"/>
        <v>0</v>
      </c>
      <c r="AU1322" s="111">
        <f t="shared" si="1855"/>
        <v>0</v>
      </c>
      <c r="AV1322" s="111">
        <f t="shared" si="1855"/>
        <v>0</v>
      </c>
      <c r="AW1322" s="111">
        <f t="shared" si="1855"/>
        <v>0</v>
      </c>
      <c r="AX1322" s="111">
        <f t="shared" si="1855"/>
        <v>0</v>
      </c>
      <c r="AY1322" s="111">
        <f t="shared" si="1855"/>
        <v>0</v>
      </c>
      <c r="AZ1322" s="111">
        <f t="shared" si="1855"/>
        <v>0</v>
      </c>
      <c r="BA1322" s="111">
        <f t="shared" si="1855"/>
        <v>0</v>
      </c>
      <c r="BB1322" s="111">
        <f t="shared" si="1855"/>
        <v>0</v>
      </c>
      <c r="BC1322" s="111">
        <f t="shared" si="1855"/>
        <v>0</v>
      </c>
      <c r="BD1322" s="111">
        <f t="shared" si="1855"/>
        <v>0</v>
      </c>
      <c r="BE1322" s="111">
        <f t="shared" si="1855"/>
        <v>0</v>
      </c>
      <c r="BF1322" s="111">
        <f t="shared" si="1855"/>
        <v>0</v>
      </c>
      <c r="BG1322" s="111">
        <f t="shared" si="1855"/>
        <v>0</v>
      </c>
      <c r="BH1322" s="111">
        <f t="shared" si="1855"/>
        <v>0</v>
      </c>
      <c r="BI1322" s="111">
        <f t="shared" si="1855"/>
        <v>0</v>
      </c>
      <c r="BJ1322" s="225">
        <f>SUM(BJ1320:BJ1321)</f>
        <v>0</v>
      </c>
      <c r="BK1322" s="225">
        <f>SUM(BK1320:BK1321)</f>
        <v>0</v>
      </c>
      <c r="BL1322" s="225">
        <f>SUM(BL1320:BL1321)</f>
        <v>0</v>
      </c>
      <c r="BM1322" s="112"/>
      <c r="BN1322" s="112"/>
      <c r="BO1322" s="112"/>
      <c r="BP1322" s="112"/>
      <c r="BQ1322" s="111">
        <f>SUM(BQ1320:BQ1321)</f>
        <v>0</v>
      </c>
      <c r="BR1322" s="247"/>
      <c r="BS1322" s="111">
        <f t="shared" ref="BS1322:CD1322" si="1856">SUM(BS1320:BS1321)</f>
        <v>0</v>
      </c>
      <c r="BT1322" s="111">
        <f t="shared" si="1856"/>
        <v>0</v>
      </c>
      <c r="BU1322" s="111">
        <f t="shared" si="1856"/>
        <v>0</v>
      </c>
      <c r="BV1322" s="111">
        <f t="shared" si="1856"/>
        <v>0</v>
      </c>
      <c r="BW1322" s="111">
        <f t="shared" si="1856"/>
        <v>0</v>
      </c>
      <c r="BX1322" s="225">
        <f>SUM(BX1320:BX1321)</f>
        <v>0</v>
      </c>
      <c r="BY1322" s="225">
        <f>SUM(BY1320:BY1321)</f>
        <v>0</v>
      </c>
      <c r="BZ1322" s="111">
        <f t="shared" si="1856"/>
        <v>0</v>
      </c>
      <c r="CA1322" s="111">
        <f t="shared" si="1856"/>
        <v>0</v>
      </c>
      <c r="CB1322" s="111">
        <f t="shared" si="1856"/>
        <v>0</v>
      </c>
      <c r="CC1322" s="111">
        <f t="shared" si="1856"/>
        <v>0</v>
      </c>
      <c r="CD1322" s="111">
        <f t="shared" si="1856"/>
        <v>0</v>
      </c>
      <c r="CE1322" s="225">
        <f>SUM(CE1320:CE1321)</f>
        <v>0</v>
      </c>
      <c r="CF1322" s="247"/>
      <c r="CG1322" s="570"/>
      <c r="CH1322" s="570"/>
      <c r="CI1322" s="112"/>
      <c r="CJ1322" s="112"/>
      <c r="CK1322" s="112"/>
    </row>
    <row r="1323" spans="1:89" ht="15.75" hidden="1" outlineLevel="1" thickBot="1">
      <c r="A1323" s="117"/>
      <c r="B1323" s="121"/>
      <c r="C1323" s="103" t="s">
        <v>282</v>
      </c>
      <c r="D1323" s="131" t="s">
        <v>279</v>
      </c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7"/>
      <c r="AB1323" s="112"/>
      <c r="AC1323" s="246"/>
      <c r="AD1323" s="246"/>
      <c r="AE1323" s="246"/>
      <c r="AF1323" s="246"/>
      <c r="AG1323" s="246"/>
      <c r="AH1323" s="246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246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246"/>
      <c r="CG1323" s="582"/>
      <c r="CH1323" s="582"/>
      <c r="CI1323" s="112"/>
      <c r="CJ1323" s="112"/>
      <c r="CK1323" s="112"/>
    </row>
    <row r="1324" spans="1:89" ht="15.75" hidden="1" outlineLevel="1" thickBot="1">
      <c r="A1324" s="117"/>
      <c r="B1324" s="121"/>
      <c r="C1324" s="103"/>
      <c r="D1324" s="131"/>
      <c r="E1324" s="117"/>
      <c r="F1324" s="117"/>
      <c r="G1324" s="111">
        <f>J1324+O1324+P1324+Q1324+R1324</f>
        <v>0</v>
      </c>
      <c r="H1324" s="225">
        <f t="shared" ref="H1324:J1325" si="1857">SUM(I1324:L1324)</f>
        <v>0</v>
      </c>
      <c r="I1324" s="225">
        <f t="shared" si="1857"/>
        <v>0</v>
      </c>
      <c r="J1324" s="111">
        <f t="shared" si="1857"/>
        <v>0</v>
      </c>
      <c r="K1324" s="90"/>
      <c r="L1324" s="90"/>
      <c r="M1324" s="90"/>
      <c r="N1324" s="90"/>
      <c r="O1324" s="90"/>
      <c r="P1324" s="90"/>
      <c r="Q1324" s="90"/>
      <c r="R1324" s="90"/>
      <c r="S1324" s="224"/>
      <c r="T1324" s="87"/>
      <c r="U1324" s="87"/>
      <c r="V1324" s="87"/>
      <c r="W1324" s="87"/>
      <c r="X1324" s="87"/>
      <c r="Y1324" s="87"/>
      <c r="Z1324" s="222"/>
      <c r="AA1324" s="87"/>
      <c r="AB1324" s="111">
        <f>AI1324+AX1324+BA1324+BD1324+BG1324</f>
        <v>0</v>
      </c>
      <c r="AC1324" s="247"/>
      <c r="AD1324" s="247"/>
      <c r="AE1324" s="247"/>
      <c r="AF1324" s="247"/>
      <c r="AG1324" s="247"/>
      <c r="AH1324" s="24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222"/>
      <c r="BK1324" s="222"/>
      <c r="BL1324" s="222"/>
      <c r="BM1324" s="87"/>
      <c r="BN1324" s="87"/>
      <c r="BO1324" s="87"/>
      <c r="BP1324" s="87"/>
      <c r="BQ1324" s="111">
        <f>SUM(BS1324:BW1324)</f>
        <v>0</v>
      </c>
      <c r="BR1324" s="247"/>
      <c r="BS1324" s="87"/>
      <c r="BT1324" s="87"/>
      <c r="BU1324" s="87"/>
      <c r="BV1324" s="87"/>
      <c r="BW1324" s="87"/>
      <c r="BX1324" s="222"/>
      <c r="BY1324" s="222"/>
      <c r="BZ1324" s="111">
        <f>SUM(CA1324:CD1324)</f>
        <v>0</v>
      </c>
      <c r="CA1324" s="87"/>
      <c r="CB1324" s="87"/>
      <c r="CC1324" s="87"/>
      <c r="CD1324" s="87"/>
      <c r="CE1324" s="222"/>
      <c r="CF1324" s="226"/>
      <c r="CG1324" s="568"/>
      <c r="CH1324" s="568"/>
      <c r="CI1324" s="117"/>
      <c r="CJ1324" s="117"/>
      <c r="CK1324" s="117"/>
    </row>
    <row r="1325" spans="1:89" ht="15.75" hidden="1" outlineLevel="1" thickBot="1">
      <c r="A1325" s="117"/>
      <c r="B1325" s="121"/>
      <c r="C1325" s="103"/>
      <c r="D1325" s="121"/>
      <c r="E1325" s="117"/>
      <c r="F1325" s="117"/>
      <c r="G1325" s="111">
        <f>J1325+O1325+P1325+Q1325+R1325</f>
        <v>0</v>
      </c>
      <c r="H1325" s="225">
        <f t="shared" si="1857"/>
        <v>0</v>
      </c>
      <c r="I1325" s="225">
        <f t="shared" si="1857"/>
        <v>0</v>
      </c>
      <c r="J1325" s="111">
        <f t="shared" si="1857"/>
        <v>0</v>
      </c>
      <c r="K1325" s="90"/>
      <c r="L1325" s="90"/>
      <c r="M1325" s="90"/>
      <c r="N1325" s="90"/>
      <c r="O1325" s="90"/>
      <c r="P1325" s="90"/>
      <c r="Q1325" s="90"/>
      <c r="R1325" s="90"/>
      <c r="S1325" s="224"/>
      <c r="T1325" s="87"/>
      <c r="U1325" s="87"/>
      <c r="V1325" s="87"/>
      <c r="W1325" s="87"/>
      <c r="X1325" s="87"/>
      <c r="Y1325" s="87"/>
      <c r="Z1325" s="222"/>
      <c r="AA1325" s="87"/>
      <c r="AB1325" s="111">
        <f>AI1325+AX1325+BA1325+BD1325+BG1325</f>
        <v>0</v>
      </c>
      <c r="AC1325" s="247"/>
      <c r="AD1325" s="247"/>
      <c r="AE1325" s="247"/>
      <c r="AF1325" s="247"/>
      <c r="AG1325" s="247"/>
      <c r="AH1325" s="24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87"/>
      <c r="BI1325" s="87"/>
      <c r="BJ1325" s="222"/>
      <c r="BK1325" s="222"/>
      <c r="BL1325" s="222"/>
      <c r="BM1325" s="87"/>
      <c r="BN1325" s="87"/>
      <c r="BO1325" s="87"/>
      <c r="BP1325" s="87"/>
      <c r="BQ1325" s="111">
        <f>SUM(BS1325:BW1325)</f>
        <v>0</v>
      </c>
      <c r="BR1325" s="247"/>
      <c r="BS1325" s="87"/>
      <c r="BT1325" s="87"/>
      <c r="BU1325" s="87"/>
      <c r="BV1325" s="87"/>
      <c r="BW1325" s="87"/>
      <c r="BX1325" s="222"/>
      <c r="BY1325" s="222"/>
      <c r="BZ1325" s="111">
        <f>SUM(CA1325:CD1325)</f>
        <v>0</v>
      </c>
      <c r="CA1325" s="87"/>
      <c r="CB1325" s="87"/>
      <c r="CC1325" s="87"/>
      <c r="CD1325" s="87"/>
      <c r="CE1325" s="222"/>
      <c r="CF1325" s="226"/>
      <c r="CG1325" s="568"/>
      <c r="CH1325" s="568"/>
      <c r="CI1325" s="117"/>
      <c r="CJ1325" s="117"/>
      <c r="CK1325" s="117"/>
    </row>
    <row r="1326" spans="1:89" ht="15.75" hidden="1" outlineLevel="1" thickBot="1">
      <c r="A1326" s="117"/>
      <c r="B1326" s="121"/>
      <c r="C1326" s="103" t="s">
        <v>104</v>
      </c>
      <c r="D1326" s="85" t="s">
        <v>13</v>
      </c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24"/>
      <c r="AB1326" s="111">
        <f>SUM(AB1324:AB1325)</f>
        <v>0</v>
      </c>
      <c r="AC1326" s="247"/>
      <c r="AD1326" s="247"/>
      <c r="AE1326" s="247"/>
      <c r="AF1326" s="247"/>
      <c r="AG1326" s="247"/>
      <c r="AH1326" s="247"/>
      <c r="AI1326" s="111">
        <f>SUM(AI1324:AI1325)</f>
        <v>0</v>
      </c>
      <c r="AJ1326" s="111">
        <f>SUM(AJ1324:AJ1325)</f>
        <v>0</v>
      </c>
      <c r="AK1326" s="111">
        <f t="shared" ref="AK1326:BG1326" si="1858">SUM(AK1324:AK1325)</f>
        <v>0</v>
      </c>
      <c r="AL1326" s="111">
        <f t="shared" si="1858"/>
        <v>0</v>
      </c>
      <c r="AM1326" s="111">
        <f t="shared" si="1858"/>
        <v>0</v>
      </c>
      <c r="AN1326" s="111">
        <f t="shared" si="1858"/>
        <v>0</v>
      </c>
      <c r="AO1326" s="111">
        <f t="shared" si="1858"/>
        <v>0</v>
      </c>
      <c r="AP1326" s="111">
        <f t="shared" si="1858"/>
        <v>0</v>
      </c>
      <c r="AQ1326" s="111">
        <f t="shared" si="1858"/>
        <v>0</v>
      </c>
      <c r="AR1326" s="111">
        <f t="shared" si="1858"/>
        <v>0</v>
      </c>
      <c r="AS1326" s="111">
        <f t="shared" si="1858"/>
        <v>0</v>
      </c>
      <c r="AT1326" s="111">
        <f t="shared" si="1858"/>
        <v>0</v>
      </c>
      <c r="AU1326" s="111">
        <f t="shared" si="1858"/>
        <v>0</v>
      </c>
      <c r="AV1326" s="111">
        <f t="shared" si="1858"/>
        <v>0</v>
      </c>
      <c r="AW1326" s="111">
        <f t="shared" si="1858"/>
        <v>0</v>
      </c>
      <c r="AX1326" s="111">
        <f t="shared" si="1858"/>
        <v>0</v>
      </c>
      <c r="AY1326" s="111">
        <f t="shared" si="1858"/>
        <v>0</v>
      </c>
      <c r="AZ1326" s="111">
        <f t="shared" si="1858"/>
        <v>0</v>
      </c>
      <c r="BA1326" s="111">
        <f t="shared" si="1858"/>
        <v>0</v>
      </c>
      <c r="BB1326" s="111">
        <f t="shared" si="1858"/>
        <v>0</v>
      </c>
      <c r="BC1326" s="111">
        <f t="shared" si="1858"/>
        <v>0</v>
      </c>
      <c r="BD1326" s="111">
        <f t="shared" si="1858"/>
        <v>0</v>
      </c>
      <c r="BE1326" s="111">
        <f t="shared" si="1858"/>
        <v>0</v>
      </c>
      <c r="BF1326" s="111">
        <f t="shared" si="1858"/>
        <v>0</v>
      </c>
      <c r="BG1326" s="111">
        <f t="shared" si="1858"/>
        <v>0</v>
      </c>
      <c r="BH1326" s="111">
        <v>0</v>
      </c>
      <c r="BI1326" s="111">
        <f>SUM(BI1324:BI1325)</f>
        <v>0</v>
      </c>
      <c r="BJ1326" s="225">
        <f>SUM(BJ1324:BJ1325)</f>
        <v>0</v>
      </c>
      <c r="BK1326" s="225">
        <v>0</v>
      </c>
      <c r="BL1326" s="225">
        <f>SUM(BL1324:BL1325)</f>
        <v>0</v>
      </c>
      <c r="BM1326" s="112"/>
      <c r="BN1326" s="112"/>
      <c r="BO1326" s="112"/>
      <c r="BP1326" s="112"/>
      <c r="BQ1326" s="111">
        <f>SUM(BQ1324:BQ1325)</f>
        <v>0</v>
      </c>
      <c r="BR1326" s="247"/>
      <c r="BS1326" s="111">
        <f t="shared" ref="BS1326:CD1326" si="1859">SUM(BS1324:BS1325)</f>
        <v>0</v>
      </c>
      <c r="BT1326" s="111">
        <f t="shared" si="1859"/>
        <v>0</v>
      </c>
      <c r="BU1326" s="111">
        <f t="shared" si="1859"/>
        <v>0</v>
      </c>
      <c r="BV1326" s="111">
        <f t="shared" si="1859"/>
        <v>0</v>
      </c>
      <c r="BW1326" s="111">
        <f t="shared" si="1859"/>
        <v>0</v>
      </c>
      <c r="BX1326" s="225">
        <f>SUM(BX1324:BX1325)</f>
        <v>0</v>
      </c>
      <c r="BY1326" s="225">
        <f>SUM(BY1324:BY1325)</f>
        <v>0</v>
      </c>
      <c r="BZ1326" s="111">
        <f t="shared" si="1859"/>
        <v>0</v>
      </c>
      <c r="CA1326" s="111">
        <f t="shared" si="1859"/>
        <v>0</v>
      </c>
      <c r="CB1326" s="111">
        <f t="shared" si="1859"/>
        <v>0</v>
      </c>
      <c r="CC1326" s="111">
        <f t="shared" si="1859"/>
        <v>0</v>
      </c>
      <c r="CD1326" s="111">
        <f t="shared" si="1859"/>
        <v>0</v>
      </c>
      <c r="CE1326" s="225">
        <f>SUM(CE1324:CE1325)</f>
        <v>0</v>
      </c>
      <c r="CF1326" s="247"/>
      <c r="CG1326" s="570"/>
      <c r="CH1326" s="570"/>
      <c r="CI1326" s="112"/>
      <c r="CJ1326" s="112"/>
      <c r="CK1326" s="112"/>
    </row>
    <row r="1327" spans="1:89" ht="15.75" hidden="1" outlineLevel="1" thickBot="1">
      <c r="A1327" s="117"/>
      <c r="B1327" s="121"/>
      <c r="C1327" s="103" t="s">
        <v>283</v>
      </c>
      <c r="D1327" s="131" t="s">
        <v>280</v>
      </c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7"/>
      <c r="AB1327" s="112"/>
      <c r="AC1327" s="246"/>
      <c r="AD1327" s="246"/>
      <c r="AE1327" s="246"/>
      <c r="AF1327" s="246"/>
      <c r="AG1327" s="246"/>
      <c r="AH1327" s="246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246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246"/>
      <c r="CG1327" s="582"/>
      <c r="CH1327" s="582"/>
      <c r="CI1327" s="112"/>
      <c r="CJ1327" s="112"/>
      <c r="CK1327" s="112"/>
    </row>
    <row r="1328" spans="1:89" ht="15.75" hidden="1" outlineLevel="1" thickBot="1">
      <c r="A1328" s="117"/>
      <c r="B1328" s="121"/>
      <c r="C1328" s="103"/>
      <c r="D1328" s="131"/>
      <c r="E1328" s="117"/>
      <c r="F1328" s="117"/>
      <c r="G1328" s="111">
        <f>J1328+O1328+P1328+Q1328+R1328</f>
        <v>0</v>
      </c>
      <c r="H1328" s="225">
        <f t="shared" ref="H1328:J1329" si="1860">SUM(I1328:L1328)</f>
        <v>0</v>
      </c>
      <c r="I1328" s="225">
        <f t="shared" si="1860"/>
        <v>0</v>
      </c>
      <c r="J1328" s="111">
        <f t="shared" si="1860"/>
        <v>0</v>
      </c>
      <c r="K1328" s="90"/>
      <c r="L1328" s="90"/>
      <c r="M1328" s="90"/>
      <c r="N1328" s="90"/>
      <c r="O1328" s="90"/>
      <c r="P1328" s="90"/>
      <c r="Q1328" s="90"/>
      <c r="R1328" s="90"/>
      <c r="S1328" s="224"/>
      <c r="T1328" s="87"/>
      <c r="U1328" s="87"/>
      <c r="V1328" s="87"/>
      <c r="W1328" s="87"/>
      <c r="X1328" s="87"/>
      <c r="Y1328" s="87"/>
      <c r="Z1328" s="222"/>
      <c r="AA1328" s="87"/>
      <c r="AB1328" s="111">
        <f>AI1328+AX1328+BA1328+BD1328+BG1328</f>
        <v>0</v>
      </c>
      <c r="AC1328" s="247"/>
      <c r="AD1328" s="247"/>
      <c r="AE1328" s="247"/>
      <c r="AF1328" s="247"/>
      <c r="AG1328" s="247"/>
      <c r="AH1328" s="24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87"/>
      <c r="BI1328" s="87"/>
      <c r="BJ1328" s="222"/>
      <c r="BK1328" s="222"/>
      <c r="BL1328" s="222"/>
      <c r="BM1328" s="87"/>
      <c r="BN1328" s="87"/>
      <c r="BO1328" s="87"/>
      <c r="BP1328" s="87"/>
      <c r="BQ1328" s="111">
        <f>SUM(BS1328:BW1328)</f>
        <v>0</v>
      </c>
      <c r="BR1328" s="247"/>
      <c r="BS1328" s="87"/>
      <c r="BT1328" s="87"/>
      <c r="BU1328" s="87"/>
      <c r="BV1328" s="87"/>
      <c r="BW1328" s="87"/>
      <c r="BX1328" s="222"/>
      <c r="BY1328" s="222"/>
      <c r="BZ1328" s="111">
        <f>SUM(CA1328:CD1328)</f>
        <v>0</v>
      </c>
      <c r="CA1328" s="87"/>
      <c r="CB1328" s="87"/>
      <c r="CC1328" s="87"/>
      <c r="CD1328" s="87"/>
      <c r="CE1328" s="222"/>
      <c r="CF1328" s="226"/>
      <c r="CG1328" s="568"/>
      <c r="CH1328" s="568"/>
      <c r="CI1328" s="117"/>
      <c r="CJ1328" s="117"/>
      <c r="CK1328" s="117"/>
    </row>
    <row r="1329" spans="1:89" ht="15.75" hidden="1" outlineLevel="1" thickBot="1">
      <c r="A1329" s="117"/>
      <c r="B1329" s="121"/>
      <c r="C1329" s="103"/>
      <c r="D1329" s="121"/>
      <c r="E1329" s="117"/>
      <c r="F1329" s="117"/>
      <c r="G1329" s="111">
        <f>J1329+O1329+P1329+Q1329+R1329</f>
        <v>0</v>
      </c>
      <c r="H1329" s="225">
        <f t="shared" si="1860"/>
        <v>0</v>
      </c>
      <c r="I1329" s="225">
        <f t="shared" si="1860"/>
        <v>0</v>
      </c>
      <c r="J1329" s="111">
        <f t="shared" si="1860"/>
        <v>0</v>
      </c>
      <c r="K1329" s="90"/>
      <c r="L1329" s="90"/>
      <c r="M1329" s="90"/>
      <c r="N1329" s="90"/>
      <c r="O1329" s="90"/>
      <c r="P1329" s="90"/>
      <c r="Q1329" s="90"/>
      <c r="R1329" s="90"/>
      <c r="S1329" s="224"/>
      <c r="T1329" s="87"/>
      <c r="U1329" s="87"/>
      <c r="V1329" s="87"/>
      <c r="W1329" s="87"/>
      <c r="X1329" s="87"/>
      <c r="Y1329" s="87"/>
      <c r="Z1329" s="222"/>
      <c r="AA1329" s="87"/>
      <c r="AB1329" s="111">
        <f>AI1329+AX1329+BA1329+BD1329+BG1329</f>
        <v>0</v>
      </c>
      <c r="AC1329" s="247"/>
      <c r="AD1329" s="247"/>
      <c r="AE1329" s="247"/>
      <c r="AF1329" s="247"/>
      <c r="AG1329" s="247"/>
      <c r="AH1329" s="24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87"/>
      <c r="BG1329" s="87"/>
      <c r="BH1329" s="87"/>
      <c r="BI1329" s="87"/>
      <c r="BJ1329" s="222"/>
      <c r="BK1329" s="222"/>
      <c r="BL1329" s="222"/>
      <c r="BM1329" s="87"/>
      <c r="BN1329" s="87"/>
      <c r="BO1329" s="87"/>
      <c r="BP1329" s="87"/>
      <c r="BQ1329" s="111">
        <f>SUM(BS1329:BW1329)</f>
        <v>0</v>
      </c>
      <c r="BR1329" s="247"/>
      <c r="BS1329" s="87"/>
      <c r="BT1329" s="87"/>
      <c r="BU1329" s="87"/>
      <c r="BV1329" s="87"/>
      <c r="BW1329" s="87"/>
      <c r="BX1329" s="222"/>
      <c r="BY1329" s="222"/>
      <c r="BZ1329" s="111">
        <f>SUM(CA1329:CD1329)</f>
        <v>0</v>
      </c>
      <c r="CA1329" s="87"/>
      <c r="CB1329" s="87"/>
      <c r="CC1329" s="87"/>
      <c r="CD1329" s="87"/>
      <c r="CE1329" s="222"/>
      <c r="CF1329" s="226"/>
      <c r="CG1329" s="568"/>
      <c r="CH1329" s="568"/>
      <c r="CI1329" s="117"/>
      <c r="CJ1329" s="117"/>
      <c r="CK1329" s="117"/>
    </row>
    <row r="1330" spans="1:89" ht="15.75" hidden="1" outlineLevel="1" thickBot="1">
      <c r="A1330" s="128"/>
      <c r="B1330" s="177"/>
      <c r="C1330" s="104" t="s">
        <v>104</v>
      </c>
      <c r="D1330" s="178" t="s">
        <v>13</v>
      </c>
      <c r="E1330" s="179"/>
      <c r="F1330" s="179"/>
      <c r="G1330" s="179"/>
      <c r="H1330" s="179"/>
      <c r="I1330" s="179"/>
      <c r="J1330" s="179"/>
      <c r="K1330" s="179"/>
      <c r="L1330" s="179"/>
      <c r="M1330" s="179"/>
      <c r="N1330" s="179"/>
      <c r="O1330" s="179"/>
      <c r="P1330" s="179"/>
      <c r="Q1330" s="179"/>
      <c r="R1330" s="179"/>
      <c r="S1330" s="179"/>
      <c r="T1330" s="179"/>
      <c r="U1330" s="179"/>
      <c r="V1330" s="179"/>
      <c r="W1330" s="179"/>
      <c r="X1330" s="179"/>
      <c r="Y1330" s="179"/>
      <c r="Z1330" s="179"/>
      <c r="AA1330" s="180"/>
      <c r="AB1330" s="179"/>
      <c r="AC1330" s="179"/>
      <c r="AD1330" s="179"/>
      <c r="AE1330" s="179"/>
      <c r="AF1330" s="179"/>
      <c r="AG1330" s="179"/>
      <c r="AH1330" s="179"/>
      <c r="AI1330" s="179"/>
      <c r="AJ1330" s="181">
        <f>SUM(AJ1328:AJ1329)</f>
        <v>0</v>
      </c>
      <c r="AK1330" s="181">
        <f>SUM(AK1328:AK1329)</f>
        <v>0</v>
      </c>
      <c r="AL1330" s="179"/>
      <c r="AM1330" s="181">
        <f>SUM(AM1328:AM1329)</f>
        <v>0</v>
      </c>
      <c r="AN1330" s="181">
        <f>SUM(AN1328:AN1329)</f>
        <v>0</v>
      </c>
      <c r="AO1330" s="179"/>
      <c r="AP1330" s="181">
        <f>SUM(AP1328:AP1329)</f>
        <v>0</v>
      </c>
      <c r="AQ1330" s="181">
        <f>SUM(AQ1328:AQ1329)</f>
        <v>0</v>
      </c>
      <c r="AR1330" s="179"/>
      <c r="AS1330" s="181">
        <f>SUM(AS1328:AS1329)</f>
        <v>0</v>
      </c>
      <c r="AT1330" s="181">
        <f>SUM(AT1328:AT1329)</f>
        <v>0</v>
      </c>
      <c r="AU1330" s="179"/>
      <c r="AV1330" s="181">
        <f>SUM(AV1328:AV1329)</f>
        <v>0</v>
      </c>
      <c r="AW1330" s="181">
        <f>SUM(AW1328:AW1329)</f>
        <v>0</v>
      </c>
      <c r="AX1330" s="179"/>
      <c r="AY1330" s="181">
        <f>SUM(AY1328:AY1329)</f>
        <v>0</v>
      </c>
      <c r="AZ1330" s="181">
        <f>SUM(AZ1328:AZ1329)</f>
        <v>0</v>
      </c>
      <c r="BA1330" s="179"/>
      <c r="BB1330" s="181">
        <f>SUM(BB1328:BB1329)</f>
        <v>0</v>
      </c>
      <c r="BC1330" s="181">
        <f>SUM(BC1328:BC1329)</f>
        <v>0</v>
      </c>
      <c r="BD1330" s="179"/>
      <c r="BE1330" s="181">
        <f>SUM(BE1328:BE1329)</f>
        <v>0</v>
      </c>
      <c r="BF1330" s="181">
        <f>SUM(BF1328:BF1329)</f>
        <v>0</v>
      </c>
      <c r="BG1330" s="179"/>
      <c r="BH1330" s="181">
        <f>SUM(BH1328:BH1329)</f>
        <v>0</v>
      </c>
      <c r="BI1330" s="181">
        <f>SUM(BI1328:BI1329)</f>
        <v>0</v>
      </c>
      <c r="BJ1330" s="179"/>
      <c r="BK1330" s="181">
        <f>SUM(BK1328:BK1329)</f>
        <v>0</v>
      </c>
      <c r="BL1330" s="181">
        <f>SUM(BL1328:BL1329)</f>
        <v>0</v>
      </c>
      <c r="BM1330" s="179"/>
      <c r="BN1330" s="179"/>
      <c r="BO1330" s="179"/>
      <c r="BP1330" s="179"/>
      <c r="BQ1330" s="181">
        <f t="shared" ref="BQ1330:CD1330" si="1861">SUM(BQ1328:BQ1329)</f>
        <v>0</v>
      </c>
      <c r="BR1330" s="181"/>
      <c r="BS1330" s="181">
        <f t="shared" si="1861"/>
        <v>0</v>
      </c>
      <c r="BT1330" s="181">
        <f t="shared" si="1861"/>
        <v>0</v>
      </c>
      <c r="BU1330" s="181">
        <f t="shared" si="1861"/>
        <v>0</v>
      </c>
      <c r="BV1330" s="181">
        <f t="shared" si="1861"/>
        <v>0</v>
      </c>
      <c r="BW1330" s="181">
        <f t="shared" si="1861"/>
        <v>0</v>
      </c>
      <c r="BX1330" s="181">
        <f>SUM(BX1328:BX1329)</f>
        <v>0</v>
      </c>
      <c r="BY1330" s="181">
        <f>SUM(BY1328:BY1329)</f>
        <v>0</v>
      </c>
      <c r="BZ1330" s="181">
        <f t="shared" si="1861"/>
        <v>0</v>
      </c>
      <c r="CA1330" s="181">
        <f t="shared" si="1861"/>
        <v>0</v>
      </c>
      <c r="CB1330" s="181">
        <f t="shared" si="1861"/>
        <v>0</v>
      </c>
      <c r="CC1330" s="181">
        <f t="shared" si="1861"/>
        <v>0</v>
      </c>
      <c r="CD1330" s="181">
        <f t="shared" si="1861"/>
        <v>0</v>
      </c>
      <c r="CE1330" s="181">
        <f>SUM(CE1328:CE1329)</f>
        <v>0</v>
      </c>
      <c r="CF1330" s="181"/>
      <c r="CG1330" s="593"/>
      <c r="CH1330" s="593"/>
      <c r="CI1330" s="112"/>
      <c r="CJ1330" s="112"/>
      <c r="CK1330" s="112"/>
    </row>
    <row r="1331" spans="1:89" ht="21.75" outlineLevel="1" thickBot="1">
      <c r="A1331" s="182"/>
      <c r="B1331" s="183"/>
      <c r="C1331" s="184"/>
      <c r="D1331" s="185" t="s">
        <v>13</v>
      </c>
      <c r="E1331" s="186"/>
      <c r="F1331" s="186"/>
      <c r="G1331" s="186"/>
      <c r="H1331" s="186"/>
      <c r="I1331" s="186"/>
      <c r="J1331" s="186"/>
      <c r="K1331" s="186"/>
      <c r="L1331" s="186"/>
      <c r="M1331" s="186"/>
      <c r="N1331" s="186"/>
      <c r="O1331" s="186"/>
      <c r="P1331" s="186"/>
      <c r="Q1331" s="186"/>
      <c r="R1331" s="186"/>
      <c r="S1331" s="186"/>
      <c r="T1331" s="186"/>
      <c r="U1331" s="186"/>
      <c r="V1331" s="186"/>
      <c r="W1331" s="186"/>
      <c r="X1331" s="186"/>
      <c r="Y1331" s="186"/>
      <c r="Z1331" s="186"/>
      <c r="AA1331" s="186"/>
      <c r="AB1331" s="186"/>
      <c r="AC1331" s="186"/>
      <c r="AD1331" s="186"/>
      <c r="AE1331" s="186"/>
      <c r="AF1331" s="186"/>
      <c r="AG1331" s="186"/>
      <c r="AH1331" s="186"/>
      <c r="AI1331" s="186"/>
      <c r="AJ1331" s="187">
        <f>AJ1224+AJ1229+AJ1235+AJ1240+AJ1247+AJ1252+AJ1257+AJ1262+AJ1267+AJ1272+AJ1278+AJ1283+AJ1288+AJ1293+AJ1298+AJ1303+AJ1309+AJ1313+AJ1317+AJ1322+AJ1326+AJ1330</f>
        <v>6978.8957943554824</v>
      </c>
      <c r="AK1331" s="187">
        <f>AK1224+AK1229+AK1235+AK1240+AK1247+AK1252+AK1257+AK1262+AK1267+AK1272+AK1278+AK1283+AK1288+AK1293+AK1298+AK1303+AK1309+AK1313+AK1317+AK1322+AK1326+AK1330</f>
        <v>57.029429373330679</v>
      </c>
      <c r="AL1331" s="186"/>
      <c r="AM1331" s="187">
        <f>AM1224+AM1229+AM1235+AM1240+AM1247+AM1252+AM1257+AM1262+AM1267+AM1272+AM1278+AM1283+AM1288+AM1293+AM1298+AM1303+AM1309+AM1313+AM1317+AM1322+AM1326+AM1330</f>
        <v>367.85916286600002</v>
      </c>
      <c r="AN1331" s="187">
        <f>AN1224+AN1229+AN1235+AN1240+AN1247+AN1252+AN1257+AN1262+AN1267+AN1272+AN1278+AN1283+AN1288+AN1293+AN1298+AN1303+AN1309+AN1313+AN1317+AN1322+AN1326+AN1330</f>
        <v>3.5118319201209363</v>
      </c>
      <c r="AO1331" s="186"/>
      <c r="AP1331" s="187">
        <f>AP1224+AP1229+AP1235+AP1240+AP1247+AP1252+AP1257+AP1262+AP1267+AP1272+AP1278+AP1283+AP1288+AP1293+AP1298+AP1303+AP1309+AP1313+AP1317+AP1322+AP1326+AP1330</f>
        <v>49.387088685999998</v>
      </c>
      <c r="AQ1331" s="187">
        <f>AQ1224+AQ1229+AQ1235+AQ1240+AQ1247+AQ1252+AQ1257+AQ1262+AQ1267+AQ1272+AQ1278+AQ1283+AQ1288+AQ1293+AQ1298+AQ1303+AQ1309+AQ1313+AQ1317+AQ1322+AQ1326+AQ1330</f>
        <v>0.50200241047852778</v>
      </c>
      <c r="AR1331" s="186"/>
      <c r="AS1331" s="187">
        <f>AS1224+AS1229+AS1235+AS1240+AS1247+AS1252+AS1257+AS1262+AS1267+AS1272+AS1278+AS1283+AS1288+AS1293+AS1298+AS1303+AS1309+AS1313+AS1317+AS1322+AS1326+AS1330</f>
        <v>441.83756000800008</v>
      </c>
      <c r="AT1331" s="187">
        <f>AT1224+AT1229+AT1235+AT1240+AT1247+AT1252+AT1257+AT1262+AT1267+AT1272+AT1278+AT1283+AT1288+AT1293+AT1298+AT1303+AT1309+AT1313+AT1317+AT1322+AT1326+AT1330</f>
        <v>4.199027450212176</v>
      </c>
      <c r="AU1331" s="186"/>
      <c r="AV1331" s="187">
        <f>AV1224+AV1229+AV1235+AV1240+AV1247+AV1252+AV1257+AV1262+AV1267+AV1272+AV1278+AV1283+AV1288+AV1293+AV1298+AV1303+AV1309+AV1313+AV1317+AV1322+AV1326+AV1330</f>
        <v>803.06050499999992</v>
      </c>
      <c r="AW1331" s="187">
        <f>AW1224+AW1229+AW1235+AW1240+AW1247+AW1252+AW1257+AW1262+AW1267+AW1272+AW1278+AW1283+AW1288+AW1293+AW1298+AW1303+AW1309+AW1313+AW1317+AW1322+AW1326+AW1330</f>
        <v>7.7303242451542875</v>
      </c>
      <c r="AX1331" s="186"/>
      <c r="AY1331" s="187">
        <f>AY1224+AY1229+AY1235+AY1240+AY1247+AY1252+AY1257+AY1262+AY1267+AY1272+AY1278+AY1283+AY1288+AY1293+AY1298+AY1303+AY1309+AY1313+AY1317+AY1322+AY1326+AY1330</f>
        <v>1662.1443165600001</v>
      </c>
      <c r="AZ1331" s="187">
        <f>AZ1224+AZ1229+AZ1235+AZ1240+AZ1247+AZ1252+AZ1257+AZ1262+AZ1267+AZ1272+AZ1278+AZ1283+AZ1288+AZ1293+AZ1298+AZ1303+AZ1309+AZ1313+AZ1317+AZ1322+AZ1326+AZ1330</f>
        <v>15.943186025965929</v>
      </c>
      <c r="BA1331" s="186"/>
      <c r="BB1331" s="187">
        <f>BB1224+BB1229+BB1235+BB1240+BB1247+BB1252+BB1257+BB1262+BB1267+BB1272+BB1278+BB1283+BB1288+BB1293+BB1298+BB1303+BB1309+BB1313+BB1317+BB1322+BB1326+BB1330</f>
        <v>780.6221865</v>
      </c>
      <c r="BC1331" s="187">
        <f>BC1224+BC1229+BC1235+BC1240+BC1247+BC1252+BC1257+BC1262+BC1267+BC1272+BC1278+BC1283+BC1288+BC1293+BC1298+BC1303+BC1309+BC1313+BC1317+BC1322+BC1326+BC1330</f>
        <v>7.7913151753235326</v>
      </c>
      <c r="BD1331" s="186"/>
      <c r="BE1331" s="187">
        <f>BE1224+BE1229+BE1235+BE1240+BE1247+BE1252+BE1257+BE1262+BE1267+BE1272+BE1278+BE1283+BE1288+BE1293+BE1298+BE1303+BE1309+BE1313+BE1317+BE1322+BE1326+BE1330</f>
        <v>741.06256250000001</v>
      </c>
      <c r="BF1331" s="187">
        <f>BF1224+BF1229+BF1235+BF1240+BF1247+BF1252+BF1257+BF1262+BF1267+BF1272+BF1278+BF1283+BF1288+BF1293+BF1298+BF1303+BF1309+BF1313+BF1317+BF1322+BF1326+BF1330</f>
        <v>7.7684903909874388</v>
      </c>
      <c r="BG1331" s="186"/>
      <c r="BH1331" s="187">
        <f>BH1224+BH1229+BH1235+BH1240+BH1247+BH1252+BH1257+BH1262+BH1267+BH1272+BH1278+BH1283+BH1288+BH1293+BH1298+BH1303+BH1309+BH1313+BH1317+BH1322+BH1326+BH1330</f>
        <v>703.66019749999998</v>
      </c>
      <c r="BI1331" s="187">
        <f>BI1224+BI1229+BI1235+BI1240+BI1247+BI1252+BI1257+BI1262+BI1267+BI1272+BI1278+BI1283+BI1288+BI1293+BI1298+BI1303+BI1309+BI1313+BI1317+BI1322+BI1326+BI1330</f>
        <v>7.7476756108272617</v>
      </c>
      <c r="BJ1331" s="186"/>
      <c r="BK1331" s="187">
        <f>BK1224+BK1229+BK1235+BK1240+BK1247+BK1252+BK1257+BK1262+BK1267+BK1272+BK1278+BK1283+BK1288+BK1293+BK1298+BK1303+BK1309+BK1313+BK1317+BK1322+BK1326+BK1330</f>
        <v>668.09126149999997</v>
      </c>
      <c r="BL1331" s="187">
        <f>BL1224+BL1229+BL1235+BL1240+BL1247+BL1252+BL1257+BL1262+BL1267+BL1272+BL1278+BL1283+BL1288+BL1293+BL1298+BL1303+BL1309+BL1313+BL1317+BL1322+BL1326+BL1330</f>
        <v>7.7267655177842185</v>
      </c>
      <c r="BM1331" s="186"/>
      <c r="BN1331" s="186"/>
      <c r="BO1331" s="186"/>
      <c r="BP1331" s="186"/>
      <c r="BQ1331" s="187">
        <f t="shared" ref="BQ1331:BW1331" si="1862">BQ1224+BQ1229+BQ1235+BQ1240+BQ1247+BQ1252+BQ1257+BQ1262+BQ1267+BQ1272+BQ1278+BQ1283+BQ1288+BQ1293+BQ1298+BQ1303+BQ1309+BQ1313+BQ1317+BQ1322+BQ1326+BQ1330</f>
        <v>79.227414942456022</v>
      </c>
      <c r="BR1331" s="187"/>
      <c r="BS1331" s="187">
        <f t="shared" si="1862"/>
        <v>0</v>
      </c>
      <c r="BT1331" s="187">
        <f t="shared" si="1862"/>
        <v>19.118388528322679</v>
      </c>
      <c r="BU1331" s="187">
        <f t="shared" si="1862"/>
        <v>19.5167750643486</v>
      </c>
      <c r="BV1331" s="187">
        <f t="shared" si="1862"/>
        <v>18.976832661201474</v>
      </c>
      <c r="BW1331" s="187">
        <f t="shared" si="1862"/>
        <v>19.697908051432023</v>
      </c>
      <c r="BX1331" s="187">
        <f>BX1224+BX1229+BX1235+BX1240+BX1247+BX1252+BX1257+BX1262+BX1267+BX1272+BX1278+BX1283+BX1288+BX1293+BX1298+BX1303+BX1309+BX1313+BX1317+BX1322+BX1326+BX1330</f>
        <v>18.987232927237706</v>
      </c>
      <c r="BY1331" s="187">
        <f>BY1224+BY1229+BY1235+BY1240+BY1247+BY1252+BY1257+BY1262+BY1267+BY1272+BY1278+BY1283+BY1288+BY1293+BY1298+BY1303+BY1309+BY1313+BY1317+BY1322+BY1326+BY1330</f>
        <v>21.519611342166918</v>
      </c>
      <c r="BZ1331" s="187">
        <f t="shared" ref="BZ1331:CH1331" si="1863">BZ1224+BZ1229+BZ1235+BZ1240+BZ1247+BZ1252+BZ1257+BZ1262+BZ1267+BZ1272+BZ1278+BZ1283+BZ1288+BZ1293+BZ1298+BZ1303+BZ1309+BZ1313+BZ1317+BZ1322+BZ1326+BZ1330</f>
        <v>1.1791014529999999</v>
      </c>
      <c r="CA1331" s="187">
        <f t="shared" si="1863"/>
        <v>0</v>
      </c>
      <c r="CB1331" s="187">
        <f t="shared" si="1863"/>
        <v>0</v>
      </c>
      <c r="CC1331" s="187">
        <f t="shared" si="1863"/>
        <v>3.5592589730000004</v>
      </c>
      <c r="CD1331" s="187">
        <f t="shared" si="1863"/>
        <v>0</v>
      </c>
      <c r="CE1331" s="187">
        <f t="shared" si="1863"/>
        <v>0</v>
      </c>
      <c r="CF1331" s="187">
        <f t="shared" si="1863"/>
        <v>0</v>
      </c>
      <c r="CG1331" s="187">
        <f t="shared" si="1863"/>
        <v>0</v>
      </c>
      <c r="CH1331" s="187">
        <f t="shared" si="1863"/>
        <v>0</v>
      </c>
      <c r="CI1331" s="186"/>
      <c r="CJ1331" s="186"/>
      <c r="CK1331" s="188"/>
    </row>
    <row r="1332" spans="1:89" ht="90">
      <c r="A1332" s="157" t="s">
        <v>437</v>
      </c>
      <c r="B1332" s="158"/>
      <c r="C1332" s="159"/>
      <c r="D1332" s="158"/>
      <c r="E1332" s="158"/>
      <c r="F1332" s="158"/>
      <c r="G1332" s="158"/>
      <c r="H1332" s="158"/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  <c r="T1332" s="158"/>
      <c r="U1332" s="158"/>
      <c r="V1332" s="158"/>
      <c r="W1332" s="158"/>
      <c r="X1332" s="158"/>
      <c r="Y1332" s="158"/>
      <c r="Z1332" s="158"/>
      <c r="AA1332" s="158"/>
      <c r="AB1332" s="158"/>
      <c r="AC1332" s="158"/>
      <c r="AD1332" s="158"/>
      <c r="AE1332" s="158"/>
      <c r="AF1332" s="158"/>
      <c r="AG1332" s="158"/>
      <c r="AH1332" s="158"/>
      <c r="AI1332" s="158"/>
      <c r="AJ1332" s="158"/>
      <c r="AK1332" s="158"/>
      <c r="AL1332" s="158"/>
      <c r="AM1332" s="158"/>
      <c r="AN1332" s="158"/>
      <c r="AO1332" s="158"/>
      <c r="AP1332" s="158"/>
      <c r="AQ1332" s="158"/>
      <c r="AR1332" s="158"/>
      <c r="AS1332" s="158"/>
      <c r="AT1332" s="158"/>
      <c r="AU1332" s="158"/>
      <c r="AV1332" s="158"/>
      <c r="AW1332" s="158"/>
      <c r="AX1332" s="158"/>
      <c r="AY1332" s="158"/>
      <c r="AZ1332" s="158"/>
      <c r="BA1332" s="158"/>
      <c r="BB1332" s="158"/>
      <c r="BC1332" s="158"/>
      <c r="BD1332" s="158"/>
      <c r="BE1332" s="158"/>
      <c r="BF1332" s="158"/>
      <c r="BG1332" s="158"/>
      <c r="BH1332" s="158"/>
      <c r="BI1332" s="158"/>
      <c r="BJ1332" s="158"/>
      <c r="BK1332" s="158"/>
      <c r="BL1332" s="158"/>
      <c r="BM1332" s="158"/>
      <c r="BN1332" s="158"/>
      <c r="BO1332" s="158"/>
      <c r="BP1332" s="158"/>
      <c r="BQ1332" s="158"/>
      <c r="BR1332" s="158"/>
      <c r="BS1332" s="158"/>
      <c r="BT1332" s="158"/>
      <c r="BU1332" s="158"/>
      <c r="BV1332" s="158"/>
      <c r="BW1332" s="158"/>
      <c r="BX1332" s="158"/>
      <c r="BY1332" s="158"/>
      <c r="BZ1332" s="158"/>
      <c r="CA1332" s="158"/>
      <c r="CB1332" s="158"/>
      <c r="CC1332" s="158"/>
      <c r="CD1332" s="158"/>
      <c r="CE1332" s="158"/>
      <c r="CF1332" s="158"/>
      <c r="CG1332" s="158"/>
      <c r="CH1332" s="158"/>
      <c r="CI1332" s="158"/>
      <c r="CJ1332" s="158"/>
      <c r="CK1332" s="158"/>
    </row>
    <row r="1333" spans="1:89" ht="31.5" outlineLevel="1">
      <c r="A1333" s="75"/>
      <c r="B1333" s="75"/>
      <c r="C1333" s="94">
        <v>1</v>
      </c>
      <c r="D1333" s="129" t="s">
        <v>289</v>
      </c>
      <c r="E1333" s="189"/>
      <c r="F1333" s="189"/>
      <c r="G1333" s="189"/>
      <c r="H1333" s="189"/>
      <c r="I1333" s="189"/>
      <c r="J1333" s="189"/>
      <c r="K1333" s="189"/>
      <c r="L1333" s="189"/>
      <c r="M1333" s="189"/>
      <c r="N1333" s="189"/>
      <c r="O1333" s="189"/>
      <c r="P1333" s="189"/>
      <c r="Q1333" s="189"/>
      <c r="R1333" s="189"/>
      <c r="S1333" s="189"/>
      <c r="T1333" s="189"/>
      <c r="U1333" s="189"/>
      <c r="V1333" s="189"/>
      <c r="W1333" s="189"/>
      <c r="X1333" s="189"/>
      <c r="Y1333" s="189"/>
      <c r="Z1333" s="189"/>
      <c r="AA1333" s="189"/>
      <c r="AB1333" s="163">
        <f t="shared" ref="AB1333:BI1333" si="1864">AB1343+AB1348+AB1354+AB1359</f>
        <v>1.557038017038155</v>
      </c>
      <c r="AC1333" s="163"/>
      <c r="AD1333" s="163"/>
      <c r="AE1333" s="163"/>
      <c r="AF1333" s="163"/>
      <c r="AG1333" s="163"/>
      <c r="AH1333" s="163"/>
      <c r="AI1333" s="163">
        <f t="shared" si="1864"/>
        <v>0.18148019599999998</v>
      </c>
      <c r="AJ1333" s="163">
        <f t="shared" si="1864"/>
        <v>62.519927521999996</v>
      </c>
      <c r="AK1333" s="163">
        <f t="shared" si="1864"/>
        <v>0.55325659818454043</v>
      </c>
      <c r="AL1333" s="163">
        <f t="shared" si="1864"/>
        <v>4.0559999999999999E-2</v>
      </c>
      <c r="AM1333" s="163">
        <f t="shared" si="1864"/>
        <v>13.97292</v>
      </c>
      <c r="AN1333" s="163">
        <f t="shared" si="1864"/>
        <v>0.14563579481194469</v>
      </c>
      <c r="AO1333" s="163">
        <f t="shared" si="1864"/>
        <v>8.7263999999999994E-2</v>
      </c>
      <c r="AP1333" s="163">
        <f t="shared" si="1864"/>
        <v>30.062447999999996</v>
      </c>
      <c r="AQ1333" s="163">
        <f t="shared" si="1864"/>
        <v>0.29882526933662323</v>
      </c>
      <c r="AR1333" s="163">
        <f t="shared" si="1864"/>
        <v>5.4830999999999998E-2</v>
      </c>
      <c r="AS1333" s="163">
        <f t="shared" si="1864"/>
        <v>18.889279500000001</v>
      </c>
      <c r="AT1333" s="163">
        <f t="shared" si="1864"/>
        <v>0.19850365042487905</v>
      </c>
      <c r="AU1333" s="163">
        <f t="shared" si="1864"/>
        <v>8.2882999999999998E-2</v>
      </c>
      <c r="AV1333" s="163">
        <f t="shared" si="1864"/>
        <v>28.553193499999999</v>
      </c>
      <c r="AW1333" s="163">
        <f t="shared" si="1864"/>
        <v>0.30114321321683757</v>
      </c>
      <c r="AX1333" s="163">
        <f t="shared" si="1864"/>
        <v>0.265538</v>
      </c>
      <c r="AY1333" s="163">
        <f t="shared" si="1864"/>
        <v>91.477840999999998</v>
      </c>
      <c r="AZ1333" s="163">
        <f t="shared" si="1864"/>
        <v>0.94410792779028452</v>
      </c>
      <c r="BA1333" s="163">
        <f t="shared" si="1864"/>
        <v>0.250332</v>
      </c>
      <c r="BB1333" s="163">
        <f t="shared" si="1864"/>
        <v>86.239373999999998</v>
      </c>
      <c r="BC1333" s="163">
        <f t="shared" si="1864"/>
        <v>0.94536817594711609</v>
      </c>
      <c r="BD1333" s="163">
        <f t="shared" si="1864"/>
        <v>0.23769499999999999</v>
      </c>
      <c r="BE1333" s="163">
        <f t="shared" si="1864"/>
        <v>81.885927499999994</v>
      </c>
      <c r="BF1333" s="163">
        <f t="shared" si="1864"/>
        <v>0.94258008607549248</v>
      </c>
      <c r="BG1333" s="163">
        <f t="shared" si="1864"/>
        <v>0.225497</v>
      </c>
      <c r="BH1333" s="163">
        <f t="shared" si="1864"/>
        <v>77.683716500000003</v>
      </c>
      <c r="BI1333" s="163">
        <f t="shared" si="1864"/>
        <v>0.93925543658208666</v>
      </c>
      <c r="BJ1333" s="163">
        <f>BJ1343+BJ1348+BJ1354+BJ1359</f>
        <v>0.214339</v>
      </c>
      <c r="BK1333" s="163">
        <f>BK1343+BK1348+BK1354+BK1359</f>
        <v>73.839785500000005</v>
      </c>
      <c r="BL1333" s="163">
        <f>BL1343+BL1348+BL1354+BL1359</f>
        <v>0.93802499238751691</v>
      </c>
      <c r="BM1333" s="189"/>
      <c r="BN1333" s="189"/>
      <c r="BO1333" s="189"/>
      <c r="BP1333" s="189"/>
      <c r="BQ1333" s="163">
        <f>BQ1343+BQ1348+BQ1354+BQ1359</f>
        <v>27.071048805742709</v>
      </c>
      <c r="BR1333" s="163"/>
      <c r="BS1333" s="163">
        <f>BS1343+BS1348+BS1354+BS1359</f>
        <v>0</v>
      </c>
      <c r="BT1333" s="163">
        <f t="shared" ref="BT1333:BW1333" si="1865">BT1343+BT1348+BT1354+BT1359</f>
        <v>6.4398199058043204</v>
      </c>
      <c r="BU1333" s="163">
        <f t="shared" si="1865"/>
        <v>6.1993866386547527</v>
      </c>
      <c r="BV1333" s="163">
        <f t="shared" si="1865"/>
        <v>7.2161250680593501</v>
      </c>
      <c r="BW1333" s="163">
        <f t="shared" si="1865"/>
        <v>7.2157171932242861</v>
      </c>
      <c r="BX1333" s="163">
        <f>BX1343+BX1348+BX1354+BX1359</f>
        <v>7.8021486749106161</v>
      </c>
      <c r="BY1333" s="163">
        <f>BY1343+BY1348+BY1354+BY1359</f>
        <v>8.1326765360936886</v>
      </c>
      <c r="BZ1333" s="163">
        <f t="shared" ref="BZ1333:CH1333" si="1866">BZ1343+BZ1348+BZ1354+BZ1359</f>
        <v>3.2994527000000003E-2</v>
      </c>
      <c r="CA1333" s="163">
        <f t="shared" si="1866"/>
        <v>0</v>
      </c>
      <c r="CB1333" s="163">
        <f t="shared" si="1866"/>
        <v>0</v>
      </c>
      <c r="CC1333" s="163">
        <f t="shared" si="1866"/>
        <v>3.2994527000000003E-2</v>
      </c>
      <c r="CD1333" s="163">
        <f t="shared" si="1866"/>
        <v>0</v>
      </c>
      <c r="CE1333" s="163">
        <f t="shared" si="1866"/>
        <v>0</v>
      </c>
      <c r="CF1333" s="163">
        <f t="shared" si="1866"/>
        <v>0</v>
      </c>
      <c r="CG1333" s="163">
        <f t="shared" si="1866"/>
        <v>0</v>
      </c>
      <c r="CH1333" s="163">
        <f t="shared" si="1866"/>
        <v>0</v>
      </c>
      <c r="CI1333" s="189"/>
      <c r="CJ1333" s="189"/>
      <c r="CK1333" s="189"/>
    </row>
    <row r="1334" spans="1:89" outlineLevel="1">
      <c r="A1334" s="214"/>
      <c r="B1334" s="214"/>
      <c r="C1334" s="95" t="s">
        <v>44</v>
      </c>
      <c r="D1334" s="122" t="s">
        <v>101</v>
      </c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221"/>
      <c r="AB1334" s="112"/>
      <c r="AC1334" s="246"/>
      <c r="AD1334" s="246"/>
      <c r="AE1334" s="246"/>
      <c r="AF1334" s="246"/>
      <c r="AG1334" s="246"/>
      <c r="AH1334" s="246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246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246"/>
      <c r="CG1334" s="582"/>
      <c r="CH1334" s="582"/>
      <c r="CI1334" s="112"/>
      <c r="CJ1334" s="112"/>
      <c r="CK1334" s="112"/>
    </row>
    <row r="1335" spans="1:89" s="220" customFormat="1" outlineLevel="1">
      <c r="A1335" s="214"/>
      <c r="B1335" s="214"/>
      <c r="C1335" s="466" t="s">
        <v>203</v>
      </c>
      <c r="D1335" s="464" t="s">
        <v>418</v>
      </c>
      <c r="E1335" s="222"/>
      <c r="F1335" s="222" t="s">
        <v>14</v>
      </c>
      <c r="G1335" s="599">
        <f t="shared" ref="G1335:G1342" si="1867">J1335+O1335+P1335+Q1335+I1335</f>
        <v>10</v>
      </c>
      <c r="H1335" s="224">
        <f>H1336+H1337+H1338</f>
        <v>0</v>
      </c>
      <c r="I1335" s="224">
        <f>I1336+I1337+I1338</f>
        <v>0</v>
      </c>
      <c r="J1335" s="224">
        <f>J1336+J1337+J1338</f>
        <v>10</v>
      </c>
      <c r="K1335" s="224">
        <f t="shared" ref="K1335" si="1868">K1336+K1337+K1338</f>
        <v>0</v>
      </c>
      <c r="L1335" s="224">
        <f t="shared" ref="L1335" si="1869">L1336+L1337+L1338</f>
        <v>0</v>
      </c>
      <c r="M1335" s="224">
        <f t="shared" ref="M1335" si="1870">M1336+M1337+M1338</f>
        <v>0</v>
      </c>
      <c r="N1335" s="224">
        <f t="shared" ref="N1335:O1335" si="1871">N1336+N1337+N1338</f>
        <v>0</v>
      </c>
      <c r="O1335" s="571">
        <f t="shared" si="1871"/>
        <v>0</v>
      </c>
      <c r="P1335" s="224">
        <f t="shared" ref="P1335" si="1872">P1336+P1337+P1338</f>
        <v>0</v>
      </c>
      <c r="Q1335" s="224">
        <f t="shared" ref="Q1335" si="1873">Q1336+Q1337+Q1338</f>
        <v>0</v>
      </c>
      <c r="R1335" s="224">
        <f t="shared" ref="R1335" si="1874">R1336+R1337+R1338</f>
        <v>0</v>
      </c>
      <c r="S1335" s="224">
        <f t="shared" ref="S1335" si="1875">S1336+S1337+S1338</f>
        <v>0</v>
      </c>
      <c r="T1335" s="221">
        <f t="shared" ref="T1335:T1341" si="1876">SUM(U1335:Z1335)</f>
        <v>0</v>
      </c>
      <c r="U1335" s="221">
        <f t="shared" ref="U1335:V1335" si="1877">U1336+U1337+U1338</f>
        <v>0</v>
      </c>
      <c r="V1335" s="221">
        <f t="shared" si="1877"/>
        <v>0</v>
      </c>
      <c r="W1335" s="221">
        <f>W1336+W1337+W1338</f>
        <v>0</v>
      </c>
      <c r="X1335" s="221">
        <f t="shared" ref="X1335:Z1335" si="1878">X1336+X1337+X1338</f>
        <v>0</v>
      </c>
      <c r="Y1335" s="221">
        <f t="shared" si="1878"/>
        <v>0</v>
      </c>
      <c r="Z1335" s="221">
        <f t="shared" si="1878"/>
        <v>0</v>
      </c>
      <c r="AA1335" s="229" t="s">
        <v>316</v>
      </c>
      <c r="AB1335" s="575">
        <f t="shared" ref="AB1335:AB1342" si="1879">AI1335+AX1335+BA1335+BD1335+AF1335</f>
        <v>0</v>
      </c>
      <c r="AC1335" s="222">
        <f t="shared" ref="AC1335:AE1335" si="1880">AC1336+AC1337+AC1338</f>
        <v>0</v>
      </c>
      <c r="AD1335" s="222">
        <f t="shared" si="1880"/>
        <v>0</v>
      </c>
      <c r="AE1335" s="222">
        <f t="shared" si="1880"/>
        <v>0</v>
      </c>
      <c r="AF1335" s="403">
        <v>0</v>
      </c>
      <c r="AG1335" s="403">
        <v>0</v>
      </c>
      <c r="AH1335" s="403">
        <v>0</v>
      </c>
      <c r="AI1335" s="403">
        <v>0</v>
      </c>
      <c r="AJ1335" s="403">
        <v>0</v>
      </c>
      <c r="AK1335" s="403">
        <v>0</v>
      </c>
      <c r="AL1335" s="403">
        <v>0</v>
      </c>
      <c r="AM1335" s="403">
        <v>0</v>
      </c>
      <c r="AN1335" s="403">
        <v>0</v>
      </c>
      <c r="AO1335" s="403">
        <v>0</v>
      </c>
      <c r="AP1335" s="403">
        <v>0</v>
      </c>
      <c r="AQ1335" s="403">
        <v>0</v>
      </c>
      <c r="AR1335" s="403">
        <v>0</v>
      </c>
      <c r="AS1335" s="403">
        <v>0</v>
      </c>
      <c r="AT1335" s="403">
        <v>0</v>
      </c>
      <c r="AU1335" s="403">
        <v>0</v>
      </c>
      <c r="AV1335" s="403">
        <v>0</v>
      </c>
      <c r="AW1335" s="403">
        <v>0</v>
      </c>
      <c r="AX1335" s="403">
        <v>0</v>
      </c>
      <c r="AY1335" s="403">
        <v>0</v>
      </c>
      <c r="AZ1335" s="403">
        <v>0</v>
      </c>
      <c r="BA1335" s="403">
        <v>0</v>
      </c>
      <c r="BB1335" s="403">
        <v>0</v>
      </c>
      <c r="BC1335" s="403">
        <v>0</v>
      </c>
      <c r="BD1335" s="403">
        <v>0</v>
      </c>
      <c r="BE1335" s="403">
        <v>0</v>
      </c>
      <c r="BF1335" s="403">
        <v>0</v>
      </c>
      <c r="BG1335" s="403">
        <v>0</v>
      </c>
      <c r="BH1335" s="403">
        <v>0</v>
      </c>
      <c r="BI1335" s="403">
        <v>0</v>
      </c>
      <c r="BJ1335" s="403">
        <v>0</v>
      </c>
      <c r="BK1335" s="403">
        <v>0</v>
      </c>
      <c r="BL1335" s="403">
        <v>0</v>
      </c>
      <c r="BM1335" s="235"/>
      <c r="BN1335" s="235"/>
      <c r="BO1335" s="235"/>
      <c r="BP1335" s="235"/>
      <c r="BQ1335" s="575">
        <f>SUM(BU1335:BY1335)</f>
        <v>0</v>
      </c>
      <c r="BR1335" s="239"/>
      <c r="BS1335" s="222">
        <f t="shared" ref="BS1335" si="1881">BS1336+BS1337+BS1338</f>
        <v>0</v>
      </c>
      <c r="BT1335" s="222">
        <f t="shared" ref="BT1335" si="1882">BT1336+BT1337+BT1338</f>
        <v>0</v>
      </c>
      <c r="BU1335" s="222">
        <f t="shared" ref="BU1335" si="1883">BU1336+BU1337+BU1338</f>
        <v>0</v>
      </c>
      <c r="BV1335" s="222">
        <f t="shared" ref="BV1335" si="1884">BV1336+BV1337+BV1338</f>
        <v>0</v>
      </c>
      <c r="BW1335" s="222">
        <f t="shared" ref="BW1335" si="1885">BW1336+BW1337+BW1338</f>
        <v>0</v>
      </c>
      <c r="BX1335" s="222">
        <f t="shared" ref="BX1335" si="1886">BX1336+BX1337+BX1338</f>
        <v>0</v>
      </c>
      <c r="BY1335" s="222">
        <f t="shared" ref="BY1335" si="1887">BY1336+BY1337+BY1338</f>
        <v>0</v>
      </c>
      <c r="BZ1335" s="112"/>
      <c r="CA1335" s="239"/>
      <c r="CB1335" s="112"/>
      <c r="CC1335" s="112"/>
      <c r="CD1335" s="112"/>
      <c r="CE1335" s="112"/>
      <c r="CF1335" s="246"/>
      <c r="CG1335" s="582"/>
      <c r="CH1335" s="582"/>
      <c r="CI1335" s="112"/>
      <c r="CJ1335" s="112"/>
      <c r="CK1335" s="112"/>
    </row>
    <row r="1336" spans="1:89" s="220" customFormat="1" ht="45" outlineLevel="1">
      <c r="A1336" s="222"/>
      <c r="B1336" s="222"/>
      <c r="C1336" s="569" t="s">
        <v>419</v>
      </c>
      <c r="D1336" s="219" t="s">
        <v>422</v>
      </c>
      <c r="E1336" s="222" t="s">
        <v>74</v>
      </c>
      <c r="F1336" s="222" t="s">
        <v>14</v>
      </c>
      <c r="G1336" s="599">
        <f t="shared" si="1867"/>
        <v>0</v>
      </c>
      <c r="H1336" s="570"/>
      <c r="I1336" s="571"/>
      <c r="J1336" s="570"/>
      <c r="K1336" s="571">
        <v>0</v>
      </c>
      <c r="L1336" s="571">
        <v>0</v>
      </c>
      <c r="M1336" s="571">
        <v>0</v>
      </c>
      <c r="N1336" s="571">
        <v>0</v>
      </c>
      <c r="O1336" s="571">
        <f t="shared" ref="O1336:O1341" si="1888">SUM(K1336:N1336)</f>
        <v>0</v>
      </c>
      <c r="P1336" s="571">
        <v>0</v>
      </c>
      <c r="Q1336" s="571">
        <v>0</v>
      </c>
      <c r="R1336" s="571">
        <v>0</v>
      </c>
      <c r="S1336" s="571">
        <v>0</v>
      </c>
      <c r="T1336" s="221">
        <f t="shared" si="1876"/>
        <v>0</v>
      </c>
      <c r="U1336" s="222"/>
      <c r="V1336" s="222"/>
      <c r="W1336" s="222"/>
      <c r="X1336" s="222"/>
      <c r="Y1336" s="222"/>
      <c r="Z1336" s="222"/>
      <c r="AA1336" s="229" t="s">
        <v>316</v>
      </c>
      <c r="AB1336" s="575">
        <f t="shared" si="1879"/>
        <v>0</v>
      </c>
      <c r="AC1336" s="222"/>
      <c r="AD1336" s="568">
        <f t="shared" ref="AD1336:AD1340" si="1889">AC1336*344.5</f>
        <v>0</v>
      </c>
      <c r="AE1336" s="578"/>
      <c r="AF1336" s="403"/>
      <c r="AG1336" s="648">
        <v>0</v>
      </c>
      <c r="AH1336" s="691"/>
      <c r="AI1336" s="403"/>
      <c r="AJ1336" s="648">
        <v>0</v>
      </c>
      <c r="AK1336" s="403"/>
      <c r="AL1336" s="648">
        <v>0</v>
      </c>
      <c r="AM1336" s="648">
        <v>0</v>
      </c>
      <c r="AN1336" s="648">
        <v>0</v>
      </c>
      <c r="AO1336" s="648">
        <v>0</v>
      </c>
      <c r="AP1336" s="648">
        <v>0</v>
      </c>
      <c r="AQ1336" s="648">
        <v>0</v>
      </c>
      <c r="AR1336" s="648">
        <v>0</v>
      </c>
      <c r="AS1336" s="648">
        <v>0</v>
      </c>
      <c r="AT1336" s="648">
        <v>0</v>
      </c>
      <c r="AU1336" s="648">
        <v>0</v>
      </c>
      <c r="AV1336" s="648">
        <v>0</v>
      </c>
      <c r="AW1336" s="648">
        <v>0</v>
      </c>
      <c r="AX1336" s="403">
        <v>0</v>
      </c>
      <c r="AY1336" s="403">
        <v>0</v>
      </c>
      <c r="AZ1336" s="403">
        <v>0</v>
      </c>
      <c r="BA1336" s="648">
        <v>0</v>
      </c>
      <c r="BB1336" s="648">
        <v>0</v>
      </c>
      <c r="BC1336" s="648">
        <v>0</v>
      </c>
      <c r="BD1336" s="648">
        <v>0</v>
      </c>
      <c r="BE1336" s="648">
        <v>0</v>
      </c>
      <c r="BF1336" s="648">
        <v>0</v>
      </c>
      <c r="BG1336" s="648">
        <v>0</v>
      </c>
      <c r="BH1336" s="648">
        <v>0</v>
      </c>
      <c r="BI1336" s="648">
        <v>0</v>
      </c>
      <c r="BJ1336" s="648">
        <v>0</v>
      </c>
      <c r="BK1336" s="648">
        <v>0</v>
      </c>
      <c r="BL1336" s="648">
        <v>0</v>
      </c>
      <c r="BM1336" s="403"/>
      <c r="BN1336" s="403"/>
      <c r="BO1336" s="403"/>
      <c r="BP1336" s="403"/>
      <c r="BQ1336" s="599">
        <f>SUM(BS1336:BW1336)</f>
        <v>0</v>
      </c>
      <c r="BR1336" s="223"/>
      <c r="BS1336" s="223"/>
      <c r="BT1336" s="223"/>
      <c r="BU1336" s="223">
        <v>0</v>
      </c>
      <c r="BV1336" s="223">
        <v>0</v>
      </c>
      <c r="BW1336" s="223">
        <v>0</v>
      </c>
      <c r="BX1336" s="223">
        <v>0</v>
      </c>
      <c r="BY1336" s="223">
        <v>0</v>
      </c>
      <c r="BZ1336" s="222"/>
      <c r="CA1336" s="223"/>
      <c r="CB1336" s="222"/>
      <c r="CC1336" s="222"/>
      <c r="CD1336" s="222"/>
      <c r="CE1336" s="222"/>
      <c r="CF1336" s="222"/>
      <c r="CG1336" s="222"/>
      <c r="CH1336" s="222"/>
      <c r="CI1336" s="221"/>
      <c r="CJ1336" s="221"/>
      <c r="CK1336" s="214"/>
    </row>
    <row r="1337" spans="1:89" s="220" customFormat="1" ht="30" outlineLevel="1">
      <c r="A1337" s="568"/>
      <c r="B1337" s="568"/>
      <c r="C1337" s="569" t="s">
        <v>420</v>
      </c>
      <c r="D1337" s="219" t="s">
        <v>423</v>
      </c>
      <c r="E1337" s="222" t="s">
        <v>345</v>
      </c>
      <c r="F1337" s="222" t="s">
        <v>14</v>
      </c>
      <c r="G1337" s="599">
        <f t="shared" si="1867"/>
        <v>10</v>
      </c>
      <c r="H1337" s="570"/>
      <c r="I1337" s="571"/>
      <c r="J1337" s="570">
        <v>10</v>
      </c>
      <c r="K1337" s="571">
        <v>0</v>
      </c>
      <c r="L1337" s="571">
        <v>0</v>
      </c>
      <c r="M1337" s="571">
        <v>0</v>
      </c>
      <c r="N1337" s="571">
        <v>0</v>
      </c>
      <c r="O1337" s="571">
        <f t="shared" si="1888"/>
        <v>0</v>
      </c>
      <c r="P1337" s="571">
        <v>0</v>
      </c>
      <c r="Q1337" s="571">
        <v>0</v>
      </c>
      <c r="R1337" s="571">
        <v>0</v>
      </c>
      <c r="S1337" s="571">
        <v>0</v>
      </c>
      <c r="T1337" s="221">
        <f t="shared" si="1876"/>
        <v>0</v>
      </c>
      <c r="U1337" s="568"/>
      <c r="V1337" s="568"/>
      <c r="W1337" s="568"/>
      <c r="X1337" s="568"/>
      <c r="Y1337" s="568"/>
      <c r="Z1337" s="568"/>
      <c r="AA1337" s="229" t="s">
        <v>316</v>
      </c>
      <c r="AB1337" s="575">
        <f t="shared" si="1879"/>
        <v>0</v>
      </c>
      <c r="AC1337" s="222"/>
      <c r="AD1337" s="568">
        <f t="shared" si="1889"/>
        <v>0</v>
      </c>
      <c r="AE1337" s="578"/>
      <c r="AF1337" s="403"/>
      <c r="AG1337" s="648">
        <v>0</v>
      </c>
      <c r="AH1337" s="692">
        <v>0</v>
      </c>
      <c r="AI1337" s="648">
        <v>0</v>
      </c>
      <c r="AJ1337" s="648">
        <v>0</v>
      </c>
      <c r="AK1337" s="648">
        <v>0</v>
      </c>
      <c r="AL1337" s="648">
        <v>0</v>
      </c>
      <c r="AM1337" s="648">
        <v>0</v>
      </c>
      <c r="AN1337" s="648">
        <v>0</v>
      </c>
      <c r="AO1337" s="648">
        <v>0</v>
      </c>
      <c r="AP1337" s="648">
        <v>0</v>
      </c>
      <c r="AQ1337" s="648">
        <v>0</v>
      </c>
      <c r="AR1337" s="648">
        <v>0</v>
      </c>
      <c r="AS1337" s="648">
        <v>0</v>
      </c>
      <c r="AT1337" s="648">
        <v>0</v>
      </c>
      <c r="AU1337" s="648">
        <v>0</v>
      </c>
      <c r="AV1337" s="648">
        <v>0</v>
      </c>
      <c r="AW1337" s="648">
        <v>0</v>
      </c>
      <c r="AX1337" s="403">
        <v>0</v>
      </c>
      <c r="AY1337" s="403">
        <v>0</v>
      </c>
      <c r="AZ1337" s="403">
        <v>0</v>
      </c>
      <c r="BA1337" s="648">
        <v>0</v>
      </c>
      <c r="BB1337" s="648">
        <v>0</v>
      </c>
      <c r="BC1337" s="648">
        <v>0</v>
      </c>
      <c r="BD1337" s="648">
        <v>0</v>
      </c>
      <c r="BE1337" s="648">
        <v>0</v>
      </c>
      <c r="BF1337" s="648">
        <v>0</v>
      </c>
      <c r="BG1337" s="648">
        <v>0</v>
      </c>
      <c r="BH1337" s="648">
        <v>0</v>
      </c>
      <c r="BI1337" s="648">
        <v>0</v>
      </c>
      <c r="BJ1337" s="648">
        <v>0</v>
      </c>
      <c r="BK1337" s="648">
        <v>0</v>
      </c>
      <c r="BL1337" s="648">
        <v>0</v>
      </c>
      <c r="BM1337" s="648"/>
      <c r="BN1337" s="648"/>
      <c r="BO1337" s="648"/>
      <c r="BP1337" s="648"/>
      <c r="BQ1337" s="599">
        <f t="shared" ref="BQ1337:BQ1341" si="1890">SUM(BS1337:BW1337)</f>
        <v>0</v>
      </c>
      <c r="BR1337" s="223"/>
      <c r="BS1337" s="660"/>
      <c r="BT1337" s="660"/>
      <c r="BU1337" s="660">
        <v>0</v>
      </c>
      <c r="BV1337" s="660">
        <v>0</v>
      </c>
      <c r="BW1337" s="660">
        <v>0</v>
      </c>
      <c r="BX1337" s="660">
        <v>0</v>
      </c>
      <c r="BY1337" s="660">
        <v>0</v>
      </c>
      <c r="BZ1337" s="570"/>
      <c r="CA1337" s="223"/>
      <c r="CB1337" s="578"/>
      <c r="CC1337" s="578"/>
      <c r="CD1337" s="578"/>
      <c r="CE1337" s="578"/>
      <c r="CF1337" s="578"/>
      <c r="CG1337" s="578"/>
      <c r="CH1337" s="578"/>
      <c r="CI1337" s="578"/>
      <c r="CJ1337" s="578"/>
      <c r="CK1337" s="577"/>
    </row>
    <row r="1338" spans="1:89" s="220" customFormat="1" ht="30" outlineLevel="1">
      <c r="A1338" s="568"/>
      <c r="B1338" s="568"/>
      <c r="C1338" s="574" t="s">
        <v>421</v>
      </c>
      <c r="D1338" s="313" t="s">
        <v>424</v>
      </c>
      <c r="E1338" s="222" t="s">
        <v>75</v>
      </c>
      <c r="F1338" s="222" t="s">
        <v>14</v>
      </c>
      <c r="G1338" s="599">
        <f t="shared" si="1867"/>
        <v>0</v>
      </c>
      <c r="H1338" s="570"/>
      <c r="I1338" s="571"/>
      <c r="J1338" s="570"/>
      <c r="K1338" s="571">
        <v>0</v>
      </c>
      <c r="L1338" s="571">
        <v>0</v>
      </c>
      <c r="M1338" s="571">
        <v>0</v>
      </c>
      <c r="N1338" s="571">
        <v>0</v>
      </c>
      <c r="O1338" s="571">
        <f t="shared" si="1888"/>
        <v>0</v>
      </c>
      <c r="P1338" s="571">
        <v>0</v>
      </c>
      <c r="Q1338" s="571">
        <v>0</v>
      </c>
      <c r="R1338" s="571">
        <v>0</v>
      </c>
      <c r="S1338" s="571">
        <v>0</v>
      </c>
      <c r="T1338" s="221">
        <f t="shared" si="1876"/>
        <v>0</v>
      </c>
      <c r="U1338" s="568"/>
      <c r="V1338" s="568"/>
      <c r="W1338" s="568">
        <v>0</v>
      </c>
      <c r="X1338" s="568"/>
      <c r="Y1338" s="568"/>
      <c r="Z1338" s="568"/>
      <c r="AA1338" s="296" t="s">
        <v>316</v>
      </c>
      <c r="AB1338" s="575">
        <f t="shared" si="1879"/>
        <v>0</v>
      </c>
      <c r="AC1338" s="212"/>
      <c r="AD1338" s="568">
        <f t="shared" si="1889"/>
        <v>0</v>
      </c>
      <c r="AE1338" s="584"/>
      <c r="AF1338" s="693"/>
      <c r="AG1338" s="648">
        <v>0</v>
      </c>
      <c r="AH1338" s="692">
        <v>0</v>
      </c>
      <c r="AI1338" s="648">
        <v>0</v>
      </c>
      <c r="AJ1338" s="648">
        <v>0</v>
      </c>
      <c r="AK1338" s="648">
        <v>0</v>
      </c>
      <c r="AL1338" s="648">
        <v>0</v>
      </c>
      <c r="AM1338" s="648">
        <v>0</v>
      </c>
      <c r="AN1338" s="648">
        <v>0</v>
      </c>
      <c r="AO1338" s="648">
        <v>0</v>
      </c>
      <c r="AP1338" s="648">
        <v>0</v>
      </c>
      <c r="AQ1338" s="648">
        <v>0</v>
      </c>
      <c r="AR1338" s="648">
        <v>0</v>
      </c>
      <c r="AS1338" s="648">
        <v>0</v>
      </c>
      <c r="AT1338" s="648">
        <v>0</v>
      </c>
      <c r="AU1338" s="648">
        <v>0</v>
      </c>
      <c r="AV1338" s="648">
        <v>0</v>
      </c>
      <c r="AW1338" s="648">
        <v>0</v>
      </c>
      <c r="AX1338" s="403">
        <v>0</v>
      </c>
      <c r="AY1338" s="403">
        <v>0</v>
      </c>
      <c r="AZ1338" s="403">
        <v>0</v>
      </c>
      <c r="BA1338" s="648">
        <v>0</v>
      </c>
      <c r="BB1338" s="648">
        <v>0</v>
      </c>
      <c r="BC1338" s="648">
        <v>0</v>
      </c>
      <c r="BD1338" s="648">
        <v>0</v>
      </c>
      <c r="BE1338" s="648">
        <v>0</v>
      </c>
      <c r="BF1338" s="648">
        <v>0</v>
      </c>
      <c r="BG1338" s="648">
        <v>0</v>
      </c>
      <c r="BH1338" s="648">
        <v>0</v>
      </c>
      <c r="BI1338" s="648">
        <v>0</v>
      </c>
      <c r="BJ1338" s="648">
        <v>0</v>
      </c>
      <c r="BK1338" s="648">
        <v>0</v>
      </c>
      <c r="BL1338" s="648">
        <v>0</v>
      </c>
      <c r="BM1338" s="648"/>
      <c r="BN1338" s="648"/>
      <c r="BO1338" s="648"/>
      <c r="BP1338" s="648"/>
      <c r="BQ1338" s="599">
        <f t="shared" si="1890"/>
        <v>0</v>
      </c>
      <c r="BR1338" s="223"/>
      <c r="BS1338" s="660"/>
      <c r="BT1338" s="660"/>
      <c r="BU1338" s="660">
        <v>0</v>
      </c>
      <c r="BV1338" s="660">
        <v>0</v>
      </c>
      <c r="BW1338" s="660">
        <v>0</v>
      </c>
      <c r="BX1338" s="660">
        <v>0</v>
      </c>
      <c r="BY1338" s="660">
        <v>0</v>
      </c>
      <c r="BZ1338" s="570"/>
      <c r="CA1338" s="223"/>
      <c r="CB1338" s="578"/>
      <c r="CC1338" s="578"/>
      <c r="CD1338" s="578"/>
      <c r="CE1338" s="578"/>
      <c r="CF1338" s="578"/>
      <c r="CG1338" s="578"/>
      <c r="CH1338" s="578"/>
      <c r="CI1338" s="578"/>
      <c r="CJ1338" s="578"/>
      <c r="CK1338" s="577"/>
    </row>
    <row r="1339" spans="1:89" s="220" customFormat="1" ht="30" outlineLevel="1">
      <c r="A1339" s="568"/>
      <c r="B1339" s="568"/>
      <c r="C1339" s="466" t="s">
        <v>205</v>
      </c>
      <c r="D1339" s="467" t="s">
        <v>425</v>
      </c>
      <c r="E1339" s="222" t="s">
        <v>75</v>
      </c>
      <c r="F1339" s="222" t="s">
        <v>14</v>
      </c>
      <c r="G1339" s="599">
        <f t="shared" si="1867"/>
        <v>1</v>
      </c>
      <c r="H1339" s="570"/>
      <c r="I1339" s="571"/>
      <c r="J1339" s="570">
        <v>1</v>
      </c>
      <c r="K1339" s="571">
        <v>0</v>
      </c>
      <c r="L1339" s="571">
        <v>0</v>
      </c>
      <c r="M1339" s="571">
        <v>0</v>
      </c>
      <c r="N1339" s="571">
        <v>0</v>
      </c>
      <c r="O1339" s="571">
        <f t="shared" si="1888"/>
        <v>0</v>
      </c>
      <c r="P1339" s="571">
        <v>0</v>
      </c>
      <c r="Q1339" s="571">
        <v>0</v>
      </c>
      <c r="R1339" s="571">
        <v>0</v>
      </c>
      <c r="S1339" s="571">
        <v>0</v>
      </c>
      <c r="T1339" s="221">
        <f t="shared" si="1876"/>
        <v>0</v>
      </c>
      <c r="U1339" s="568"/>
      <c r="V1339" s="568"/>
      <c r="W1339" s="568">
        <v>0</v>
      </c>
      <c r="X1339" s="568"/>
      <c r="Y1339" s="568"/>
      <c r="Z1339" s="568"/>
      <c r="AA1339" s="222" t="s">
        <v>316</v>
      </c>
      <c r="AB1339" s="575">
        <f t="shared" si="1879"/>
        <v>0</v>
      </c>
      <c r="AC1339" s="222"/>
      <c r="AD1339" s="568">
        <f t="shared" si="1889"/>
        <v>0</v>
      </c>
      <c r="AE1339" s="584"/>
      <c r="AF1339" s="403"/>
      <c r="AG1339" s="648">
        <v>0</v>
      </c>
      <c r="AH1339" s="629"/>
      <c r="AI1339" s="648">
        <v>0</v>
      </c>
      <c r="AJ1339" s="648">
        <v>0</v>
      </c>
      <c r="AK1339" s="648">
        <v>0</v>
      </c>
      <c r="AL1339" s="648"/>
      <c r="AM1339" s="694">
        <v>0</v>
      </c>
      <c r="AN1339" s="648"/>
      <c r="AO1339" s="648"/>
      <c r="AP1339" s="694">
        <v>0</v>
      </c>
      <c r="AQ1339" s="648"/>
      <c r="AR1339" s="648"/>
      <c r="AS1339" s="694">
        <v>0</v>
      </c>
      <c r="AT1339" s="648"/>
      <c r="AU1339" s="648"/>
      <c r="AV1339" s="694">
        <v>0</v>
      </c>
      <c r="AW1339" s="648"/>
      <c r="AX1339" s="403">
        <v>0</v>
      </c>
      <c r="AY1339" s="403">
        <v>0</v>
      </c>
      <c r="AZ1339" s="403">
        <v>0</v>
      </c>
      <c r="BA1339" s="648"/>
      <c r="BB1339" s="694">
        <v>0</v>
      </c>
      <c r="BC1339" s="648"/>
      <c r="BD1339" s="648"/>
      <c r="BE1339" s="694">
        <v>0</v>
      </c>
      <c r="BF1339" s="648"/>
      <c r="BG1339" s="648"/>
      <c r="BH1339" s="694">
        <v>0</v>
      </c>
      <c r="BI1339" s="648"/>
      <c r="BJ1339" s="648"/>
      <c r="BK1339" s="694">
        <v>0</v>
      </c>
      <c r="BL1339" s="648"/>
      <c r="BM1339" s="648"/>
      <c r="BN1339" s="648"/>
      <c r="BO1339" s="648"/>
      <c r="BP1339" s="648"/>
      <c r="BQ1339" s="599">
        <f t="shared" si="1890"/>
        <v>0</v>
      </c>
      <c r="BR1339" s="223"/>
      <c r="BS1339" s="660"/>
      <c r="BT1339" s="660"/>
      <c r="BU1339" s="660">
        <v>0</v>
      </c>
      <c r="BV1339" s="660">
        <v>0</v>
      </c>
      <c r="BW1339" s="660">
        <v>0</v>
      </c>
      <c r="BX1339" s="660">
        <v>0</v>
      </c>
      <c r="BY1339" s="660">
        <v>0</v>
      </c>
      <c r="BZ1339" s="570"/>
      <c r="CA1339" s="223"/>
      <c r="CB1339" s="578"/>
      <c r="CC1339" s="578">
        <v>0</v>
      </c>
      <c r="CD1339" s="578"/>
      <c r="CE1339" s="578"/>
      <c r="CF1339" s="578"/>
      <c r="CG1339" s="578"/>
      <c r="CH1339" s="578"/>
      <c r="CI1339" s="578"/>
      <c r="CJ1339" s="578"/>
      <c r="CK1339" s="577"/>
    </row>
    <row r="1340" spans="1:89" s="220" customFormat="1" ht="30" outlineLevel="1">
      <c r="A1340" s="568"/>
      <c r="B1340" s="568"/>
      <c r="C1340" s="468" t="s">
        <v>207</v>
      </c>
      <c r="D1340" s="467" t="s">
        <v>371</v>
      </c>
      <c r="E1340" s="222" t="s">
        <v>75</v>
      </c>
      <c r="F1340" s="222" t="s">
        <v>14</v>
      </c>
      <c r="G1340" s="599">
        <f t="shared" si="1867"/>
        <v>0</v>
      </c>
      <c r="H1340" s="570"/>
      <c r="I1340" s="571"/>
      <c r="J1340" s="570"/>
      <c r="K1340" s="571">
        <v>0</v>
      </c>
      <c r="L1340" s="571">
        <v>0</v>
      </c>
      <c r="M1340" s="571">
        <v>0</v>
      </c>
      <c r="N1340" s="571">
        <v>0</v>
      </c>
      <c r="O1340" s="571">
        <f t="shared" si="1888"/>
        <v>0</v>
      </c>
      <c r="P1340" s="571">
        <v>0</v>
      </c>
      <c r="Q1340" s="571">
        <v>0</v>
      </c>
      <c r="R1340" s="571">
        <v>0</v>
      </c>
      <c r="S1340" s="571">
        <v>0</v>
      </c>
      <c r="T1340" s="221">
        <f t="shared" si="1876"/>
        <v>0</v>
      </c>
      <c r="U1340" s="568"/>
      <c r="V1340" s="568"/>
      <c r="W1340" s="568"/>
      <c r="X1340" s="568"/>
      <c r="Y1340" s="568"/>
      <c r="Z1340" s="568"/>
      <c r="AA1340" s="222" t="s">
        <v>316</v>
      </c>
      <c r="AB1340" s="575">
        <f t="shared" si="1879"/>
        <v>0.54570432152755655</v>
      </c>
      <c r="AC1340" s="222"/>
      <c r="AD1340" s="568">
        <f t="shared" si="1889"/>
        <v>0</v>
      </c>
      <c r="AE1340" s="584"/>
      <c r="AF1340" s="403">
        <v>0.54570432152755655</v>
      </c>
      <c r="AG1340" s="648">
        <v>187.99513876624323</v>
      </c>
      <c r="AH1340" s="629">
        <v>1.9293624096497939</v>
      </c>
      <c r="AI1340" s="648"/>
      <c r="AJ1340" s="648">
        <v>0</v>
      </c>
      <c r="AK1340" s="648"/>
      <c r="AL1340" s="648"/>
      <c r="AM1340" s="694">
        <v>0</v>
      </c>
      <c r="AN1340" s="648"/>
      <c r="AO1340" s="648"/>
      <c r="AP1340" s="694">
        <v>0</v>
      </c>
      <c r="AQ1340" s="648"/>
      <c r="AR1340" s="648"/>
      <c r="AS1340" s="694">
        <v>0</v>
      </c>
      <c r="AT1340" s="648"/>
      <c r="AU1340" s="648"/>
      <c r="AV1340" s="694">
        <v>0</v>
      </c>
      <c r="AW1340" s="648"/>
      <c r="AX1340" s="403">
        <v>0</v>
      </c>
      <c r="AY1340" s="403">
        <v>0</v>
      </c>
      <c r="AZ1340" s="403">
        <v>0</v>
      </c>
      <c r="BA1340" s="648"/>
      <c r="BB1340" s="694">
        <v>0</v>
      </c>
      <c r="BC1340" s="648"/>
      <c r="BD1340" s="648"/>
      <c r="BE1340" s="694">
        <v>0</v>
      </c>
      <c r="BF1340" s="648"/>
      <c r="BG1340" s="648"/>
      <c r="BH1340" s="694">
        <v>0</v>
      </c>
      <c r="BI1340" s="648"/>
      <c r="BJ1340" s="648"/>
      <c r="BK1340" s="694">
        <v>0</v>
      </c>
      <c r="BL1340" s="648"/>
      <c r="BM1340" s="648"/>
      <c r="BN1340" s="648"/>
      <c r="BO1340" s="648"/>
      <c r="BP1340" s="648"/>
      <c r="BQ1340" s="599">
        <f t="shared" si="1890"/>
        <v>0</v>
      </c>
      <c r="BR1340" s="223"/>
      <c r="BS1340" s="660"/>
      <c r="BT1340" s="665">
        <v>0</v>
      </c>
      <c r="BU1340" s="660">
        <v>0</v>
      </c>
      <c r="BV1340" s="660">
        <v>0</v>
      </c>
      <c r="BW1340" s="660">
        <v>0</v>
      </c>
      <c r="BX1340" s="660">
        <v>0</v>
      </c>
      <c r="BY1340" s="660">
        <v>0</v>
      </c>
      <c r="BZ1340" s="570"/>
      <c r="CA1340" s="223"/>
      <c r="CB1340" s="568"/>
      <c r="CC1340" s="578"/>
      <c r="CD1340" s="578"/>
      <c r="CE1340" s="578"/>
      <c r="CF1340" s="578"/>
      <c r="CG1340" s="578"/>
      <c r="CH1340" s="578"/>
      <c r="CI1340" s="578"/>
      <c r="CJ1340" s="578"/>
      <c r="CK1340" s="577"/>
    </row>
    <row r="1341" spans="1:89" ht="30" outlineLevel="1">
      <c r="A1341" s="568"/>
      <c r="B1341" s="568"/>
      <c r="C1341" s="466" t="s">
        <v>209</v>
      </c>
      <c r="D1341" s="469" t="s">
        <v>366</v>
      </c>
      <c r="E1341" s="226" t="s">
        <v>75</v>
      </c>
      <c r="F1341" s="226" t="s">
        <v>14</v>
      </c>
      <c r="G1341" s="599">
        <f t="shared" si="1867"/>
        <v>1421</v>
      </c>
      <c r="H1341" s="225">
        <v>125</v>
      </c>
      <c r="I1341" s="571">
        <v>63</v>
      </c>
      <c r="J1341" s="225">
        <v>356</v>
      </c>
      <c r="K1341" s="571">
        <v>81</v>
      </c>
      <c r="L1341" s="571">
        <v>81</v>
      </c>
      <c r="M1341" s="571">
        <v>81</v>
      </c>
      <c r="N1341" s="571">
        <v>81</v>
      </c>
      <c r="O1341" s="571">
        <f t="shared" si="1888"/>
        <v>324</v>
      </c>
      <c r="P1341" s="571">
        <v>334</v>
      </c>
      <c r="Q1341" s="571">
        <v>344</v>
      </c>
      <c r="R1341" s="571">
        <v>354</v>
      </c>
      <c r="S1341" s="571">
        <v>365</v>
      </c>
      <c r="T1341" s="221">
        <f t="shared" si="1876"/>
        <v>437</v>
      </c>
      <c r="U1341" s="568">
        <v>94</v>
      </c>
      <c r="V1341" s="568">
        <v>63</v>
      </c>
      <c r="W1341" s="568">
        <v>280</v>
      </c>
      <c r="X1341" s="568"/>
      <c r="Y1341" s="568"/>
      <c r="Z1341" s="568"/>
      <c r="AA1341" s="222" t="s">
        <v>316</v>
      </c>
      <c r="AB1341" s="575">
        <f t="shared" si="1879"/>
        <v>1.0113336955105985</v>
      </c>
      <c r="AC1341" s="222"/>
      <c r="AD1341" s="568">
        <f t="shared" ref="AD1341" si="1891">AC1341*344.5</f>
        <v>0</v>
      </c>
      <c r="AE1341" s="584"/>
      <c r="AF1341" s="403">
        <v>7.6288499510598518E-2</v>
      </c>
      <c r="AG1341" s="648">
        <v>26.28138808140119</v>
      </c>
      <c r="AH1341" s="629">
        <v>0.247547789176946</v>
      </c>
      <c r="AI1341" s="648">
        <v>0.18148019599999998</v>
      </c>
      <c r="AJ1341" s="648">
        <v>62.519927521999996</v>
      </c>
      <c r="AK1341" s="648">
        <v>0.55325659818454043</v>
      </c>
      <c r="AL1341" s="648">
        <v>4.0559999999999999E-2</v>
      </c>
      <c r="AM1341" s="648">
        <v>13.97292</v>
      </c>
      <c r="AN1341" s="648">
        <v>0.14563579481194469</v>
      </c>
      <c r="AO1341" s="648">
        <v>8.7263999999999994E-2</v>
      </c>
      <c r="AP1341" s="648">
        <v>30.062447999999996</v>
      </c>
      <c r="AQ1341" s="648">
        <v>0.29882526933662323</v>
      </c>
      <c r="AR1341" s="648">
        <v>5.4830999999999998E-2</v>
      </c>
      <c r="AS1341" s="648">
        <v>18.889279500000001</v>
      </c>
      <c r="AT1341" s="648">
        <v>0.19850365042487905</v>
      </c>
      <c r="AU1341" s="648">
        <v>8.2882999999999998E-2</v>
      </c>
      <c r="AV1341" s="648">
        <v>28.553193499999999</v>
      </c>
      <c r="AW1341" s="648">
        <v>0.30114321321683757</v>
      </c>
      <c r="AX1341" s="403">
        <v>0.265538</v>
      </c>
      <c r="AY1341" s="403">
        <v>91.477840999999998</v>
      </c>
      <c r="AZ1341" s="403">
        <v>0.94410792779028452</v>
      </c>
      <c r="BA1341" s="648">
        <v>0.250332</v>
      </c>
      <c r="BB1341" s="648">
        <v>86.239373999999998</v>
      </c>
      <c r="BC1341" s="648">
        <v>0.94536817594711609</v>
      </c>
      <c r="BD1341" s="648">
        <v>0.23769499999999999</v>
      </c>
      <c r="BE1341" s="648">
        <v>81.885927499999994</v>
      </c>
      <c r="BF1341" s="648">
        <v>0.94258008607549248</v>
      </c>
      <c r="BG1341" s="648">
        <v>0.225497</v>
      </c>
      <c r="BH1341" s="648">
        <v>77.683716500000003</v>
      </c>
      <c r="BI1341" s="648">
        <v>0.93925543658208666</v>
      </c>
      <c r="BJ1341" s="648">
        <v>0.214339</v>
      </c>
      <c r="BK1341" s="648">
        <v>73.839785500000005</v>
      </c>
      <c r="BL1341" s="648">
        <v>0.93802499238751691</v>
      </c>
      <c r="BM1341" s="648"/>
      <c r="BN1341" s="648"/>
      <c r="BO1341" s="648"/>
      <c r="BP1341" s="648"/>
      <c r="BQ1341" s="599">
        <f t="shared" si="1890"/>
        <v>27.071048805742709</v>
      </c>
      <c r="BR1341" s="223"/>
      <c r="BS1341" s="660"/>
      <c r="BT1341" s="660">
        <v>6.4398199058043204</v>
      </c>
      <c r="BU1341" s="660">
        <v>6.1993866386547527</v>
      </c>
      <c r="BV1341" s="660">
        <v>7.2161250680593501</v>
      </c>
      <c r="BW1341" s="660">
        <v>7.2157171932242861</v>
      </c>
      <c r="BX1341" s="660">
        <v>7.8021486749106161</v>
      </c>
      <c r="BY1341" s="660">
        <v>8.1326765360936886</v>
      </c>
      <c r="BZ1341" s="570">
        <f>SUM(CA1341:CD1341)</f>
        <v>3.2994527000000003E-2</v>
      </c>
      <c r="CA1341" s="223"/>
      <c r="CB1341" s="568"/>
      <c r="CC1341" s="568">
        <v>3.2994527000000003E-2</v>
      </c>
      <c r="CD1341" s="568"/>
      <c r="CE1341" s="568"/>
      <c r="CF1341" s="568"/>
      <c r="CG1341" s="568"/>
      <c r="CH1341" s="568"/>
      <c r="CI1341" s="578"/>
      <c r="CJ1341" s="578"/>
      <c r="CK1341" s="577"/>
    </row>
    <row r="1342" spans="1:89" outlineLevel="1">
      <c r="A1342" s="214"/>
      <c r="B1342" s="214"/>
      <c r="C1342" s="97" t="s">
        <v>104</v>
      </c>
      <c r="D1342" s="124"/>
      <c r="E1342" s="222"/>
      <c r="F1342" s="222"/>
      <c r="G1342" s="225">
        <f t="shared" si="1867"/>
        <v>0</v>
      </c>
      <c r="H1342" s="112">
        <f>SUM(I1342:L1342)</f>
        <v>0</v>
      </c>
      <c r="I1342" s="224">
        <f>SUM(J1342:M1342)</f>
        <v>0</v>
      </c>
      <c r="J1342" s="112">
        <f>SUM(K1342:N1342)</f>
        <v>0</v>
      </c>
      <c r="K1342" s="112"/>
      <c r="L1342" s="112"/>
      <c r="M1342" s="112"/>
      <c r="N1342" s="112"/>
      <c r="O1342" s="571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222"/>
      <c r="AB1342" s="575">
        <f t="shared" si="1879"/>
        <v>0</v>
      </c>
      <c r="AC1342" s="247"/>
      <c r="AD1342" s="247"/>
      <c r="AE1342" s="247"/>
      <c r="AF1342" s="247"/>
      <c r="AG1342" s="247"/>
      <c r="AH1342" s="247"/>
      <c r="AI1342" s="225"/>
      <c r="AJ1342" s="225"/>
      <c r="AK1342" s="225"/>
      <c r="AL1342" s="225"/>
      <c r="AM1342" s="222"/>
      <c r="AN1342" s="225"/>
      <c r="AO1342" s="225"/>
      <c r="AP1342" s="222"/>
      <c r="AQ1342" s="225"/>
      <c r="AR1342" s="225"/>
      <c r="AS1342" s="222"/>
      <c r="AT1342" s="225"/>
      <c r="AU1342" s="225"/>
      <c r="AV1342" s="222"/>
      <c r="AW1342" s="225"/>
      <c r="AX1342" s="222">
        <f t="shared" ref="AX1342" si="1892">AL1342+AO1342+AR1342+AU1342</f>
        <v>0</v>
      </c>
      <c r="AY1342" s="222">
        <f t="shared" ref="AY1342" si="1893">AM1342+AP1342+AS1342+AV1342</f>
        <v>0</v>
      </c>
      <c r="AZ1342" s="222">
        <f t="shared" ref="AZ1342" si="1894">AN1342+AQ1342+AT1342+AW1342</f>
        <v>0</v>
      </c>
      <c r="BA1342" s="225"/>
      <c r="BB1342" s="222"/>
      <c r="BC1342" s="225"/>
      <c r="BD1342" s="225"/>
      <c r="BE1342" s="222"/>
      <c r="BF1342" s="225"/>
      <c r="BG1342" s="225"/>
      <c r="BH1342" s="222"/>
      <c r="BI1342" s="225"/>
      <c r="BJ1342" s="225"/>
      <c r="BK1342" s="222"/>
      <c r="BL1342" s="225"/>
      <c r="BM1342" s="112"/>
      <c r="BN1342" s="112"/>
      <c r="BO1342" s="112"/>
      <c r="BP1342" s="112"/>
      <c r="BQ1342" s="575"/>
      <c r="BR1342" s="223"/>
      <c r="BS1342" s="225"/>
      <c r="BT1342" s="225"/>
      <c r="BU1342" s="225"/>
      <c r="BV1342" s="225"/>
      <c r="BW1342" s="225"/>
      <c r="BX1342" s="225"/>
      <c r="BY1342" s="225"/>
      <c r="BZ1342" s="225">
        <f>SUM(CA1342:CD1342)</f>
        <v>0</v>
      </c>
      <c r="CA1342" s="223"/>
      <c r="CB1342" s="222"/>
      <c r="CC1342" s="222"/>
      <c r="CD1342" s="222"/>
      <c r="CE1342" s="222"/>
      <c r="CF1342" s="226"/>
      <c r="CG1342" s="568"/>
      <c r="CH1342" s="568"/>
      <c r="CI1342" s="89"/>
      <c r="CJ1342" s="89"/>
      <c r="CK1342" s="222"/>
    </row>
    <row r="1343" spans="1:89" outlineLevel="1">
      <c r="A1343" s="117"/>
      <c r="B1343" s="117"/>
      <c r="C1343" s="97"/>
      <c r="D1343" s="124" t="s">
        <v>13</v>
      </c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24"/>
      <c r="AB1343" s="575">
        <f>SUM(AB1336:AB1342)</f>
        <v>1.557038017038155</v>
      </c>
      <c r="AC1343" s="247">
        <f t="shared" ref="AC1343:AE1343" si="1895">SUM(AC1336:AC1342)</f>
        <v>0</v>
      </c>
      <c r="AD1343" s="247">
        <f t="shared" si="1895"/>
        <v>0</v>
      </c>
      <c r="AE1343" s="247">
        <f t="shared" si="1895"/>
        <v>0</v>
      </c>
      <c r="AF1343" s="225">
        <f t="shared" ref="AF1343" si="1896">SUM(AF1336:AF1342)</f>
        <v>0.62199282103815512</v>
      </c>
      <c r="AG1343" s="225">
        <f t="shared" ref="AG1343" si="1897">SUM(AG1336:AG1342)</f>
        <v>214.27652684764442</v>
      </c>
      <c r="AH1343" s="225">
        <f t="shared" ref="AH1343" si="1898">SUM(AH1336:AH1342)</f>
        <v>2.1769101988267399</v>
      </c>
      <c r="AI1343" s="111">
        <f>SUM(AI1336:AI1342)</f>
        <v>0.18148019599999998</v>
      </c>
      <c r="AJ1343" s="225">
        <f t="shared" ref="AJ1343:AK1343" si="1899">SUM(AJ1336:AJ1342)</f>
        <v>62.519927521999996</v>
      </c>
      <c r="AK1343" s="225">
        <f t="shared" si="1899"/>
        <v>0.55325659818454043</v>
      </c>
      <c r="AL1343" s="111">
        <f t="shared" ref="AL1343" si="1900">SUM(AL1336:AL1342)</f>
        <v>4.0559999999999999E-2</v>
      </c>
      <c r="AM1343" s="111">
        <f t="shared" ref="AM1343" si="1901">SUM(AM1336:AM1342)</f>
        <v>13.97292</v>
      </c>
      <c r="AN1343" s="111">
        <f t="shared" ref="AN1343" si="1902">SUM(AN1336:AN1342)</f>
        <v>0.14563579481194469</v>
      </c>
      <c r="AO1343" s="111">
        <f t="shared" ref="AO1343" si="1903">SUM(AO1336:AO1342)</f>
        <v>8.7263999999999994E-2</v>
      </c>
      <c r="AP1343" s="111">
        <f t="shared" ref="AP1343" si="1904">SUM(AP1336:AP1342)</f>
        <v>30.062447999999996</v>
      </c>
      <c r="AQ1343" s="111">
        <f t="shared" ref="AQ1343" si="1905">SUM(AQ1336:AQ1342)</f>
        <v>0.29882526933662323</v>
      </c>
      <c r="AR1343" s="111">
        <f t="shared" ref="AR1343" si="1906">SUM(AR1336:AR1342)</f>
        <v>5.4830999999999998E-2</v>
      </c>
      <c r="AS1343" s="111">
        <f t="shared" ref="AS1343" si="1907">SUM(AS1336:AS1342)</f>
        <v>18.889279500000001</v>
      </c>
      <c r="AT1343" s="111">
        <f t="shared" ref="AT1343" si="1908">SUM(AT1336:AT1342)</f>
        <v>0.19850365042487905</v>
      </c>
      <c r="AU1343" s="111">
        <f t="shared" ref="AU1343" si="1909">SUM(AU1336:AU1342)</f>
        <v>8.2882999999999998E-2</v>
      </c>
      <c r="AV1343" s="111">
        <f t="shared" ref="AV1343" si="1910">SUM(AV1336:AV1342)</f>
        <v>28.553193499999999</v>
      </c>
      <c r="AW1343" s="111">
        <f t="shared" ref="AW1343" si="1911">SUM(AW1336:AW1342)</f>
        <v>0.30114321321683757</v>
      </c>
      <c r="AX1343" s="111">
        <f t="shared" ref="AX1343" si="1912">SUM(AX1336:AX1342)</f>
        <v>0.265538</v>
      </c>
      <c r="AY1343" s="111">
        <f t="shared" ref="AY1343" si="1913">SUM(AY1336:AY1342)</f>
        <v>91.477840999999998</v>
      </c>
      <c r="AZ1343" s="111">
        <f t="shared" ref="AZ1343" si="1914">SUM(AZ1336:AZ1342)</f>
        <v>0.94410792779028452</v>
      </c>
      <c r="BA1343" s="111">
        <f t="shared" ref="BA1343" si="1915">SUM(BA1336:BA1342)</f>
        <v>0.250332</v>
      </c>
      <c r="BB1343" s="111">
        <f t="shared" ref="BB1343" si="1916">SUM(BB1336:BB1342)</f>
        <v>86.239373999999998</v>
      </c>
      <c r="BC1343" s="111">
        <f t="shared" ref="BC1343" si="1917">SUM(BC1336:BC1342)</f>
        <v>0.94536817594711609</v>
      </c>
      <c r="BD1343" s="111">
        <f t="shared" ref="BD1343" si="1918">SUM(BD1336:BD1342)</f>
        <v>0.23769499999999999</v>
      </c>
      <c r="BE1343" s="111">
        <f t="shared" ref="BE1343" si="1919">SUM(BE1336:BE1342)</f>
        <v>81.885927499999994</v>
      </c>
      <c r="BF1343" s="111">
        <f t="shared" ref="BF1343" si="1920">SUM(BF1336:BF1342)</f>
        <v>0.94258008607549248</v>
      </c>
      <c r="BG1343" s="111">
        <f t="shared" ref="BG1343" si="1921">SUM(BG1336:BG1342)</f>
        <v>0.225497</v>
      </c>
      <c r="BH1343" s="111">
        <f t="shared" ref="BH1343" si="1922">SUM(BH1336:BH1342)</f>
        <v>77.683716500000003</v>
      </c>
      <c r="BI1343" s="111">
        <f t="shared" ref="BI1343" si="1923">SUM(BI1336:BI1342)</f>
        <v>0.93925543658208666</v>
      </c>
      <c r="BJ1343" s="225">
        <f t="shared" ref="BJ1343" si="1924">SUM(BJ1336:BJ1342)</f>
        <v>0.214339</v>
      </c>
      <c r="BK1343" s="225">
        <f t="shared" ref="BK1343" si="1925">SUM(BK1336:BK1342)</f>
        <v>73.839785500000005</v>
      </c>
      <c r="BL1343" s="225">
        <f t="shared" ref="BL1343" si="1926">SUM(BL1336:BL1342)</f>
        <v>0.93802499238751691</v>
      </c>
      <c r="BM1343" s="112">
        <f t="shared" ref="BM1343" si="1927">SUM(BM1336:BM1342)</f>
        <v>0</v>
      </c>
      <c r="BN1343" s="112">
        <f t="shared" ref="BN1343" si="1928">SUM(BN1336:BN1342)</f>
        <v>0</v>
      </c>
      <c r="BO1343" s="112">
        <f t="shared" ref="BO1343" si="1929">SUM(BO1336:BO1342)</f>
        <v>0</v>
      </c>
      <c r="BP1343" s="112">
        <f t="shared" ref="BP1343" si="1930">SUM(BP1336:BP1342)</f>
        <v>0</v>
      </c>
      <c r="BQ1343" s="599">
        <f t="shared" ref="BQ1343" si="1931">SUM(BQ1336:BQ1342)</f>
        <v>27.071048805742709</v>
      </c>
      <c r="BR1343" s="247">
        <f t="shared" ref="BR1343" si="1932">SUM(BR1336:BR1342)</f>
        <v>0</v>
      </c>
      <c r="BS1343" s="111">
        <f t="shared" ref="BS1343" si="1933">SUM(BS1336:BS1342)</f>
        <v>0</v>
      </c>
      <c r="BT1343" s="111">
        <f>SUM(BT1336:BT1342)</f>
        <v>6.4398199058043204</v>
      </c>
      <c r="BU1343" s="111">
        <f t="shared" ref="BU1343" si="1934">SUM(BU1336:BU1342)</f>
        <v>6.1993866386547527</v>
      </c>
      <c r="BV1343" s="111">
        <f t="shared" ref="BV1343" si="1935">SUM(BV1336:BV1342)</f>
        <v>7.2161250680593501</v>
      </c>
      <c r="BW1343" s="111">
        <f t="shared" ref="BW1343" si="1936">SUM(BW1336:BW1342)</f>
        <v>7.2157171932242861</v>
      </c>
      <c r="BX1343" s="225">
        <f t="shared" ref="BX1343" si="1937">SUM(BX1336:BX1342)</f>
        <v>7.8021486749106161</v>
      </c>
      <c r="BY1343" s="225">
        <f t="shared" ref="BY1343" si="1938">SUM(BY1336:BY1342)</f>
        <v>8.1326765360936886</v>
      </c>
      <c r="BZ1343" s="225">
        <f t="shared" ref="BZ1343" si="1939">SUM(BZ1336:BZ1342)</f>
        <v>3.2994527000000003E-2</v>
      </c>
      <c r="CA1343" s="247">
        <f t="shared" ref="CA1343" si="1940">SUM(CA1336:CA1342)</f>
        <v>0</v>
      </c>
      <c r="CB1343" s="225">
        <f>SUM(CB1336:CB1342)</f>
        <v>0</v>
      </c>
      <c r="CC1343" s="225">
        <f t="shared" ref="CC1343" si="1941">SUM(CC1336:CC1342)</f>
        <v>3.2994527000000003E-2</v>
      </c>
      <c r="CD1343" s="225">
        <f t="shared" ref="CD1343" si="1942">SUM(CD1336:CD1342)</f>
        <v>0</v>
      </c>
      <c r="CE1343" s="225">
        <f t="shared" ref="CE1343" si="1943">SUM(CE1336:CE1342)</f>
        <v>0</v>
      </c>
      <c r="CF1343" s="225">
        <f t="shared" ref="CF1343" si="1944">SUM(CF1336:CF1342)</f>
        <v>0</v>
      </c>
      <c r="CG1343" s="225">
        <f t="shared" ref="CG1343" si="1945">SUM(CG1336:CG1342)</f>
        <v>0</v>
      </c>
      <c r="CH1343" s="225">
        <f t="shared" ref="CH1343" si="1946">SUM(CH1336:CH1342)</f>
        <v>0</v>
      </c>
      <c r="CI1343" s="89"/>
      <c r="CJ1343" s="89"/>
      <c r="CK1343" s="222"/>
    </row>
    <row r="1344" spans="1:89" outlineLevel="1">
      <c r="A1344" s="117"/>
      <c r="B1344" s="117"/>
      <c r="C1344" s="95" t="s">
        <v>45</v>
      </c>
      <c r="D1344" s="122" t="s">
        <v>105</v>
      </c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23"/>
      <c r="AB1344" s="112"/>
      <c r="AC1344" s="246"/>
      <c r="AD1344" s="246"/>
      <c r="AE1344" s="246"/>
      <c r="AF1344" s="246"/>
      <c r="AG1344" s="246"/>
      <c r="AH1344" s="246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246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246"/>
      <c r="CG1344" s="582"/>
      <c r="CH1344" s="582"/>
      <c r="CI1344" s="112"/>
      <c r="CJ1344" s="112"/>
      <c r="CK1344" s="112"/>
    </row>
    <row r="1345" spans="1:89" hidden="1" outlineLevel="1">
      <c r="A1345" s="117"/>
      <c r="B1345" s="117"/>
      <c r="C1345" s="95"/>
      <c r="D1345" s="122"/>
      <c r="E1345" s="123"/>
      <c r="F1345" s="123"/>
      <c r="G1345" s="111">
        <f>J1345+O1345+P1345+Q1345+R1345</f>
        <v>0</v>
      </c>
      <c r="H1345" s="225">
        <f t="shared" ref="H1345:J1347" si="1947">SUM(I1345:L1345)</f>
        <v>0</v>
      </c>
      <c r="I1345" s="225">
        <f t="shared" si="1947"/>
        <v>0</v>
      </c>
      <c r="J1345" s="111">
        <f t="shared" si="1947"/>
        <v>0</v>
      </c>
      <c r="K1345" s="123"/>
      <c r="L1345" s="123"/>
      <c r="M1345" s="123"/>
      <c r="N1345" s="123"/>
      <c r="O1345" s="123"/>
      <c r="P1345" s="123"/>
      <c r="Q1345" s="123"/>
      <c r="R1345" s="123"/>
      <c r="S1345" s="221"/>
      <c r="T1345" s="123"/>
      <c r="U1345" s="123"/>
      <c r="V1345" s="123"/>
      <c r="W1345" s="123"/>
      <c r="X1345" s="123"/>
      <c r="Y1345" s="123"/>
      <c r="Z1345" s="221"/>
      <c r="AA1345" s="123"/>
      <c r="AB1345" s="111">
        <f>AI1345+AX1345+BA1345+BD1345+BG1345</f>
        <v>0</v>
      </c>
      <c r="AC1345" s="247"/>
      <c r="AD1345" s="247"/>
      <c r="AE1345" s="247"/>
      <c r="AF1345" s="247"/>
      <c r="AG1345" s="247"/>
      <c r="AH1345" s="247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221"/>
      <c r="BK1345" s="221"/>
      <c r="BL1345" s="221"/>
      <c r="BM1345" s="124"/>
      <c r="BN1345" s="124"/>
      <c r="BO1345" s="124"/>
      <c r="BP1345" s="124"/>
      <c r="BQ1345" s="111">
        <f>SUM(BS1345:BW1345)</f>
        <v>0</v>
      </c>
      <c r="BR1345" s="247"/>
      <c r="BS1345" s="123"/>
      <c r="BT1345" s="123"/>
      <c r="BU1345" s="123"/>
      <c r="BV1345" s="123"/>
      <c r="BW1345" s="123"/>
      <c r="BX1345" s="221"/>
      <c r="BY1345" s="221"/>
      <c r="BZ1345" s="111">
        <f>SUM(CA1345:CD1345)</f>
        <v>0</v>
      </c>
      <c r="CA1345" s="123"/>
      <c r="CB1345" s="123"/>
      <c r="CC1345" s="123"/>
      <c r="CD1345" s="123"/>
      <c r="CE1345" s="221"/>
      <c r="CF1345" s="229"/>
      <c r="CG1345" s="578"/>
      <c r="CH1345" s="578"/>
      <c r="CI1345" s="123"/>
      <c r="CJ1345" s="123"/>
      <c r="CK1345" s="117"/>
    </row>
    <row r="1346" spans="1:89" hidden="1" outlineLevel="1">
      <c r="A1346" s="117"/>
      <c r="B1346" s="117"/>
      <c r="C1346" s="95"/>
      <c r="D1346" s="122"/>
      <c r="E1346" s="123"/>
      <c r="F1346" s="123"/>
      <c r="G1346" s="111">
        <f>J1346+O1346+P1346+Q1346+R1346</f>
        <v>0</v>
      </c>
      <c r="H1346" s="225">
        <f t="shared" si="1947"/>
        <v>0</v>
      </c>
      <c r="I1346" s="225">
        <f t="shared" si="1947"/>
        <v>0</v>
      </c>
      <c r="J1346" s="111">
        <f t="shared" si="1947"/>
        <v>0</v>
      </c>
      <c r="K1346" s="90"/>
      <c r="L1346" s="90"/>
      <c r="M1346" s="90"/>
      <c r="N1346" s="90"/>
      <c r="O1346" s="90"/>
      <c r="P1346" s="90"/>
      <c r="Q1346" s="90"/>
      <c r="R1346" s="90"/>
      <c r="S1346" s="224"/>
      <c r="T1346" s="87"/>
      <c r="U1346" s="87"/>
      <c r="V1346" s="87"/>
      <c r="W1346" s="87"/>
      <c r="X1346" s="87"/>
      <c r="Y1346" s="87"/>
      <c r="Z1346" s="222"/>
      <c r="AA1346" s="123"/>
      <c r="AB1346" s="111">
        <f>AI1346+AX1346+BA1346+BD1346+BG1346</f>
        <v>0</v>
      </c>
      <c r="AC1346" s="247"/>
      <c r="AD1346" s="247"/>
      <c r="AE1346" s="247"/>
      <c r="AF1346" s="247"/>
      <c r="AG1346" s="247"/>
      <c r="AH1346" s="247"/>
      <c r="AI1346" s="87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221"/>
      <c r="BK1346" s="221"/>
      <c r="BL1346" s="221"/>
      <c r="BM1346" s="124"/>
      <c r="BN1346" s="124"/>
      <c r="BO1346" s="124"/>
      <c r="BP1346" s="124"/>
      <c r="BQ1346" s="111">
        <f>SUM(BS1346:BW1346)</f>
        <v>0</v>
      </c>
      <c r="BR1346" s="247"/>
      <c r="BS1346" s="123"/>
      <c r="BT1346" s="123"/>
      <c r="BU1346" s="123"/>
      <c r="BV1346" s="123"/>
      <c r="BW1346" s="123"/>
      <c r="BX1346" s="221"/>
      <c r="BY1346" s="221"/>
      <c r="BZ1346" s="111">
        <f>SUM(CA1346:CD1346)</f>
        <v>0</v>
      </c>
      <c r="CA1346" s="123"/>
      <c r="CB1346" s="123"/>
      <c r="CC1346" s="123"/>
      <c r="CD1346" s="123"/>
      <c r="CE1346" s="221"/>
      <c r="CF1346" s="229"/>
      <c r="CG1346" s="578"/>
      <c r="CH1346" s="578"/>
      <c r="CI1346" s="123"/>
      <c r="CJ1346" s="123"/>
      <c r="CK1346" s="117"/>
    </row>
    <row r="1347" spans="1:89" hidden="1" outlineLevel="1">
      <c r="A1347" s="117"/>
      <c r="B1347" s="117"/>
      <c r="C1347" s="95" t="s">
        <v>104</v>
      </c>
      <c r="D1347" s="122"/>
      <c r="E1347" s="123"/>
      <c r="F1347" s="123"/>
      <c r="G1347" s="111">
        <f>J1347+O1347+P1347+Q1347+R1347</f>
        <v>0</v>
      </c>
      <c r="H1347" s="225">
        <f t="shared" si="1947"/>
        <v>0</v>
      </c>
      <c r="I1347" s="225">
        <f t="shared" si="1947"/>
        <v>0</v>
      </c>
      <c r="J1347" s="111">
        <f t="shared" si="1947"/>
        <v>0</v>
      </c>
      <c r="K1347" s="90"/>
      <c r="L1347" s="90"/>
      <c r="M1347" s="90"/>
      <c r="N1347" s="90"/>
      <c r="O1347" s="90"/>
      <c r="P1347" s="90"/>
      <c r="Q1347" s="90"/>
      <c r="R1347" s="90"/>
      <c r="S1347" s="224"/>
      <c r="T1347" s="87"/>
      <c r="U1347" s="87"/>
      <c r="V1347" s="87"/>
      <c r="W1347" s="87"/>
      <c r="X1347" s="87"/>
      <c r="Y1347" s="87"/>
      <c r="Z1347" s="222"/>
      <c r="AA1347" s="123"/>
      <c r="AB1347" s="111">
        <f>AI1347+AX1347+BA1347+BD1347+BG1347</f>
        <v>0</v>
      </c>
      <c r="AC1347" s="247"/>
      <c r="AD1347" s="247"/>
      <c r="AE1347" s="247"/>
      <c r="AF1347" s="247"/>
      <c r="AG1347" s="247"/>
      <c r="AH1347" s="247"/>
      <c r="AI1347" s="87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221"/>
      <c r="BK1347" s="221"/>
      <c r="BL1347" s="221"/>
      <c r="BM1347" s="124"/>
      <c r="BN1347" s="124"/>
      <c r="BO1347" s="124"/>
      <c r="BP1347" s="124"/>
      <c r="BQ1347" s="111">
        <f>SUM(BS1347:BW1347)</f>
        <v>0</v>
      </c>
      <c r="BR1347" s="247"/>
      <c r="BS1347" s="123"/>
      <c r="BT1347" s="123"/>
      <c r="BU1347" s="123"/>
      <c r="BV1347" s="123"/>
      <c r="BW1347" s="123"/>
      <c r="BX1347" s="221"/>
      <c r="BY1347" s="221"/>
      <c r="BZ1347" s="111">
        <f>SUM(CA1347:CD1347)</f>
        <v>0</v>
      </c>
      <c r="CA1347" s="123"/>
      <c r="CB1347" s="123"/>
      <c r="CC1347" s="123"/>
      <c r="CD1347" s="123"/>
      <c r="CE1347" s="221"/>
      <c r="CF1347" s="229"/>
      <c r="CG1347" s="578"/>
      <c r="CH1347" s="578"/>
      <c r="CI1347" s="123"/>
      <c r="CJ1347" s="123"/>
      <c r="CK1347" s="117"/>
    </row>
    <row r="1348" spans="1:89" hidden="1" outlineLevel="1">
      <c r="A1348" s="117"/>
      <c r="B1348" s="117"/>
      <c r="C1348" s="97"/>
      <c r="D1348" s="124" t="s">
        <v>13</v>
      </c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24"/>
      <c r="AB1348" s="111">
        <f>SUM(AB1345:AB1347)</f>
        <v>0</v>
      </c>
      <c r="AC1348" s="247"/>
      <c r="AD1348" s="247"/>
      <c r="AE1348" s="247"/>
      <c r="AF1348" s="247"/>
      <c r="AG1348" s="247"/>
      <c r="AH1348" s="247"/>
      <c r="AI1348" s="111">
        <f>SUM(AI1345:AI1347)</f>
        <v>0</v>
      </c>
      <c r="AJ1348" s="111">
        <f>SUM(AJ1345:AJ1347)</f>
        <v>0</v>
      </c>
      <c r="AK1348" s="111">
        <f t="shared" ref="AK1348:BI1348" si="1948">SUM(AK1345:AK1347)</f>
        <v>0</v>
      </c>
      <c r="AL1348" s="111">
        <f t="shared" si="1948"/>
        <v>0</v>
      </c>
      <c r="AM1348" s="111">
        <f t="shared" si="1948"/>
        <v>0</v>
      </c>
      <c r="AN1348" s="111">
        <f t="shared" si="1948"/>
        <v>0</v>
      </c>
      <c r="AO1348" s="111">
        <f t="shared" si="1948"/>
        <v>0</v>
      </c>
      <c r="AP1348" s="111">
        <f t="shared" si="1948"/>
        <v>0</v>
      </c>
      <c r="AQ1348" s="111">
        <f t="shared" si="1948"/>
        <v>0</v>
      </c>
      <c r="AR1348" s="111">
        <f t="shared" si="1948"/>
        <v>0</v>
      </c>
      <c r="AS1348" s="111">
        <f t="shared" si="1948"/>
        <v>0</v>
      </c>
      <c r="AT1348" s="111">
        <f t="shared" si="1948"/>
        <v>0</v>
      </c>
      <c r="AU1348" s="111">
        <f t="shared" si="1948"/>
        <v>0</v>
      </c>
      <c r="AV1348" s="111">
        <f t="shared" si="1948"/>
        <v>0</v>
      </c>
      <c r="AW1348" s="111">
        <f t="shared" si="1948"/>
        <v>0</v>
      </c>
      <c r="AX1348" s="111">
        <f t="shared" si="1948"/>
        <v>0</v>
      </c>
      <c r="AY1348" s="111">
        <f t="shared" si="1948"/>
        <v>0</v>
      </c>
      <c r="AZ1348" s="111">
        <f t="shared" si="1948"/>
        <v>0</v>
      </c>
      <c r="BA1348" s="111">
        <f t="shared" si="1948"/>
        <v>0</v>
      </c>
      <c r="BB1348" s="111">
        <f t="shared" si="1948"/>
        <v>0</v>
      </c>
      <c r="BC1348" s="111">
        <f t="shared" si="1948"/>
        <v>0</v>
      </c>
      <c r="BD1348" s="111">
        <f t="shared" si="1948"/>
        <v>0</v>
      </c>
      <c r="BE1348" s="111">
        <f t="shared" si="1948"/>
        <v>0</v>
      </c>
      <c r="BF1348" s="111">
        <f t="shared" si="1948"/>
        <v>0</v>
      </c>
      <c r="BG1348" s="111">
        <f t="shared" si="1948"/>
        <v>0</v>
      </c>
      <c r="BH1348" s="111">
        <f t="shared" si="1948"/>
        <v>0</v>
      </c>
      <c r="BI1348" s="111">
        <f t="shared" si="1948"/>
        <v>0</v>
      </c>
      <c r="BJ1348" s="225">
        <f>SUM(BJ1345:BJ1347)</f>
        <v>0</v>
      </c>
      <c r="BK1348" s="225">
        <f>SUM(BK1345:BK1347)</f>
        <v>0</v>
      </c>
      <c r="BL1348" s="225">
        <f>SUM(BL1345:BL1347)</f>
        <v>0</v>
      </c>
      <c r="BM1348" s="112"/>
      <c r="BN1348" s="112"/>
      <c r="BO1348" s="112"/>
      <c r="BP1348" s="112"/>
      <c r="BQ1348" s="111">
        <f t="shared" ref="BQ1348:CD1348" si="1949">SUM(BQ1345:BQ1347)</f>
        <v>0</v>
      </c>
      <c r="BR1348" s="247"/>
      <c r="BS1348" s="111">
        <f t="shared" si="1949"/>
        <v>0</v>
      </c>
      <c r="BT1348" s="111">
        <f t="shared" si="1949"/>
        <v>0</v>
      </c>
      <c r="BU1348" s="111">
        <f t="shared" si="1949"/>
        <v>0</v>
      </c>
      <c r="BV1348" s="111">
        <f t="shared" si="1949"/>
        <v>0</v>
      </c>
      <c r="BW1348" s="111">
        <f t="shared" si="1949"/>
        <v>0</v>
      </c>
      <c r="BX1348" s="225">
        <f>SUM(BX1345:BX1347)</f>
        <v>0</v>
      </c>
      <c r="BY1348" s="225">
        <f>SUM(BY1345:BY1347)</f>
        <v>0</v>
      </c>
      <c r="BZ1348" s="111">
        <f t="shared" si="1949"/>
        <v>0</v>
      </c>
      <c r="CA1348" s="111">
        <f t="shared" si="1949"/>
        <v>0</v>
      </c>
      <c r="CB1348" s="111">
        <f t="shared" si="1949"/>
        <v>0</v>
      </c>
      <c r="CC1348" s="111">
        <f t="shared" si="1949"/>
        <v>0</v>
      </c>
      <c r="CD1348" s="111">
        <f t="shared" si="1949"/>
        <v>0</v>
      </c>
      <c r="CE1348" s="225">
        <f>SUM(CE1345:CE1347)</f>
        <v>0</v>
      </c>
      <c r="CF1348" s="247"/>
      <c r="CG1348" s="570"/>
      <c r="CH1348" s="570"/>
      <c r="CI1348" s="112"/>
      <c r="CJ1348" s="112"/>
      <c r="CK1348" s="112"/>
    </row>
    <row r="1349" spans="1:89" ht="45" hidden="1" outlineLevel="1">
      <c r="A1349" s="117"/>
      <c r="B1349" s="117"/>
      <c r="C1349" s="98" t="s">
        <v>46</v>
      </c>
      <c r="D1349" s="38" t="s">
        <v>290</v>
      </c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23"/>
      <c r="AB1349" s="112"/>
      <c r="AC1349" s="246"/>
      <c r="AD1349" s="246"/>
      <c r="AE1349" s="246"/>
      <c r="AF1349" s="246"/>
      <c r="AG1349" s="246"/>
      <c r="AH1349" s="246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246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246"/>
      <c r="CG1349" s="582"/>
      <c r="CH1349" s="582"/>
      <c r="CI1349" s="112"/>
      <c r="CJ1349" s="112"/>
      <c r="CK1349" s="112"/>
    </row>
    <row r="1350" spans="1:89" hidden="1" outlineLevel="1">
      <c r="A1350" s="117"/>
      <c r="B1350" s="117"/>
      <c r="C1350" s="95" t="s">
        <v>124</v>
      </c>
      <c r="D1350" s="122" t="s">
        <v>101</v>
      </c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24"/>
      <c r="AB1350" s="112"/>
      <c r="AC1350" s="246"/>
      <c r="AD1350" s="246"/>
      <c r="AE1350" s="246"/>
      <c r="AF1350" s="246"/>
      <c r="AG1350" s="246"/>
      <c r="AH1350" s="246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246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246"/>
      <c r="CG1350" s="582"/>
      <c r="CH1350" s="582"/>
      <c r="CI1350" s="112"/>
      <c r="CJ1350" s="112"/>
      <c r="CK1350" s="112"/>
    </row>
    <row r="1351" spans="1:89" hidden="1" outlineLevel="1">
      <c r="A1351" s="117"/>
      <c r="B1351" s="117"/>
      <c r="C1351" s="99"/>
      <c r="D1351" s="117"/>
      <c r="E1351" s="124"/>
      <c r="F1351" s="124"/>
      <c r="G1351" s="111">
        <f>J1351+O1351+P1351+Q1351+R1351</f>
        <v>0</v>
      </c>
      <c r="H1351" s="225">
        <f t="shared" ref="H1351:J1353" si="1950">SUM(I1351:L1351)</f>
        <v>0</v>
      </c>
      <c r="I1351" s="225">
        <f t="shared" si="1950"/>
        <v>0</v>
      </c>
      <c r="J1351" s="111">
        <f t="shared" si="1950"/>
        <v>0</v>
      </c>
      <c r="K1351" s="123"/>
      <c r="L1351" s="123"/>
      <c r="M1351" s="123"/>
      <c r="N1351" s="123"/>
      <c r="O1351" s="123"/>
      <c r="P1351" s="123"/>
      <c r="Q1351" s="123"/>
      <c r="R1351" s="123"/>
      <c r="S1351" s="221"/>
      <c r="T1351" s="123"/>
      <c r="U1351" s="123"/>
      <c r="V1351" s="123"/>
      <c r="W1351" s="123"/>
      <c r="X1351" s="123"/>
      <c r="Y1351" s="123"/>
      <c r="Z1351" s="221"/>
      <c r="AA1351" s="124"/>
      <c r="AB1351" s="111">
        <f>AI1351+AX1351+BA1351+BD1351+BG1351</f>
        <v>0</v>
      </c>
      <c r="AC1351" s="247"/>
      <c r="AD1351" s="247"/>
      <c r="AE1351" s="247"/>
      <c r="AF1351" s="247"/>
      <c r="AG1351" s="247"/>
      <c r="AH1351" s="247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221"/>
      <c r="BK1351" s="221"/>
      <c r="BL1351" s="221"/>
      <c r="BM1351" s="124"/>
      <c r="BN1351" s="124"/>
      <c r="BO1351" s="124"/>
      <c r="BP1351" s="124"/>
      <c r="BQ1351" s="111">
        <f>SUM(BS1351:BW1351)</f>
        <v>0</v>
      </c>
      <c r="BR1351" s="247"/>
      <c r="BS1351" s="123"/>
      <c r="BT1351" s="123"/>
      <c r="BU1351" s="123"/>
      <c r="BV1351" s="123"/>
      <c r="BW1351" s="123"/>
      <c r="BX1351" s="221"/>
      <c r="BY1351" s="221"/>
      <c r="BZ1351" s="111">
        <f>SUM(CA1351:CD1351)</f>
        <v>0</v>
      </c>
      <c r="CA1351" s="123"/>
      <c r="CB1351" s="123"/>
      <c r="CC1351" s="123"/>
      <c r="CD1351" s="123"/>
      <c r="CE1351" s="221"/>
      <c r="CF1351" s="229"/>
      <c r="CG1351" s="578"/>
      <c r="CH1351" s="578"/>
      <c r="CI1351" s="124"/>
      <c r="CJ1351" s="124"/>
      <c r="CK1351" s="117"/>
    </row>
    <row r="1352" spans="1:89" hidden="1" outlineLevel="1">
      <c r="A1352" s="117"/>
      <c r="B1352" s="117"/>
      <c r="C1352" s="99"/>
      <c r="D1352" s="117"/>
      <c r="E1352" s="124"/>
      <c r="F1352" s="124"/>
      <c r="G1352" s="111">
        <f>J1352+O1352+P1352+Q1352+R1352</f>
        <v>0</v>
      </c>
      <c r="H1352" s="225">
        <f t="shared" si="1950"/>
        <v>0</v>
      </c>
      <c r="I1352" s="225">
        <f t="shared" si="1950"/>
        <v>0</v>
      </c>
      <c r="J1352" s="111">
        <f t="shared" si="1950"/>
        <v>0</v>
      </c>
      <c r="K1352" s="90"/>
      <c r="L1352" s="90"/>
      <c r="M1352" s="90"/>
      <c r="N1352" s="90"/>
      <c r="O1352" s="90"/>
      <c r="P1352" s="90"/>
      <c r="Q1352" s="90"/>
      <c r="R1352" s="90"/>
      <c r="S1352" s="224"/>
      <c r="T1352" s="87"/>
      <c r="U1352" s="87"/>
      <c r="V1352" s="87"/>
      <c r="W1352" s="87"/>
      <c r="X1352" s="87"/>
      <c r="Y1352" s="87"/>
      <c r="Z1352" s="222"/>
      <c r="AA1352" s="124"/>
      <c r="AB1352" s="111">
        <f>AI1352+AX1352+BA1352+BD1352+BG1352</f>
        <v>0</v>
      </c>
      <c r="AC1352" s="247"/>
      <c r="AD1352" s="247"/>
      <c r="AE1352" s="247"/>
      <c r="AF1352" s="247"/>
      <c r="AG1352" s="247"/>
      <c r="AH1352" s="247"/>
      <c r="AI1352" s="87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221"/>
      <c r="BK1352" s="221"/>
      <c r="BL1352" s="221"/>
      <c r="BM1352" s="124"/>
      <c r="BN1352" s="124"/>
      <c r="BO1352" s="124"/>
      <c r="BP1352" s="124"/>
      <c r="BQ1352" s="111">
        <f>SUM(BS1352:BW1352)</f>
        <v>0</v>
      </c>
      <c r="BR1352" s="247"/>
      <c r="BS1352" s="87"/>
      <c r="BT1352" s="87"/>
      <c r="BU1352" s="87"/>
      <c r="BV1352" s="87"/>
      <c r="BW1352" s="87"/>
      <c r="BX1352" s="222"/>
      <c r="BY1352" s="222"/>
      <c r="BZ1352" s="111">
        <f>SUM(CA1352:CD1352)</f>
        <v>0</v>
      </c>
      <c r="CA1352" s="87"/>
      <c r="CB1352" s="87"/>
      <c r="CC1352" s="87"/>
      <c r="CD1352" s="87"/>
      <c r="CE1352" s="222"/>
      <c r="CF1352" s="226"/>
      <c r="CG1352" s="568"/>
      <c r="CH1352" s="568"/>
      <c r="CI1352" s="124"/>
      <c r="CJ1352" s="124"/>
      <c r="CK1352" s="117"/>
    </row>
    <row r="1353" spans="1:89" hidden="1" outlineLevel="1">
      <c r="A1353" s="117"/>
      <c r="B1353" s="117"/>
      <c r="C1353" s="99" t="s">
        <v>104</v>
      </c>
      <c r="D1353" s="117"/>
      <c r="E1353" s="124"/>
      <c r="F1353" s="124"/>
      <c r="G1353" s="111">
        <f>J1353+O1353+P1353+Q1353+R1353</f>
        <v>0</v>
      </c>
      <c r="H1353" s="225">
        <f t="shared" si="1950"/>
        <v>0</v>
      </c>
      <c r="I1353" s="225">
        <f t="shared" si="1950"/>
        <v>0</v>
      </c>
      <c r="J1353" s="111">
        <f t="shared" si="1950"/>
        <v>0</v>
      </c>
      <c r="K1353" s="90"/>
      <c r="L1353" s="90"/>
      <c r="M1353" s="90"/>
      <c r="N1353" s="90"/>
      <c r="O1353" s="90"/>
      <c r="P1353" s="90"/>
      <c r="Q1353" s="90"/>
      <c r="R1353" s="90"/>
      <c r="S1353" s="224"/>
      <c r="T1353" s="87"/>
      <c r="U1353" s="87"/>
      <c r="V1353" s="87"/>
      <c r="W1353" s="87"/>
      <c r="X1353" s="87"/>
      <c r="Y1353" s="87"/>
      <c r="Z1353" s="222"/>
      <c r="AA1353" s="124"/>
      <c r="AB1353" s="111">
        <f>AI1353+AX1353+BA1353+BD1353+BG1353</f>
        <v>0</v>
      </c>
      <c r="AC1353" s="247"/>
      <c r="AD1353" s="247"/>
      <c r="AE1353" s="247"/>
      <c r="AF1353" s="247"/>
      <c r="AG1353" s="247"/>
      <c r="AH1353" s="247"/>
      <c r="AI1353" s="87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221"/>
      <c r="BK1353" s="221"/>
      <c r="BL1353" s="221"/>
      <c r="BM1353" s="124"/>
      <c r="BN1353" s="124"/>
      <c r="BO1353" s="124"/>
      <c r="BP1353" s="124"/>
      <c r="BQ1353" s="111">
        <f>SUM(BS1353:BW1353)</f>
        <v>0</v>
      </c>
      <c r="BR1353" s="247"/>
      <c r="BS1353" s="87"/>
      <c r="BT1353" s="87"/>
      <c r="BU1353" s="87"/>
      <c r="BV1353" s="87"/>
      <c r="BW1353" s="87"/>
      <c r="BX1353" s="222"/>
      <c r="BY1353" s="222"/>
      <c r="BZ1353" s="111">
        <f>SUM(CA1353:CD1353)</f>
        <v>0</v>
      </c>
      <c r="CA1353" s="87"/>
      <c r="CB1353" s="87"/>
      <c r="CC1353" s="87"/>
      <c r="CD1353" s="87"/>
      <c r="CE1353" s="222"/>
      <c r="CF1353" s="226"/>
      <c r="CG1353" s="568"/>
      <c r="CH1353" s="568"/>
      <c r="CI1353" s="124"/>
      <c r="CJ1353" s="124"/>
      <c r="CK1353" s="117"/>
    </row>
    <row r="1354" spans="1:89" hidden="1" outlineLevel="1">
      <c r="A1354" s="117"/>
      <c r="B1354" s="117"/>
      <c r="C1354" s="97"/>
      <c r="D1354" s="124" t="s">
        <v>13</v>
      </c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24"/>
      <c r="AB1354" s="111">
        <f>SUM(AB1351:AB1353)</f>
        <v>0</v>
      </c>
      <c r="AC1354" s="247"/>
      <c r="AD1354" s="247"/>
      <c r="AE1354" s="247"/>
      <c r="AF1354" s="247"/>
      <c r="AG1354" s="247"/>
      <c r="AH1354" s="247"/>
      <c r="AI1354" s="111">
        <f>SUM(AI1351:AI1353)</f>
        <v>0</v>
      </c>
      <c r="AJ1354" s="111">
        <f>SUM(AJ1351:AJ1353)</f>
        <v>0</v>
      </c>
      <c r="AK1354" s="111">
        <f t="shared" ref="AK1354:BI1354" si="1951">SUM(AK1351:AK1353)</f>
        <v>0</v>
      </c>
      <c r="AL1354" s="111">
        <f t="shared" si="1951"/>
        <v>0</v>
      </c>
      <c r="AM1354" s="111">
        <f t="shared" si="1951"/>
        <v>0</v>
      </c>
      <c r="AN1354" s="111">
        <f t="shared" si="1951"/>
        <v>0</v>
      </c>
      <c r="AO1354" s="111">
        <f t="shared" si="1951"/>
        <v>0</v>
      </c>
      <c r="AP1354" s="111">
        <f t="shared" si="1951"/>
        <v>0</v>
      </c>
      <c r="AQ1354" s="111">
        <f t="shared" si="1951"/>
        <v>0</v>
      </c>
      <c r="AR1354" s="111">
        <f t="shared" si="1951"/>
        <v>0</v>
      </c>
      <c r="AS1354" s="111">
        <f t="shared" si="1951"/>
        <v>0</v>
      </c>
      <c r="AT1354" s="111">
        <f t="shared" si="1951"/>
        <v>0</v>
      </c>
      <c r="AU1354" s="111">
        <f t="shared" si="1951"/>
        <v>0</v>
      </c>
      <c r="AV1354" s="111">
        <f t="shared" si="1951"/>
        <v>0</v>
      </c>
      <c r="AW1354" s="111">
        <f t="shared" si="1951"/>
        <v>0</v>
      </c>
      <c r="AX1354" s="111">
        <f t="shared" si="1951"/>
        <v>0</v>
      </c>
      <c r="AY1354" s="111">
        <f t="shared" si="1951"/>
        <v>0</v>
      </c>
      <c r="AZ1354" s="111">
        <f t="shared" si="1951"/>
        <v>0</v>
      </c>
      <c r="BA1354" s="111">
        <f t="shared" si="1951"/>
        <v>0</v>
      </c>
      <c r="BB1354" s="111">
        <f t="shared" si="1951"/>
        <v>0</v>
      </c>
      <c r="BC1354" s="111">
        <f t="shared" si="1951"/>
        <v>0</v>
      </c>
      <c r="BD1354" s="111">
        <f t="shared" si="1951"/>
        <v>0</v>
      </c>
      <c r="BE1354" s="111">
        <f t="shared" si="1951"/>
        <v>0</v>
      </c>
      <c r="BF1354" s="111">
        <f t="shared" si="1951"/>
        <v>0</v>
      </c>
      <c r="BG1354" s="111">
        <f t="shared" si="1951"/>
        <v>0</v>
      </c>
      <c r="BH1354" s="111">
        <f t="shared" si="1951"/>
        <v>0</v>
      </c>
      <c r="BI1354" s="111">
        <f t="shared" si="1951"/>
        <v>0</v>
      </c>
      <c r="BJ1354" s="225">
        <f>SUM(BJ1351:BJ1353)</f>
        <v>0</v>
      </c>
      <c r="BK1354" s="225">
        <f>SUM(BK1351:BK1353)</f>
        <v>0</v>
      </c>
      <c r="BL1354" s="225">
        <f>SUM(BL1351:BL1353)</f>
        <v>0</v>
      </c>
      <c r="BM1354" s="112"/>
      <c r="BN1354" s="112"/>
      <c r="BO1354" s="112"/>
      <c r="BP1354" s="112"/>
      <c r="BQ1354" s="111">
        <f t="shared" ref="BQ1354:CD1354" si="1952">SUM(BQ1351:BQ1353)</f>
        <v>0</v>
      </c>
      <c r="BR1354" s="247"/>
      <c r="BS1354" s="111">
        <f t="shared" si="1952"/>
        <v>0</v>
      </c>
      <c r="BT1354" s="111">
        <f t="shared" si="1952"/>
        <v>0</v>
      </c>
      <c r="BU1354" s="111">
        <f t="shared" si="1952"/>
        <v>0</v>
      </c>
      <c r="BV1354" s="111">
        <f t="shared" si="1952"/>
        <v>0</v>
      </c>
      <c r="BW1354" s="111">
        <f t="shared" si="1952"/>
        <v>0</v>
      </c>
      <c r="BX1354" s="225">
        <f>SUM(BX1351:BX1353)</f>
        <v>0</v>
      </c>
      <c r="BY1354" s="225">
        <f>SUM(BY1351:BY1353)</f>
        <v>0</v>
      </c>
      <c r="BZ1354" s="111">
        <f t="shared" si="1952"/>
        <v>0</v>
      </c>
      <c r="CA1354" s="111">
        <f t="shared" si="1952"/>
        <v>0</v>
      </c>
      <c r="CB1354" s="111">
        <f t="shared" si="1952"/>
        <v>0</v>
      </c>
      <c r="CC1354" s="111">
        <f t="shared" si="1952"/>
        <v>0</v>
      </c>
      <c r="CD1354" s="111">
        <f t="shared" si="1952"/>
        <v>0</v>
      </c>
      <c r="CE1354" s="225">
        <f>SUM(CE1351:CE1353)</f>
        <v>0</v>
      </c>
      <c r="CF1354" s="247"/>
      <c r="CG1354" s="570"/>
      <c r="CH1354" s="570"/>
      <c r="CI1354" s="112"/>
      <c r="CJ1354" s="112"/>
      <c r="CK1354" s="112"/>
    </row>
    <row r="1355" spans="1:89" hidden="1" outlineLevel="1">
      <c r="A1355" s="117"/>
      <c r="B1355" s="117"/>
      <c r="C1355" s="95" t="s">
        <v>125</v>
      </c>
      <c r="D1355" s="122" t="s">
        <v>105</v>
      </c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24"/>
      <c r="AB1355" s="112"/>
      <c r="AC1355" s="246"/>
      <c r="AD1355" s="246"/>
      <c r="AE1355" s="246"/>
      <c r="AF1355" s="246"/>
      <c r="AG1355" s="246"/>
      <c r="AH1355" s="246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246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246"/>
      <c r="CG1355" s="582"/>
      <c r="CH1355" s="582"/>
      <c r="CI1355" s="112"/>
      <c r="CJ1355" s="112"/>
      <c r="CK1355" s="112"/>
    </row>
    <row r="1356" spans="1:89" hidden="1" outlineLevel="1">
      <c r="A1356" s="117"/>
      <c r="B1356" s="117"/>
      <c r="C1356" s="100"/>
      <c r="D1356" s="117"/>
      <c r="E1356" s="124"/>
      <c r="F1356" s="124"/>
      <c r="G1356" s="111">
        <f>J1356+O1356+P1356+Q1356+R1356</f>
        <v>0</v>
      </c>
      <c r="H1356" s="225">
        <f t="shared" ref="H1356:J1358" si="1953">SUM(I1356:L1356)</f>
        <v>0</v>
      </c>
      <c r="I1356" s="225">
        <f t="shared" si="1953"/>
        <v>0</v>
      </c>
      <c r="J1356" s="111">
        <f t="shared" si="1953"/>
        <v>0</v>
      </c>
      <c r="K1356" s="123"/>
      <c r="L1356" s="123"/>
      <c r="M1356" s="123"/>
      <c r="N1356" s="123"/>
      <c r="O1356" s="123"/>
      <c r="P1356" s="123"/>
      <c r="Q1356" s="123"/>
      <c r="R1356" s="123"/>
      <c r="S1356" s="221"/>
      <c r="T1356" s="123"/>
      <c r="U1356" s="123"/>
      <c r="V1356" s="123"/>
      <c r="W1356" s="123"/>
      <c r="X1356" s="123"/>
      <c r="Y1356" s="123"/>
      <c r="Z1356" s="221"/>
      <c r="AA1356" s="124"/>
      <c r="AB1356" s="111">
        <f>AI1356+AX1356+BA1356+BD1356+BG1356</f>
        <v>0</v>
      </c>
      <c r="AC1356" s="247"/>
      <c r="AD1356" s="247"/>
      <c r="AE1356" s="247"/>
      <c r="AF1356" s="247"/>
      <c r="AG1356" s="247"/>
      <c r="AH1356" s="247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221"/>
      <c r="BK1356" s="221"/>
      <c r="BL1356" s="221"/>
      <c r="BM1356" s="124"/>
      <c r="BN1356" s="124"/>
      <c r="BO1356" s="124"/>
      <c r="BP1356" s="124"/>
      <c r="BQ1356" s="111">
        <f>SUM(BS1356:BW1356)</f>
        <v>0</v>
      </c>
      <c r="BR1356" s="247"/>
      <c r="BS1356" s="123"/>
      <c r="BT1356" s="123"/>
      <c r="BU1356" s="123"/>
      <c r="BV1356" s="123"/>
      <c r="BW1356" s="123"/>
      <c r="BX1356" s="221"/>
      <c r="BY1356" s="221"/>
      <c r="BZ1356" s="111">
        <f>SUM(CA1356:CD1356)</f>
        <v>0</v>
      </c>
      <c r="CA1356" s="123"/>
      <c r="CB1356" s="123"/>
      <c r="CC1356" s="123"/>
      <c r="CD1356" s="123"/>
      <c r="CE1356" s="221"/>
      <c r="CF1356" s="229"/>
      <c r="CG1356" s="578"/>
      <c r="CH1356" s="578"/>
      <c r="CI1356" s="124"/>
      <c r="CJ1356" s="124"/>
      <c r="CK1356" s="117"/>
    </row>
    <row r="1357" spans="1:89" hidden="1" outlineLevel="1">
      <c r="A1357" s="117"/>
      <c r="B1357" s="117"/>
      <c r="C1357" s="100"/>
      <c r="D1357" s="117"/>
      <c r="E1357" s="124"/>
      <c r="F1357" s="124"/>
      <c r="G1357" s="111">
        <f>J1357+O1357+P1357+Q1357+R1357</f>
        <v>0</v>
      </c>
      <c r="H1357" s="225">
        <f t="shared" si="1953"/>
        <v>0</v>
      </c>
      <c r="I1357" s="225">
        <f t="shared" si="1953"/>
        <v>0</v>
      </c>
      <c r="J1357" s="111">
        <f t="shared" si="1953"/>
        <v>0</v>
      </c>
      <c r="K1357" s="90"/>
      <c r="L1357" s="90"/>
      <c r="M1357" s="90"/>
      <c r="N1357" s="90"/>
      <c r="O1357" s="90"/>
      <c r="P1357" s="90"/>
      <c r="Q1357" s="90"/>
      <c r="R1357" s="90"/>
      <c r="S1357" s="224"/>
      <c r="T1357" s="87"/>
      <c r="U1357" s="87"/>
      <c r="V1357" s="87"/>
      <c r="W1357" s="87"/>
      <c r="X1357" s="87"/>
      <c r="Y1357" s="87"/>
      <c r="Z1357" s="222"/>
      <c r="AA1357" s="124"/>
      <c r="AB1357" s="111">
        <f>AI1357+AX1357+BA1357+BD1357+BG1357</f>
        <v>0</v>
      </c>
      <c r="AC1357" s="247"/>
      <c r="AD1357" s="247"/>
      <c r="AE1357" s="247"/>
      <c r="AF1357" s="247"/>
      <c r="AG1357" s="247"/>
      <c r="AH1357" s="247"/>
      <c r="AI1357" s="87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221"/>
      <c r="BK1357" s="221"/>
      <c r="BL1357" s="221"/>
      <c r="BM1357" s="124"/>
      <c r="BN1357" s="124"/>
      <c r="BO1357" s="124"/>
      <c r="BP1357" s="124"/>
      <c r="BQ1357" s="111">
        <f>SUM(BS1357:BW1357)</f>
        <v>0</v>
      </c>
      <c r="BR1357" s="247"/>
      <c r="BS1357" s="123"/>
      <c r="BT1357" s="123"/>
      <c r="BU1357" s="123"/>
      <c r="BV1357" s="123"/>
      <c r="BW1357" s="123"/>
      <c r="BX1357" s="221"/>
      <c r="BY1357" s="221"/>
      <c r="BZ1357" s="111">
        <f>SUM(CA1357:CD1357)</f>
        <v>0</v>
      </c>
      <c r="CA1357" s="123"/>
      <c r="CB1357" s="123"/>
      <c r="CC1357" s="123"/>
      <c r="CD1357" s="123"/>
      <c r="CE1357" s="221"/>
      <c r="CF1357" s="229"/>
      <c r="CG1357" s="578"/>
      <c r="CH1357" s="578"/>
      <c r="CI1357" s="124"/>
      <c r="CJ1357" s="124"/>
      <c r="CK1357" s="117"/>
    </row>
    <row r="1358" spans="1:89" hidden="1" outlineLevel="1">
      <c r="A1358" s="117"/>
      <c r="B1358" s="117"/>
      <c r="C1358" s="100" t="s">
        <v>104</v>
      </c>
      <c r="D1358" s="117"/>
      <c r="E1358" s="124"/>
      <c r="F1358" s="124"/>
      <c r="G1358" s="111">
        <f>J1358+O1358+P1358+Q1358+R1358</f>
        <v>0</v>
      </c>
      <c r="H1358" s="225">
        <f t="shared" si="1953"/>
        <v>0</v>
      </c>
      <c r="I1358" s="225">
        <f t="shared" si="1953"/>
        <v>0</v>
      </c>
      <c r="J1358" s="111">
        <f t="shared" si="1953"/>
        <v>0</v>
      </c>
      <c r="K1358" s="90"/>
      <c r="L1358" s="90"/>
      <c r="M1358" s="90"/>
      <c r="N1358" s="90"/>
      <c r="O1358" s="90"/>
      <c r="P1358" s="90"/>
      <c r="Q1358" s="90"/>
      <c r="R1358" s="90"/>
      <c r="S1358" s="224"/>
      <c r="T1358" s="87"/>
      <c r="U1358" s="87"/>
      <c r="V1358" s="87"/>
      <c r="W1358" s="87"/>
      <c r="X1358" s="87"/>
      <c r="Y1358" s="87"/>
      <c r="Z1358" s="222"/>
      <c r="AA1358" s="124"/>
      <c r="AB1358" s="111">
        <f>AI1358+AX1358+BA1358+BD1358+BG1358</f>
        <v>0</v>
      </c>
      <c r="AC1358" s="247"/>
      <c r="AD1358" s="247"/>
      <c r="AE1358" s="247"/>
      <c r="AF1358" s="247"/>
      <c r="AG1358" s="247"/>
      <c r="AH1358" s="247"/>
      <c r="AI1358" s="87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221"/>
      <c r="BK1358" s="221"/>
      <c r="BL1358" s="221"/>
      <c r="BM1358" s="124"/>
      <c r="BN1358" s="124"/>
      <c r="BO1358" s="124"/>
      <c r="BP1358" s="124"/>
      <c r="BQ1358" s="111">
        <f>SUM(BS1358:BW1358)</f>
        <v>0</v>
      </c>
      <c r="BR1358" s="247"/>
      <c r="BS1358" s="123"/>
      <c r="BT1358" s="123"/>
      <c r="BU1358" s="123"/>
      <c r="BV1358" s="123"/>
      <c r="BW1358" s="123"/>
      <c r="BX1358" s="221"/>
      <c r="BY1358" s="221"/>
      <c r="BZ1358" s="111">
        <f>SUM(CA1358:CD1358)</f>
        <v>0</v>
      </c>
      <c r="CA1358" s="123"/>
      <c r="CB1358" s="123"/>
      <c r="CC1358" s="123"/>
      <c r="CD1358" s="123"/>
      <c r="CE1358" s="221"/>
      <c r="CF1358" s="229"/>
      <c r="CG1358" s="578"/>
      <c r="CH1358" s="578"/>
      <c r="CI1358" s="124"/>
      <c r="CJ1358" s="124"/>
      <c r="CK1358" s="117"/>
    </row>
    <row r="1359" spans="1:89" hidden="1" outlineLevel="1">
      <c r="A1359" s="117"/>
      <c r="B1359" s="117"/>
      <c r="C1359" s="97"/>
      <c r="D1359" s="124" t="s">
        <v>13</v>
      </c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24"/>
      <c r="AB1359" s="111">
        <f>SUM(AB1356:AB1358)</f>
        <v>0</v>
      </c>
      <c r="AC1359" s="247"/>
      <c r="AD1359" s="247"/>
      <c r="AE1359" s="247"/>
      <c r="AF1359" s="247"/>
      <c r="AG1359" s="247"/>
      <c r="AH1359" s="247"/>
      <c r="AI1359" s="111">
        <f>SUM(AI1356:AI1358)</f>
        <v>0</v>
      </c>
      <c r="AJ1359" s="111">
        <f>SUM(AJ1356:AJ1358)</f>
        <v>0</v>
      </c>
      <c r="AK1359" s="111">
        <f t="shared" ref="AK1359:BI1359" si="1954">SUM(AK1356:AK1358)</f>
        <v>0</v>
      </c>
      <c r="AL1359" s="111">
        <f t="shared" si="1954"/>
        <v>0</v>
      </c>
      <c r="AM1359" s="111">
        <f t="shared" si="1954"/>
        <v>0</v>
      </c>
      <c r="AN1359" s="111">
        <f t="shared" si="1954"/>
        <v>0</v>
      </c>
      <c r="AO1359" s="111">
        <f t="shared" si="1954"/>
        <v>0</v>
      </c>
      <c r="AP1359" s="111">
        <f t="shared" si="1954"/>
        <v>0</v>
      </c>
      <c r="AQ1359" s="111">
        <f t="shared" si="1954"/>
        <v>0</v>
      </c>
      <c r="AR1359" s="111">
        <f t="shared" si="1954"/>
        <v>0</v>
      </c>
      <c r="AS1359" s="111">
        <f t="shared" si="1954"/>
        <v>0</v>
      </c>
      <c r="AT1359" s="111">
        <f t="shared" si="1954"/>
        <v>0</v>
      </c>
      <c r="AU1359" s="111">
        <f t="shared" si="1954"/>
        <v>0</v>
      </c>
      <c r="AV1359" s="111">
        <f t="shared" si="1954"/>
        <v>0</v>
      </c>
      <c r="AW1359" s="111">
        <f t="shared" si="1954"/>
        <v>0</v>
      </c>
      <c r="AX1359" s="111">
        <f t="shared" si="1954"/>
        <v>0</v>
      </c>
      <c r="AY1359" s="111">
        <f t="shared" si="1954"/>
        <v>0</v>
      </c>
      <c r="AZ1359" s="111">
        <f t="shared" si="1954"/>
        <v>0</v>
      </c>
      <c r="BA1359" s="111">
        <f t="shared" si="1954"/>
        <v>0</v>
      </c>
      <c r="BB1359" s="111">
        <f t="shared" si="1954"/>
        <v>0</v>
      </c>
      <c r="BC1359" s="111">
        <f t="shared" si="1954"/>
        <v>0</v>
      </c>
      <c r="BD1359" s="111">
        <f t="shared" si="1954"/>
        <v>0</v>
      </c>
      <c r="BE1359" s="111">
        <f t="shared" si="1954"/>
        <v>0</v>
      </c>
      <c r="BF1359" s="111">
        <f t="shared" si="1954"/>
        <v>0</v>
      </c>
      <c r="BG1359" s="111">
        <f t="shared" si="1954"/>
        <v>0</v>
      </c>
      <c r="BH1359" s="111">
        <f t="shared" si="1954"/>
        <v>0</v>
      </c>
      <c r="BI1359" s="111">
        <f t="shared" si="1954"/>
        <v>0</v>
      </c>
      <c r="BJ1359" s="225">
        <f>SUM(BJ1356:BJ1358)</f>
        <v>0</v>
      </c>
      <c r="BK1359" s="225">
        <f>SUM(BK1356:BK1358)</f>
        <v>0</v>
      </c>
      <c r="BL1359" s="225">
        <f>SUM(BL1356:BL1358)</f>
        <v>0</v>
      </c>
      <c r="BM1359" s="112"/>
      <c r="BN1359" s="112"/>
      <c r="BO1359" s="112"/>
      <c r="BP1359" s="112"/>
      <c r="BQ1359" s="111">
        <f t="shared" ref="BQ1359:CD1359" si="1955">SUM(BQ1356:BQ1358)</f>
        <v>0</v>
      </c>
      <c r="BR1359" s="247"/>
      <c r="BS1359" s="111">
        <f t="shared" si="1955"/>
        <v>0</v>
      </c>
      <c r="BT1359" s="111">
        <f t="shared" si="1955"/>
        <v>0</v>
      </c>
      <c r="BU1359" s="111">
        <f t="shared" si="1955"/>
        <v>0</v>
      </c>
      <c r="BV1359" s="111">
        <f t="shared" si="1955"/>
        <v>0</v>
      </c>
      <c r="BW1359" s="111">
        <f t="shared" si="1955"/>
        <v>0</v>
      </c>
      <c r="BX1359" s="225">
        <f>SUM(BX1356:BX1358)</f>
        <v>0</v>
      </c>
      <c r="BY1359" s="225">
        <f>SUM(BY1356:BY1358)</f>
        <v>0</v>
      </c>
      <c r="BZ1359" s="111">
        <f t="shared" si="1955"/>
        <v>0</v>
      </c>
      <c r="CA1359" s="111">
        <f t="shared" si="1955"/>
        <v>0</v>
      </c>
      <c r="CB1359" s="111">
        <f t="shared" si="1955"/>
        <v>0</v>
      </c>
      <c r="CC1359" s="111">
        <f t="shared" si="1955"/>
        <v>0</v>
      </c>
      <c r="CD1359" s="111">
        <f t="shared" si="1955"/>
        <v>0</v>
      </c>
      <c r="CE1359" s="225">
        <f>SUM(CE1356:CE1358)</f>
        <v>0</v>
      </c>
      <c r="CF1359" s="247"/>
      <c r="CG1359" s="570"/>
      <c r="CH1359" s="570"/>
      <c r="CI1359" s="112"/>
      <c r="CJ1359" s="112"/>
      <c r="CK1359" s="112"/>
    </row>
    <row r="1360" spans="1:89" ht="78.75" hidden="1" outlineLevel="1">
      <c r="A1360" s="119"/>
      <c r="B1360" s="119"/>
      <c r="C1360" s="101">
        <v>2</v>
      </c>
      <c r="D1360" s="25" t="s">
        <v>291</v>
      </c>
      <c r="E1360" s="173"/>
      <c r="F1360" s="173"/>
      <c r="G1360" s="173"/>
      <c r="H1360" s="173"/>
      <c r="I1360" s="173"/>
      <c r="J1360" s="173"/>
      <c r="K1360" s="173"/>
      <c r="L1360" s="173"/>
      <c r="M1360" s="173"/>
      <c r="N1360" s="173"/>
      <c r="O1360" s="173"/>
      <c r="P1360" s="173"/>
      <c r="Q1360" s="173"/>
      <c r="R1360" s="173"/>
      <c r="S1360" s="173"/>
      <c r="T1360" s="173"/>
      <c r="U1360" s="173"/>
      <c r="V1360" s="173"/>
      <c r="W1360" s="173"/>
      <c r="X1360" s="173"/>
      <c r="Y1360" s="173"/>
      <c r="Z1360" s="173"/>
      <c r="AA1360" s="173"/>
      <c r="AB1360" s="173"/>
      <c r="AC1360" s="252"/>
      <c r="AD1360" s="252"/>
      <c r="AE1360" s="252"/>
      <c r="AF1360" s="252"/>
      <c r="AG1360" s="252"/>
      <c r="AH1360" s="252"/>
      <c r="AI1360" s="173"/>
      <c r="AJ1360" s="164">
        <f>AJ1366+AJ1371+AJ1376+AJ1381+AJ1386+AJ1391+AJ1397+AJ1402+AJ1407+AJ1412+AJ1417+AJ1422</f>
        <v>0</v>
      </c>
      <c r="AK1360" s="164">
        <f>AK1366+AK1371+AK1376+AK1381+AK1386+AK1391+AK1397+AK1402+AK1407+AK1412+AK1417+AK1422</f>
        <v>0</v>
      </c>
      <c r="AL1360" s="173"/>
      <c r="AM1360" s="164">
        <f>AM1366+AM1371+AM1376+AM1381+AM1386+AM1391+AM1397+AM1402+AM1407+AM1412+AM1417+AM1422</f>
        <v>0</v>
      </c>
      <c r="AN1360" s="164">
        <f>AN1366+AN1371+AN1376+AN1381+AN1386+AN1391+AN1397+AN1402+AN1407+AN1412+AN1417+AN1422</f>
        <v>0</v>
      </c>
      <c r="AO1360" s="173"/>
      <c r="AP1360" s="164">
        <f>AP1366+AP1371+AP1376+AP1381+AP1386+AP1391+AP1397+AP1402+AP1407+AP1412+AP1417+AP1422</f>
        <v>0</v>
      </c>
      <c r="AQ1360" s="164">
        <f>AQ1366+AQ1371+AQ1376+AQ1381+AQ1386+AQ1391+AQ1397+AQ1402+AQ1407+AQ1412+AQ1417+AQ1422</f>
        <v>0</v>
      </c>
      <c r="AR1360" s="173"/>
      <c r="AS1360" s="164">
        <f>AS1366+AS1371+AS1376+AS1381+AS1386+AS1391+AS1397+AS1402+AS1407+AS1412+AS1417+AS1422</f>
        <v>0</v>
      </c>
      <c r="AT1360" s="164">
        <f>AT1366+AT1371+AT1376+AT1381+AT1386+AT1391+AT1397+AT1402+AT1407+AT1412+AT1417+AT1422</f>
        <v>0</v>
      </c>
      <c r="AU1360" s="173"/>
      <c r="AV1360" s="164">
        <f>AV1366+AV1371+AV1376+AV1381+AV1386+AV1391+AV1397+AV1402+AV1407+AV1412+AV1417+AV1422</f>
        <v>0.18002881000000001</v>
      </c>
      <c r="AW1360" s="164">
        <f>AW1366+AW1371+AW1376+AW1381+AW1386+AW1391+AW1397+AW1402+AW1407+AW1412+AW1417+AW1422</f>
        <v>3.3277894400000002E-3</v>
      </c>
      <c r="AX1360" s="173"/>
      <c r="AY1360" s="164">
        <f>AY1366+AY1371+AY1376+AY1381+AY1386+AY1391+AY1397+AY1402+AY1407+AY1412+AY1417+AY1422</f>
        <v>0.18002881000000001</v>
      </c>
      <c r="AZ1360" s="164">
        <f>AZ1366+AZ1371+AZ1376+AZ1381+AZ1386+AZ1391+AZ1397+AZ1402+AZ1407+AZ1412+AZ1417+AZ1422</f>
        <v>3.3277894400000002E-3</v>
      </c>
      <c r="BA1360" s="173"/>
      <c r="BB1360" s="164">
        <f>BB1366+BB1371+BB1376+BB1381+BB1386+BB1391+BB1397+BB1402+BB1407+BB1412+BB1417+BB1422</f>
        <v>0.97898019555555482</v>
      </c>
      <c r="BC1360" s="164">
        <f>BC1366+BC1371+BC1376+BC1381+BC1386+BC1391+BC1397+BC1402+BC1407+BC1412+BC1417+BC1422</f>
        <v>1.8096214471111097E-2</v>
      </c>
      <c r="BD1360" s="173"/>
      <c r="BE1360" s="164">
        <f>BE1366+BE1371+BE1376+BE1381+BE1386+BE1391+BE1397+BE1402+BE1407+BE1412+BE1417+BE1422</f>
        <v>0.97898019555555482</v>
      </c>
      <c r="BF1360" s="164">
        <f>BF1366+BF1371+BF1376+BF1381+BF1386+BF1391+BF1397+BF1402+BF1407+BF1412+BF1417+BF1422</f>
        <v>1.8096214471111097E-2</v>
      </c>
      <c r="BG1360" s="173"/>
      <c r="BH1360" s="164">
        <f>BH1366+BH1371+BH1376+BH1381+BH1386+BH1391+BH1397+BH1402+BH1407+BH1412+BH1417+BH1422</f>
        <v>0.72011524000000005</v>
      </c>
      <c r="BI1360" s="164">
        <f>BI1366+BI1371+BI1376+BI1381+BI1386+BI1391+BI1397+BI1402+BI1407+BI1412+BI1417+BI1422</f>
        <v>1.3311157760000001E-2</v>
      </c>
      <c r="BJ1360" s="173"/>
      <c r="BK1360" s="164">
        <f>BK1366+BK1371+BK1376+BK1381+BK1386+BK1391+BK1397+BK1402+BK1407+BK1412+BK1417+BK1422</f>
        <v>0.72011524000000005</v>
      </c>
      <c r="BL1360" s="164">
        <f>BL1366+BL1371+BL1376+BL1381+BL1386+BL1391+BL1397+BL1402+BL1407+BL1412+BL1417+BL1422</f>
        <v>1.3311157760000001E-2</v>
      </c>
      <c r="BM1360" s="173"/>
      <c r="BN1360" s="173"/>
      <c r="BO1360" s="173"/>
      <c r="BP1360" s="173"/>
      <c r="BQ1360" s="164">
        <f>BQ1366+BQ1371+BQ1376+BQ1381+BQ1386+BQ1391+BQ1397+BQ1402+BQ1407+BQ1412+BQ1417+BQ1422</f>
        <v>0</v>
      </c>
      <c r="BR1360" s="248"/>
      <c r="BS1360" s="164">
        <f>BS1366+BS1371+BS1376+BS1381+BS1386+BS1391+BS1397+BS1402+BS1407+BS1412+BS1417+BS1422</f>
        <v>0</v>
      </c>
      <c r="BT1360" s="164">
        <f t="shared" ref="BT1360:CH1360" si="1956">BT1366+BT1371+BT1376+BT1381+BT1386+BT1391+BT1397+BT1402+BT1407+BT1412+BT1417+BT1422</f>
        <v>0</v>
      </c>
      <c r="BU1360" s="164">
        <f t="shared" si="1956"/>
        <v>0</v>
      </c>
      <c r="BV1360" s="164">
        <f t="shared" si="1956"/>
        <v>0</v>
      </c>
      <c r="BW1360" s="164">
        <f t="shared" si="1956"/>
        <v>0</v>
      </c>
      <c r="BX1360" s="164">
        <f t="shared" si="1956"/>
        <v>0</v>
      </c>
      <c r="BY1360" s="164">
        <f t="shared" si="1956"/>
        <v>0</v>
      </c>
      <c r="BZ1360" s="164">
        <f t="shared" si="1956"/>
        <v>0</v>
      </c>
      <c r="CA1360" s="164">
        <f t="shared" si="1956"/>
        <v>0</v>
      </c>
      <c r="CB1360" s="164">
        <f t="shared" si="1956"/>
        <v>0</v>
      </c>
      <c r="CC1360" s="164">
        <f t="shared" si="1956"/>
        <v>0</v>
      </c>
      <c r="CD1360" s="164">
        <f t="shared" si="1956"/>
        <v>0</v>
      </c>
      <c r="CE1360" s="164">
        <f t="shared" si="1956"/>
        <v>0</v>
      </c>
      <c r="CF1360" s="164">
        <f t="shared" si="1956"/>
        <v>0</v>
      </c>
      <c r="CG1360" s="164">
        <f t="shared" si="1956"/>
        <v>0</v>
      </c>
      <c r="CH1360" s="164">
        <f t="shared" si="1956"/>
        <v>0</v>
      </c>
      <c r="CI1360" s="173"/>
      <c r="CJ1360" s="173"/>
      <c r="CK1360" s="173"/>
    </row>
    <row r="1361" spans="1:89" outlineLevel="1">
      <c r="A1361" s="214"/>
      <c r="B1361" s="214"/>
      <c r="C1361" s="95" t="s">
        <v>51</v>
      </c>
      <c r="D1361" s="122" t="s">
        <v>101</v>
      </c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221"/>
      <c r="AB1361" s="112"/>
      <c r="AC1361" s="246"/>
      <c r="AD1361" s="246"/>
      <c r="AE1361" s="246"/>
      <c r="AF1361" s="246"/>
      <c r="AG1361" s="246"/>
      <c r="AH1361" s="246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246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246"/>
      <c r="CG1361" s="582"/>
      <c r="CH1361" s="582"/>
      <c r="CI1361" s="112"/>
      <c r="CJ1361" s="112"/>
      <c r="CK1361" s="112"/>
    </row>
    <row r="1362" spans="1:89" outlineLevel="1">
      <c r="A1362" s="214"/>
      <c r="B1362" s="214"/>
      <c r="C1362" s="102" t="s">
        <v>126</v>
      </c>
      <c r="D1362" s="36" t="s">
        <v>106</v>
      </c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214"/>
      <c r="AB1362" s="112"/>
      <c r="AC1362" s="246"/>
      <c r="AD1362" s="246"/>
      <c r="AE1362" s="246"/>
      <c r="AF1362" s="246"/>
      <c r="AG1362" s="246"/>
      <c r="AH1362" s="246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221"/>
      <c r="BS1362" s="112"/>
      <c r="BT1362" s="112"/>
      <c r="BU1362" s="112"/>
      <c r="BV1362" s="112"/>
      <c r="BW1362" s="112"/>
      <c r="BX1362" s="112"/>
      <c r="BY1362" s="112"/>
      <c r="BZ1362" s="112"/>
      <c r="CA1362" s="221"/>
      <c r="CB1362" s="112"/>
      <c r="CC1362" s="112"/>
      <c r="CD1362" s="112"/>
      <c r="CE1362" s="112"/>
      <c r="CF1362" s="246"/>
      <c r="CG1362" s="582"/>
      <c r="CH1362" s="582"/>
      <c r="CI1362" s="112"/>
      <c r="CJ1362" s="112"/>
      <c r="CK1362" s="112"/>
    </row>
    <row r="1363" spans="1:89" ht="60" outlineLevel="1">
      <c r="A1363" s="214"/>
      <c r="B1363" s="214"/>
      <c r="C1363" s="103"/>
      <c r="D1363" s="231" t="s">
        <v>337</v>
      </c>
      <c r="E1363" s="214" t="s">
        <v>75</v>
      </c>
      <c r="F1363" s="214" t="s">
        <v>14</v>
      </c>
      <c r="G1363" s="599">
        <f t="shared" ref="G1363:G1364" si="1957">J1363+O1363+P1363+Q1363+I1363</f>
        <v>0</v>
      </c>
      <c r="H1363" s="225">
        <f>U1363/$T$210*$H$210</f>
        <v>0</v>
      </c>
      <c r="I1363" s="600"/>
      <c r="J1363" s="225"/>
      <c r="K1363" s="221">
        <v>0</v>
      </c>
      <c r="L1363" s="221">
        <v>0</v>
      </c>
      <c r="M1363" s="221">
        <v>0</v>
      </c>
      <c r="N1363" s="221">
        <v>0</v>
      </c>
      <c r="O1363" s="571">
        <f t="shared" ref="O1363:O1364" si="1958">SUM(K1363:N1363)</f>
        <v>0</v>
      </c>
      <c r="P1363" s="221">
        <v>0</v>
      </c>
      <c r="Q1363" s="221">
        <v>0</v>
      </c>
      <c r="R1363" s="221">
        <v>0</v>
      </c>
      <c r="S1363" s="221">
        <v>0</v>
      </c>
      <c r="T1363" s="221">
        <f t="shared" ref="T1363:T1364" si="1959">SUM(U1363:Z1363)</f>
        <v>0</v>
      </c>
      <c r="U1363" s="160">
        <f>V1363/$V$210*$U$210</f>
        <v>0</v>
      </c>
      <c r="V1363" s="221"/>
      <c r="W1363" s="221">
        <v>0</v>
      </c>
      <c r="X1363" s="221"/>
      <c r="Y1363" s="221"/>
      <c r="Z1363" s="221"/>
      <c r="AA1363" s="221" t="s">
        <v>316</v>
      </c>
      <c r="AB1363" s="575">
        <f t="shared" ref="AB1363:AB1364" si="1960">AI1363+AX1363+BA1363+BD1363+AF1363</f>
        <v>0</v>
      </c>
      <c r="AC1363" s="247"/>
      <c r="AD1363" s="247"/>
      <c r="AE1363" s="247"/>
      <c r="AF1363" s="247">
        <v>0</v>
      </c>
      <c r="AG1363" s="247">
        <v>0</v>
      </c>
      <c r="AH1363" s="247">
        <v>0</v>
      </c>
      <c r="AI1363" s="221">
        <v>0</v>
      </c>
      <c r="AJ1363" s="568">
        <v>0</v>
      </c>
      <c r="AK1363" s="222">
        <v>0</v>
      </c>
      <c r="AL1363" s="353">
        <v>0</v>
      </c>
      <c r="AM1363" s="222">
        <v>0</v>
      </c>
      <c r="AN1363" s="353">
        <v>0</v>
      </c>
      <c r="AO1363" s="353">
        <v>0</v>
      </c>
      <c r="AP1363" s="222">
        <v>0</v>
      </c>
      <c r="AQ1363" s="353">
        <v>0</v>
      </c>
      <c r="AR1363" s="353">
        <v>0</v>
      </c>
      <c r="AS1363" s="222">
        <v>0</v>
      </c>
      <c r="AT1363" s="353">
        <v>0</v>
      </c>
      <c r="AU1363" s="353">
        <v>0</v>
      </c>
      <c r="AV1363" s="222">
        <v>0</v>
      </c>
      <c r="AW1363" s="353">
        <v>0</v>
      </c>
      <c r="AX1363" s="222">
        <v>0</v>
      </c>
      <c r="AY1363" s="222">
        <v>0</v>
      </c>
      <c r="AZ1363" s="222">
        <v>0</v>
      </c>
      <c r="BA1363" s="353">
        <v>0</v>
      </c>
      <c r="BB1363" s="222">
        <v>0</v>
      </c>
      <c r="BC1363" s="353">
        <v>0</v>
      </c>
      <c r="BD1363" s="353">
        <v>0</v>
      </c>
      <c r="BE1363" s="222">
        <v>0</v>
      </c>
      <c r="BF1363" s="353">
        <v>0</v>
      </c>
      <c r="BG1363" s="353">
        <v>0</v>
      </c>
      <c r="BH1363" s="222">
        <v>0</v>
      </c>
      <c r="BI1363" s="353">
        <v>0</v>
      </c>
      <c r="BJ1363" s="353">
        <v>0</v>
      </c>
      <c r="BK1363" s="222">
        <v>0</v>
      </c>
      <c r="BL1363" s="353">
        <v>0</v>
      </c>
      <c r="BM1363" s="221"/>
      <c r="BN1363" s="221"/>
      <c r="BO1363" s="221"/>
      <c r="BP1363" s="221"/>
      <c r="BQ1363" s="599">
        <f>SUM(BS1363:BW1363)</f>
        <v>0</v>
      </c>
      <c r="BR1363" s="222"/>
      <c r="BS1363" s="221"/>
      <c r="BT1363" s="256">
        <v>0</v>
      </c>
      <c r="BU1363" s="222">
        <v>0</v>
      </c>
      <c r="BV1363" s="222">
        <v>0</v>
      </c>
      <c r="BW1363" s="222">
        <v>0</v>
      </c>
      <c r="BX1363" s="222">
        <v>0</v>
      </c>
      <c r="BY1363" s="222">
        <v>0</v>
      </c>
      <c r="BZ1363" s="225">
        <f>SUM(CA1363:CD1363)</f>
        <v>0</v>
      </c>
      <c r="CA1363" s="222"/>
      <c r="CB1363" s="222"/>
      <c r="CC1363" s="222">
        <v>0</v>
      </c>
      <c r="CD1363" s="222">
        <v>0</v>
      </c>
      <c r="CE1363" s="222">
        <v>0</v>
      </c>
      <c r="CF1363" s="222">
        <v>0</v>
      </c>
      <c r="CG1363" s="222">
        <v>0</v>
      </c>
      <c r="CH1363" s="222">
        <v>0</v>
      </c>
      <c r="CI1363" s="117"/>
      <c r="CJ1363" s="117"/>
      <c r="CK1363" s="117"/>
    </row>
    <row r="1364" spans="1:89" ht="60" outlineLevel="1">
      <c r="A1364" s="214"/>
      <c r="B1364" s="214"/>
      <c r="C1364" s="103"/>
      <c r="D1364" s="292" t="s">
        <v>338</v>
      </c>
      <c r="E1364" s="214" t="s">
        <v>75</v>
      </c>
      <c r="F1364" s="214" t="s">
        <v>14</v>
      </c>
      <c r="G1364" s="599">
        <f t="shared" si="1957"/>
        <v>533</v>
      </c>
      <c r="H1364" s="225">
        <v>85</v>
      </c>
      <c r="I1364" s="600">
        <v>488</v>
      </c>
      <c r="J1364" s="225">
        <v>0</v>
      </c>
      <c r="K1364" s="224">
        <v>0</v>
      </c>
      <c r="L1364" s="224">
        <v>0</v>
      </c>
      <c r="M1364" s="224">
        <v>0</v>
      </c>
      <c r="N1364" s="224">
        <v>5</v>
      </c>
      <c r="O1364" s="571">
        <f t="shared" si="1958"/>
        <v>5</v>
      </c>
      <c r="P1364" s="224">
        <v>20</v>
      </c>
      <c r="Q1364" s="224">
        <v>20</v>
      </c>
      <c r="R1364" s="224">
        <v>20</v>
      </c>
      <c r="S1364" s="224">
        <v>20</v>
      </c>
      <c r="T1364" s="221">
        <f t="shared" si="1959"/>
        <v>91</v>
      </c>
      <c r="U1364" s="160">
        <v>85</v>
      </c>
      <c r="V1364" s="222">
        <v>6</v>
      </c>
      <c r="W1364" s="222">
        <v>0</v>
      </c>
      <c r="X1364" s="222"/>
      <c r="Y1364" s="222"/>
      <c r="Z1364" s="222"/>
      <c r="AA1364" s="222" t="s">
        <v>316</v>
      </c>
      <c r="AB1364" s="575">
        <f t="shared" si="1960"/>
        <v>7.3791149747002103E-3</v>
      </c>
      <c r="AC1364" s="247">
        <f>$AC$211/$U$211*U1364</f>
        <v>1.7397660818713452E-3</v>
      </c>
      <c r="AD1364" s="247">
        <f t="shared" ref="AD1364" si="1961">AC1364*344.5</f>
        <v>0.59934941520467844</v>
      </c>
      <c r="AE1364" s="247">
        <f>$AE$211/$AC$211*AC1364</f>
        <v>1.0234173976608189E-2</v>
      </c>
      <c r="AF1364" s="247">
        <v>1.17305053025577E-3</v>
      </c>
      <c r="AG1364" s="247">
        <v>0.40411590767311278</v>
      </c>
      <c r="AH1364" s="247">
        <v>7.4570536995778956E-3</v>
      </c>
      <c r="AI1364" s="222">
        <v>0</v>
      </c>
      <c r="AJ1364" s="568">
        <v>0</v>
      </c>
      <c r="AK1364" s="222">
        <v>0</v>
      </c>
      <c r="AL1364" s="353">
        <v>0</v>
      </c>
      <c r="AM1364" s="222">
        <v>0</v>
      </c>
      <c r="AN1364" s="353">
        <v>0</v>
      </c>
      <c r="AO1364" s="353">
        <v>0</v>
      </c>
      <c r="AP1364" s="222">
        <v>0</v>
      </c>
      <c r="AQ1364" s="353">
        <v>0</v>
      </c>
      <c r="AR1364" s="353">
        <v>0</v>
      </c>
      <c r="AS1364" s="222">
        <v>0</v>
      </c>
      <c r="AT1364" s="353">
        <v>0</v>
      </c>
      <c r="AU1364" s="353">
        <v>5.2258000000000003E-4</v>
      </c>
      <c r="AV1364" s="222">
        <v>0.18002881000000001</v>
      </c>
      <c r="AW1364" s="353">
        <v>3.3277894400000002E-3</v>
      </c>
      <c r="AX1364" s="222">
        <v>5.2258000000000003E-4</v>
      </c>
      <c r="AY1364" s="222">
        <v>0.18002881000000001</v>
      </c>
      <c r="AZ1364" s="222">
        <v>3.3277894400000002E-3</v>
      </c>
      <c r="BA1364" s="353">
        <v>2.8417422222222202E-3</v>
      </c>
      <c r="BB1364" s="222">
        <v>0.97898019555555482</v>
      </c>
      <c r="BC1364" s="353">
        <v>1.8096214471111097E-2</v>
      </c>
      <c r="BD1364" s="353">
        <v>2.8417422222222202E-3</v>
      </c>
      <c r="BE1364" s="222">
        <v>0.97898019555555482</v>
      </c>
      <c r="BF1364" s="353">
        <v>1.8096214471111097E-2</v>
      </c>
      <c r="BG1364" s="353">
        <v>2.0903200000000001E-3</v>
      </c>
      <c r="BH1364" s="222">
        <v>0.72011524000000005</v>
      </c>
      <c r="BI1364" s="353">
        <v>1.3311157760000001E-2</v>
      </c>
      <c r="BJ1364" s="353">
        <v>2.0903200000000001E-3</v>
      </c>
      <c r="BK1364" s="222">
        <v>0.72011524000000005</v>
      </c>
      <c r="BL1364" s="353">
        <v>1.3311157760000001E-2</v>
      </c>
      <c r="BM1364" s="222"/>
      <c r="BN1364" s="222"/>
      <c r="BO1364" s="222"/>
      <c r="BP1364" s="222"/>
      <c r="BQ1364" s="599">
        <f>SUM(BS1364:BW1364)</f>
        <v>0</v>
      </c>
      <c r="BR1364" s="222"/>
      <c r="BS1364" s="222"/>
      <c r="BT1364" s="256">
        <v>0</v>
      </c>
      <c r="BU1364" s="222">
        <v>0</v>
      </c>
      <c r="BV1364" s="222">
        <v>0</v>
      </c>
      <c r="BW1364" s="222">
        <v>0</v>
      </c>
      <c r="BX1364" s="222">
        <v>0</v>
      </c>
      <c r="BY1364" s="222">
        <v>0</v>
      </c>
      <c r="BZ1364" s="225">
        <f>SUM(CA1364:CD1364)</f>
        <v>0</v>
      </c>
      <c r="CA1364" s="222"/>
      <c r="CB1364" s="222"/>
      <c r="CC1364" s="222">
        <v>0</v>
      </c>
      <c r="CD1364" s="222">
        <v>0</v>
      </c>
      <c r="CE1364" s="222">
        <v>0</v>
      </c>
      <c r="CF1364" s="222">
        <v>0</v>
      </c>
      <c r="CG1364" s="222">
        <v>0</v>
      </c>
      <c r="CH1364" s="222">
        <v>0</v>
      </c>
      <c r="CI1364" s="117"/>
      <c r="CJ1364" s="117"/>
      <c r="CK1364" s="117"/>
    </row>
    <row r="1365" spans="1:89" outlineLevel="1">
      <c r="A1365" s="117"/>
      <c r="B1365" s="117"/>
      <c r="C1365" s="103"/>
      <c r="D1365" s="131"/>
      <c r="E1365" s="117"/>
      <c r="F1365" s="117"/>
      <c r="G1365" s="111">
        <f>J1365+O1365+P1365+Q1365+R1365</f>
        <v>0</v>
      </c>
      <c r="H1365" s="225">
        <f>SUM(I1365:L1365)</f>
        <v>0</v>
      </c>
      <c r="I1365" s="225">
        <f>SUM(J1365:M1365)</f>
        <v>0</v>
      </c>
      <c r="J1365" s="111">
        <f>SUM(K1365:N1365)</f>
        <v>0</v>
      </c>
      <c r="K1365" s="90"/>
      <c r="L1365" s="90"/>
      <c r="M1365" s="90"/>
      <c r="N1365" s="90"/>
      <c r="O1365" s="90"/>
      <c r="P1365" s="90"/>
      <c r="Q1365" s="90"/>
      <c r="R1365" s="90"/>
      <c r="S1365" s="224"/>
      <c r="T1365" s="87"/>
      <c r="U1365" s="87"/>
      <c r="V1365" s="87"/>
      <c r="W1365" s="87"/>
      <c r="X1365" s="87"/>
      <c r="Y1365" s="87"/>
      <c r="Z1365" s="222"/>
      <c r="AA1365" s="87"/>
      <c r="AB1365" s="111">
        <f>AI1365+AX1365+BA1365+BD1365+BG1365</f>
        <v>0</v>
      </c>
      <c r="AC1365" s="247"/>
      <c r="AD1365" s="247"/>
      <c r="AE1365" s="247"/>
      <c r="AF1365" s="247"/>
      <c r="AG1365" s="247"/>
      <c r="AH1365" s="24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87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87"/>
      <c r="BG1365" s="87"/>
      <c r="BH1365" s="87"/>
      <c r="BI1365" s="87"/>
      <c r="BJ1365" s="222"/>
      <c r="BK1365" s="222"/>
      <c r="BL1365" s="222"/>
      <c r="BM1365" s="87"/>
      <c r="BN1365" s="87"/>
      <c r="BO1365" s="87"/>
      <c r="BP1365" s="87"/>
      <c r="BQ1365" s="599">
        <f t="shared" ref="BQ1365" si="1962">SUM(BQ1363:BQ1364)</f>
        <v>0</v>
      </c>
      <c r="BR1365" s="222"/>
      <c r="BS1365" s="87"/>
      <c r="BT1365" s="87"/>
      <c r="BU1365" s="87"/>
      <c r="BV1365" s="87"/>
      <c r="BW1365" s="87"/>
      <c r="BX1365" s="222"/>
      <c r="BY1365" s="222"/>
      <c r="BZ1365" s="111">
        <f>SUM(CA1365:CD1365)</f>
        <v>0</v>
      </c>
      <c r="CA1365" s="222"/>
      <c r="CB1365" s="87"/>
      <c r="CC1365" s="87"/>
      <c r="CD1365" s="87"/>
      <c r="CE1365" s="222"/>
      <c r="CF1365" s="226"/>
      <c r="CG1365" s="568"/>
      <c r="CH1365" s="568"/>
      <c r="CI1365" s="117"/>
      <c r="CJ1365" s="117"/>
      <c r="CK1365" s="117"/>
    </row>
    <row r="1366" spans="1:89" ht="15.75" outlineLevel="1" thickBot="1">
      <c r="A1366" s="117"/>
      <c r="B1366" s="117"/>
      <c r="C1366" s="103"/>
      <c r="D1366" s="37" t="s">
        <v>107</v>
      </c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24"/>
      <c r="AB1366" s="111">
        <f>SUM(AB1363:AB1365)</f>
        <v>7.3791149747002103E-3</v>
      </c>
      <c r="AC1366" s="247"/>
      <c r="AD1366" s="247"/>
      <c r="AE1366" s="247"/>
      <c r="AF1366" s="225">
        <f t="shared" ref="AF1366:AH1366" si="1963">SUM(AF1363:AF1365)</f>
        <v>1.17305053025577E-3</v>
      </c>
      <c r="AG1366" s="225">
        <f t="shared" si="1963"/>
        <v>0.40411590767311278</v>
      </c>
      <c r="AH1366" s="225">
        <f t="shared" si="1963"/>
        <v>7.4570536995778956E-3</v>
      </c>
      <c r="AI1366" s="111">
        <f>SUM(AI1363:AI1365)</f>
        <v>0</v>
      </c>
      <c r="AJ1366" s="111">
        <f>SUM(AJ1363:AJ1365)</f>
        <v>0</v>
      </c>
      <c r="AK1366" s="111">
        <f t="shared" ref="AK1366:BI1366" si="1964">SUM(AK1363:AK1365)</f>
        <v>0</v>
      </c>
      <c r="AL1366" s="111">
        <f t="shared" si="1964"/>
        <v>0</v>
      </c>
      <c r="AM1366" s="111">
        <f t="shared" si="1964"/>
        <v>0</v>
      </c>
      <c r="AN1366" s="111">
        <f t="shared" si="1964"/>
        <v>0</v>
      </c>
      <c r="AO1366" s="111">
        <f t="shared" si="1964"/>
        <v>0</v>
      </c>
      <c r="AP1366" s="111">
        <f t="shared" si="1964"/>
        <v>0</v>
      </c>
      <c r="AQ1366" s="111">
        <f t="shared" si="1964"/>
        <v>0</v>
      </c>
      <c r="AR1366" s="111">
        <f t="shared" si="1964"/>
        <v>0</v>
      </c>
      <c r="AS1366" s="111">
        <f t="shared" si="1964"/>
        <v>0</v>
      </c>
      <c r="AT1366" s="111">
        <f t="shared" si="1964"/>
        <v>0</v>
      </c>
      <c r="AU1366" s="111">
        <f t="shared" si="1964"/>
        <v>5.2258000000000003E-4</v>
      </c>
      <c r="AV1366" s="111">
        <f t="shared" si="1964"/>
        <v>0.18002881000000001</v>
      </c>
      <c r="AW1366" s="111">
        <f t="shared" si="1964"/>
        <v>3.3277894400000002E-3</v>
      </c>
      <c r="AX1366" s="111">
        <f t="shared" si="1964"/>
        <v>5.2258000000000003E-4</v>
      </c>
      <c r="AY1366" s="111">
        <f t="shared" si="1964"/>
        <v>0.18002881000000001</v>
      </c>
      <c r="AZ1366" s="111">
        <f t="shared" si="1964"/>
        <v>3.3277894400000002E-3</v>
      </c>
      <c r="BA1366" s="111">
        <f t="shared" si="1964"/>
        <v>2.8417422222222202E-3</v>
      </c>
      <c r="BB1366" s="111">
        <f t="shared" si="1964"/>
        <v>0.97898019555555482</v>
      </c>
      <c r="BC1366" s="111">
        <f t="shared" si="1964"/>
        <v>1.8096214471111097E-2</v>
      </c>
      <c r="BD1366" s="111">
        <f t="shared" si="1964"/>
        <v>2.8417422222222202E-3</v>
      </c>
      <c r="BE1366" s="111">
        <f t="shared" si="1964"/>
        <v>0.97898019555555482</v>
      </c>
      <c r="BF1366" s="111">
        <f t="shared" si="1964"/>
        <v>1.8096214471111097E-2</v>
      </c>
      <c r="BG1366" s="111">
        <f t="shared" si="1964"/>
        <v>2.0903200000000001E-3</v>
      </c>
      <c r="BH1366" s="111">
        <f t="shared" si="1964"/>
        <v>0.72011524000000005</v>
      </c>
      <c r="BI1366" s="111">
        <f t="shared" si="1964"/>
        <v>1.3311157760000001E-2</v>
      </c>
      <c r="BJ1366" s="225">
        <f>SUM(BJ1363:BJ1365)</f>
        <v>2.0903200000000001E-3</v>
      </c>
      <c r="BK1366" s="225">
        <f>SUM(BK1363:BK1365)</f>
        <v>0.72011524000000005</v>
      </c>
      <c r="BL1366" s="225">
        <f>SUM(BL1363:BL1365)</f>
        <v>1.3311157760000001E-2</v>
      </c>
      <c r="BM1366" s="112"/>
      <c r="BN1366" s="112"/>
      <c r="BO1366" s="112"/>
      <c r="BP1366" s="112"/>
      <c r="BQ1366" s="111">
        <f t="shared" ref="BQ1366:CH1366" si="1965">SUM(BQ1363:BQ1365)</f>
        <v>0</v>
      </c>
      <c r="BR1366" s="225"/>
      <c r="BS1366" s="111">
        <f t="shared" si="1965"/>
        <v>0</v>
      </c>
      <c r="BT1366" s="111">
        <f t="shared" si="1965"/>
        <v>0</v>
      </c>
      <c r="BU1366" s="111">
        <f t="shared" si="1965"/>
        <v>0</v>
      </c>
      <c r="BV1366" s="111">
        <f t="shared" si="1965"/>
        <v>0</v>
      </c>
      <c r="BW1366" s="225">
        <f t="shared" si="1965"/>
        <v>0</v>
      </c>
      <c r="BX1366" s="225">
        <f t="shared" si="1965"/>
        <v>0</v>
      </c>
      <c r="BY1366" s="225">
        <f t="shared" si="1965"/>
        <v>0</v>
      </c>
      <c r="BZ1366" s="225">
        <f t="shared" si="1965"/>
        <v>0</v>
      </c>
      <c r="CA1366" s="225">
        <f t="shared" si="1965"/>
        <v>0</v>
      </c>
      <c r="CB1366" s="225">
        <f t="shared" si="1965"/>
        <v>0</v>
      </c>
      <c r="CC1366" s="225">
        <f t="shared" si="1965"/>
        <v>0</v>
      </c>
      <c r="CD1366" s="225">
        <f t="shared" si="1965"/>
        <v>0</v>
      </c>
      <c r="CE1366" s="225">
        <f t="shared" si="1965"/>
        <v>0</v>
      </c>
      <c r="CF1366" s="225">
        <f t="shared" si="1965"/>
        <v>0</v>
      </c>
      <c r="CG1366" s="225">
        <f t="shared" si="1965"/>
        <v>0</v>
      </c>
      <c r="CH1366" s="225">
        <f t="shared" si="1965"/>
        <v>0</v>
      </c>
      <c r="CI1366" s="112"/>
      <c r="CJ1366" s="112"/>
      <c r="CK1366" s="112"/>
    </row>
    <row r="1367" spans="1:89" ht="15.75" hidden="1" outlineLevel="1" thickBot="1">
      <c r="A1367" s="117"/>
      <c r="B1367" s="117"/>
      <c r="C1367" s="102" t="s">
        <v>127</v>
      </c>
      <c r="D1367" s="36" t="s">
        <v>273</v>
      </c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7"/>
      <c r="AB1367" s="112"/>
      <c r="AC1367" s="246"/>
      <c r="AD1367" s="246"/>
      <c r="AE1367" s="246"/>
      <c r="AF1367" s="246"/>
      <c r="AG1367" s="246"/>
      <c r="AH1367" s="246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246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246"/>
      <c r="CG1367" s="582"/>
      <c r="CH1367" s="582"/>
      <c r="CI1367" s="112"/>
      <c r="CJ1367" s="112"/>
      <c r="CK1367" s="112"/>
    </row>
    <row r="1368" spans="1:89" ht="15.75" hidden="1" outlineLevel="1" thickBot="1">
      <c r="A1368" s="117"/>
      <c r="B1368" s="117"/>
      <c r="C1368" s="103"/>
      <c r="D1368" s="24"/>
      <c r="E1368" s="117"/>
      <c r="F1368" s="117"/>
      <c r="G1368" s="111">
        <f>J1368+O1368+P1368+Q1368+R1368</f>
        <v>0</v>
      </c>
      <c r="H1368" s="225">
        <f t="shared" ref="H1368:J1370" si="1966">SUM(I1368:L1368)</f>
        <v>0</v>
      </c>
      <c r="I1368" s="225">
        <f t="shared" si="1966"/>
        <v>0</v>
      </c>
      <c r="J1368" s="111">
        <f t="shared" si="1966"/>
        <v>0</v>
      </c>
      <c r="K1368" s="123"/>
      <c r="L1368" s="123"/>
      <c r="M1368" s="123"/>
      <c r="N1368" s="123"/>
      <c r="O1368" s="123"/>
      <c r="P1368" s="123"/>
      <c r="Q1368" s="123"/>
      <c r="R1368" s="123"/>
      <c r="S1368" s="221"/>
      <c r="T1368" s="123"/>
      <c r="U1368" s="123"/>
      <c r="V1368" s="123"/>
      <c r="W1368" s="123"/>
      <c r="X1368" s="123"/>
      <c r="Y1368" s="123"/>
      <c r="Z1368" s="221"/>
      <c r="AA1368" s="123"/>
      <c r="AB1368" s="111">
        <f>AI1368+AX1368+BA1368+BD1368+BG1368</f>
        <v>0</v>
      </c>
      <c r="AC1368" s="247"/>
      <c r="AD1368" s="247"/>
      <c r="AE1368" s="247"/>
      <c r="AF1368" s="247"/>
      <c r="AG1368" s="247"/>
      <c r="AH1368" s="247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221"/>
      <c r="BK1368" s="221"/>
      <c r="BL1368" s="221"/>
      <c r="BM1368" s="123"/>
      <c r="BN1368" s="123"/>
      <c r="BO1368" s="123"/>
      <c r="BP1368" s="123"/>
      <c r="BQ1368" s="111">
        <f>SUM(BS1368:BW1368)</f>
        <v>0</v>
      </c>
      <c r="BR1368" s="247"/>
      <c r="BS1368" s="123"/>
      <c r="BT1368" s="123"/>
      <c r="BU1368" s="123"/>
      <c r="BV1368" s="123"/>
      <c r="BW1368" s="123"/>
      <c r="BX1368" s="221"/>
      <c r="BY1368" s="221"/>
      <c r="BZ1368" s="111">
        <f>SUM(CA1368:CD1368)</f>
        <v>0</v>
      </c>
      <c r="CA1368" s="123"/>
      <c r="CB1368" s="123"/>
      <c r="CC1368" s="123"/>
      <c r="CD1368" s="123"/>
      <c r="CE1368" s="221"/>
      <c r="CF1368" s="229"/>
      <c r="CG1368" s="578"/>
      <c r="CH1368" s="578"/>
      <c r="CI1368" s="117"/>
      <c r="CJ1368" s="117"/>
      <c r="CK1368" s="117"/>
    </row>
    <row r="1369" spans="1:89" ht="15.75" hidden="1" outlineLevel="1" thickBot="1">
      <c r="A1369" s="117"/>
      <c r="B1369" s="117"/>
      <c r="C1369" s="103"/>
      <c r="D1369" s="24"/>
      <c r="E1369" s="117"/>
      <c r="F1369" s="117"/>
      <c r="G1369" s="111">
        <f>J1369+O1369+P1369+Q1369+R1369</f>
        <v>0</v>
      </c>
      <c r="H1369" s="225">
        <f t="shared" si="1966"/>
        <v>0</v>
      </c>
      <c r="I1369" s="225">
        <f t="shared" si="1966"/>
        <v>0</v>
      </c>
      <c r="J1369" s="111">
        <f t="shared" si="1966"/>
        <v>0</v>
      </c>
      <c r="K1369" s="90"/>
      <c r="L1369" s="90"/>
      <c r="M1369" s="90"/>
      <c r="N1369" s="90"/>
      <c r="O1369" s="90"/>
      <c r="P1369" s="90"/>
      <c r="Q1369" s="90"/>
      <c r="R1369" s="90"/>
      <c r="S1369" s="224"/>
      <c r="T1369" s="87"/>
      <c r="U1369" s="87"/>
      <c r="V1369" s="87"/>
      <c r="W1369" s="87"/>
      <c r="X1369" s="87"/>
      <c r="Y1369" s="87"/>
      <c r="Z1369" s="222"/>
      <c r="AA1369" s="87"/>
      <c r="AB1369" s="111">
        <f>AI1369+AX1369+BA1369+BD1369+BG1369</f>
        <v>0</v>
      </c>
      <c r="AC1369" s="247"/>
      <c r="AD1369" s="247"/>
      <c r="AE1369" s="247"/>
      <c r="AF1369" s="247"/>
      <c r="AG1369" s="247"/>
      <c r="AH1369" s="24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87"/>
      <c r="BG1369" s="87"/>
      <c r="BH1369" s="87"/>
      <c r="BI1369" s="87"/>
      <c r="BJ1369" s="222"/>
      <c r="BK1369" s="222"/>
      <c r="BL1369" s="222"/>
      <c r="BM1369" s="87"/>
      <c r="BN1369" s="87"/>
      <c r="BO1369" s="87"/>
      <c r="BP1369" s="87"/>
      <c r="BQ1369" s="111">
        <f>SUM(BS1369:BW1369)</f>
        <v>0</v>
      </c>
      <c r="BR1369" s="247"/>
      <c r="BS1369" s="87"/>
      <c r="BT1369" s="87"/>
      <c r="BU1369" s="87"/>
      <c r="BV1369" s="87"/>
      <c r="BW1369" s="87"/>
      <c r="BX1369" s="222"/>
      <c r="BY1369" s="222"/>
      <c r="BZ1369" s="111">
        <f>SUM(CA1369:CD1369)</f>
        <v>0</v>
      </c>
      <c r="CA1369" s="87"/>
      <c r="CB1369" s="87"/>
      <c r="CC1369" s="87"/>
      <c r="CD1369" s="87"/>
      <c r="CE1369" s="222"/>
      <c r="CF1369" s="226"/>
      <c r="CG1369" s="568"/>
      <c r="CH1369" s="568"/>
      <c r="CI1369" s="117"/>
      <c r="CJ1369" s="117"/>
      <c r="CK1369" s="117"/>
    </row>
    <row r="1370" spans="1:89" ht="15.75" hidden="1" outlineLevel="1" thickBot="1">
      <c r="A1370" s="117"/>
      <c r="B1370" s="117"/>
      <c r="C1370" s="103" t="s">
        <v>104</v>
      </c>
      <c r="D1370" s="24"/>
      <c r="E1370" s="117"/>
      <c r="F1370" s="117"/>
      <c r="G1370" s="111">
        <f>J1370+O1370+P1370+Q1370+R1370</f>
        <v>0</v>
      </c>
      <c r="H1370" s="225">
        <f t="shared" si="1966"/>
        <v>0</v>
      </c>
      <c r="I1370" s="225">
        <f t="shared" si="1966"/>
        <v>0</v>
      </c>
      <c r="J1370" s="111">
        <f t="shared" si="1966"/>
        <v>0</v>
      </c>
      <c r="K1370" s="90"/>
      <c r="L1370" s="90"/>
      <c r="M1370" s="90"/>
      <c r="N1370" s="90"/>
      <c r="O1370" s="90"/>
      <c r="P1370" s="90"/>
      <c r="Q1370" s="90"/>
      <c r="R1370" s="90"/>
      <c r="S1370" s="224"/>
      <c r="T1370" s="87"/>
      <c r="U1370" s="87"/>
      <c r="V1370" s="87"/>
      <c r="W1370" s="87"/>
      <c r="X1370" s="87"/>
      <c r="Y1370" s="87"/>
      <c r="Z1370" s="222"/>
      <c r="AA1370" s="87"/>
      <c r="AB1370" s="111">
        <f>AI1370+AX1370+BA1370+BD1370+BG1370</f>
        <v>0</v>
      </c>
      <c r="AC1370" s="247"/>
      <c r="AD1370" s="247"/>
      <c r="AE1370" s="247"/>
      <c r="AF1370" s="247"/>
      <c r="AG1370" s="247"/>
      <c r="AH1370" s="24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87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87"/>
      <c r="BG1370" s="87"/>
      <c r="BH1370" s="87"/>
      <c r="BI1370" s="87"/>
      <c r="BJ1370" s="222"/>
      <c r="BK1370" s="222"/>
      <c r="BL1370" s="222"/>
      <c r="BM1370" s="87"/>
      <c r="BN1370" s="87"/>
      <c r="BO1370" s="87"/>
      <c r="BP1370" s="87"/>
      <c r="BQ1370" s="111">
        <f>SUM(BS1370:BW1370)</f>
        <v>0</v>
      </c>
      <c r="BR1370" s="247"/>
      <c r="BS1370" s="87"/>
      <c r="BT1370" s="87"/>
      <c r="BU1370" s="87"/>
      <c r="BV1370" s="87"/>
      <c r="BW1370" s="87"/>
      <c r="BX1370" s="222"/>
      <c r="BY1370" s="222"/>
      <c r="BZ1370" s="111">
        <f>SUM(CA1370:CD1370)</f>
        <v>0</v>
      </c>
      <c r="CA1370" s="87"/>
      <c r="CB1370" s="87"/>
      <c r="CC1370" s="87"/>
      <c r="CD1370" s="87"/>
      <c r="CE1370" s="222"/>
      <c r="CF1370" s="226"/>
      <c r="CG1370" s="568"/>
      <c r="CH1370" s="568"/>
      <c r="CI1370" s="117"/>
      <c r="CJ1370" s="117"/>
      <c r="CK1370" s="117"/>
    </row>
    <row r="1371" spans="1:89" ht="15.75" hidden="1" outlineLevel="1" thickBot="1">
      <c r="A1371" s="117"/>
      <c r="B1371" s="117"/>
      <c r="C1371" s="103"/>
      <c r="D1371" s="37" t="s">
        <v>107</v>
      </c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24"/>
      <c r="AB1371" s="111">
        <f>SUM(AB1368:AB1370)</f>
        <v>0</v>
      </c>
      <c r="AC1371" s="247"/>
      <c r="AD1371" s="247"/>
      <c r="AE1371" s="247"/>
      <c r="AF1371" s="247"/>
      <c r="AG1371" s="247"/>
      <c r="AH1371" s="247"/>
      <c r="AI1371" s="111">
        <f>SUM(AI1368:AI1370)</f>
        <v>0</v>
      </c>
      <c r="AJ1371" s="111">
        <f>SUM(AJ1368:AJ1370)</f>
        <v>0</v>
      </c>
      <c r="AK1371" s="111">
        <f t="shared" ref="AK1371:BI1371" si="1967">SUM(AK1368:AK1370)</f>
        <v>0</v>
      </c>
      <c r="AL1371" s="111">
        <f t="shared" si="1967"/>
        <v>0</v>
      </c>
      <c r="AM1371" s="111">
        <f t="shared" si="1967"/>
        <v>0</v>
      </c>
      <c r="AN1371" s="111">
        <f t="shared" si="1967"/>
        <v>0</v>
      </c>
      <c r="AO1371" s="111">
        <f t="shared" si="1967"/>
        <v>0</v>
      </c>
      <c r="AP1371" s="111">
        <f t="shared" si="1967"/>
        <v>0</v>
      </c>
      <c r="AQ1371" s="111">
        <f t="shared" si="1967"/>
        <v>0</v>
      </c>
      <c r="AR1371" s="111">
        <f t="shared" si="1967"/>
        <v>0</v>
      </c>
      <c r="AS1371" s="111">
        <f t="shared" si="1967"/>
        <v>0</v>
      </c>
      <c r="AT1371" s="111">
        <f t="shared" si="1967"/>
        <v>0</v>
      </c>
      <c r="AU1371" s="111">
        <f t="shared" si="1967"/>
        <v>0</v>
      </c>
      <c r="AV1371" s="111">
        <f t="shared" si="1967"/>
        <v>0</v>
      </c>
      <c r="AW1371" s="111">
        <f t="shared" si="1967"/>
        <v>0</v>
      </c>
      <c r="AX1371" s="111">
        <f t="shared" si="1967"/>
        <v>0</v>
      </c>
      <c r="AY1371" s="111">
        <f t="shared" si="1967"/>
        <v>0</v>
      </c>
      <c r="AZ1371" s="111">
        <f t="shared" si="1967"/>
        <v>0</v>
      </c>
      <c r="BA1371" s="111">
        <f t="shared" si="1967"/>
        <v>0</v>
      </c>
      <c r="BB1371" s="111">
        <f t="shared" si="1967"/>
        <v>0</v>
      </c>
      <c r="BC1371" s="111">
        <f t="shared" si="1967"/>
        <v>0</v>
      </c>
      <c r="BD1371" s="111">
        <f t="shared" si="1967"/>
        <v>0</v>
      </c>
      <c r="BE1371" s="111">
        <f t="shared" si="1967"/>
        <v>0</v>
      </c>
      <c r="BF1371" s="111">
        <f t="shared" si="1967"/>
        <v>0</v>
      </c>
      <c r="BG1371" s="111">
        <f t="shared" si="1967"/>
        <v>0</v>
      </c>
      <c r="BH1371" s="111">
        <f t="shared" si="1967"/>
        <v>0</v>
      </c>
      <c r="BI1371" s="111">
        <f t="shared" si="1967"/>
        <v>0</v>
      </c>
      <c r="BJ1371" s="225">
        <f>SUM(BJ1368:BJ1370)</f>
        <v>0</v>
      </c>
      <c r="BK1371" s="225">
        <f>SUM(BK1368:BK1370)</f>
        <v>0</v>
      </c>
      <c r="BL1371" s="225">
        <f>SUM(BL1368:BL1370)</f>
        <v>0</v>
      </c>
      <c r="BM1371" s="112"/>
      <c r="BN1371" s="112"/>
      <c r="BO1371" s="112"/>
      <c r="BP1371" s="112"/>
      <c r="BQ1371" s="111">
        <f t="shared" ref="BQ1371:CD1371" si="1968">SUM(BQ1368:BQ1370)</f>
        <v>0</v>
      </c>
      <c r="BR1371" s="247"/>
      <c r="BS1371" s="111">
        <f t="shared" si="1968"/>
        <v>0</v>
      </c>
      <c r="BT1371" s="111">
        <f t="shared" si="1968"/>
        <v>0</v>
      </c>
      <c r="BU1371" s="111">
        <f t="shared" si="1968"/>
        <v>0</v>
      </c>
      <c r="BV1371" s="111">
        <f t="shared" si="1968"/>
        <v>0</v>
      </c>
      <c r="BW1371" s="111">
        <f t="shared" si="1968"/>
        <v>0</v>
      </c>
      <c r="BX1371" s="225">
        <f>SUM(BX1368:BX1370)</f>
        <v>0</v>
      </c>
      <c r="BY1371" s="225">
        <f>SUM(BY1368:BY1370)</f>
        <v>0</v>
      </c>
      <c r="BZ1371" s="111">
        <f t="shared" si="1968"/>
        <v>0</v>
      </c>
      <c r="CA1371" s="111">
        <f t="shared" si="1968"/>
        <v>0</v>
      </c>
      <c r="CB1371" s="111">
        <f t="shared" si="1968"/>
        <v>0</v>
      </c>
      <c r="CC1371" s="111">
        <f t="shared" si="1968"/>
        <v>0</v>
      </c>
      <c r="CD1371" s="111">
        <f t="shared" si="1968"/>
        <v>0</v>
      </c>
      <c r="CE1371" s="225">
        <f>SUM(CE1368:CE1370)</f>
        <v>0</v>
      </c>
      <c r="CF1371" s="247"/>
      <c r="CG1371" s="570"/>
      <c r="CH1371" s="570"/>
      <c r="CI1371" s="112"/>
      <c r="CJ1371" s="112"/>
      <c r="CK1371" s="112"/>
    </row>
    <row r="1372" spans="1:89" ht="15.75" hidden="1" outlineLevel="1" thickBot="1">
      <c r="A1372" s="117"/>
      <c r="B1372" s="117"/>
      <c r="C1372" s="102" t="s">
        <v>128</v>
      </c>
      <c r="D1372" s="36" t="s">
        <v>274</v>
      </c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7"/>
      <c r="AB1372" s="112"/>
      <c r="AC1372" s="246"/>
      <c r="AD1372" s="246"/>
      <c r="AE1372" s="246"/>
      <c r="AF1372" s="246"/>
      <c r="AG1372" s="246"/>
      <c r="AH1372" s="246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246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246"/>
      <c r="CG1372" s="582"/>
      <c r="CH1372" s="582"/>
      <c r="CI1372" s="112"/>
      <c r="CJ1372" s="112"/>
      <c r="CK1372" s="112"/>
    </row>
    <row r="1373" spans="1:89" ht="15.75" hidden="1" outlineLevel="1" thickBot="1">
      <c r="A1373" s="117"/>
      <c r="B1373" s="117"/>
      <c r="C1373" s="103"/>
      <c r="D1373" s="24"/>
      <c r="E1373" s="117"/>
      <c r="F1373" s="117"/>
      <c r="G1373" s="111">
        <f>J1373+O1373+P1373+Q1373+R1373</f>
        <v>0</v>
      </c>
      <c r="H1373" s="225">
        <f t="shared" ref="H1373:J1375" si="1969">SUM(I1373:L1373)</f>
        <v>0</v>
      </c>
      <c r="I1373" s="225">
        <f t="shared" si="1969"/>
        <v>0</v>
      </c>
      <c r="J1373" s="111">
        <f t="shared" si="1969"/>
        <v>0</v>
      </c>
      <c r="K1373" s="123"/>
      <c r="L1373" s="123"/>
      <c r="M1373" s="123"/>
      <c r="N1373" s="123"/>
      <c r="O1373" s="123"/>
      <c r="P1373" s="123"/>
      <c r="Q1373" s="123"/>
      <c r="R1373" s="123"/>
      <c r="S1373" s="221"/>
      <c r="T1373" s="123"/>
      <c r="U1373" s="123"/>
      <c r="V1373" s="123"/>
      <c r="W1373" s="123"/>
      <c r="X1373" s="123"/>
      <c r="Y1373" s="123"/>
      <c r="Z1373" s="221"/>
      <c r="AA1373" s="123"/>
      <c r="AB1373" s="111">
        <f>AI1373+AX1373+BA1373+BD1373+BG1373</f>
        <v>0</v>
      </c>
      <c r="AC1373" s="247"/>
      <c r="AD1373" s="247"/>
      <c r="AE1373" s="247"/>
      <c r="AF1373" s="247"/>
      <c r="AG1373" s="247"/>
      <c r="AH1373" s="247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221"/>
      <c r="BK1373" s="221"/>
      <c r="BL1373" s="221"/>
      <c r="BM1373" s="123"/>
      <c r="BN1373" s="123"/>
      <c r="BO1373" s="123"/>
      <c r="BP1373" s="123"/>
      <c r="BQ1373" s="111">
        <f>SUM(BS1373:BW1373)</f>
        <v>0</v>
      </c>
      <c r="BR1373" s="247"/>
      <c r="BS1373" s="123"/>
      <c r="BT1373" s="123"/>
      <c r="BU1373" s="123"/>
      <c r="BV1373" s="123"/>
      <c r="BW1373" s="123"/>
      <c r="BX1373" s="221"/>
      <c r="BY1373" s="221"/>
      <c r="BZ1373" s="111">
        <f>SUM(CA1373:CD1373)</f>
        <v>0</v>
      </c>
      <c r="CA1373" s="123"/>
      <c r="CB1373" s="123"/>
      <c r="CC1373" s="123"/>
      <c r="CD1373" s="123"/>
      <c r="CE1373" s="221"/>
      <c r="CF1373" s="229"/>
      <c r="CG1373" s="578"/>
      <c r="CH1373" s="578"/>
      <c r="CI1373" s="117"/>
      <c r="CJ1373" s="117"/>
      <c r="CK1373" s="117"/>
    </row>
    <row r="1374" spans="1:89" ht="15.75" hidden="1" outlineLevel="1" thickBot="1">
      <c r="A1374" s="117"/>
      <c r="B1374" s="117"/>
      <c r="C1374" s="103"/>
      <c r="D1374" s="24"/>
      <c r="E1374" s="117"/>
      <c r="F1374" s="117"/>
      <c r="G1374" s="111">
        <f>J1374+O1374+P1374+Q1374+R1374</f>
        <v>0</v>
      </c>
      <c r="H1374" s="225">
        <f t="shared" si="1969"/>
        <v>0</v>
      </c>
      <c r="I1374" s="225">
        <f t="shared" si="1969"/>
        <v>0</v>
      </c>
      <c r="J1374" s="111">
        <f t="shared" si="1969"/>
        <v>0</v>
      </c>
      <c r="K1374" s="90"/>
      <c r="L1374" s="90"/>
      <c r="M1374" s="90"/>
      <c r="N1374" s="90"/>
      <c r="O1374" s="90"/>
      <c r="P1374" s="90"/>
      <c r="Q1374" s="90"/>
      <c r="R1374" s="90"/>
      <c r="S1374" s="224"/>
      <c r="T1374" s="87"/>
      <c r="U1374" s="87"/>
      <c r="V1374" s="87"/>
      <c r="W1374" s="87"/>
      <c r="X1374" s="87"/>
      <c r="Y1374" s="87"/>
      <c r="Z1374" s="222"/>
      <c r="AA1374" s="87"/>
      <c r="AB1374" s="111">
        <f>AI1374+AX1374+BA1374+BD1374+BG1374</f>
        <v>0</v>
      </c>
      <c r="AC1374" s="247"/>
      <c r="AD1374" s="247"/>
      <c r="AE1374" s="247"/>
      <c r="AF1374" s="247"/>
      <c r="AG1374" s="247"/>
      <c r="AH1374" s="24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87"/>
      <c r="BG1374" s="87"/>
      <c r="BH1374" s="87"/>
      <c r="BI1374" s="87"/>
      <c r="BJ1374" s="222"/>
      <c r="BK1374" s="222"/>
      <c r="BL1374" s="222"/>
      <c r="BM1374" s="87"/>
      <c r="BN1374" s="87"/>
      <c r="BO1374" s="87"/>
      <c r="BP1374" s="87"/>
      <c r="BQ1374" s="111">
        <f>SUM(BS1374:BW1374)</f>
        <v>0</v>
      </c>
      <c r="BR1374" s="247"/>
      <c r="BS1374" s="87"/>
      <c r="BT1374" s="87"/>
      <c r="BU1374" s="87"/>
      <c r="BV1374" s="87"/>
      <c r="BW1374" s="87"/>
      <c r="BX1374" s="222"/>
      <c r="BY1374" s="222"/>
      <c r="BZ1374" s="111">
        <f>SUM(CA1374:CD1374)</f>
        <v>0</v>
      </c>
      <c r="CA1374" s="87"/>
      <c r="CB1374" s="87"/>
      <c r="CC1374" s="87"/>
      <c r="CD1374" s="87"/>
      <c r="CE1374" s="222"/>
      <c r="CF1374" s="226"/>
      <c r="CG1374" s="568"/>
      <c r="CH1374" s="568"/>
      <c r="CI1374" s="117"/>
      <c r="CJ1374" s="117"/>
      <c r="CK1374" s="117"/>
    </row>
    <row r="1375" spans="1:89" ht="15.75" hidden="1" outlineLevel="1" thickBot="1">
      <c r="A1375" s="117"/>
      <c r="B1375" s="117"/>
      <c r="C1375" s="103" t="s">
        <v>104</v>
      </c>
      <c r="D1375" s="24"/>
      <c r="E1375" s="117"/>
      <c r="F1375" s="117"/>
      <c r="G1375" s="111">
        <f>J1375+O1375+P1375+Q1375+R1375</f>
        <v>0</v>
      </c>
      <c r="H1375" s="225">
        <f t="shared" si="1969"/>
        <v>0</v>
      </c>
      <c r="I1375" s="225">
        <f t="shared" si="1969"/>
        <v>0</v>
      </c>
      <c r="J1375" s="111">
        <f t="shared" si="1969"/>
        <v>0</v>
      </c>
      <c r="K1375" s="90"/>
      <c r="L1375" s="90"/>
      <c r="M1375" s="90"/>
      <c r="N1375" s="90"/>
      <c r="O1375" s="90"/>
      <c r="P1375" s="90"/>
      <c r="Q1375" s="90"/>
      <c r="R1375" s="90"/>
      <c r="S1375" s="224"/>
      <c r="T1375" s="87"/>
      <c r="U1375" s="87"/>
      <c r="V1375" s="87"/>
      <c r="W1375" s="87"/>
      <c r="X1375" s="87"/>
      <c r="Y1375" s="87"/>
      <c r="Z1375" s="222"/>
      <c r="AA1375" s="87"/>
      <c r="AB1375" s="111">
        <f>AI1375+AX1375+BA1375+BD1375+BG1375</f>
        <v>0</v>
      </c>
      <c r="AC1375" s="247"/>
      <c r="AD1375" s="247"/>
      <c r="AE1375" s="247"/>
      <c r="AF1375" s="247"/>
      <c r="AG1375" s="247"/>
      <c r="AH1375" s="24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87"/>
      <c r="BG1375" s="87"/>
      <c r="BH1375" s="87"/>
      <c r="BI1375" s="87"/>
      <c r="BJ1375" s="222"/>
      <c r="BK1375" s="222"/>
      <c r="BL1375" s="222"/>
      <c r="BM1375" s="87"/>
      <c r="BN1375" s="87"/>
      <c r="BO1375" s="87"/>
      <c r="BP1375" s="87"/>
      <c r="BQ1375" s="111">
        <f>SUM(BS1375:BW1375)</f>
        <v>0</v>
      </c>
      <c r="BR1375" s="247"/>
      <c r="BS1375" s="87"/>
      <c r="BT1375" s="87"/>
      <c r="BU1375" s="87"/>
      <c r="BV1375" s="87"/>
      <c r="BW1375" s="87"/>
      <c r="BX1375" s="222"/>
      <c r="BY1375" s="222"/>
      <c r="BZ1375" s="111">
        <f>SUM(CA1375:CD1375)</f>
        <v>0</v>
      </c>
      <c r="CA1375" s="87"/>
      <c r="CB1375" s="87"/>
      <c r="CC1375" s="87"/>
      <c r="CD1375" s="87"/>
      <c r="CE1375" s="222"/>
      <c r="CF1375" s="226"/>
      <c r="CG1375" s="568"/>
      <c r="CH1375" s="568"/>
      <c r="CI1375" s="117"/>
      <c r="CJ1375" s="117"/>
      <c r="CK1375" s="117"/>
    </row>
    <row r="1376" spans="1:89" ht="15.75" hidden="1" outlineLevel="1" thickBot="1">
      <c r="A1376" s="117"/>
      <c r="B1376" s="117"/>
      <c r="C1376" s="103"/>
      <c r="D1376" s="37" t="s">
        <v>107</v>
      </c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24"/>
      <c r="AB1376" s="111">
        <f>SUM(AB1373:AB1375)</f>
        <v>0</v>
      </c>
      <c r="AC1376" s="247"/>
      <c r="AD1376" s="247"/>
      <c r="AE1376" s="247"/>
      <c r="AF1376" s="247"/>
      <c r="AG1376" s="247"/>
      <c r="AH1376" s="247"/>
      <c r="AI1376" s="111">
        <f>SUM(AI1373:AI1375)</f>
        <v>0</v>
      </c>
      <c r="AJ1376" s="111">
        <f>SUM(AJ1373:AJ1375)</f>
        <v>0</v>
      </c>
      <c r="AK1376" s="111">
        <f t="shared" ref="AK1376:BI1376" si="1970">SUM(AK1373:AK1375)</f>
        <v>0</v>
      </c>
      <c r="AL1376" s="111">
        <f t="shared" si="1970"/>
        <v>0</v>
      </c>
      <c r="AM1376" s="111">
        <f t="shared" si="1970"/>
        <v>0</v>
      </c>
      <c r="AN1376" s="111">
        <f t="shared" si="1970"/>
        <v>0</v>
      </c>
      <c r="AO1376" s="111">
        <f t="shared" si="1970"/>
        <v>0</v>
      </c>
      <c r="AP1376" s="111">
        <f t="shared" si="1970"/>
        <v>0</v>
      </c>
      <c r="AQ1376" s="111">
        <f t="shared" si="1970"/>
        <v>0</v>
      </c>
      <c r="AR1376" s="111">
        <f t="shared" si="1970"/>
        <v>0</v>
      </c>
      <c r="AS1376" s="111">
        <f t="shared" si="1970"/>
        <v>0</v>
      </c>
      <c r="AT1376" s="111">
        <f t="shared" si="1970"/>
        <v>0</v>
      </c>
      <c r="AU1376" s="111">
        <f t="shared" si="1970"/>
        <v>0</v>
      </c>
      <c r="AV1376" s="111">
        <f t="shared" si="1970"/>
        <v>0</v>
      </c>
      <c r="AW1376" s="111">
        <f t="shared" si="1970"/>
        <v>0</v>
      </c>
      <c r="AX1376" s="111">
        <f t="shared" si="1970"/>
        <v>0</v>
      </c>
      <c r="AY1376" s="111">
        <f t="shared" si="1970"/>
        <v>0</v>
      </c>
      <c r="AZ1376" s="111">
        <f t="shared" si="1970"/>
        <v>0</v>
      </c>
      <c r="BA1376" s="111">
        <f t="shared" si="1970"/>
        <v>0</v>
      </c>
      <c r="BB1376" s="111">
        <f t="shared" si="1970"/>
        <v>0</v>
      </c>
      <c r="BC1376" s="111">
        <f t="shared" si="1970"/>
        <v>0</v>
      </c>
      <c r="BD1376" s="111">
        <f t="shared" si="1970"/>
        <v>0</v>
      </c>
      <c r="BE1376" s="111">
        <f t="shared" si="1970"/>
        <v>0</v>
      </c>
      <c r="BF1376" s="111">
        <f t="shared" si="1970"/>
        <v>0</v>
      </c>
      <c r="BG1376" s="111">
        <f t="shared" si="1970"/>
        <v>0</v>
      </c>
      <c r="BH1376" s="111">
        <f t="shared" si="1970"/>
        <v>0</v>
      </c>
      <c r="BI1376" s="111">
        <f t="shared" si="1970"/>
        <v>0</v>
      </c>
      <c r="BJ1376" s="225">
        <f>SUM(BJ1373:BJ1375)</f>
        <v>0</v>
      </c>
      <c r="BK1376" s="225">
        <f>SUM(BK1373:BK1375)</f>
        <v>0</v>
      </c>
      <c r="BL1376" s="225">
        <f>SUM(BL1373:BL1375)</f>
        <v>0</v>
      </c>
      <c r="BM1376" s="112"/>
      <c r="BN1376" s="112"/>
      <c r="BO1376" s="112"/>
      <c r="BP1376" s="112"/>
      <c r="BQ1376" s="111">
        <f t="shared" ref="BQ1376:CD1376" si="1971">SUM(BQ1373:BQ1375)</f>
        <v>0</v>
      </c>
      <c r="BR1376" s="247"/>
      <c r="BS1376" s="111">
        <f t="shared" si="1971"/>
        <v>0</v>
      </c>
      <c r="BT1376" s="111">
        <f t="shared" si="1971"/>
        <v>0</v>
      </c>
      <c r="BU1376" s="111">
        <f t="shared" si="1971"/>
        <v>0</v>
      </c>
      <c r="BV1376" s="111">
        <f t="shared" si="1971"/>
        <v>0</v>
      </c>
      <c r="BW1376" s="111">
        <f t="shared" si="1971"/>
        <v>0</v>
      </c>
      <c r="BX1376" s="225">
        <f>SUM(BX1373:BX1375)</f>
        <v>0</v>
      </c>
      <c r="BY1376" s="225">
        <f>SUM(BY1373:BY1375)</f>
        <v>0</v>
      </c>
      <c r="BZ1376" s="111">
        <f t="shared" si="1971"/>
        <v>0</v>
      </c>
      <c r="CA1376" s="111">
        <f t="shared" si="1971"/>
        <v>0</v>
      </c>
      <c r="CB1376" s="111">
        <f t="shared" si="1971"/>
        <v>0</v>
      </c>
      <c r="CC1376" s="111">
        <f t="shared" si="1971"/>
        <v>0</v>
      </c>
      <c r="CD1376" s="111">
        <f t="shared" si="1971"/>
        <v>0</v>
      </c>
      <c r="CE1376" s="225">
        <f>SUM(CE1373:CE1375)</f>
        <v>0</v>
      </c>
      <c r="CF1376" s="247"/>
      <c r="CG1376" s="570"/>
      <c r="CH1376" s="570"/>
      <c r="CI1376" s="112"/>
      <c r="CJ1376" s="112"/>
      <c r="CK1376" s="112"/>
    </row>
    <row r="1377" spans="1:89" ht="15.75" hidden="1" outlineLevel="1" thickBot="1">
      <c r="A1377" s="117"/>
      <c r="B1377" s="117"/>
      <c r="C1377" s="102" t="s">
        <v>129</v>
      </c>
      <c r="D1377" s="36" t="s">
        <v>213</v>
      </c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7"/>
      <c r="AB1377" s="112"/>
      <c r="AC1377" s="246"/>
      <c r="AD1377" s="246"/>
      <c r="AE1377" s="246"/>
      <c r="AF1377" s="246"/>
      <c r="AG1377" s="246"/>
      <c r="AH1377" s="246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246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246"/>
      <c r="CG1377" s="582"/>
      <c r="CH1377" s="582"/>
      <c r="CI1377" s="112"/>
      <c r="CJ1377" s="112"/>
      <c r="CK1377" s="112"/>
    </row>
    <row r="1378" spans="1:89" ht="15.75" hidden="1" outlineLevel="1" thickBot="1">
      <c r="A1378" s="117"/>
      <c r="B1378" s="117"/>
      <c r="C1378" s="103"/>
      <c r="D1378" s="24"/>
      <c r="E1378" s="117"/>
      <c r="F1378" s="117"/>
      <c r="G1378" s="111">
        <f>J1378+O1378+P1378+Q1378+R1378</f>
        <v>0</v>
      </c>
      <c r="H1378" s="225">
        <f t="shared" ref="H1378:J1380" si="1972">SUM(I1378:L1378)</f>
        <v>0</v>
      </c>
      <c r="I1378" s="225">
        <f t="shared" si="1972"/>
        <v>0</v>
      </c>
      <c r="J1378" s="111">
        <f t="shared" si="1972"/>
        <v>0</v>
      </c>
      <c r="K1378" s="123"/>
      <c r="L1378" s="123"/>
      <c r="M1378" s="123"/>
      <c r="N1378" s="123"/>
      <c r="O1378" s="123"/>
      <c r="P1378" s="123"/>
      <c r="Q1378" s="123"/>
      <c r="R1378" s="123"/>
      <c r="S1378" s="221"/>
      <c r="T1378" s="123"/>
      <c r="U1378" s="123"/>
      <c r="V1378" s="123"/>
      <c r="W1378" s="123"/>
      <c r="X1378" s="123"/>
      <c r="Y1378" s="123"/>
      <c r="Z1378" s="221"/>
      <c r="AA1378" s="123"/>
      <c r="AB1378" s="111">
        <f>AI1378+AX1378+BA1378+BD1378+BG1378</f>
        <v>0</v>
      </c>
      <c r="AC1378" s="247"/>
      <c r="AD1378" s="247"/>
      <c r="AE1378" s="247"/>
      <c r="AF1378" s="247"/>
      <c r="AG1378" s="247"/>
      <c r="AH1378" s="247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221"/>
      <c r="BK1378" s="221"/>
      <c r="BL1378" s="221"/>
      <c r="BM1378" s="123"/>
      <c r="BN1378" s="123"/>
      <c r="BO1378" s="123"/>
      <c r="BP1378" s="123"/>
      <c r="BQ1378" s="111">
        <f>SUM(BS1378:BW1378)</f>
        <v>0</v>
      </c>
      <c r="BR1378" s="247"/>
      <c r="BS1378" s="123"/>
      <c r="BT1378" s="123"/>
      <c r="BU1378" s="123"/>
      <c r="BV1378" s="123"/>
      <c r="BW1378" s="123"/>
      <c r="BX1378" s="221"/>
      <c r="BY1378" s="221"/>
      <c r="BZ1378" s="111">
        <f>SUM(CA1378:CD1378)</f>
        <v>0</v>
      </c>
      <c r="CA1378" s="123"/>
      <c r="CB1378" s="123"/>
      <c r="CC1378" s="123"/>
      <c r="CD1378" s="123"/>
      <c r="CE1378" s="221"/>
      <c r="CF1378" s="229"/>
      <c r="CG1378" s="578"/>
      <c r="CH1378" s="578"/>
      <c r="CI1378" s="117"/>
      <c r="CJ1378" s="117"/>
      <c r="CK1378" s="117"/>
    </row>
    <row r="1379" spans="1:89" ht="15.75" hidden="1" outlineLevel="1" thickBot="1">
      <c r="A1379" s="117"/>
      <c r="B1379" s="117"/>
      <c r="C1379" s="103"/>
      <c r="D1379" s="24"/>
      <c r="E1379" s="117"/>
      <c r="F1379" s="117"/>
      <c r="G1379" s="111">
        <f>J1379+O1379+P1379+Q1379+R1379</f>
        <v>0</v>
      </c>
      <c r="H1379" s="225">
        <f t="shared" si="1972"/>
        <v>0</v>
      </c>
      <c r="I1379" s="225">
        <f t="shared" si="1972"/>
        <v>0</v>
      </c>
      <c r="J1379" s="111">
        <f t="shared" si="1972"/>
        <v>0</v>
      </c>
      <c r="K1379" s="90"/>
      <c r="L1379" s="90"/>
      <c r="M1379" s="90"/>
      <c r="N1379" s="90"/>
      <c r="O1379" s="90"/>
      <c r="P1379" s="90"/>
      <c r="Q1379" s="90"/>
      <c r="R1379" s="90"/>
      <c r="S1379" s="224"/>
      <c r="T1379" s="87"/>
      <c r="U1379" s="87"/>
      <c r="V1379" s="87"/>
      <c r="W1379" s="87"/>
      <c r="X1379" s="87"/>
      <c r="Y1379" s="87"/>
      <c r="Z1379" s="222"/>
      <c r="AA1379" s="87"/>
      <c r="AB1379" s="111">
        <f>AI1379+AX1379+BA1379+BD1379+BG1379</f>
        <v>0</v>
      </c>
      <c r="AC1379" s="247"/>
      <c r="AD1379" s="247"/>
      <c r="AE1379" s="247"/>
      <c r="AF1379" s="247"/>
      <c r="AG1379" s="247"/>
      <c r="AH1379" s="24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87"/>
      <c r="BI1379" s="87"/>
      <c r="BJ1379" s="222"/>
      <c r="BK1379" s="222"/>
      <c r="BL1379" s="222"/>
      <c r="BM1379" s="87"/>
      <c r="BN1379" s="87"/>
      <c r="BO1379" s="87"/>
      <c r="BP1379" s="87"/>
      <c r="BQ1379" s="111">
        <f>SUM(BS1379:BW1379)</f>
        <v>0</v>
      </c>
      <c r="BR1379" s="247"/>
      <c r="BS1379" s="87"/>
      <c r="BT1379" s="87"/>
      <c r="BU1379" s="87"/>
      <c r="BV1379" s="87"/>
      <c r="BW1379" s="87"/>
      <c r="BX1379" s="222"/>
      <c r="BY1379" s="222"/>
      <c r="BZ1379" s="111">
        <f>SUM(CA1379:CD1379)</f>
        <v>0</v>
      </c>
      <c r="CA1379" s="87"/>
      <c r="CB1379" s="87"/>
      <c r="CC1379" s="87"/>
      <c r="CD1379" s="87"/>
      <c r="CE1379" s="222"/>
      <c r="CF1379" s="226"/>
      <c r="CG1379" s="568"/>
      <c r="CH1379" s="568"/>
      <c r="CI1379" s="117"/>
      <c r="CJ1379" s="117"/>
      <c r="CK1379" s="117"/>
    </row>
    <row r="1380" spans="1:89" ht="15.75" hidden="1" outlineLevel="1" thickBot="1">
      <c r="A1380" s="117"/>
      <c r="B1380" s="117"/>
      <c r="C1380" s="103" t="s">
        <v>104</v>
      </c>
      <c r="D1380" s="24"/>
      <c r="E1380" s="117"/>
      <c r="F1380" s="117"/>
      <c r="G1380" s="111">
        <f>J1380+O1380+P1380+Q1380+R1380</f>
        <v>0</v>
      </c>
      <c r="H1380" s="225">
        <f t="shared" si="1972"/>
        <v>0</v>
      </c>
      <c r="I1380" s="225">
        <f t="shared" si="1972"/>
        <v>0</v>
      </c>
      <c r="J1380" s="111">
        <f t="shared" si="1972"/>
        <v>0</v>
      </c>
      <c r="K1380" s="90"/>
      <c r="L1380" s="90"/>
      <c r="M1380" s="90"/>
      <c r="N1380" s="90"/>
      <c r="O1380" s="90"/>
      <c r="P1380" s="90"/>
      <c r="Q1380" s="90"/>
      <c r="R1380" s="90"/>
      <c r="S1380" s="224"/>
      <c r="T1380" s="87"/>
      <c r="U1380" s="87"/>
      <c r="V1380" s="87"/>
      <c r="W1380" s="87"/>
      <c r="X1380" s="87"/>
      <c r="Y1380" s="87"/>
      <c r="Z1380" s="222"/>
      <c r="AA1380" s="87"/>
      <c r="AB1380" s="111">
        <f>AI1380+AX1380+BA1380+BD1380+BG1380</f>
        <v>0</v>
      </c>
      <c r="AC1380" s="247"/>
      <c r="AD1380" s="247"/>
      <c r="AE1380" s="247"/>
      <c r="AF1380" s="247"/>
      <c r="AG1380" s="247"/>
      <c r="AH1380" s="24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87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87"/>
      <c r="BG1380" s="87"/>
      <c r="BH1380" s="87"/>
      <c r="BI1380" s="87"/>
      <c r="BJ1380" s="222"/>
      <c r="BK1380" s="222"/>
      <c r="BL1380" s="222"/>
      <c r="BM1380" s="87"/>
      <c r="BN1380" s="87"/>
      <c r="BO1380" s="87"/>
      <c r="BP1380" s="87"/>
      <c r="BQ1380" s="111">
        <f>SUM(BS1380:BW1380)</f>
        <v>0</v>
      </c>
      <c r="BR1380" s="247"/>
      <c r="BS1380" s="87"/>
      <c r="BT1380" s="87"/>
      <c r="BU1380" s="87"/>
      <c r="BV1380" s="87"/>
      <c r="BW1380" s="87"/>
      <c r="BX1380" s="222"/>
      <c r="BY1380" s="222"/>
      <c r="BZ1380" s="111">
        <f>SUM(CA1380:CD1380)</f>
        <v>0</v>
      </c>
      <c r="CA1380" s="87"/>
      <c r="CB1380" s="87"/>
      <c r="CC1380" s="87"/>
      <c r="CD1380" s="87"/>
      <c r="CE1380" s="222"/>
      <c r="CF1380" s="226"/>
      <c r="CG1380" s="568"/>
      <c r="CH1380" s="568"/>
      <c r="CI1380" s="117"/>
      <c r="CJ1380" s="117"/>
      <c r="CK1380" s="117"/>
    </row>
    <row r="1381" spans="1:89" ht="15.75" hidden="1" outlineLevel="1" thickBot="1">
      <c r="A1381" s="117"/>
      <c r="B1381" s="117"/>
      <c r="C1381" s="103"/>
      <c r="D1381" s="37" t="s">
        <v>107</v>
      </c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24"/>
      <c r="AB1381" s="112"/>
      <c r="AC1381" s="246"/>
      <c r="AD1381" s="246"/>
      <c r="AE1381" s="246"/>
      <c r="AF1381" s="246"/>
      <c r="AG1381" s="246"/>
      <c r="AH1381" s="246"/>
      <c r="AI1381" s="112"/>
      <c r="AJ1381" s="111">
        <f>SUM(AJ1378:AJ1380)</f>
        <v>0</v>
      </c>
      <c r="AK1381" s="111">
        <f>SUM(AK1378:AK1380)</f>
        <v>0</v>
      </c>
      <c r="AL1381" s="112"/>
      <c r="AM1381" s="111">
        <f>SUM(AM1378:AM1380)</f>
        <v>0</v>
      </c>
      <c r="AN1381" s="111">
        <f>SUM(AN1378:AN1380)</f>
        <v>0</v>
      </c>
      <c r="AO1381" s="112"/>
      <c r="AP1381" s="111">
        <f>SUM(AP1378:AP1380)</f>
        <v>0</v>
      </c>
      <c r="AQ1381" s="111">
        <f>SUM(AQ1378:AQ1380)</f>
        <v>0</v>
      </c>
      <c r="AR1381" s="112"/>
      <c r="AS1381" s="111">
        <f>SUM(AS1378:AS1380)</f>
        <v>0</v>
      </c>
      <c r="AT1381" s="111">
        <f>SUM(AT1378:AT1380)</f>
        <v>0</v>
      </c>
      <c r="AU1381" s="112"/>
      <c r="AV1381" s="111">
        <f>SUM(AV1378:AV1380)</f>
        <v>0</v>
      </c>
      <c r="AW1381" s="111">
        <f>SUM(AW1378:AW1380)</f>
        <v>0</v>
      </c>
      <c r="AX1381" s="112"/>
      <c r="AY1381" s="111">
        <f>SUM(AY1378:AY1380)</f>
        <v>0</v>
      </c>
      <c r="AZ1381" s="111">
        <f>SUM(AZ1378:AZ1380)</f>
        <v>0</v>
      </c>
      <c r="BA1381" s="112"/>
      <c r="BB1381" s="111">
        <f>SUM(BB1378:BB1380)</f>
        <v>0</v>
      </c>
      <c r="BC1381" s="111">
        <f>SUM(BC1378:BC1380)</f>
        <v>0</v>
      </c>
      <c r="BD1381" s="112"/>
      <c r="BE1381" s="111">
        <f>SUM(BE1378:BE1380)</f>
        <v>0</v>
      </c>
      <c r="BF1381" s="111">
        <f>SUM(BF1378:BF1380)</f>
        <v>0</v>
      </c>
      <c r="BG1381" s="112"/>
      <c r="BH1381" s="111">
        <f>SUM(BH1378:BH1380)</f>
        <v>0</v>
      </c>
      <c r="BI1381" s="111">
        <f>SUM(BI1378:BI1380)</f>
        <v>0</v>
      </c>
      <c r="BJ1381" s="112"/>
      <c r="BK1381" s="225">
        <f>SUM(BK1378:BK1380)</f>
        <v>0</v>
      </c>
      <c r="BL1381" s="225">
        <f>SUM(BL1378:BL1380)</f>
        <v>0</v>
      </c>
      <c r="BM1381" s="112"/>
      <c r="BN1381" s="112"/>
      <c r="BO1381" s="112"/>
      <c r="BP1381" s="112"/>
      <c r="BQ1381" s="111">
        <f t="shared" ref="BQ1381:CD1381" si="1973">SUM(BQ1378:BQ1380)</f>
        <v>0</v>
      </c>
      <c r="BR1381" s="247"/>
      <c r="BS1381" s="111">
        <f t="shared" si="1973"/>
        <v>0</v>
      </c>
      <c r="BT1381" s="111">
        <f t="shared" si="1973"/>
        <v>0</v>
      </c>
      <c r="BU1381" s="111">
        <f t="shared" si="1973"/>
        <v>0</v>
      </c>
      <c r="BV1381" s="111">
        <f t="shared" si="1973"/>
        <v>0</v>
      </c>
      <c r="BW1381" s="111">
        <f t="shared" si="1973"/>
        <v>0</v>
      </c>
      <c r="BX1381" s="225">
        <f>SUM(BX1378:BX1380)</f>
        <v>0</v>
      </c>
      <c r="BY1381" s="225">
        <f>SUM(BY1378:BY1380)</f>
        <v>0</v>
      </c>
      <c r="BZ1381" s="111">
        <f t="shared" si="1973"/>
        <v>0</v>
      </c>
      <c r="CA1381" s="111">
        <f t="shared" si="1973"/>
        <v>0</v>
      </c>
      <c r="CB1381" s="111">
        <f t="shared" si="1973"/>
        <v>0</v>
      </c>
      <c r="CC1381" s="111">
        <f t="shared" si="1973"/>
        <v>0</v>
      </c>
      <c r="CD1381" s="111">
        <f t="shared" si="1973"/>
        <v>0</v>
      </c>
      <c r="CE1381" s="225">
        <f>SUM(CE1378:CE1380)</f>
        <v>0</v>
      </c>
      <c r="CF1381" s="247"/>
      <c r="CG1381" s="570"/>
      <c r="CH1381" s="570"/>
      <c r="CI1381" s="112"/>
      <c r="CJ1381" s="112"/>
      <c r="CK1381" s="112"/>
    </row>
    <row r="1382" spans="1:89" ht="15.75" hidden="1" outlineLevel="1" thickBot="1">
      <c r="A1382" s="117"/>
      <c r="B1382" s="117"/>
      <c r="C1382" s="102" t="s">
        <v>130</v>
      </c>
      <c r="D1382" s="36" t="s">
        <v>62</v>
      </c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7"/>
      <c r="AB1382" s="112"/>
      <c r="AC1382" s="246"/>
      <c r="AD1382" s="246"/>
      <c r="AE1382" s="246"/>
      <c r="AF1382" s="246"/>
      <c r="AG1382" s="246"/>
      <c r="AH1382" s="246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246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246"/>
      <c r="CG1382" s="582"/>
      <c r="CH1382" s="582"/>
      <c r="CI1382" s="112"/>
      <c r="CJ1382" s="112"/>
      <c r="CK1382" s="112"/>
    </row>
    <row r="1383" spans="1:89" ht="15.75" hidden="1" outlineLevel="1" thickBot="1">
      <c r="A1383" s="117"/>
      <c r="B1383" s="117"/>
      <c r="C1383" s="103"/>
      <c r="D1383" s="24"/>
      <c r="E1383" s="117"/>
      <c r="F1383" s="117"/>
      <c r="G1383" s="111">
        <f>J1383+O1383+P1383+Q1383+R1383</f>
        <v>0</v>
      </c>
      <c r="H1383" s="225">
        <f t="shared" ref="H1383:J1385" si="1974">SUM(I1383:L1383)</f>
        <v>0</v>
      </c>
      <c r="I1383" s="225">
        <f t="shared" si="1974"/>
        <v>0</v>
      </c>
      <c r="J1383" s="111">
        <f t="shared" si="1974"/>
        <v>0</v>
      </c>
      <c r="K1383" s="123"/>
      <c r="L1383" s="123"/>
      <c r="M1383" s="123"/>
      <c r="N1383" s="123"/>
      <c r="O1383" s="123"/>
      <c r="P1383" s="123"/>
      <c r="Q1383" s="123"/>
      <c r="R1383" s="123"/>
      <c r="S1383" s="221"/>
      <c r="T1383" s="123"/>
      <c r="U1383" s="123"/>
      <c r="V1383" s="123"/>
      <c r="W1383" s="123"/>
      <c r="X1383" s="123"/>
      <c r="Y1383" s="123"/>
      <c r="Z1383" s="221"/>
      <c r="AA1383" s="123"/>
      <c r="AB1383" s="111">
        <f>AI1383+AX1383+BA1383+BD1383+BG1383</f>
        <v>0</v>
      </c>
      <c r="AC1383" s="247"/>
      <c r="AD1383" s="247"/>
      <c r="AE1383" s="247"/>
      <c r="AF1383" s="247"/>
      <c r="AG1383" s="247"/>
      <c r="AH1383" s="247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221"/>
      <c r="BK1383" s="221"/>
      <c r="BL1383" s="221"/>
      <c r="BM1383" s="123"/>
      <c r="BN1383" s="123"/>
      <c r="BO1383" s="123"/>
      <c r="BP1383" s="123"/>
      <c r="BQ1383" s="111">
        <f>SUM(BS1383:BW1383)</f>
        <v>0</v>
      </c>
      <c r="BR1383" s="247"/>
      <c r="BS1383" s="123"/>
      <c r="BT1383" s="123"/>
      <c r="BU1383" s="123"/>
      <c r="BV1383" s="123"/>
      <c r="BW1383" s="123"/>
      <c r="BX1383" s="221"/>
      <c r="BY1383" s="221"/>
      <c r="BZ1383" s="111">
        <f>SUM(CA1383:CD1383)</f>
        <v>0</v>
      </c>
      <c r="CA1383" s="123"/>
      <c r="CB1383" s="123"/>
      <c r="CC1383" s="123"/>
      <c r="CD1383" s="123"/>
      <c r="CE1383" s="221"/>
      <c r="CF1383" s="229"/>
      <c r="CG1383" s="578"/>
      <c r="CH1383" s="578"/>
      <c r="CI1383" s="117"/>
      <c r="CJ1383" s="117"/>
      <c r="CK1383" s="117"/>
    </row>
    <row r="1384" spans="1:89" ht="15.75" hidden="1" outlineLevel="1" thickBot="1">
      <c r="A1384" s="117"/>
      <c r="B1384" s="117"/>
      <c r="C1384" s="103"/>
      <c r="D1384" s="24"/>
      <c r="E1384" s="117"/>
      <c r="F1384" s="117"/>
      <c r="G1384" s="111">
        <f>J1384+O1384+P1384+Q1384+R1384</f>
        <v>0</v>
      </c>
      <c r="H1384" s="225">
        <f t="shared" si="1974"/>
        <v>0</v>
      </c>
      <c r="I1384" s="225">
        <f t="shared" si="1974"/>
        <v>0</v>
      </c>
      <c r="J1384" s="111">
        <f t="shared" si="1974"/>
        <v>0</v>
      </c>
      <c r="K1384" s="90"/>
      <c r="L1384" s="90"/>
      <c r="M1384" s="90"/>
      <c r="N1384" s="90"/>
      <c r="O1384" s="90"/>
      <c r="P1384" s="90"/>
      <c r="Q1384" s="90"/>
      <c r="R1384" s="90"/>
      <c r="S1384" s="224"/>
      <c r="T1384" s="87"/>
      <c r="U1384" s="87"/>
      <c r="V1384" s="87"/>
      <c r="W1384" s="87"/>
      <c r="X1384" s="87"/>
      <c r="Y1384" s="87"/>
      <c r="Z1384" s="222"/>
      <c r="AA1384" s="87"/>
      <c r="AB1384" s="111">
        <f>AI1384+AX1384+BA1384+BD1384+BG1384</f>
        <v>0</v>
      </c>
      <c r="AC1384" s="247"/>
      <c r="AD1384" s="247"/>
      <c r="AE1384" s="247"/>
      <c r="AF1384" s="247"/>
      <c r="AG1384" s="247"/>
      <c r="AH1384" s="24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87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87"/>
      <c r="BG1384" s="87"/>
      <c r="BH1384" s="87"/>
      <c r="BI1384" s="87"/>
      <c r="BJ1384" s="222"/>
      <c r="BK1384" s="222"/>
      <c r="BL1384" s="222"/>
      <c r="BM1384" s="87"/>
      <c r="BN1384" s="87"/>
      <c r="BO1384" s="87"/>
      <c r="BP1384" s="87"/>
      <c r="BQ1384" s="111">
        <f>SUM(BS1384:BW1384)</f>
        <v>0</v>
      </c>
      <c r="BR1384" s="247"/>
      <c r="BS1384" s="87"/>
      <c r="BT1384" s="87"/>
      <c r="BU1384" s="87"/>
      <c r="BV1384" s="87"/>
      <c r="BW1384" s="87"/>
      <c r="BX1384" s="222"/>
      <c r="BY1384" s="222"/>
      <c r="BZ1384" s="111">
        <f>SUM(CA1384:CD1384)</f>
        <v>0</v>
      </c>
      <c r="CA1384" s="87"/>
      <c r="CB1384" s="87"/>
      <c r="CC1384" s="87"/>
      <c r="CD1384" s="87"/>
      <c r="CE1384" s="222"/>
      <c r="CF1384" s="226"/>
      <c r="CG1384" s="568"/>
      <c r="CH1384" s="568"/>
      <c r="CI1384" s="117"/>
      <c r="CJ1384" s="117"/>
      <c r="CK1384" s="117"/>
    </row>
    <row r="1385" spans="1:89" ht="15.75" hidden="1" outlineLevel="1" thickBot="1">
      <c r="A1385" s="117"/>
      <c r="B1385" s="117"/>
      <c r="C1385" s="103" t="s">
        <v>104</v>
      </c>
      <c r="D1385" s="24"/>
      <c r="E1385" s="117"/>
      <c r="F1385" s="117"/>
      <c r="G1385" s="111">
        <f>J1385+O1385+P1385+Q1385+R1385</f>
        <v>0</v>
      </c>
      <c r="H1385" s="225">
        <f t="shared" si="1974"/>
        <v>0</v>
      </c>
      <c r="I1385" s="225">
        <f t="shared" si="1974"/>
        <v>0</v>
      </c>
      <c r="J1385" s="111">
        <f t="shared" si="1974"/>
        <v>0</v>
      </c>
      <c r="K1385" s="90"/>
      <c r="L1385" s="90"/>
      <c r="M1385" s="90"/>
      <c r="N1385" s="90"/>
      <c r="O1385" s="90"/>
      <c r="P1385" s="90"/>
      <c r="Q1385" s="90"/>
      <c r="R1385" s="90"/>
      <c r="S1385" s="224"/>
      <c r="T1385" s="87"/>
      <c r="U1385" s="87"/>
      <c r="V1385" s="87"/>
      <c r="W1385" s="87"/>
      <c r="X1385" s="87"/>
      <c r="Y1385" s="87"/>
      <c r="Z1385" s="222"/>
      <c r="AA1385" s="87"/>
      <c r="AB1385" s="111">
        <f>AI1385+AX1385+BA1385+BD1385+BG1385</f>
        <v>0</v>
      </c>
      <c r="AC1385" s="247"/>
      <c r="AD1385" s="247"/>
      <c r="AE1385" s="247"/>
      <c r="AF1385" s="247"/>
      <c r="AG1385" s="247"/>
      <c r="AH1385" s="24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87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87"/>
      <c r="BG1385" s="87"/>
      <c r="BH1385" s="87"/>
      <c r="BI1385" s="87"/>
      <c r="BJ1385" s="222"/>
      <c r="BK1385" s="222"/>
      <c r="BL1385" s="222"/>
      <c r="BM1385" s="87"/>
      <c r="BN1385" s="87"/>
      <c r="BO1385" s="87"/>
      <c r="BP1385" s="87"/>
      <c r="BQ1385" s="111">
        <f>SUM(BS1385:BW1385)</f>
        <v>0</v>
      </c>
      <c r="BR1385" s="247"/>
      <c r="BS1385" s="87"/>
      <c r="BT1385" s="87"/>
      <c r="BU1385" s="87"/>
      <c r="BV1385" s="87"/>
      <c r="BW1385" s="87"/>
      <c r="BX1385" s="222"/>
      <c r="BY1385" s="222"/>
      <c r="BZ1385" s="111">
        <f>SUM(CA1385:CD1385)</f>
        <v>0</v>
      </c>
      <c r="CA1385" s="87"/>
      <c r="CB1385" s="87"/>
      <c r="CC1385" s="87"/>
      <c r="CD1385" s="87"/>
      <c r="CE1385" s="222"/>
      <c r="CF1385" s="226"/>
      <c r="CG1385" s="568"/>
      <c r="CH1385" s="568"/>
      <c r="CI1385" s="117"/>
      <c r="CJ1385" s="117"/>
      <c r="CK1385" s="117"/>
    </row>
    <row r="1386" spans="1:89" ht="15.75" hidden="1" outlineLevel="1" thickBot="1">
      <c r="A1386" s="117"/>
      <c r="B1386" s="117"/>
      <c r="C1386" s="103"/>
      <c r="D1386" s="37" t="s">
        <v>107</v>
      </c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24"/>
      <c r="AB1386" s="111">
        <f>SUM(AB1383:AB1385)</f>
        <v>0</v>
      </c>
      <c r="AC1386" s="247"/>
      <c r="AD1386" s="247"/>
      <c r="AE1386" s="247"/>
      <c r="AF1386" s="247"/>
      <c r="AG1386" s="247"/>
      <c r="AH1386" s="247"/>
      <c r="AI1386" s="111">
        <f>SUM(AI1383:AI1385)</f>
        <v>0</v>
      </c>
      <c r="AJ1386" s="111">
        <f>SUM(AJ1383:AJ1385)</f>
        <v>0</v>
      </c>
      <c r="AK1386" s="111">
        <f>SUM(AK1383:AK1385)</f>
        <v>0</v>
      </c>
      <c r="AL1386" s="111">
        <f>SUM(AL1383:AL1385)</f>
        <v>0</v>
      </c>
      <c r="AM1386" s="111">
        <f t="shared" ref="AM1386:BI1386" si="1975">SUM(AM1383:AM1385)</f>
        <v>0</v>
      </c>
      <c r="AN1386" s="111">
        <f t="shared" si="1975"/>
        <v>0</v>
      </c>
      <c r="AO1386" s="111">
        <f t="shared" si="1975"/>
        <v>0</v>
      </c>
      <c r="AP1386" s="111">
        <f t="shared" si="1975"/>
        <v>0</v>
      </c>
      <c r="AQ1386" s="111">
        <f t="shared" si="1975"/>
        <v>0</v>
      </c>
      <c r="AR1386" s="111">
        <f t="shared" si="1975"/>
        <v>0</v>
      </c>
      <c r="AS1386" s="111">
        <f t="shared" si="1975"/>
        <v>0</v>
      </c>
      <c r="AT1386" s="111">
        <f t="shared" si="1975"/>
        <v>0</v>
      </c>
      <c r="AU1386" s="111">
        <f t="shared" si="1975"/>
        <v>0</v>
      </c>
      <c r="AV1386" s="111">
        <f t="shared" si="1975"/>
        <v>0</v>
      </c>
      <c r="AW1386" s="111">
        <f t="shared" si="1975"/>
        <v>0</v>
      </c>
      <c r="AX1386" s="111">
        <f t="shared" si="1975"/>
        <v>0</v>
      </c>
      <c r="AY1386" s="111">
        <f t="shared" si="1975"/>
        <v>0</v>
      </c>
      <c r="AZ1386" s="111">
        <f t="shared" si="1975"/>
        <v>0</v>
      </c>
      <c r="BA1386" s="111">
        <f t="shared" si="1975"/>
        <v>0</v>
      </c>
      <c r="BB1386" s="111">
        <f t="shared" si="1975"/>
        <v>0</v>
      </c>
      <c r="BC1386" s="111">
        <f t="shared" si="1975"/>
        <v>0</v>
      </c>
      <c r="BD1386" s="111">
        <f t="shared" si="1975"/>
        <v>0</v>
      </c>
      <c r="BE1386" s="111">
        <f t="shared" si="1975"/>
        <v>0</v>
      </c>
      <c r="BF1386" s="111">
        <f t="shared" si="1975"/>
        <v>0</v>
      </c>
      <c r="BG1386" s="111">
        <f t="shared" si="1975"/>
        <v>0</v>
      </c>
      <c r="BH1386" s="111">
        <f t="shared" si="1975"/>
        <v>0</v>
      </c>
      <c r="BI1386" s="111">
        <f t="shared" si="1975"/>
        <v>0</v>
      </c>
      <c r="BJ1386" s="225">
        <f>SUM(BJ1383:BJ1385)</f>
        <v>0</v>
      </c>
      <c r="BK1386" s="225">
        <f>SUM(BK1383:BK1385)</f>
        <v>0</v>
      </c>
      <c r="BL1386" s="225">
        <f>SUM(BL1383:BL1385)</f>
        <v>0</v>
      </c>
      <c r="BM1386" s="112"/>
      <c r="BN1386" s="112"/>
      <c r="BO1386" s="112"/>
      <c r="BP1386" s="112"/>
      <c r="BQ1386" s="111">
        <f t="shared" ref="BQ1386:CD1386" si="1976">SUM(BQ1383:BQ1385)</f>
        <v>0</v>
      </c>
      <c r="BR1386" s="247"/>
      <c r="BS1386" s="111">
        <f t="shared" si="1976"/>
        <v>0</v>
      </c>
      <c r="BT1386" s="111">
        <f t="shared" si="1976"/>
        <v>0</v>
      </c>
      <c r="BU1386" s="111">
        <f t="shared" si="1976"/>
        <v>0</v>
      </c>
      <c r="BV1386" s="111">
        <f t="shared" si="1976"/>
        <v>0</v>
      </c>
      <c r="BW1386" s="111">
        <f t="shared" si="1976"/>
        <v>0</v>
      </c>
      <c r="BX1386" s="225">
        <f>SUM(BX1383:BX1385)</f>
        <v>0</v>
      </c>
      <c r="BY1386" s="225">
        <f>SUM(BY1383:BY1385)</f>
        <v>0</v>
      </c>
      <c r="BZ1386" s="111">
        <f t="shared" si="1976"/>
        <v>0</v>
      </c>
      <c r="CA1386" s="111">
        <f t="shared" si="1976"/>
        <v>0</v>
      </c>
      <c r="CB1386" s="111">
        <f t="shared" si="1976"/>
        <v>0</v>
      </c>
      <c r="CC1386" s="111">
        <f t="shared" si="1976"/>
        <v>0</v>
      </c>
      <c r="CD1386" s="111">
        <f t="shared" si="1976"/>
        <v>0</v>
      </c>
      <c r="CE1386" s="225">
        <f>SUM(CE1383:CE1385)</f>
        <v>0</v>
      </c>
      <c r="CF1386" s="247"/>
      <c r="CG1386" s="570"/>
      <c r="CH1386" s="570"/>
      <c r="CI1386" s="112"/>
      <c r="CJ1386" s="112"/>
      <c r="CK1386" s="112"/>
    </row>
    <row r="1387" spans="1:89" ht="15.75" hidden="1" outlineLevel="1" thickBot="1">
      <c r="A1387" s="117"/>
      <c r="B1387" s="117"/>
      <c r="C1387" s="102" t="s">
        <v>131</v>
      </c>
      <c r="D1387" s="36" t="s">
        <v>63</v>
      </c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7"/>
      <c r="AB1387" s="112"/>
      <c r="AC1387" s="246"/>
      <c r="AD1387" s="246"/>
      <c r="AE1387" s="246"/>
      <c r="AF1387" s="246"/>
      <c r="AG1387" s="246"/>
      <c r="AH1387" s="246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246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246"/>
      <c r="CG1387" s="582"/>
      <c r="CH1387" s="582"/>
      <c r="CI1387" s="112"/>
      <c r="CJ1387" s="112"/>
      <c r="CK1387" s="112"/>
    </row>
    <row r="1388" spans="1:89" ht="15.75" hidden="1" outlineLevel="1" thickBot="1">
      <c r="A1388" s="117"/>
      <c r="B1388" s="117"/>
      <c r="C1388" s="103"/>
      <c r="D1388" s="24"/>
      <c r="E1388" s="117"/>
      <c r="F1388" s="117"/>
      <c r="G1388" s="111">
        <f>J1388+O1388+P1388+Q1388+R1388</f>
        <v>0</v>
      </c>
      <c r="H1388" s="225">
        <f t="shared" ref="H1388:J1390" si="1977">SUM(I1388:L1388)</f>
        <v>0</v>
      </c>
      <c r="I1388" s="225">
        <f t="shared" si="1977"/>
        <v>0</v>
      </c>
      <c r="J1388" s="111">
        <f t="shared" si="1977"/>
        <v>0</v>
      </c>
      <c r="K1388" s="123"/>
      <c r="L1388" s="123"/>
      <c r="M1388" s="123"/>
      <c r="N1388" s="123"/>
      <c r="O1388" s="123"/>
      <c r="P1388" s="123"/>
      <c r="Q1388" s="123"/>
      <c r="R1388" s="123"/>
      <c r="S1388" s="221"/>
      <c r="T1388" s="123"/>
      <c r="U1388" s="123"/>
      <c r="V1388" s="123"/>
      <c r="W1388" s="123"/>
      <c r="X1388" s="123"/>
      <c r="Y1388" s="123"/>
      <c r="Z1388" s="221"/>
      <c r="AA1388" s="123"/>
      <c r="AB1388" s="111">
        <f>AI1388+AX1388+BA1388+BD1388+BG1388</f>
        <v>0</v>
      </c>
      <c r="AC1388" s="247"/>
      <c r="AD1388" s="247"/>
      <c r="AE1388" s="247"/>
      <c r="AF1388" s="247"/>
      <c r="AG1388" s="247"/>
      <c r="AH1388" s="247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221"/>
      <c r="BK1388" s="221"/>
      <c r="BL1388" s="221"/>
      <c r="BM1388" s="123"/>
      <c r="BN1388" s="123"/>
      <c r="BO1388" s="123"/>
      <c r="BP1388" s="123"/>
      <c r="BQ1388" s="111">
        <f>SUM(BS1388:BW1388)</f>
        <v>0</v>
      </c>
      <c r="BR1388" s="247"/>
      <c r="BS1388" s="123"/>
      <c r="BT1388" s="123"/>
      <c r="BU1388" s="123"/>
      <c r="BV1388" s="123"/>
      <c r="BW1388" s="123"/>
      <c r="BX1388" s="221"/>
      <c r="BY1388" s="221"/>
      <c r="BZ1388" s="111">
        <f>SUM(CA1388:CD1388)</f>
        <v>0</v>
      </c>
      <c r="CA1388" s="123"/>
      <c r="CB1388" s="123"/>
      <c r="CC1388" s="123"/>
      <c r="CD1388" s="123"/>
      <c r="CE1388" s="221"/>
      <c r="CF1388" s="229"/>
      <c r="CG1388" s="578"/>
      <c r="CH1388" s="578"/>
      <c r="CI1388" s="117"/>
      <c r="CJ1388" s="117"/>
      <c r="CK1388" s="117"/>
    </row>
    <row r="1389" spans="1:89" ht="15.75" hidden="1" outlineLevel="1" thickBot="1">
      <c r="A1389" s="117"/>
      <c r="B1389" s="117"/>
      <c r="C1389" s="103"/>
      <c r="D1389" s="24"/>
      <c r="E1389" s="117"/>
      <c r="F1389" s="117"/>
      <c r="G1389" s="111">
        <f>J1389+O1389+P1389+Q1389+R1389</f>
        <v>0</v>
      </c>
      <c r="H1389" s="225">
        <f t="shared" si="1977"/>
        <v>0</v>
      </c>
      <c r="I1389" s="225">
        <f t="shared" si="1977"/>
        <v>0</v>
      </c>
      <c r="J1389" s="111">
        <f t="shared" si="1977"/>
        <v>0</v>
      </c>
      <c r="K1389" s="90"/>
      <c r="L1389" s="90"/>
      <c r="M1389" s="90"/>
      <c r="N1389" s="90"/>
      <c r="O1389" s="90"/>
      <c r="P1389" s="90"/>
      <c r="Q1389" s="90"/>
      <c r="R1389" s="90"/>
      <c r="S1389" s="224"/>
      <c r="T1389" s="87"/>
      <c r="U1389" s="87"/>
      <c r="V1389" s="87"/>
      <c r="W1389" s="87"/>
      <c r="X1389" s="87"/>
      <c r="Y1389" s="87"/>
      <c r="Z1389" s="222"/>
      <c r="AA1389" s="87"/>
      <c r="AB1389" s="111">
        <f>AI1389+AX1389+BA1389+BD1389+BG1389</f>
        <v>0</v>
      </c>
      <c r="AC1389" s="247"/>
      <c r="AD1389" s="247"/>
      <c r="AE1389" s="247"/>
      <c r="AF1389" s="247"/>
      <c r="AG1389" s="247"/>
      <c r="AH1389" s="24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87"/>
      <c r="BI1389" s="87"/>
      <c r="BJ1389" s="222"/>
      <c r="BK1389" s="222"/>
      <c r="BL1389" s="222"/>
      <c r="BM1389" s="87"/>
      <c r="BN1389" s="87"/>
      <c r="BO1389" s="87"/>
      <c r="BP1389" s="87"/>
      <c r="BQ1389" s="111">
        <f>SUM(BS1389:BW1389)</f>
        <v>0</v>
      </c>
      <c r="BR1389" s="247"/>
      <c r="BS1389" s="87"/>
      <c r="BT1389" s="87"/>
      <c r="BU1389" s="87"/>
      <c r="BV1389" s="87"/>
      <c r="BW1389" s="87"/>
      <c r="BX1389" s="222"/>
      <c r="BY1389" s="222"/>
      <c r="BZ1389" s="111">
        <f>SUM(CA1389:CD1389)</f>
        <v>0</v>
      </c>
      <c r="CA1389" s="87"/>
      <c r="CB1389" s="87"/>
      <c r="CC1389" s="87"/>
      <c r="CD1389" s="87"/>
      <c r="CE1389" s="222"/>
      <c r="CF1389" s="226"/>
      <c r="CG1389" s="568"/>
      <c r="CH1389" s="568"/>
      <c r="CI1389" s="117"/>
      <c r="CJ1389" s="117"/>
      <c r="CK1389" s="117"/>
    </row>
    <row r="1390" spans="1:89" ht="15.75" hidden="1" outlineLevel="1" thickBot="1">
      <c r="A1390" s="117"/>
      <c r="B1390" s="117"/>
      <c r="C1390" s="103" t="s">
        <v>104</v>
      </c>
      <c r="D1390" s="24"/>
      <c r="E1390" s="117"/>
      <c r="F1390" s="117"/>
      <c r="G1390" s="111">
        <f>J1390+O1390+P1390+Q1390+R1390</f>
        <v>0</v>
      </c>
      <c r="H1390" s="225">
        <f t="shared" si="1977"/>
        <v>0</v>
      </c>
      <c r="I1390" s="225">
        <f t="shared" si="1977"/>
        <v>0</v>
      </c>
      <c r="J1390" s="111">
        <f t="shared" si="1977"/>
        <v>0</v>
      </c>
      <c r="K1390" s="90"/>
      <c r="L1390" s="90"/>
      <c r="M1390" s="90"/>
      <c r="N1390" s="90"/>
      <c r="O1390" s="90"/>
      <c r="P1390" s="90"/>
      <c r="Q1390" s="90"/>
      <c r="R1390" s="90"/>
      <c r="S1390" s="224"/>
      <c r="T1390" s="87"/>
      <c r="U1390" s="87"/>
      <c r="V1390" s="87"/>
      <c r="W1390" s="87"/>
      <c r="X1390" s="87"/>
      <c r="Y1390" s="87"/>
      <c r="Z1390" s="222"/>
      <c r="AA1390" s="87"/>
      <c r="AB1390" s="111">
        <f>AI1390+AX1390+BA1390+BD1390+BG1390</f>
        <v>0</v>
      </c>
      <c r="AC1390" s="247"/>
      <c r="AD1390" s="247"/>
      <c r="AE1390" s="247"/>
      <c r="AF1390" s="247"/>
      <c r="AG1390" s="247"/>
      <c r="AH1390" s="24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87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87"/>
      <c r="BG1390" s="87"/>
      <c r="BH1390" s="87"/>
      <c r="BI1390" s="87"/>
      <c r="BJ1390" s="222"/>
      <c r="BK1390" s="222"/>
      <c r="BL1390" s="222"/>
      <c r="BM1390" s="87"/>
      <c r="BN1390" s="87"/>
      <c r="BO1390" s="87"/>
      <c r="BP1390" s="87"/>
      <c r="BQ1390" s="111">
        <f>SUM(BS1390:BW1390)</f>
        <v>0</v>
      </c>
      <c r="BR1390" s="247"/>
      <c r="BS1390" s="87"/>
      <c r="BT1390" s="87"/>
      <c r="BU1390" s="87"/>
      <c r="BV1390" s="87"/>
      <c r="BW1390" s="87"/>
      <c r="BX1390" s="222"/>
      <c r="BY1390" s="222"/>
      <c r="BZ1390" s="111">
        <f>SUM(CA1390:CD1390)</f>
        <v>0</v>
      </c>
      <c r="CA1390" s="87"/>
      <c r="CB1390" s="87"/>
      <c r="CC1390" s="87"/>
      <c r="CD1390" s="87"/>
      <c r="CE1390" s="222"/>
      <c r="CF1390" s="226"/>
      <c r="CG1390" s="568"/>
      <c r="CH1390" s="568"/>
      <c r="CI1390" s="117"/>
      <c r="CJ1390" s="117"/>
      <c r="CK1390" s="117"/>
    </row>
    <row r="1391" spans="1:89" ht="15.75" hidden="1" outlineLevel="1" thickBot="1">
      <c r="A1391" s="117"/>
      <c r="B1391" s="117"/>
      <c r="C1391" s="103"/>
      <c r="D1391" s="37" t="s">
        <v>107</v>
      </c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24"/>
      <c r="AB1391" s="111">
        <f>SUM(AB1388:AB1390)</f>
        <v>0</v>
      </c>
      <c r="AC1391" s="247"/>
      <c r="AD1391" s="247"/>
      <c r="AE1391" s="247"/>
      <c r="AF1391" s="247"/>
      <c r="AG1391" s="247"/>
      <c r="AH1391" s="247"/>
      <c r="AI1391" s="111">
        <f>SUM(AI1388:AI1390)</f>
        <v>0</v>
      </c>
      <c r="AJ1391" s="111">
        <f>SUM(AJ1388:AJ1390)</f>
        <v>0</v>
      </c>
      <c r="AK1391" s="111">
        <f t="shared" ref="AK1391:BI1391" si="1978">SUM(AK1388:AK1390)</f>
        <v>0</v>
      </c>
      <c r="AL1391" s="111">
        <f t="shared" si="1978"/>
        <v>0</v>
      </c>
      <c r="AM1391" s="111">
        <f t="shared" si="1978"/>
        <v>0</v>
      </c>
      <c r="AN1391" s="111">
        <f t="shared" si="1978"/>
        <v>0</v>
      </c>
      <c r="AO1391" s="111">
        <f t="shared" si="1978"/>
        <v>0</v>
      </c>
      <c r="AP1391" s="111">
        <f t="shared" si="1978"/>
        <v>0</v>
      </c>
      <c r="AQ1391" s="111">
        <f t="shared" si="1978"/>
        <v>0</v>
      </c>
      <c r="AR1391" s="111">
        <f t="shared" si="1978"/>
        <v>0</v>
      </c>
      <c r="AS1391" s="111">
        <f t="shared" si="1978"/>
        <v>0</v>
      </c>
      <c r="AT1391" s="111">
        <f t="shared" si="1978"/>
        <v>0</v>
      </c>
      <c r="AU1391" s="111">
        <f t="shared" si="1978"/>
        <v>0</v>
      </c>
      <c r="AV1391" s="111">
        <f t="shared" si="1978"/>
        <v>0</v>
      </c>
      <c r="AW1391" s="111">
        <f t="shared" si="1978"/>
        <v>0</v>
      </c>
      <c r="AX1391" s="111">
        <f t="shared" si="1978"/>
        <v>0</v>
      </c>
      <c r="AY1391" s="111">
        <f t="shared" si="1978"/>
        <v>0</v>
      </c>
      <c r="AZ1391" s="111">
        <f t="shared" si="1978"/>
        <v>0</v>
      </c>
      <c r="BA1391" s="111">
        <f t="shared" si="1978"/>
        <v>0</v>
      </c>
      <c r="BB1391" s="111">
        <f t="shared" si="1978"/>
        <v>0</v>
      </c>
      <c r="BC1391" s="111">
        <f t="shared" si="1978"/>
        <v>0</v>
      </c>
      <c r="BD1391" s="111">
        <f t="shared" si="1978"/>
        <v>0</v>
      </c>
      <c r="BE1391" s="111">
        <f t="shared" si="1978"/>
        <v>0</v>
      </c>
      <c r="BF1391" s="111">
        <f t="shared" si="1978"/>
        <v>0</v>
      </c>
      <c r="BG1391" s="111">
        <f t="shared" si="1978"/>
        <v>0</v>
      </c>
      <c r="BH1391" s="111">
        <f t="shared" si="1978"/>
        <v>0</v>
      </c>
      <c r="BI1391" s="111">
        <f t="shared" si="1978"/>
        <v>0</v>
      </c>
      <c r="BJ1391" s="225">
        <f>SUM(BJ1388:BJ1390)</f>
        <v>0</v>
      </c>
      <c r="BK1391" s="225">
        <f>SUM(BK1388:BK1390)</f>
        <v>0</v>
      </c>
      <c r="BL1391" s="225">
        <f>SUM(BL1388:BL1390)</f>
        <v>0</v>
      </c>
      <c r="BM1391" s="112"/>
      <c r="BN1391" s="112"/>
      <c r="BO1391" s="112"/>
      <c r="BP1391" s="112"/>
      <c r="BQ1391" s="111">
        <f t="shared" ref="BQ1391:CD1391" si="1979">SUM(BQ1388:BQ1390)</f>
        <v>0</v>
      </c>
      <c r="BR1391" s="247"/>
      <c r="BS1391" s="111">
        <f t="shared" si="1979"/>
        <v>0</v>
      </c>
      <c r="BT1391" s="111">
        <f t="shared" si="1979"/>
        <v>0</v>
      </c>
      <c r="BU1391" s="111">
        <f t="shared" si="1979"/>
        <v>0</v>
      </c>
      <c r="BV1391" s="111">
        <f t="shared" si="1979"/>
        <v>0</v>
      </c>
      <c r="BW1391" s="111">
        <f t="shared" si="1979"/>
        <v>0</v>
      </c>
      <c r="BX1391" s="225">
        <f>SUM(BX1388:BX1390)</f>
        <v>0</v>
      </c>
      <c r="BY1391" s="225">
        <f>SUM(BY1388:BY1390)</f>
        <v>0</v>
      </c>
      <c r="BZ1391" s="111">
        <f t="shared" si="1979"/>
        <v>0</v>
      </c>
      <c r="CA1391" s="111">
        <f t="shared" si="1979"/>
        <v>0</v>
      </c>
      <c r="CB1391" s="111">
        <f t="shared" si="1979"/>
        <v>0</v>
      </c>
      <c r="CC1391" s="111">
        <f t="shared" si="1979"/>
        <v>0</v>
      </c>
      <c r="CD1391" s="111">
        <f t="shared" si="1979"/>
        <v>0</v>
      </c>
      <c r="CE1391" s="225">
        <f>SUM(CE1388:CE1390)</f>
        <v>0</v>
      </c>
      <c r="CF1391" s="247"/>
      <c r="CG1391" s="570"/>
      <c r="CH1391" s="570"/>
      <c r="CI1391" s="112"/>
      <c r="CJ1391" s="112"/>
      <c r="CK1391" s="112"/>
    </row>
    <row r="1392" spans="1:89" ht="15.75" hidden="1" outlineLevel="1" thickBot="1">
      <c r="A1392" s="117"/>
      <c r="B1392" s="117"/>
      <c r="C1392" s="95" t="s">
        <v>52</v>
      </c>
      <c r="D1392" s="122" t="s">
        <v>105</v>
      </c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7"/>
      <c r="AB1392" s="112"/>
      <c r="AC1392" s="246"/>
      <c r="AD1392" s="246"/>
      <c r="AE1392" s="246"/>
      <c r="AF1392" s="246"/>
      <c r="AG1392" s="246"/>
      <c r="AH1392" s="246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246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246"/>
      <c r="CG1392" s="582"/>
      <c r="CH1392" s="582"/>
      <c r="CI1392" s="112"/>
      <c r="CJ1392" s="112"/>
      <c r="CK1392" s="112"/>
    </row>
    <row r="1393" spans="1:89" ht="15.75" hidden="1" outlineLevel="1" thickBot="1">
      <c r="A1393" s="117"/>
      <c r="B1393" s="117"/>
      <c r="C1393" s="102" t="s">
        <v>132</v>
      </c>
      <c r="D1393" s="36" t="s">
        <v>106</v>
      </c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7"/>
      <c r="AB1393" s="112"/>
      <c r="AC1393" s="246"/>
      <c r="AD1393" s="246"/>
      <c r="AE1393" s="246"/>
      <c r="AF1393" s="246"/>
      <c r="AG1393" s="246"/>
      <c r="AH1393" s="246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246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246"/>
      <c r="CG1393" s="582"/>
      <c r="CH1393" s="582"/>
      <c r="CI1393" s="112"/>
      <c r="CJ1393" s="112"/>
      <c r="CK1393" s="112"/>
    </row>
    <row r="1394" spans="1:89" ht="15.75" hidden="1" outlineLevel="1" thickBot="1">
      <c r="A1394" s="117"/>
      <c r="B1394" s="117"/>
      <c r="C1394" s="103"/>
      <c r="D1394" s="92"/>
      <c r="E1394" s="117"/>
      <c r="F1394" s="117"/>
      <c r="G1394" s="111">
        <f>J1394+O1394+P1394+Q1394+R1394</f>
        <v>0</v>
      </c>
      <c r="H1394" s="225">
        <f t="shared" ref="H1394:J1396" si="1980">SUM(I1394:L1394)</f>
        <v>0</v>
      </c>
      <c r="I1394" s="225">
        <f t="shared" si="1980"/>
        <v>0</v>
      </c>
      <c r="J1394" s="111">
        <f t="shared" si="1980"/>
        <v>0</v>
      </c>
      <c r="K1394" s="123"/>
      <c r="L1394" s="123"/>
      <c r="M1394" s="123"/>
      <c r="N1394" s="123"/>
      <c r="O1394" s="123"/>
      <c r="P1394" s="123"/>
      <c r="Q1394" s="123"/>
      <c r="R1394" s="123"/>
      <c r="S1394" s="221"/>
      <c r="T1394" s="123"/>
      <c r="U1394" s="123"/>
      <c r="V1394" s="123"/>
      <c r="W1394" s="123"/>
      <c r="X1394" s="123"/>
      <c r="Y1394" s="123"/>
      <c r="Z1394" s="221"/>
      <c r="AA1394" s="123"/>
      <c r="AB1394" s="111">
        <f>AI1394+AX1394+BA1394+BD1394+BG1394</f>
        <v>0</v>
      </c>
      <c r="AC1394" s="247"/>
      <c r="AD1394" s="247"/>
      <c r="AE1394" s="247"/>
      <c r="AF1394" s="247"/>
      <c r="AG1394" s="247"/>
      <c r="AH1394" s="247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221"/>
      <c r="BK1394" s="221"/>
      <c r="BL1394" s="221"/>
      <c r="BM1394" s="123"/>
      <c r="BN1394" s="123"/>
      <c r="BO1394" s="123"/>
      <c r="BP1394" s="123"/>
      <c r="BQ1394" s="111">
        <f>SUM(BS1394:BW1394)</f>
        <v>0</v>
      </c>
      <c r="BR1394" s="247"/>
      <c r="BS1394" s="123"/>
      <c r="BT1394" s="123"/>
      <c r="BU1394" s="123"/>
      <c r="BV1394" s="123"/>
      <c r="BW1394" s="123"/>
      <c r="BX1394" s="221"/>
      <c r="BY1394" s="221"/>
      <c r="BZ1394" s="111">
        <f>SUM(CA1394:CD1394)</f>
        <v>0</v>
      </c>
      <c r="CA1394" s="123"/>
      <c r="CB1394" s="123"/>
      <c r="CC1394" s="123"/>
      <c r="CD1394" s="123"/>
      <c r="CE1394" s="221"/>
      <c r="CF1394" s="229"/>
      <c r="CG1394" s="578"/>
      <c r="CH1394" s="578"/>
      <c r="CI1394" s="117"/>
      <c r="CJ1394" s="117"/>
      <c r="CK1394" s="117"/>
    </row>
    <row r="1395" spans="1:89" ht="15.75" hidden="1" outlineLevel="1" thickBot="1">
      <c r="A1395" s="117"/>
      <c r="B1395" s="117"/>
      <c r="C1395" s="103"/>
      <c r="D1395" s="92"/>
      <c r="E1395" s="117"/>
      <c r="F1395" s="117"/>
      <c r="G1395" s="111">
        <f>J1395+O1395+P1395+Q1395+R1395</f>
        <v>0</v>
      </c>
      <c r="H1395" s="225">
        <f t="shared" si="1980"/>
        <v>0</v>
      </c>
      <c r="I1395" s="225">
        <f t="shared" si="1980"/>
        <v>0</v>
      </c>
      <c r="J1395" s="111">
        <f t="shared" si="1980"/>
        <v>0</v>
      </c>
      <c r="K1395" s="90"/>
      <c r="L1395" s="90"/>
      <c r="M1395" s="90"/>
      <c r="N1395" s="90"/>
      <c r="O1395" s="90"/>
      <c r="P1395" s="90"/>
      <c r="Q1395" s="90"/>
      <c r="R1395" s="90"/>
      <c r="S1395" s="224"/>
      <c r="T1395" s="87"/>
      <c r="U1395" s="87"/>
      <c r="V1395" s="87"/>
      <c r="W1395" s="87"/>
      <c r="X1395" s="87"/>
      <c r="Y1395" s="87"/>
      <c r="Z1395" s="222"/>
      <c r="AA1395" s="87"/>
      <c r="AB1395" s="111">
        <f>AI1395+AX1395+BA1395+BD1395+BG1395</f>
        <v>0</v>
      </c>
      <c r="AC1395" s="247"/>
      <c r="AD1395" s="247"/>
      <c r="AE1395" s="247"/>
      <c r="AF1395" s="247"/>
      <c r="AG1395" s="247"/>
      <c r="AH1395" s="24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87"/>
      <c r="BG1395" s="87"/>
      <c r="BH1395" s="87"/>
      <c r="BI1395" s="87"/>
      <c r="BJ1395" s="222"/>
      <c r="BK1395" s="222"/>
      <c r="BL1395" s="222"/>
      <c r="BM1395" s="87"/>
      <c r="BN1395" s="87"/>
      <c r="BO1395" s="87"/>
      <c r="BP1395" s="87"/>
      <c r="BQ1395" s="111">
        <f>SUM(BS1395:BW1395)</f>
        <v>0</v>
      </c>
      <c r="BR1395" s="247"/>
      <c r="BS1395" s="87"/>
      <c r="BT1395" s="87"/>
      <c r="BU1395" s="87"/>
      <c r="BV1395" s="87"/>
      <c r="BW1395" s="87"/>
      <c r="BX1395" s="222"/>
      <c r="BY1395" s="222"/>
      <c r="BZ1395" s="111">
        <f>SUM(CA1395:CD1395)</f>
        <v>0</v>
      </c>
      <c r="CA1395" s="87"/>
      <c r="CB1395" s="87"/>
      <c r="CC1395" s="87"/>
      <c r="CD1395" s="87"/>
      <c r="CE1395" s="222"/>
      <c r="CF1395" s="226"/>
      <c r="CG1395" s="568"/>
      <c r="CH1395" s="568"/>
      <c r="CI1395" s="117"/>
      <c r="CJ1395" s="117"/>
      <c r="CK1395" s="117"/>
    </row>
    <row r="1396" spans="1:89" ht="15.75" hidden="1" outlineLevel="1" thickBot="1">
      <c r="A1396" s="117"/>
      <c r="B1396" s="117"/>
      <c r="C1396" s="103"/>
      <c r="D1396" s="92"/>
      <c r="E1396" s="117"/>
      <c r="F1396" s="117"/>
      <c r="G1396" s="111">
        <f>J1396+O1396+P1396+Q1396+R1396</f>
        <v>0</v>
      </c>
      <c r="H1396" s="225">
        <f t="shared" si="1980"/>
        <v>0</v>
      </c>
      <c r="I1396" s="225">
        <f t="shared" si="1980"/>
        <v>0</v>
      </c>
      <c r="J1396" s="111">
        <f t="shared" si="1980"/>
        <v>0</v>
      </c>
      <c r="K1396" s="90"/>
      <c r="L1396" s="90"/>
      <c r="M1396" s="90"/>
      <c r="N1396" s="90"/>
      <c r="O1396" s="90"/>
      <c r="P1396" s="90"/>
      <c r="Q1396" s="90"/>
      <c r="R1396" s="90"/>
      <c r="S1396" s="224"/>
      <c r="T1396" s="87"/>
      <c r="U1396" s="87"/>
      <c r="V1396" s="87"/>
      <c r="W1396" s="87"/>
      <c r="X1396" s="87"/>
      <c r="Y1396" s="87"/>
      <c r="Z1396" s="222"/>
      <c r="AA1396" s="87"/>
      <c r="AB1396" s="111">
        <f>AI1396+AX1396+BA1396+BD1396+BG1396</f>
        <v>0</v>
      </c>
      <c r="AC1396" s="247"/>
      <c r="AD1396" s="247"/>
      <c r="AE1396" s="247"/>
      <c r="AF1396" s="247"/>
      <c r="AG1396" s="247"/>
      <c r="AH1396" s="24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87"/>
      <c r="BG1396" s="87"/>
      <c r="BH1396" s="87"/>
      <c r="BI1396" s="87"/>
      <c r="BJ1396" s="222"/>
      <c r="BK1396" s="222"/>
      <c r="BL1396" s="222"/>
      <c r="BM1396" s="87"/>
      <c r="BN1396" s="87"/>
      <c r="BO1396" s="87"/>
      <c r="BP1396" s="87"/>
      <c r="BQ1396" s="111">
        <f>SUM(BS1396:BW1396)</f>
        <v>0</v>
      </c>
      <c r="BR1396" s="247"/>
      <c r="BS1396" s="87"/>
      <c r="BT1396" s="87"/>
      <c r="BU1396" s="87"/>
      <c r="BV1396" s="87"/>
      <c r="BW1396" s="87"/>
      <c r="BX1396" s="222"/>
      <c r="BY1396" s="222"/>
      <c r="BZ1396" s="111">
        <f>SUM(CA1396:CD1396)</f>
        <v>0</v>
      </c>
      <c r="CA1396" s="87"/>
      <c r="CB1396" s="87"/>
      <c r="CC1396" s="87"/>
      <c r="CD1396" s="87"/>
      <c r="CE1396" s="222"/>
      <c r="CF1396" s="226"/>
      <c r="CG1396" s="568"/>
      <c r="CH1396" s="568"/>
      <c r="CI1396" s="117"/>
      <c r="CJ1396" s="117"/>
      <c r="CK1396" s="117"/>
    </row>
    <row r="1397" spans="1:89" ht="15.75" hidden="1" outlineLevel="1" thickBot="1">
      <c r="A1397" s="117"/>
      <c r="B1397" s="117"/>
      <c r="C1397" s="103"/>
      <c r="D1397" s="37" t="s">
        <v>107</v>
      </c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24"/>
      <c r="AB1397" s="111">
        <f>SUM(AB1394:AB1396)</f>
        <v>0</v>
      </c>
      <c r="AC1397" s="247"/>
      <c r="AD1397" s="247"/>
      <c r="AE1397" s="247"/>
      <c r="AF1397" s="247"/>
      <c r="AG1397" s="247"/>
      <c r="AH1397" s="247"/>
      <c r="AI1397" s="111">
        <f>SUM(AI1394:AI1396)</f>
        <v>0</v>
      </c>
      <c r="AJ1397" s="111">
        <f>SUM(AJ1394:AJ1396)</f>
        <v>0</v>
      </c>
      <c r="AK1397" s="111">
        <f t="shared" ref="AK1397:BI1397" si="1981">SUM(AK1394:AK1396)</f>
        <v>0</v>
      </c>
      <c r="AL1397" s="111">
        <f t="shared" si="1981"/>
        <v>0</v>
      </c>
      <c r="AM1397" s="111">
        <f t="shared" si="1981"/>
        <v>0</v>
      </c>
      <c r="AN1397" s="111">
        <f t="shared" si="1981"/>
        <v>0</v>
      </c>
      <c r="AO1397" s="111">
        <f t="shared" si="1981"/>
        <v>0</v>
      </c>
      <c r="AP1397" s="111">
        <f t="shared" si="1981"/>
        <v>0</v>
      </c>
      <c r="AQ1397" s="111">
        <f t="shared" si="1981"/>
        <v>0</v>
      </c>
      <c r="AR1397" s="111">
        <f t="shared" si="1981"/>
        <v>0</v>
      </c>
      <c r="AS1397" s="111">
        <f t="shared" si="1981"/>
        <v>0</v>
      </c>
      <c r="AT1397" s="111">
        <f t="shared" si="1981"/>
        <v>0</v>
      </c>
      <c r="AU1397" s="111">
        <f t="shared" si="1981"/>
        <v>0</v>
      </c>
      <c r="AV1397" s="111">
        <f t="shared" si="1981"/>
        <v>0</v>
      </c>
      <c r="AW1397" s="111">
        <f t="shared" si="1981"/>
        <v>0</v>
      </c>
      <c r="AX1397" s="111">
        <f t="shared" si="1981"/>
        <v>0</v>
      </c>
      <c r="AY1397" s="111">
        <f t="shared" si="1981"/>
        <v>0</v>
      </c>
      <c r="AZ1397" s="111">
        <f t="shared" si="1981"/>
        <v>0</v>
      </c>
      <c r="BA1397" s="111">
        <f t="shared" si="1981"/>
        <v>0</v>
      </c>
      <c r="BB1397" s="111">
        <f t="shared" si="1981"/>
        <v>0</v>
      </c>
      <c r="BC1397" s="111">
        <f t="shared" si="1981"/>
        <v>0</v>
      </c>
      <c r="BD1397" s="111">
        <f t="shared" si="1981"/>
        <v>0</v>
      </c>
      <c r="BE1397" s="111">
        <f t="shared" si="1981"/>
        <v>0</v>
      </c>
      <c r="BF1397" s="111">
        <f t="shared" si="1981"/>
        <v>0</v>
      </c>
      <c r="BG1397" s="111">
        <f t="shared" si="1981"/>
        <v>0</v>
      </c>
      <c r="BH1397" s="111">
        <f t="shared" si="1981"/>
        <v>0</v>
      </c>
      <c r="BI1397" s="111">
        <f t="shared" si="1981"/>
        <v>0</v>
      </c>
      <c r="BJ1397" s="225">
        <f>SUM(BJ1394:BJ1396)</f>
        <v>0</v>
      </c>
      <c r="BK1397" s="225">
        <f>SUM(BK1394:BK1396)</f>
        <v>0</v>
      </c>
      <c r="BL1397" s="225">
        <f>SUM(BL1394:BL1396)</f>
        <v>0</v>
      </c>
      <c r="BM1397" s="112"/>
      <c r="BN1397" s="112"/>
      <c r="BO1397" s="112"/>
      <c r="BP1397" s="112"/>
      <c r="BQ1397" s="111">
        <f t="shared" ref="BQ1397:CD1397" si="1982">SUM(BQ1394:BQ1396)</f>
        <v>0</v>
      </c>
      <c r="BR1397" s="247"/>
      <c r="BS1397" s="111">
        <f t="shared" si="1982"/>
        <v>0</v>
      </c>
      <c r="BT1397" s="111">
        <f t="shared" si="1982"/>
        <v>0</v>
      </c>
      <c r="BU1397" s="111">
        <f t="shared" si="1982"/>
        <v>0</v>
      </c>
      <c r="BV1397" s="111">
        <f t="shared" si="1982"/>
        <v>0</v>
      </c>
      <c r="BW1397" s="111">
        <f t="shared" si="1982"/>
        <v>0</v>
      </c>
      <c r="BX1397" s="225">
        <f>SUM(BX1394:BX1396)</f>
        <v>0</v>
      </c>
      <c r="BY1397" s="225">
        <f>SUM(BY1394:BY1396)</f>
        <v>0</v>
      </c>
      <c r="BZ1397" s="111">
        <f t="shared" si="1982"/>
        <v>0</v>
      </c>
      <c r="CA1397" s="111">
        <f t="shared" si="1982"/>
        <v>0</v>
      </c>
      <c r="CB1397" s="111">
        <f t="shared" si="1982"/>
        <v>0</v>
      </c>
      <c r="CC1397" s="111">
        <f t="shared" si="1982"/>
        <v>0</v>
      </c>
      <c r="CD1397" s="111">
        <f t="shared" si="1982"/>
        <v>0</v>
      </c>
      <c r="CE1397" s="225">
        <f>SUM(CE1394:CE1396)</f>
        <v>0</v>
      </c>
      <c r="CF1397" s="247"/>
      <c r="CG1397" s="570"/>
      <c r="CH1397" s="570"/>
      <c r="CI1397" s="112"/>
      <c r="CJ1397" s="112"/>
      <c r="CK1397" s="112"/>
    </row>
    <row r="1398" spans="1:89" ht="15.75" hidden="1" outlineLevel="1" thickBot="1">
      <c r="A1398" s="117"/>
      <c r="B1398" s="117"/>
      <c r="C1398" s="102" t="s">
        <v>133</v>
      </c>
      <c r="D1398" s="36" t="s">
        <v>273</v>
      </c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7"/>
      <c r="AB1398" s="112"/>
      <c r="AC1398" s="246"/>
      <c r="AD1398" s="246"/>
      <c r="AE1398" s="246"/>
      <c r="AF1398" s="246"/>
      <c r="AG1398" s="246"/>
      <c r="AH1398" s="246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246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246"/>
      <c r="CG1398" s="582"/>
      <c r="CH1398" s="582"/>
      <c r="CI1398" s="112"/>
      <c r="CJ1398" s="112"/>
      <c r="CK1398" s="112"/>
    </row>
    <row r="1399" spans="1:89" ht="15.75" hidden="1" outlineLevel="1" thickBot="1">
      <c r="A1399" s="117"/>
      <c r="B1399" s="117"/>
      <c r="C1399" s="103"/>
      <c r="D1399" s="92"/>
      <c r="E1399" s="117"/>
      <c r="F1399" s="117"/>
      <c r="G1399" s="111">
        <f>J1399+O1399+P1399+Q1399+R1399</f>
        <v>0</v>
      </c>
      <c r="H1399" s="225">
        <f t="shared" ref="H1399:J1401" si="1983">SUM(I1399:L1399)</f>
        <v>0</v>
      </c>
      <c r="I1399" s="225">
        <f t="shared" si="1983"/>
        <v>0</v>
      </c>
      <c r="J1399" s="111">
        <f t="shared" si="1983"/>
        <v>0</v>
      </c>
      <c r="K1399" s="123"/>
      <c r="L1399" s="123"/>
      <c r="M1399" s="123"/>
      <c r="N1399" s="123"/>
      <c r="O1399" s="123"/>
      <c r="P1399" s="123"/>
      <c r="Q1399" s="123"/>
      <c r="R1399" s="123"/>
      <c r="S1399" s="221"/>
      <c r="T1399" s="123"/>
      <c r="U1399" s="123"/>
      <c r="V1399" s="123"/>
      <c r="W1399" s="123"/>
      <c r="X1399" s="123"/>
      <c r="Y1399" s="123"/>
      <c r="Z1399" s="221"/>
      <c r="AA1399" s="123"/>
      <c r="AB1399" s="111">
        <f>AI1399+AX1399+BA1399+BD1399+BG1399</f>
        <v>0</v>
      </c>
      <c r="AC1399" s="247"/>
      <c r="AD1399" s="247"/>
      <c r="AE1399" s="247"/>
      <c r="AF1399" s="247"/>
      <c r="AG1399" s="247"/>
      <c r="AH1399" s="247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221"/>
      <c r="BK1399" s="221"/>
      <c r="BL1399" s="221"/>
      <c r="BM1399" s="123"/>
      <c r="BN1399" s="123"/>
      <c r="BO1399" s="123"/>
      <c r="BP1399" s="123"/>
      <c r="BQ1399" s="111">
        <f>SUM(BS1399:BW1399)</f>
        <v>0</v>
      </c>
      <c r="BR1399" s="247"/>
      <c r="BS1399" s="123"/>
      <c r="BT1399" s="123"/>
      <c r="BU1399" s="123"/>
      <c r="BV1399" s="123"/>
      <c r="BW1399" s="123"/>
      <c r="BX1399" s="221"/>
      <c r="BY1399" s="221"/>
      <c r="BZ1399" s="111">
        <f>SUM(CA1399:CD1399)</f>
        <v>0</v>
      </c>
      <c r="CA1399" s="123"/>
      <c r="CB1399" s="123"/>
      <c r="CC1399" s="123"/>
      <c r="CD1399" s="123"/>
      <c r="CE1399" s="221"/>
      <c r="CF1399" s="229"/>
      <c r="CG1399" s="578"/>
      <c r="CH1399" s="578"/>
      <c r="CI1399" s="117"/>
      <c r="CJ1399" s="117"/>
      <c r="CK1399" s="117"/>
    </row>
    <row r="1400" spans="1:89" ht="15.75" hidden="1" outlineLevel="1" thickBot="1">
      <c r="A1400" s="117"/>
      <c r="B1400" s="117"/>
      <c r="C1400" s="103"/>
      <c r="D1400" s="92"/>
      <c r="E1400" s="117"/>
      <c r="F1400" s="117"/>
      <c r="G1400" s="111">
        <f>J1400+O1400+P1400+Q1400+R1400</f>
        <v>0</v>
      </c>
      <c r="H1400" s="225">
        <f t="shared" si="1983"/>
        <v>0</v>
      </c>
      <c r="I1400" s="225">
        <f t="shared" si="1983"/>
        <v>0</v>
      </c>
      <c r="J1400" s="111">
        <f t="shared" si="1983"/>
        <v>0</v>
      </c>
      <c r="K1400" s="90"/>
      <c r="L1400" s="90"/>
      <c r="M1400" s="90"/>
      <c r="N1400" s="90"/>
      <c r="O1400" s="90"/>
      <c r="P1400" s="90"/>
      <c r="Q1400" s="90"/>
      <c r="R1400" s="90"/>
      <c r="S1400" s="224"/>
      <c r="T1400" s="87"/>
      <c r="U1400" s="87"/>
      <c r="V1400" s="87"/>
      <c r="W1400" s="87"/>
      <c r="X1400" s="87"/>
      <c r="Y1400" s="87"/>
      <c r="Z1400" s="222"/>
      <c r="AA1400" s="87"/>
      <c r="AB1400" s="111">
        <f>AI1400+AX1400+BA1400+BD1400+BG1400</f>
        <v>0</v>
      </c>
      <c r="AC1400" s="247"/>
      <c r="AD1400" s="247"/>
      <c r="AE1400" s="247"/>
      <c r="AF1400" s="247"/>
      <c r="AG1400" s="247"/>
      <c r="AH1400" s="24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87"/>
      <c r="BG1400" s="87"/>
      <c r="BH1400" s="87"/>
      <c r="BI1400" s="87"/>
      <c r="BJ1400" s="222"/>
      <c r="BK1400" s="222"/>
      <c r="BL1400" s="222"/>
      <c r="BM1400" s="87"/>
      <c r="BN1400" s="87"/>
      <c r="BO1400" s="87"/>
      <c r="BP1400" s="87"/>
      <c r="BQ1400" s="111">
        <f>SUM(BS1400:BW1400)</f>
        <v>0</v>
      </c>
      <c r="BR1400" s="247"/>
      <c r="BS1400" s="87"/>
      <c r="BT1400" s="87"/>
      <c r="BU1400" s="87"/>
      <c r="BV1400" s="87"/>
      <c r="BW1400" s="87"/>
      <c r="BX1400" s="222"/>
      <c r="BY1400" s="222"/>
      <c r="BZ1400" s="111">
        <f>SUM(CA1400:CD1400)</f>
        <v>0</v>
      </c>
      <c r="CA1400" s="87"/>
      <c r="CB1400" s="87"/>
      <c r="CC1400" s="87"/>
      <c r="CD1400" s="87"/>
      <c r="CE1400" s="222"/>
      <c r="CF1400" s="226"/>
      <c r="CG1400" s="568"/>
      <c r="CH1400" s="568"/>
      <c r="CI1400" s="117"/>
      <c r="CJ1400" s="117"/>
      <c r="CK1400" s="117"/>
    </row>
    <row r="1401" spans="1:89" ht="15.75" hidden="1" outlineLevel="1" thickBot="1">
      <c r="A1401" s="117"/>
      <c r="B1401" s="117"/>
      <c r="C1401" s="103"/>
      <c r="D1401" s="92"/>
      <c r="E1401" s="117"/>
      <c r="F1401" s="117"/>
      <c r="G1401" s="111">
        <f>J1401+O1401+P1401+Q1401+R1401</f>
        <v>0</v>
      </c>
      <c r="H1401" s="225">
        <f t="shared" si="1983"/>
        <v>0</v>
      </c>
      <c r="I1401" s="225">
        <f t="shared" si="1983"/>
        <v>0</v>
      </c>
      <c r="J1401" s="111">
        <f t="shared" si="1983"/>
        <v>0</v>
      </c>
      <c r="K1401" s="90"/>
      <c r="L1401" s="90"/>
      <c r="M1401" s="90"/>
      <c r="N1401" s="90"/>
      <c r="O1401" s="90"/>
      <c r="P1401" s="90"/>
      <c r="Q1401" s="90"/>
      <c r="R1401" s="90"/>
      <c r="S1401" s="224"/>
      <c r="T1401" s="87"/>
      <c r="U1401" s="87"/>
      <c r="V1401" s="87"/>
      <c r="W1401" s="87"/>
      <c r="X1401" s="87"/>
      <c r="Y1401" s="87"/>
      <c r="Z1401" s="222"/>
      <c r="AA1401" s="87"/>
      <c r="AB1401" s="111">
        <f>AI1401+AX1401+BA1401+BD1401+BG1401</f>
        <v>0</v>
      </c>
      <c r="AC1401" s="247"/>
      <c r="AD1401" s="247"/>
      <c r="AE1401" s="247"/>
      <c r="AF1401" s="247"/>
      <c r="AG1401" s="247"/>
      <c r="AH1401" s="24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87"/>
      <c r="BG1401" s="87"/>
      <c r="BH1401" s="87"/>
      <c r="BI1401" s="87"/>
      <c r="BJ1401" s="222"/>
      <c r="BK1401" s="222"/>
      <c r="BL1401" s="222"/>
      <c r="BM1401" s="87"/>
      <c r="BN1401" s="87"/>
      <c r="BO1401" s="87"/>
      <c r="BP1401" s="87"/>
      <c r="BQ1401" s="111">
        <f>SUM(BS1401:BW1401)</f>
        <v>0</v>
      </c>
      <c r="BR1401" s="247"/>
      <c r="BS1401" s="87"/>
      <c r="BT1401" s="87"/>
      <c r="BU1401" s="87"/>
      <c r="BV1401" s="87"/>
      <c r="BW1401" s="87"/>
      <c r="BX1401" s="222"/>
      <c r="BY1401" s="222"/>
      <c r="BZ1401" s="111">
        <f>SUM(CA1401:CD1401)</f>
        <v>0</v>
      </c>
      <c r="CA1401" s="87"/>
      <c r="CB1401" s="87"/>
      <c r="CC1401" s="87"/>
      <c r="CD1401" s="87"/>
      <c r="CE1401" s="222"/>
      <c r="CF1401" s="226"/>
      <c r="CG1401" s="568"/>
      <c r="CH1401" s="568"/>
      <c r="CI1401" s="117"/>
      <c r="CJ1401" s="117"/>
      <c r="CK1401" s="117"/>
    </row>
    <row r="1402" spans="1:89" ht="15.75" hidden="1" outlineLevel="1" thickBot="1">
      <c r="A1402" s="117"/>
      <c r="B1402" s="117"/>
      <c r="C1402" s="103"/>
      <c r="D1402" s="37" t="s">
        <v>107</v>
      </c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24"/>
      <c r="AB1402" s="111">
        <f>SUM(AB1399:AB1401)</f>
        <v>0</v>
      </c>
      <c r="AC1402" s="247"/>
      <c r="AD1402" s="247"/>
      <c r="AE1402" s="247"/>
      <c r="AF1402" s="247"/>
      <c r="AG1402" s="247"/>
      <c r="AH1402" s="247"/>
      <c r="AI1402" s="111">
        <f>SUM(AI1399:AI1401)</f>
        <v>0</v>
      </c>
      <c r="AJ1402" s="111">
        <f>SUM(AJ1399:AJ1401)</f>
        <v>0</v>
      </c>
      <c r="AK1402" s="111">
        <f t="shared" ref="AK1402:BI1402" si="1984">SUM(AK1399:AK1401)</f>
        <v>0</v>
      </c>
      <c r="AL1402" s="111">
        <f t="shared" si="1984"/>
        <v>0</v>
      </c>
      <c r="AM1402" s="111">
        <f t="shared" si="1984"/>
        <v>0</v>
      </c>
      <c r="AN1402" s="111">
        <f t="shared" si="1984"/>
        <v>0</v>
      </c>
      <c r="AO1402" s="111">
        <f t="shared" si="1984"/>
        <v>0</v>
      </c>
      <c r="AP1402" s="111">
        <f t="shared" si="1984"/>
        <v>0</v>
      </c>
      <c r="AQ1402" s="111">
        <f t="shared" si="1984"/>
        <v>0</v>
      </c>
      <c r="AR1402" s="111">
        <f t="shared" si="1984"/>
        <v>0</v>
      </c>
      <c r="AS1402" s="111">
        <f t="shared" si="1984"/>
        <v>0</v>
      </c>
      <c r="AT1402" s="111">
        <f t="shared" si="1984"/>
        <v>0</v>
      </c>
      <c r="AU1402" s="111">
        <f t="shared" si="1984"/>
        <v>0</v>
      </c>
      <c r="AV1402" s="111">
        <f t="shared" si="1984"/>
        <v>0</v>
      </c>
      <c r="AW1402" s="111">
        <f t="shared" si="1984"/>
        <v>0</v>
      </c>
      <c r="AX1402" s="111">
        <f t="shared" si="1984"/>
        <v>0</v>
      </c>
      <c r="AY1402" s="111">
        <f t="shared" si="1984"/>
        <v>0</v>
      </c>
      <c r="AZ1402" s="111">
        <f t="shared" si="1984"/>
        <v>0</v>
      </c>
      <c r="BA1402" s="111">
        <f t="shared" si="1984"/>
        <v>0</v>
      </c>
      <c r="BB1402" s="111">
        <f t="shared" si="1984"/>
        <v>0</v>
      </c>
      <c r="BC1402" s="111">
        <f t="shared" si="1984"/>
        <v>0</v>
      </c>
      <c r="BD1402" s="111">
        <f t="shared" si="1984"/>
        <v>0</v>
      </c>
      <c r="BE1402" s="111">
        <f t="shared" si="1984"/>
        <v>0</v>
      </c>
      <c r="BF1402" s="111">
        <f t="shared" si="1984"/>
        <v>0</v>
      </c>
      <c r="BG1402" s="111">
        <f t="shared" si="1984"/>
        <v>0</v>
      </c>
      <c r="BH1402" s="111">
        <f t="shared" si="1984"/>
        <v>0</v>
      </c>
      <c r="BI1402" s="111">
        <f t="shared" si="1984"/>
        <v>0</v>
      </c>
      <c r="BJ1402" s="225">
        <f>SUM(BJ1399:BJ1401)</f>
        <v>0</v>
      </c>
      <c r="BK1402" s="225">
        <f>SUM(BK1399:BK1401)</f>
        <v>0</v>
      </c>
      <c r="BL1402" s="225">
        <f>SUM(BL1399:BL1401)</f>
        <v>0</v>
      </c>
      <c r="BM1402" s="112"/>
      <c r="BN1402" s="112"/>
      <c r="BO1402" s="112"/>
      <c r="BP1402" s="112"/>
      <c r="BQ1402" s="111">
        <f t="shared" ref="BQ1402:CD1402" si="1985">SUM(BQ1399:BQ1401)</f>
        <v>0</v>
      </c>
      <c r="BR1402" s="247"/>
      <c r="BS1402" s="111">
        <f t="shared" si="1985"/>
        <v>0</v>
      </c>
      <c r="BT1402" s="111">
        <f t="shared" si="1985"/>
        <v>0</v>
      </c>
      <c r="BU1402" s="111">
        <f t="shared" si="1985"/>
        <v>0</v>
      </c>
      <c r="BV1402" s="111">
        <f t="shared" si="1985"/>
        <v>0</v>
      </c>
      <c r="BW1402" s="111">
        <f t="shared" si="1985"/>
        <v>0</v>
      </c>
      <c r="BX1402" s="225">
        <f>SUM(BX1399:BX1401)</f>
        <v>0</v>
      </c>
      <c r="BY1402" s="225">
        <f>SUM(BY1399:BY1401)</f>
        <v>0</v>
      </c>
      <c r="BZ1402" s="111">
        <f t="shared" si="1985"/>
        <v>0</v>
      </c>
      <c r="CA1402" s="111">
        <f t="shared" si="1985"/>
        <v>0</v>
      </c>
      <c r="CB1402" s="111">
        <f t="shared" si="1985"/>
        <v>0</v>
      </c>
      <c r="CC1402" s="111">
        <f t="shared" si="1985"/>
        <v>0</v>
      </c>
      <c r="CD1402" s="111">
        <f t="shared" si="1985"/>
        <v>0</v>
      </c>
      <c r="CE1402" s="225">
        <f>SUM(CE1399:CE1401)</f>
        <v>0</v>
      </c>
      <c r="CF1402" s="247"/>
      <c r="CG1402" s="570"/>
      <c r="CH1402" s="570"/>
      <c r="CI1402" s="112"/>
      <c r="CJ1402" s="112"/>
      <c r="CK1402" s="112"/>
    </row>
    <row r="1403" spans="1:89" ht="15.75" hidden="1" outlineLevel="1" thickBot="1">
      <c r="A1403" s="117"/>
      <c r="B1403" s="117"/>
      <c r="C1403" s="102" t="s">
        <v>134</v>
      </c>
      <c r="D1403" s="36" t="s">
        <v>274</v>
      </c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7"/>
      <c r="AB1403" s="112"/>
      <c r="AC1403" s="246"/>
      <c r="AD1403" s="246"/>
      <c r="AE1403" s="246"/>
      <c r="AF1403" s="246"/>
      <c r="AG1403" s="246"/>
      <c r="AH1403" s="246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246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246"/>
      <c r="CG1403" s="582"/>
      <c r="CH1403" s="582"/>
      <c r="CI1403" s="112"/>
      <c r="CJ1403" s="112"/>
      <c r="CK1403" s="112"/>
    </row>
    <row r="1404" spans="1:89" ht="15.75" hidden="1" outlineLevel="1" thickBot="1">
      <c r="A1404" s="117"/>
      <c r="B1404" s="117"/>
      <c r="C1404" s="103"/>
      <c r="D1404" s="24"/>
      <c r="E1404" s="117"/>
      <c r="F1404" s="117"/>
      <c r="G1404" s="111">
        <f>J1404+O1404+P1404+Q1404+R1404</f>
        <v>0</v>
      </c>
      <c r="H1404" s="225">
        <f t="shared" ref="H1404:J1406" si="1986">SUM(I1404:L1404)</f>
        <v>0</v>
      </c>
      <c r="I1404" s="225">
        <f t="shared" si="1986"/>
        <v>0</v>
      </c>
      <c r="J1404" s="111">
        <f t="shared" si="1986"/>
        <v>0</v>
      </c>
      <c r="K1404" s="123"/>
      <c r="L1404" s="123"/>
      <c r="M1404" s="123"/>
      <c r="N1404" s="123"/>
      <c r="O1404" s="123"/>
      <c r="P1404" s="123"/>
      <c r="Q1404" s="123"/>
      <c r="R1404" s="123"/>
      <c r="S1404" s="221"/>
      <c r="T1404" s="123"/>
      <c r="U1404" s="123"/>
      <c r="V1404" s="123"/>
      <c r="W1404" s="123"/>
      <c r="X1404" s="123"/>
      <c r="Y1404" s="123"/>
      <c r="Z1404" s="221"/>
      <c r="AA1404" s="123"/>
      <c r="AB1404" s="111">
        <f>AI1404+AX1404+BA1404+BD1404+BG1404</f>
        <v>0</v>
      </c>
      <c r="AC1404" s="247"/>
      <c r="AD1404" s="247"/>
      <c r="AE1404" s="247"/>
      <c r="AF1404" s="247"/>
      <c r="AG1404" s="247"/>
      <c r="AH1404" s="247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221"/>
      <c r="BK1404" s="221"/>
      <c r="BL1404" s="221"/>
      <c r="BM1404" s="123"/>
      <c r="BN1404" s="123"/>
      <c r="BO1404" s="123"/>
      <c r="BP1404" s="123"/>
      <c r="BQ1404" s="111">
        <f>SUM(BS1404:BW1404)</f>
        <v>0</v>
      </c>
      <c r="BR1404" s="247"/>
      <c r="BS1404" s="123"/>
      <c r="BT1404" s="123"/>
      <c r="BU1404" s="123"/>
      <c r="BV1404" s="123"/>
      <c r="BW1404" s="123"/>
      <c r="BX1404" s="221"/>
      <c r="BY1404" s="221"/>
      <c r="BZ1404" s="111">
        <f>SUM(CA1404:CD1404)</f>
        <v>0</v>
      </c>
      <c r="CA1404" s="123"/>
      <c r="CB1404" s="123"/>
      <c r="CC1404" s="123"/>
      <c r="CD1404" s="123"/>
      <c r="CE1404" s="221"/>
      <c r="CF1404" s="229"/>
      <c r="CG1404" s="578"/>
      <c r="CH1404" s="578"/>
      <c r="CI1404" s="117"/>
      <c r="CJ1404" s="117"/>
      <c r="CK1404" s="117"/>
    </row>
    <row r="1405" spans="1:89" ht="15.75" hidden="1" outlineLevel="1" thickBot="1">
      <c r="A1405" s="117"/>
      <c r="B1405" s="117"/>
      <c r="C1405" s="103"/>
      <c r="D1405" s="24"/>
      <c r="E1405" s="117"/>
      <c r="F1405" s="117"/>
      <c r="G1405" s="111">
        <f>J1405+O1405+P1405+Q1405+R1405</f>
        <v>0</v>
      </c>
      <c r="H1405" s="225">
        <f t="shared" si="1986"/>
        <v>0</v>
      </c>
      <c r="I1405" s="225">
        <f t="shared" si="1986"/>
        <v>0</v>
      </c>
      <c r="J1405" s="111">
        <f t="shared" si="1986"/>
        <v>0</v>
      </c>
      <c r="K1405" s="90"/>
      <c r="L1405" s="90"/>
      <c r="M1405" s="90"/>
      <c r="N1405" s="90"/>
      <c r="O1405" s="90"/>
      <c r="P1405" s="90"/>
      <c r="Q1405" s="90"/>
      <c r="R1405" s="90"/>
      <c r="S1405" s="224"/>
      <c r="T1405" s="87"/>
      <c r="U1405" s="87"/>
      <c r="V1405" s="87"/>
      <c r="W1405" s="87"/>
      <c r="X1405" s="87"/>
      <c r="Y1405" s="87"/>
      <c r="Z1405" s="222"/>
      <c r="AA1405" s="87"/>
      <c r="AB1405" s="111">
        <f>AI1405+AX1405+BA1405+BD1405+BG1405</f>
        <v>0</v>
      </c>
      <c r="AC1405" s="247"/>
      <c r="AD1405" s="247"/>
      <c r="AE1405" s="247"/>
      <c r="AF1405" s="247"/>
      <c r="AG1405" s="247"/>
      <c r="AH1405" s="24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87"/>
      <c r="BG1405" s="87"/>
      <c r="BH1405" s="87"/>
      <c r="BI1405" s="87"/>
      <c r="BJ1405" s="222"/>
      <c r="BK1405" s="222"/>
      <c r="BL1405" s="222"/>
      <c r="BM1405" s="87"/>
      <c r="BN1405" s="87"/>
      <c r="BO1405" s="87"/>
      <c r="BP1405" s="87"/>
      <c r="BQ1405" s="111">
        <f>SUM(BS1405:BW1405)</f>
        <v>0</v>
      </c>
      <c r="BR1405" s="247"/>
      <c r="BS1405" s="87"/>
      <c r="BT1405" s="87"/>
      <c r="BU1405" s="87"/>
      <c r="BV1405" s="87"/>
      <c r="BW1405" s="87"/>
      <c r="BX1405" s="222"/>
      <c r="BY1405" s="222"/>
      <c r="BZ1405" s="111">
        <f>SUM(CA1405:CD1405)</f>
        <v>0</v>
      </c>
      <c r="CA1405" s="87"/>
      <c r="CB1405" s="87"/>
      <c r="CC1405" s="87"/>
      <c r="CD1405" s="87"/>
      <c r="CE1405" s="222"/>
      <c r="CF1405" s="226"/>
      <c r="CG1405" s="568"/>
      <c r="CH1405" s="568"/>
      <c r="CI1405" s="117"/>
      <c r="CJ1405" s="117"/>
      <c r="CK1405" s="117"/>
    </row>
    <row r="1406" spans="1:89" ht="15.75" hidden="1" outlineLevel="1" thickBot="1">
      <c r="A1406" s="117"/>
      <c r="B1406" s="117"/>
      <c r="C1406" s="103" t="s">
        <v>104</v>
      </c>
      <c r="D1406" s="24"/>
      <c r="E1406" s="117"/>
      <c r="F1406" s="117"/>
      <c r="G1406" s="111">
        <f>J1406+O1406+P1406+Q1406+R1406</f>
        <v>0</v>
      </c>
      <c r="H1406" s="225">
        <f t="shared" si="1986"/>
        <v>0</v>
      </c>
      <c r="I1406" s="225">
        <f t="shared" si="1986"/>
        <v>0</v>
      </c>
      <c r="J1406" s="111">
        <f t="shared" si="1986"/>
        <v>0</v>
      </c>
      <c r="K1406" s="90"/>
      <c r="L1406" s="90"/>
      <c r="M1406" s="90"/>
      <c r="N1406" s="90"/>
      <c r="O1406" s="90"/>
      <c r="P1406" s="90"/>
      <c r="Q1406" s="90"/>
      <c r="R1406" s="90"/>
      <c r="S1406" s="224"/>
      <c r="T1406" s="87"/>
      <c r="U1406" s="87"/>
      <c r="V1406" s="87"/>
      <c r="W1406" s="87"/>
      <c r="X1406" s="87"/>
      <c r="Y1406" s="87"/>
      <c r="Z1406" s="222"/>
      <c r="AA1406" s="87"/>
      <c r="AB1406" s="111">
        <f>AI1406+AX1406+BA1406+BD1406+BG1406</f>
        <v>0</v>
      </c>
      <c r="AC1406" s="247"/>
      <c r="AD1406" s="247"/>
      <c r="AE1406" s="247"/>
      <c r="AF1406" s="247"/>
      <c r="AG1406" s="247"/>
      <c r="AH1406" s="24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87"/>
      <c r="BG1406" s="87"/>
      <c r="BH1406" s="87"/>
      <c r="BI1406" s="87"/>
      <c r="BJ1406" s="222"/>
      <c r="BK1406" s="222"/>
      <c r="BL1406" s="222"/>
      <c r="BM1406" s="87"/>
      <c r="BN1406" s="87"/>
      <c r="BO1406" s="87"/>
      <c r="BP1406" s="87"/>
      <c r="BQ1406" s="111">
        <f>SUM(BS1406:BW1406)</f>
        <v>0</v>
      </c>
      <c r="BR1406" s="247"/>
      <c r="BS1406" s="87"/>
      <c r="BT1406" s="87"/>
      <c r="BU1406" s="87"/>
      <c r="BV1406" s="87"/>
      <c r="BW1406" s="87"/>
      <c r="BX1406" s="222"/>
      <c r="BY1406" s="222"/>
      <c r="BZ1406" s="111">
        <f>SUM(CA1406:CD1406)</f>
        <v>0</v>
      </c>
      <c r="CA1406" s="87"/>
      <c r="CB1406" s="87"/>
      <c r="CC1406" s="87"/>
      <c r="CD1406" s="87"/>
      <c r="CE1406" s="222"/>
      <c r="CF1406" s="226"/>
      <c r="CG1406" s="568"/>
      <c r="CH1406" s="568"/>
      <c r="CI1406" s="117"/>
      <c r="CJ1406" s="117"/>
      <c r="CK1406" s="117"/>
    </row>
    <row r="1407" spans="1:89" ht="15.75" hidden="1" outlineLevel="1" thickBot="1">
      <c r="A1407" s="117"/>
      <c r="B1407" s="117"/>
      <c r="C1407" s="103"/>
      <c r="D1407" s="37" t="s">
        <v>107</v>
      </c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24"/>
      <c r="AB1407" s="111">
        <f>SUM(AB1404:AB1406)</f>
        <v>0</v>
      </c>
      <c r="AC1407" s="247"/>
      <c r="AD1407" s="247"/>
      <c r="AE1407" s="247"/>
      <c r="AF1407" s="247"/>
      <c r="AG1407" s="247"/>
      <c r="AH1407" s="247"/>
      <c r="AI1407" s="111">
        <f>SUM(AI1404:AI1406)</f>
        <v>0</v>
      </c>
      <c r="AJ1407" s="111">
        <f>SUM(AJ1404:AJ1406)</f>
        <v>0</v>
      </c>
      <c r="AK1407" s="111">
        <f t="shared" ref="AK1407:BI1407" si="1987">SUM(AK1404:AK1406)</f>
        <v>0</v>
      </c>
      <c r="AL1407" s="111">
        <f t="shared" si="1987"/>
        <v>0</v>
      </c>
      <c r="AM1407" s="111">
        <f t="shared" si="1987"/>
        <v>0</v>
      </c>
      <c r="AN1407" s="111">
        <f t="shared" si="1987"/>
        <v>0</v>
      </c>
      <c r="AO1407" s="111">
        <f t="shared" si="1987"/>
        <v>0</v>
      </c>
      <c r="AP1407" s="111">
        <f t="shared" si="1987"/>
        <v>0</v>
      </c>
      <c r="AQ1407" s="111">
        <f t="shared" si="1987"/>
        <v>0</v>
      </c>
      <c r="AR1407" s="111">
        <f t="shared" si="1987"/>
        <v>0</v>
      </c>
      <c r="AS1407" s="111">
        <f t="shared" si="1987"/>
        <v>0</v>
      </c>
      <c r="AT1407" s="111">
        <f t="shared" si="1987"/>
        <v>0</v>
      </c>
      <c r="AU1407" s="111">
        <f t="shared" si="1987"/>
        <v>0</v>
      </c>
      <c r="AV1407" s="111">
        <f t="shared" si="1987"/>
        <v>0</v>
      </c>
      <c r="AW1407" s="111">
        <f t="shared" si="1987"/>
        <v>0</v>
      </c>
      <c r="AX1407" s="111">
        <f t="shared" si="1987"/>
        <v>0</v>
      </c>
      <c r="AY1407" s="111">
        <f t="shared" si="1987"/>
        <v>0</v>
      </c>
      <c r="AZ1407" s="111">
        <f t="shared" si="1987"/>
        <v>0</v>
      </c>
      <c r="BA1407" s="111">
        <f t="shared" si="1987"/>
        <v>0</v>
      </c>
      <c r="BB1407" s="111">
        <f t="shared" si="1987"/>
        <v>0</v>
      </c>
      <c r="BC1407" s="111">
        <f t="shared" si="1987"/>
        <v>0</v>
      </c>
      <c r="BD1407" s="111">
        <f t="shared" si="1987"/>
        <v>0</v>
      </c>
      <c r="BE1407" s="111">
        <f t="shared" si="1987"/>
        <v>0</v>
      </c>
      <c r="BF1407" s="111">
        <f t="shared" si="1987"/>
        <v>0</v>
      </c>
      <c r="BG1407" s="111">
        <f t="shared" si="1987"/>
        <v>0</v>
      </c>
      <c r="BH1407" s="111">
        <f t="shared" si="1987"/>
        <v>0</v>
      </c>
      <c r="BI1407" s="111">
        <f t="shared" si="1987"/>
        <v>0</v>
      </c>
      <c r="BJ1407" s="225">
        <f>SUM(BJ1404:BJ1406)</f>
        <v>0</v>
      </c>
      <c r="BK1407" s="225">
        <f>SUM(BK1404:BK1406)</f>
        <v>0</v>
      </c>
      <c r="BL1407" s="225">
        <f>SUM(BL1404:BL1406)</f>
        <v>0</v>
      </c>
      <c r="BM1407" s="112"/>
      <c r="BN1407" s="112"/>
      <c r="BO1407" s="112"/>
      <c r="BP1407" s="112"/>
      <c r="BQ1407" s="111">
        <f t="shared" ref="BQ1407:CD1407" si="1988">SUM(BQ1404:BQ1406)</f>
        <v>0</v>
      </c>
      <c r="BR1407" s="247"/>
      <c r="BS1407" s="111">
        <f t="shared" si="1988"/>
        <v>0</v>
      </c>
      <c r="BT1407" s="111">
        <f t="shared" si="1988"/>
        <v>0</v>
      </c>
      <c r="BU1407" s="111">
        <f t="shared" si="1988"/>
        <v>0</v>
      </c>
      <c r="BV1407" s="111">
        <f t="shared" si="1988"/>
        <v>0</v>
      </c>
      <c r="BW1407" s="111">
        <f t="shared" si="1988"/>
        <v>0</v>
      </c>
      <c r="BX1407" s="225">
        <f>SUM(BX1404:BX1406)</f>
        <v>0</v>
      </c>
      <c r="BY1407" s="225">
        <f>SUM(BY1404:BY1406)</f>
        <v>0</v>
      </c>
      <c r="BZ1407" s="111">
        <f t="shared" si="1988"/>
        <v>0</v>
      </c>
      <c r="CA1407" s="111">
        <f t="shared" si="1988"/>
        <v>0</v>
      </c>
      <c r="CB1407" s="111">
        <f t="shared" si="1988"/>
        <v>0</v>
      </c>
      <c r="CC1407" s="111">
        <f t="shared" si="1988"/>
        <v>0</v>
      </c>
      <c r="CD1407" s="111">
        <f t="shared" si="1988"/>
        <v>0</v>
      </c>
      <c r="CE1407" s="225">
        <f>SUM(CE1404:CE1406)</f>
        <v>0</v>
      </c>
      <c r="CF1407" s="247"/>
      <c r="CG1407" s="570"/>
      <c r="CH1407" s="570"/>
      <c r="CI1407" s="112"/>
      <c r="CJ1407" s="112"/>
      <c r="CK1407" s="112"/>
    </row>
    <row r="1408" spans="1:89" ht="15.75" hidden="1" outlineLevel="1" thickBot="1">
      <c r="A1408" s="117"/>
      <c r="B1408" s="117"/>
      <c r="C1408" s="102" t="s">
        <v>135</v>
      </c>
      <c r="D1408" s="36" t="s">
        <v>213</v>
      </c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7"/>
      <c r="AB1408" s="112"/>
      <c r="AC1408" s="246"/>
      <c r="AD1408" s="246"/>
      <c r="AE1408" s="246"/>
      <c r="AF1408" s="246"/>
      <c r="AG1408" s="246"/>
      <c r="AH1408" s="246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246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246"/>
      <c r="CG1408" s="582"/>
      <c r="CH1408" s="582"/>
      <c r="CI1408" s="112"/>
      <c r="CJ1408" s="112"/>
      <c r="CK1408" s="112"/>
    </row>
    <row r="1409" spans="1:89" ht="15.75" hidden="1" outlineLevel="1" thickBot="1">
      <c r="A1409" s="117"/>
      <c r="B1409" s="117"/>
      <c r="C1409" s="103"/>
      <c r="D1409" s="24"/>
      <c r="E1409" s="117"/>
      <c r="F1409" s="117"/>
      <c r="G1409" s="111">
        <f>J1409+O1409+P1409+Q1409+R1409</f>
        <v>0</v>
      </c>
      <c r="H1409" s="225">
        <f t="shared" ref="H1409:J1411" si="1989">SUM(I1409:L1409)</f>
        <v>0</v>
      </c>
      <c r="I1409" s="225">
        <f t="shared" si="1989"/>
        <v>0</v>
      </c>
      <c r="J1409" s="111">
        <f t="shared" si="1989"/>
        <v>0</v>
      </c>
      <c r="K1409" s="123"/>
      <c r="L1409" s="123"/>
      <c r="M1409" s="123"/>
      <c r="N1409" s="123"/>
      <c r="O1409" s="123"/>
      <c r="P1409" s="123"/>
      <c r="Q1409" s="123"/>
      <c r="R1409" s="123"/>
      <c r="S1409" s="221"/>
      <c r="T1409" s="123"/>
      <c r="U1409" s="123"/>
      <c r="V1409" s="123"/>
      <c r="W1409" s="123"/>
      <c r="X1409" s="123"/>
      <c r="Y1409" s="123"/>
      <c r="Z1409" s="221"/>
      <c r="AA1409" s="123"/>
      <c r="AB1409" s="111">
        <f>AI1409+AX1409+BA1409+BD1409+BG1409</f>
        <v>0</v>
      </c>
      <c r="AC1409" s="247"/>
      <c r="AD1409" s="247"/>
      <c r="AE1409" s="247"/>
      <c r="AF1409" s="247"/>
      <c r="AG1409" s="247"/>
      <c r="AH1409" s="247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221"/>
      <c r="BK1409" s="221"/>
      <c r="BL1409" s="221"/>
      <c r="BM1409" s="123"/>
      <c r="BN1409" s="123"/>
      <c r="BO1409" s="123"/>
      <c r="BP1409" s="123"/>
      <c r="BQ1409" s="111">
        <f>SUM(BS1409:BW1409)</f>
        <v>0</v>
      </c>
      <c r="BR1409" s="247"/>
      <c r="BS1409" s="123"/>
      <c r="BT1409" s="123"/>
      <c r="BU1409" s="123"/>
      <c r="BV1409" s="123"/>
      <c r="BW1409" s="123"/>
      <c r="BX1409" s="221"/>
      <c r="BY1409" s="221"/>
      <c r="BZ1409" s="111">
        <f>SUM(CA1409:CD1409)</f>
        <v>0</v>
      </c>
      <c r="CA1409" s="123"/>
      <c r="CB1409" s="123"/>
      <c r="CC1409" s="123"/>
      <c r="CD1409" s="123"/>
      <c r="CE1409" s="221"/>
      <c r="CF1409" s="229"/>
      <c r="CG1409" s="578"/>
      <c r="CH1409" s="578"/>
      <c r="CI1409" s="117"/>
      <c r="CJ1409" s="117"/>
      <c r="CK1409" s="117"/>
    </row>
    <row r="1410" spans="1:89" ht="15.75" hidden="1" outlineLevel="1" thickBot="1">
      <c r="A1410" s="117"/>
      <c r="B1410" s="117"/>
      <c r="C1410" s="103"/>
      <c r="D1410" s="24"/>
      <c r="E1410" s="117"/>
      <c r="F1410" s="117"/>
      <c r="G1410" s="111">
        <f>J1410+O1410+P1410+Q1410+R1410</f>
        <v>0</v>
      </c>
      <c r="H1410" s="225">
        <f t="shared" si="1989"/>
        <v>0</v>
      </c>
      <c r="I1410" s="225">
        <f t="shared" si="1989"/>
        <v>0</v>
      </c>
      <c r="J1410" s="111">
        <f t="shared" si="1989"/>
        <v>0</v>
      </c>
      <c r="K1410" s="90"/>
      <c r="L1410" s="90"/>
      <c r="M1410" s="90"/>
      <c r="N1410" s="90"/>
      <c r="O1410" s="90"/>
      <c r="P1410" s="90"/>
      <c r="Q1410" s="90"/>
      <c r="R1410" s="90"/>
      <c r="S1410" s="224"/>
      <c r="T1410" s="87"/>
      <c r="U1410" s="87"/>
      <c r="V1410" s="87"/>
      <c r="W1410" s="87"/>
      <c r="X1410" s="87"/>
      <c r="Y1410" s="87"/>
      <c r="Z1410" s="222"/>
      <c r="AA1410" s="87"/>
      <c r="AB1410" s="111">
        <f>AI1410+AX1410+BA1410+BD1410+BG1410</f>
        <v>0</v>
      </c>
      <c r="AC1410" s="247"/>
      <c r="AD1410" s="247"/>
      <c r="AE1410" s="247"/>
      <c r="AF1410" s="247"/>
      <c r="AG1410" s="247"/>
      <c r="AH1410" s="24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87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87"/>
      <c r="BG1410" s="87"/>
      <c r="BH1410" s="87"/>
      <c r="BI1410" s="87"/>
      <c r="BJ1410" s="222"/>
      <c r="BK1410" s="222"/>
      <c r="BL1410" s="222"/>
      <c r="BM1410" s="87"/>
      <c r="BN1410" s="87"/>
      <c r="BO1410" s="87"/>
      <c r="BP1410" s="87"/>
      <c r="BQ1410" s="111">
        <f>SUM(BS1410:BW1410)</f>
        <v>0</v>
      </c>
      <c r="BR1410" s="247"/>
      <c r="BS1410" s="87"/>
      <c r="BT1410" s="87"/>
      <c r="BU1410" s="87"/>
      <c r="BV1410" s="87"/>
      <c r="BW1410" s="87"/>
      <c r="BX1410" s="222"/>
      <c r="BY1410" s="222"/>
      <c r="BZ1410" s="111">
        <f>SUM(CA1410:CD1410)</f>
        <v>0</v>
      </c>
      <c r="CA1410" s="87"/>
      <c r="CB1410" s="87"/>
      <c r="CC1410" s="87"/>
      <c r="CD1410" s="87"/>
      <c r="CE1410" s="222"/>
      <c r="CF1410" s="226"/>
      <c r="CG1410" s="568"/>
      <c r="CH1410" s="568"/>
      <c r="CI1410" s="117"/>
      <c r="CJ1410" s="117"/>
      <c r="CK1410" s="117"/>
    </row>
    <row r="1411" spans="1:89" ht="15.75" hidden="1" outlineLevel="1" thickBot="1">
      <c r="A1411" s="117"/>
      <c r="B1411" s="117"/>
      <c r="C1411" s="103" t="s">
        <v>104</v>
      </c>
      <c r="D1411" s="24"/>
      <c r="E1411" s="117"/>
      <c r="F1411" s="117"/>
      <c r="G1411" s="111">
        <f>J1411+O1411+P1411+Q1411+R1411</f>
        <v>0</v>
      </c>
      <c r="H1411" s="225">
        <f t="shared" si="1989"/>
        <v>0</v>
      </c>
      <c r="I1411" s="225">
        <f t="shared" si="1989"/>
        <v>0</v>
      </c>
      <c r="J1411" s="111">
        <f t="shared" si="1989"/>
        <v>0</v>
      </c>
      <c r="K1411" s="90"/>
      <c r="L1411" s="90"/>
      <c r="M1411" s="90"/>
      <c r="N1411" s="90"/>
      <c r="O1411" s="90"/>
      <c r="P1411" s="90"/>
      <c r="Q1411" s="90"/>
      <c r="R1411" s="90"/>
      <c r="S1411" s="224"/>
      <c r="T1411" s="87"/>
      <c r="U1411" s="87"/>
      <c r="V1411" s="87"/>
      <c r="W1411" s="87"/>
      <c r="X1411" s="87"/>
      <c r="Y1411" s="87"/>
      <c r="Z1411" s="222"/>
      <c r="AA1411" s="87"/>
      <c r="AB1411" s="111">
        <f>AI1411+AX1411+BA1411+BD1411+BG1411</f>
        <v>0</v>
      </c>
      <c r="AC1411" s="247"/>
      <c r="AD1411" s="247"/>
      <c r="AE1411" s="247"/>
      <c r="AF1411" s="247"/>
      <c r="AG1411" s="247"/>
      <c r="AH1411" s="24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87"/>
      <c r="BG1411" s="87"/>
      <c r="BH1411" s="87"/>
      <c r="BI1411" s="87"/>
      <c r="BJ1411" s="222"/>
      <c r="BK1411" s="222"/>
      <c r="BL1411" s="222"/>
      <c r="BM1411" s="87"/>
      <c r="BN1411" s="87"/>
      <c r="BO1411" s="87"/>
      <c r="BP1411" s="87"/>
      <c r="BQ1411" s="111">
        <f>SUM(BS1411:BW1411)</f>
        <v>0</v>
      </c>
      <c r="BR1411" s="247"/>
      <c r="BS1411" s="87"/>
      <c r="BT1411" s="87"/>
      <c r="BU1411" s="87"/>
      <c r="BV1411" s="87"/>
      <c r="BW1411" s="87"/>
      <c r="BX1411" s="222"/>
      <c r="BY1411" s="222"/>
      <c r="BZ1411" s="111">
        <f>SUM(CA1411:CD1411)</f>
        <v>0</v>
      </c>
      <c r="CA1411" s="87"/>
      <c r="CB1411" s="87"/>
      <c r="CC1411" s="87"/>
      <c r="CD1411" s="87"/>
      <c r="CE1411" s="222"/>
      <c r="CF1411" s="226"/>
      <c r="CG1411" s="568"/>
      <c r="CH1411" s="568"/>
      <c r="CI1411" s="117"/>
      <c r="CJ1411" s="117"/>
      <c r="CK1411" s="117"/>
    </row>
    <row r="1412" spans="1:89" ht="15.75" hidden="1" outlineLevel="1" thickBot="1">
      <c r="A1412" s="117"/>
      <c r="B1412" s="117"/>
      <c r="C1412" s="103"/>
      <c r="D1412" s="37" t="s">
        <v>107</v>
      </c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24"/>
      <c r="AB1412" s="112"/>
      <c r="AC1412" s="246"/>
      <c r="AD1412" s="246"/>
      <c r="AE1412" s="246"/>
      <c r="AF1412" s="246"/>
      <c r="AG1412" s="246"/>
      <c r="AH1412" s="246"/>
      <c r="AI1412" s="112"/>
      <c r="AJ1412" s="111">
        <f>SUM(AJ1409:AJ1411)</f>
        <v>0</v>
      </c>
      <c r="AK1412" s="111">
        <f>SUM(AK1409:AK1411)</f>
        <v>0</v>
      </c>
      <c r="AL1412" s="112"/>
      <c r="AM1412" s="111">
        <f>SUM(AM1409:AM1411)</f>
        <v>0</v>
      </c>
      <c r="AN1412" s="111">
        <f>SUM(AN1409:AN1411)</f>
        <v>0</v>
      </c>
      <c r="AO1412" s="112"/>
      <c r="AP1412" s="111">
        <f>SUM(AP1409:AP1411)</f>
        <v>0</v>
      </c>
      <c r="AQ1412" s="111">
        <f>SUM(AQ1409:AQ1411)</f>
        <v>0</v>
      </c>
      <c r="AR1412" s="112"/>
      <c r="AS1412" s="111">
        <f>SUM(AS1409:AS1411)</f>
        <v>0</v>
      </c>
      <c r="AT1412" s="111">
        <f>SUM(AT1409:AT1411)</f>
        <v>0</v>
      </c>
      <c r="AU1412" s="112"/>
      <c r="AV1412" s="111">
        <f>SUM(AV1409:AV1411)</f>
        <v>0</v>
      </c>
      <c r="AW1412" s="111">
        <f>SUM(AW1409:AW1411)</f>
        <v>0</v>
      </c>
      <c r="AX1412" s="112"/>
      <c r="AY1412" s="111">
        <f>SUM(AY1409:AY1411)</f>
        <v>0</v>
      </c>
      <c r="AZ1412" s="111">
        <f>SUM(AZ1409:AZ1411)</f>
        <v>0</v>
      </c>
      <c r="BA1412" s="112"/>
      <c r="BB1412" s="111">
        <f>SUM(BB1409:BB1411)</f>
        <v>0</v>
      </c>
      <c r="BC1412" s="111">
        <f>SUM(BC1409:BC1411)</f>
        <v>0</v>
      </c>
      <c r="BD1412" s="112"/>
      <c r="BE1412" s="111">
        <f>SUM(BE1409:BE1411)</f>
        <v>0</v>
      </c>
      <c r="BF1412" s="111">
        <f>SUM(BF1409:BF1411)</f>
        <v>0</v>
      </c>
      <c r="BG1412" s="112"/>
      <c r="BH1412" s="111">
        <f>SUM(BH1409:BH1411)</f>
        <v>0</v>
      </c>
      <c r="BI1412" s="111">
        <f>SUM(BI1409:BI1411)</f>
        <v>0</v>
      </c>
      <c r="BJ1412" s="112"/>
      <c r="BK1412" s="225">
        <f>SUM(BK1409:BK1411)</f>
        <v>0</v>
      </c>
      <c r="BL1412" s="225">
        <f>SUM(BL1409:BL1411)</f>
        <v>0</v>
      </c>
      <c r="BM1412" s="112"/>
      <c r="BN1412" s="112"/>
      <c r="BO1412" s="112"/>
      <c r="BP1412" s="112"/>
      <c r="BQ1412" s="111">
        <f t="shared" ref="BQ1412:CD1412" si="1990">SUM(BQ1409:BQ1411)</f>
        <v>0</v>
      </c>
      <c r="BR1412" s="247"/>
      <c r="BS1412" s="111">
        <f t="shared" si="1990"/>
        <v>0</v>
      </c>
      <c r="BT1412" s="111">
        <f t="shared" si="1990"/>
        <v>0</v>
      </c>
      <c r="BU1412" s="111">
        <f t="shared" si="1990"/>
        <v>0</v>
      </c>
      <c r="BV1412" s="111">
        <f t="shared" si="1990"/>
        <v>0</v>
      </c>
      <c r="BW1412" s="111">
        <f t="shared" si="1990"/>
        <v>0</v>
      </c>
      <c r="BX1412" s="225">
        <f>SUM(BX1409:BX1411)</f>
        <v>0</v>
      </c>
      <c r="BY1412" s="225">
        <f>SUM(BY1409:BY1411)</f>
        <v>0</v>
      </c>
      <c r="BZ1412" s="111">
        <f t="shared" si="1990"/>
        <v>0</v>
      </c>
      <c r="CA1412" s="111">
        <f t="shared" si="1990"/>
        <v>0</v>
      </c>
      <c r="CB1412" s="111">
        <f t="shared" si="1990"/>
        <v>0</v>
      </c>
      <c r="CC1412" s="111">
        <f t="shared" si="1990"/>
        <v>0</v>
      </c>
      <c r="CD1412" s="111">
        <f t="shared" si="1990"/>
        <v>0</v>
      </c>
      <c r="CE1412" s="225">
        <f>SUM(CE1409:CE1411)</f>
        <v>0</v>
      </c>
      <c r="CF1412" s="247"/>
      <c r="CG1412" s="570"/>
      <c r="CH1412" s="570"/>
      <c r="CI1412" s="112"/>
      <c r="CJ1412" s="112"/>
      <c r="CK1412" s="112"/>
    </row>
    <row r="1413" spans="1:89" ht="15.75" hidden="1" outlineLevel="1" thickBot="1">
      <c r="A1413" s="117"/>
      <c r="B1413" s="117"/>
      <c r="C1413" s="102" t="s">
        <v>136</v>
      </c>
      <c r="D1413" s="36" t="s">
        <v>62</v>
      </c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7"/>
      <c r="AB1413" s="112"/>
      <c r="AC1413" s="246"/>
      <c r="AD1413" s="246"/>
      <c r="AE1413" s="246"/>
      <c r="AF1413" s="246"/>
      <c r="AG1413" s="246"/>
      <c r="AH1413" s="246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246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246"/>
      <c r="CG1413" s="582"/>
      <c r="CH1413" s="582"/>
      <c r="CI1413" s="112"/>
      <c r="CJ1413" s="112"/>
      <c r="CK1413" s="112"/>
    </row>
    <row r="1414" spans="1:89" ht="15.75" hidden="1" outlineLevel="1" thickBot="1">
      <c r="A1414" s="117"/>
      <c r="B1414" s="117"/>
      <c r="C1414" s="103"/>
      <c r="D1414" s="24"/>
      <c r="E1414" s="117"/>
      <c r="F1414" s="117"/>
      <c r="G1414" s="111">
        <f>J1414+O1414+P1414+Q1414+R1414</f>
        <v>0</v>
      </c>
      <c r="H1414" s="225">
        <f t="shared" ref="H1414:J1416" si="1991">SUM(I1414:L1414)</f>
        <v>0</v>
      </c>
      <c r="I1414" s="225">
        <f t="shared" si="1991"/>
        <v>0</v>
      </c>
      <c r="J1414" s="111">
        <f t="shared" si="1991"/>
        <v>0</v>
      </c>
      <c r="K1414" s="123"/>
      <c r="L1414" s="123"/>
      <c r="M1414" s="123"/>
      <c r="N1414" s="123"/>
      <c r="O1414" s="123"/>
      <c r="P1414" s="123"/>
      <c r="Q1414" s="123"/>
      <c r="R1414" s="123"/>
      <c r="S1414" s="221"/>
      <c r="T1414" s="123"/>
      <c r="U1414" s="123"/>
      <c r="V1414" s="123"/>
      <c r="W1414" s="123"/>
      <c r="X1414" s="123"/>
      <c r="Y1414" s="123"/>
      <c r="Z1414" s="221"/>
      <c r="AA1414" s="123"/>
      <c r="AB1414" s="111">
        <f>AI1414+AX1414+BA1414+BD1414+BG1414</f>
        <v>0</v>
      </c>
      <c r="AC1414" s="247"/>
      <c r="AD1414" s="247"/>
      <c r="AE1414" s="247"/>
      <c r="AF1414" s="247"/>
      <c r="AG1414" s="247"/>
      <c r="AH1414" s="247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221"/>
      <c r="BK1414" s="221"/>
      <c r="BL1414" s="221"/>
      <c r="BM1414" s="123"/>
      <c r="BN1414" s="123"/>
      <c r="BO1414" s="123"/>
      <c r="BP1414" s="123"/>
      <c r="BQ1414" s="111">
        <f>SUM(BS1414:BW1414)</f>
        <v>0</v>
      </c>
      <c r="BR1414" s="247"/>
      <c r="BS1414" s="123"/>
      <c r="BT1414" s="123"/>
      <c r="BU1414" s="123"/>
      <c r="BV1414" s="123"/>
      <c r="BW1414" s="123"/>
      <c r="BX1414" s="221"/>
      <c r="BY1414" s="221"/>
      <c r="BZ1414" s="111">
        <f>SUM(CA1414:CD1414)</f>
        <v>0</v>
      </c>
      <c r="CA1414" s="123"/>
      <c r="CB1414" s="123"/>
      <c r="CC1414" s="123"/>
      <c r="CD1414" s="123"/>
      <c r="CE1414" s="221"/>
      <c r="CF1414" s="229"/>
      <c r="CG1414" s="578"/>
      <c r="CH1414" s="578"/>
      <c r="CI1414" s="117"/>
      <c r="CJ1414" s="117"/>
      <c r="CK1414" s="117"/>
    </row>
    <row r="1415" spans="1:89" ht="15.75" hidden="1" outlineLevel="1" thickBot="1">
      <c r="A1415" s="117"/>
      <c r="B1415" s="117"/>
      <c r="C1415" s="103"/>
      <c r="D1415" s="24"/>
      <c r="E1415" s="117"/>
      <c r="F1415" s="117"/>
      <c r="G1415" s="111">
        <f>J1415+O1415+P1415+Q1415+R1415</f>
        <v>0</v>
      </c>
      <c r="H1415" s="225">
        <f t="shared" si="1991"/>
        <v>0</v>
      </c>
      <c r="I1415" s="225">
        <f t="shared" si="1991"/>
        <v>0</v>
      </c>
      <c r="J1415" s="111">
        <f t="shared" si="1991"/>
        <v>0</v>
      </c>
      <c r="K1415" s="90"/>
      <c r="L1415" s="90"/>
      <c r="M1415" s="90"/>
      <c r="N1415" s="90"/>
      <c r="O1415" s="90"/>
      <c r="P1415" s="90"/>
      <c r="Q1415" s="90"/>
      <c r="R1415" s="90"/>
      <c r="S1415" s="224"/>
      <c r="T1415" s="87"/>
      <c r="U1415" s="87"/>
      <c r="V1415" s="87"/>
      <c r="W1415" s="87"/>
      <c r="X1415" s="87"/>
      <c r="Y1415" s="87"/>
      <c r="Z1415" s="222"/>
      <c r="AA1415" s="87"/>
      <c r="AB1415" s="111">
        <f>AI1415+AX1415+BA1415+BD1415+BG1415</f>
        <v>0</v>
      </c>
      <c r="AC1415" s="247"/>
      <c r="AD1415" s="247"/>
      <c r="AE1415" s="247"/>
      <c r="AF1415" s="247"/>
      <c r="AG1415" s="247"/>
      <c r="AH1415" s="24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87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87"/>
      <c r="BG1415" s="87"/>
      <c r="BH1415" s="87"/>
      <c r="BI1415" s="87"/>
      <c r="BJ1415" s="222"/>
      <c r="BK1415" s="222"/>
      <c r="BL1415" s="222"/>
      <c r="BM1415" s="87"/>
      <c r="BN1415" s="87"/>
      <c r="BO1415" s="87"/>
      <c r="BP1415" s="87"/>
      <c r="BQ1415" s="111">
        <f>SUM(BS1415:BW1415)</f>
        <v>0</v>
      </c>
      <c r="BR1415" s="247"/>
      <c r="BS1415" s="87"/>
      <c r="BT1415" s="87"/>
      <c r="BU1415" s="87"/>
      <c r="BV1415" s="87"/>
      <c r="BW1415" s="87"/>
      <c r="BX1415" s="222"/>
      <c r="BY1415" s="222"/>
      <c r="BZ1415" s="111">
        <f>SUM(CA1415:CD1415)</f>
        <v>0</v>
      </c>
      <c r="CA1415" s="87"/>
      <c r="CB1415" s="87"/>
      <c r="CC1415" s="87"/>
      <c r="CD1415" s="87"/>
      <c r="CE1415" s="222"/>
      <c r="CF1415" s="226"/>
      <c r="CG1415" s="568"/>
      <c r="CH1415" s="568"/>
      <c r="CI1415" s="117"/>
      <c r="CJ1415" s="117"/>
      <c r="CK1415" s="117"/>
    </row>
    <row r="1416" spans="1:89" ht="15.75" hidden="1" outlineLevel="1" thickBot="1">
      <c r="A1416" s="117"/>
      <c r="B1416" s="117"/>
      <c r="C1416" s="103" t="s">
        <v>104</v>
      </c>
      <c r="D1416" s="24"/>
      <c r="E1416" s="117"/>
      <c r="F1416" s="117"/>
      <c r="G1416" s="111">
        <f>J1416+O1416+P1416+Q1416+R1416</f>
        <v>0</v>
      </c>
      <c r="H1416" s="225">
        <f t="shared" si="1991"/>
        <v>0</v>
      </c>
      <c r="I1416" s="225">
        <f t="shared" si="1991"/>
        <v>0</v>
      </c>
      <c r="J1416" s="111">
        <f t="shared" si="1991"/>
        <v>0</v>
      </c>
      <c r="K1416" s="90"/>
      <c r="L1416" s="90"/>
      <c r="M1416" s="90"/>
      <c r="N1416" s="90"/>
      <c r="O1416" s="90"/>
      <c r="P1416" s="90"/>
      <c r="Q1416" s="90"/>
      <c r="R1416" s="90"/>
      <c r="S1416" s="224"/>
      <c r="T1416" s="87"/>
      <c r="U1416" s="87"/>
      <c r="V1416" s="87"/>
      <c r="W1416" s="87"/>
      <c r="X1416" s="87"/>
      <c r="Y1416" s="87"/>
      <c r="Z1416" s="222"/>
      <c r="AA1416" s="87"/>
      <c r="AB1416" s="111">
        <f>AI1416+AX1416+BA1416+BD1416+BG1416</f>
        <v>0</v>
      </c>
      <c r="AC1416" s="247"/>
      <c r="AD1416" s="247"/>
      <c r="AE1416" s="247"/>
      <c r="AF1416" s="247"/>
      <c r="AG1416" s="247"/>
      <c r="AH1416" s="24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87"/>
      <c r="BG1416" s="87"/>
      <c r="BH1416" s="87"/>
      <c r="BI1416" s="87"/>
      <c r="BJ1416" s="222"/>
      <c r="BK1416" s="222"/>
      <c r="BL1416" s="222"/>
      <c r="BM1416" s="87"/>
      <c r="BN1416" s="87"/>
      <c r="BO1416" s="87"/>
      <c r="BP1416" s="87"/>
      <c r="BQ1416" s="111">
        <f>SUM(BS1416:BW1416)</f>
        <v>0</v>
      </c>
      <c r="BR1416" s="247"/>
      <c r="BS1416" s="87"/>
      <c r="BT1416" s="87"/>
      <c r="BU1416" s="87"/>
      <c r="BV1416" s="87"/>
      <c r="BW1416" s="87"/>
      <c r="BX1416" s="222"/>
      <c r="BY1416" s="222"/>
      <c r="BZ1416" s="111">
        <f>SUM(CA1416:CD1416)</f>
        <v>0</v>
      </c>
      <c r="CA1416" s="87"/>
      <c r="CB1416" s="87"/>
      <c r="CC1416" s="87"/>
      <c r="CD1416" s="87"/>
      <c r="CE1416" s="222"/>
      <c r="CF1416" s="226"/>
      <c r="CG1416" s="568"/>
      <c r="CH1416" s="568"/>
      <c r="CI1416" s="117"/>
      <c r="CJ1416" s="117"/>
      <c r="CK1416" s="117"/>
    </row>
    <row r="1417" spans="1:89" ht="15.75" hidden="1" outlineLevel="1" thickBot="1">
      <c r="A1417" s="117"/>
      <c r="B1417" s="117"/>
      <c r="C1417" s="103"/>
      <c r="D1417" s="37" t="s">
        <v>107</v>
      </c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24"/>
      <c r="AB1417" s="111">
        <f>SUM(AB1414:AB1416)</f>
        <v>0</v>
      </c>
      <c r="AC1417" s="247"/>
      <c r="AD1417" s="247"/>
      <c r="AE1417" s="247"/>
      <c r="AF1417" s="247"/>
      <c r="AG1417" s="247"/>
      <c r="AH1417" s="247"/>
      <c r="AI1417" s="111">
        <f>SUM(AI1414:AI1416)</f>
        <v>0</v>
      </c>
      <c r="AJ1417" s="111">
        <f>SUM(AJ1414:AJ1416)</f>
        <v>0</v>
      </c>
      <c r="AK1417" s="111">
        <f t="shared" ref="AK1417:BI1417" si="1992">SUM(AK1414:AK1416)</f>
        <v>0</v>
      </c>
      <c r="AL1417" s="111">
        <f t="shared" si="1992"/>
        <v>0</v>
      </c>
      <c r="AM1417" s="111">
        <f t="shared" si="1992"/>
        <v>0</v>
      </c>
      <c r="AN1417" s="111">
        <f t="shared" si="1992"/>
        <v>0</v>
      </c>
      <c r="AO1417" s="111">
        <f t="shared" si="1992"/>
        <v>0</v>
      </c>
      <c r="AP1417" s="111">
        <f t="shared" si="1992"/>
        <v>0</v>
      </c>
      <c r="AQ1417" s="111">
        <f t="shared" si="1992"/>
        <v>0</v>
      </c>
      <c r="AR1417" s="111">
        <f t="shared" si="1992"/>
        <v>0</v>
      </c>
      <c r="AS1417" s="111">
        <f t="shared" si="1992"/>
        <v>0</v>
      </c>
      <c r="AT1417" s="111">
        <f t="shared" si="1992"/>
        <v>0</v>
      </c>
      <c r="AU1417" s="111">
        <f t="shared" si="1992"/>
        <v>0</v>
      </c>
      <c r="AV1417" s="111">
        <f t="shared" si="1992"/>
        <v>0</v>
      </c>
      <c r="AW1417" s="111">
        <f t="shared" si="1992"/>
        <v>0</v>
      </c>
      <c r="AX1417" s="111">
        <f t="shared" si="1992"/>
        <v>0</v>
      </c>
      <c r="AY1417" s="111">
        <f t="shared" si="1992"/>
        <v>0</v>
      </c>
      <c r="AZ1417" s="111">
        <f t="shared" si="1992"/>
        <v>0</v>
      </c>
      <c r="BA1417" s="111">
        <f t="shared" si="1992"/>
        <v>0</v>
      </c>
      <c r="BB1417" s="111">
        <f t="shared" si="1992"/>
        <v>0</v>
      </c>
      <c r="BC1417" s="111">
        <f t="shared" si="1992"/>
        <v>0</v>
      </c>
      <c r="BD1417" s="111">
        <f t="shared" si="1992"/>
        <v>0</v>
      </c>
      <c r="BE1417" s="111">
        <f t="shared" si="1992"/>
        <v>0</v>
      </c>
      <c r="BF1417" s="111">
        <f t="shared" si="1992"/>
        <v>0</v>
      </c>
      <c r="BG1417" s="111">
        <f t="shared" si="1992"/>
        <v>0</v>
      </c>
      <c r="BH1417" s="111">
        <f t="shared" si="1992"/>
        <v>0</v>
      </c>
      <c r="BI1417" s="111">
        <f t="shared" si="1992"/>
        <v>0</v>
      </c>
      <c r="BJ1417" s="225">
        <f>SUM(BJ1414:BJ1416)</f>
        <v>0</v>
      </c>
      <c r="BK1417" s="225">
        <f>SUM(BK1414:BK1416)</f>
        <v>0</v>
      </c>
      <c r="BL1417" s="225">
        <f>SUM(BL1414:BL1416)</f>
        <v>0</v>
      </c>
      <c r="BM1417" s="112"/>
      <c r="BN1417" s="112"/>
      <c r="BO1417" s="112"/>
      <c r="BP1417" s="112"/>
      <c r="BQ1417" s="111">
        <f t="shared" ref="BQ1417:CD1417" si="1993">SUM(BQ1414:BQ1416)</f>
        <v>0</v>
      </c>
      <c r="BR1417" s="247"/>
      <c r="BS1417" s="111">
        <f t="shared" si="1993"/>
        <v>0</v>
      </c>
      <c r="BT1417" s="111">
        <f t="shared" si="1993"/>
        <v>0</v>
      </c>
      <c r="BU1417" s="111">
        <f t="shared" si="1993"/>
        <v>0</v>
      </c>
      <c r="BV1417" s="111">
        <f t="shared" si="1993"/>
        <v>0</v>
      </c>
      <c r="BW1417" s="111">
        <f t="shared" si="1993"/>
        <v>0</v>
      </c>
      <c r="BX1417" s="225">
        <f>SUM(BX1414:BX1416)</f>
        <v>0</v>
      </c>
      <c r="BY1417" s="225">
        <f>SUM(BY1414:BY1416)</f>
        <v>0</v>
      </c>
      <c r="BZ1417" s="111">
        <f t="shared" si="1993"/>
        <v>0</v>
      </c>
      <c r="CA1417" s="111">
        <f t="shared" si="1993"/>
        <v>0</v>
      </c>
      <c r="CB1417" s="111">
        <f t="shared" si="1993"/>
        <v>0</v>
      </c>
      <c r="CC1417" s="111">
        <f t="shared" si="1993"/>
        <v>0</v>
      </c>
      <c r="CD1417" s="111">
        <f t="shared" si="1993"/>
        <v>0</v>
      </c>
      <c r="CE1417" s="225">
        <f>SUM(CE1414:CE1416)</f>
        <v>0</v>
      </c>
      <c r="CF1417" s="247"/>
      <c r="CG1417" s="570"/>
      <c r="CH1417" s="570"/>
      <c r="CI1417" s="112"/>
      <c r="CJ1417" s="112"/>
      <c r="CK1417" s="112"/>
    </row>
    <row r="1418" spans="1:89" ht="15.75" hidden="1" outlineLevel="1" thickBot="1">
      <c r="A1418" s="117"/>
      <c r="B1418" s="117"/>
      <c r="C1418" s="102" t="s">
        <v>137</v>
      </c>
      <c r="D1418" s="36" t="s">
        <v>63</v>
      </c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7"/>
      <c r="AB1418" s="112"/>
      <c r="AC1418" s="246"/>
      <c r="AD1418" s="246"/>
      <c r="AE1418" s="246"/>
      <c r="AF1418" s="246"/>
      <c r="AG1418" s="246"/>
      <c r="AH1418" s="246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246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246"/>
      <c r="CG1418" s="582"/>
      <c r="CH1418" s="582"/>
      <c r="CI1418" s="112"/>
      <c r="CJ1418" s="112"/>
      <c r="CK1418" s="112"/>
    </row>
    <row r="1419" spans="1:89" ht="15.75" hidden="1" outlineLevel="1" thickBot="1">
      <c r="A1419" s="117"/>
      <c r="B1419" s="117"/>
      <c r="C1419" s="103"/>
      <c r="D1419" s="24"/>
      <c r="E1419" s="117"/>
      <c r="F1419" s="117"/>
      <c r="G1419" s="111">
        <f>J1419+O1419+P1419+Q1419+R1419</f>
        <v>0</v>
      </c>
      <c r="H1419" s="225">
        <f t="shared" ref="H1419:J1421" si="1994">SUM(I1419:L1419)</f>
        <v>0</v>
      </c>
      <c r="I1419" s="225">
        <f t="shared" si="1994"/>
        <v>0</v>
      </c>
      <c r="J1419" s="111">
        <f t="shared" si="1994"/>
        <v>0</v>
      </c>
      <c r="K1419" s="123"/>
      <c r="L1419" s="123"/>
      <c r="M1419" s="123"/>
      <c r="N1419" s="123"/>
      <c r="O1419" s="123"/>
      <c r="P1419" s="123"/>
      <c r="Q1419" s="123"/>
      <c r="R1419" s="123"/>
      <c r="S1419" s="221"/>
      <c r="T1419" s="123"/>
      <c r="U1419" s="123"/>
      <c r="V1419" s="123"/>
      <c r="W1419" s="123"/>
      <c r="X1419" s="123"/>
      <c r="Y1419" s="123"/>
      <c r="Z1419" s="221"/>
      <c r="AA1419" s="123"/>
      <c r="AB1419" s="111">
        <f>AI1419+AX1419+BA1419+BD1419+BG1419</f>
        <v>0</v>
      </c>
      <c r="AC1419" s="247"/>
      <c r="AD1419" s="247"/>
      <c r="AE1419" s="247"/>
      <c r="AF1419" s="247"/>
      <c r="AG1419" s="247"/>
      <c r="AH1419" s="247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221"/>
      <c r="BK1419" s="221"/>
      <c r="BL1419" s="221"/>
      <c r="BM1419" s="123"/>
      <c r="BN1419" s="123"/>
      <c r="BO1419" s="123"/>
      <c r="BP1419" s="123"/>
      <c r="BQ1419" s="111">
        <f>SUM(BS1419:BW1419)</f>
        <v>0</v>
      </c>
      <c r="BR1419" s="247"/>
      <c r="BS1419" s="123"/>
      <c r="BT1419" s="123"/>
      <c r="BU1419" s="123"/>
      <c r="BV1419" s="123"/>
      <c r="BW1419" s="123"/>
      <c r="BX1419" s="221"/>
      <c r="BY1419" s="221"/>
      <c r="BZ1419" s="111">
        <f>SUM(CA1419:CD1419)</f>
        <v>0</v>
      </c>
      <c r="CA1419" s="123"/>
      <c r="CB1419" s="123"/>
      <c r="CC1419" s="123"/>
      <c r="CD1419" s="123"/>
      <c r="CE1419" s="221"/>
      <c r="CF1419" s="229"/>
      <c r="CG1419" s="578"/>
      <c r="CH1419" s="578"/>
      <c r="CI1419" s="117"/>
      <c r="CJ1419" s="117"/>
      <c r="CK1419" s="117"/>
    </row>
    <row r="1420" spans="1:89" ht="15.75" hidden="1" outlineLevel="1" thickBot="1">
      <c r="A1420" s="117"/>
      <c r="B1420" s="117"/>
      <c r="C1420" s="103"/>
      <c r="D1420" s="24"/>
      <c r="E1420" s="117"/>
      <c r="F1420" s="117"/>
      <c r="G1420" s="111">
        <f>J1420+O1420+P1420+Q1420+R1420</f>
        <v>0</v>
      </c>
      <c r="H1420" s="225">
        <f t="shared" si="1994"/>
        <v>0</v>
      </c>
      <c r="I1420" s="225">
        <f t="shared" si="1994"/>
        <v>0</v>
      </c>
      <c r="J1420" s="111">
        <f t="shared" si="1994"/>
        <v>0</v>
      </c>
      <c r="K1420" s="90"/>
      <c r="L1420" s="90"/>
      <c r="M1420" s="90"/>
      <c r="N1420" s="90"/>
      <c r="O1420" s="90"/>
      <c r="P1420" s="90"/>
      <c r="Q1420" s="90"/>
      <c r="R1420" s="90"/>
      <c r="S1420" s="224"/>
      <c r="T1420" s="87"/>
      <c r="U1420" s="87"/>
      <c r="V1420" s="87"/>
      <c r="W1420" s="87"/>
      <c r="X1420" s="87"/>
      <c r="Y1420" s="87"/>
      <c r="Z1420" s="222"/>
      <c r="AA1420" s="87"/>
      <c r="AB1420" s="111">
        <f>AI1420+AX1420+BA1420+BD1420+BG1420</f>
        <v>0</v>
      </c>
      <c r="AC1420" s="247"/>
      <c r="AD1420" s="247"/>
      <c r="AE1420" s="247"/>
      <c r="AF1420" s="247"/>
      <c r="AG1420" s="247"/>
      <c r="AH1420" s="24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87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87"/>
      <c r="BG1420" s="87"/>
      <c r="BH1420" s="87"/>
      <c r="BI1420" s="87"/>
      <c r="BJ1420" s="222"/>
      <c r="BK1420" s="222"/>
      <c r="BL1420" s="222"/>
      <c r="BM1420" s="87"/>
      <c r="BN1420" s="87"/>
      <c r="BO1420" s="87"/>
      <c r="BP1420" s="87"/>
      <c r="BQ1420" s="111">
        <f>SUM(BS1420:BW1420)</f>
        <v>0</v>
      </c>
      <c r="BR1420" s="247"/>
      <c r="BS1420" s="87"/>
      <c r="BT1420" s="87"/>
      <c r="BU1420" s="87"/>
      <c r="BV1420" s="87"/>
      <c r="BW1420" s="87"/>
      <c r="BX1420" s="222"/>
      <c r="BY1420" s="222"/>
      <c r="BZ1420" s="111">
        <f>SUM(CA1420:CD1420)</f>
        <v>0</v>
      </c>
      <c r="CA1420" s="87"/>
      <c r="CB1420" s="87"/>
      <c r="CC1420" s="87"/>
      <c r="CD1420" s="87"/>
      <c r="CE1420" s="222"/>
      <c r="CF1420" s="226"/>
      <c r="CG1420" s="568"/>
      <c r="CH1420" s="568"/>
      <c r="CI1420" s="117"/>
      <c r="CJ1420" s="117"/>
      <c r="CK1420" s="117"/>
    </row>
    <row r="1421" spans="1:89" ht="15.75" hidden="1" outlineLevel="1" thickBot="1">
      <c r="A1421" s="117"/>
      <c r="B1421" s="117"/>
      <c r="C1421" s="103" t="s">
        <v>104</v>
      </c>
      <c r="D1421" s="24"/>
      <c r="E1421" s="117"/>
      <c r="F1421" s="117"/>
      <c r="G1421" s="111">
        <f>J1421+O1421+P1421+Q1421+R1421</f>
        <v>0</v>
      </c>
      <c r="H1421" s="225">
        <f t="shared" si="1994"/>
        <v>0</v>
      </c>
      <c r="I1421" s="225">
        <f t="shared" si="1994"/>
        <v>0</v>
      </c>
      <c r="J1421" s="111">
        <f t="shared" si="1994"/>
        <v>0</v>
      </c>
      <c r="K1421" s="90"/>
      <c r="L1421" s="90"/>
      <c r="M1421" s="90"/>
      <c r="N1421" s="90"/>
      <c r="O1421" s="90"/>
      <c r="P1421" s="90"/>
      <c r="Q1421" s="90"/>
      <c r="R1421" s="90"/>
      <c r="S1421" s="224"/>
      <c r="T1421" s="87"/>
      <c r="U1421" s="87"/>
      <c r="V1421" s="87"/>
      <c r="W1421" s="87"/>
      <c r="X1421" s="87"/>
      <c r="Y1421" s="87"/>
      <c r="Z1421" s="222"/>
      <c r="AA1421" s="87"/>
      <c r="AB1421" s="111">
        <f>AI1421+AX1421+BA1421+BD1421+BG1421</f>
        <v>0</v>
      </c>
      <c r="AC1421" s="247"/>
      <c r="AD1421" s="247"/>
      <c r="AE1421" s="247"/>
      <c r="AF1421" s="247"/>
      <c r="AG1421" s="247"/>
      <c r="AH1421" s="24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87"/>
      <c r="BG1421" s="87"/>
      <c r="BH1421" s="87"/>
      <c r="BI1421" s="87"/>
      <c r="BJ1421" s="222"/>
      <c r="BK1421" s="222"/>
      <c r="BL1421" s="222"/>
      <c r="BM1421" s="87"/>
      <c r="BN1421" s="87"/>
      <c r="BO1421" s="87"/>
      <c r="BP1421" s="87"/>
      <c r="BQ1421" s="111">
        <f>SUM(BS1421:BW1421)</f>
        <v>0</v>
      </c>
      <c r="BR1421" s="247"/>
      <c r="BS1421" s="87"/>
      <c r="BT1421" s="87"/>
      <c r="BU1421" s="87"/>
      <c r="BV1421" s="87"/>
      <c r="BW1421" s="87"/>
      <c r="BX1421" s="222"/>
      <c r="BY1421" s="222"/>
      <c r="BZ1421" s="111">
        <f>SUM(CA1421:CD1421)</f>
        <v>0</v>
      </c>
      <c r="CA1421" s="87"/>
      <c r="CB1421" s="87"/>
      <c r="CC1421" s="87"/>
      <c r="CD1421" s="87"/>
      <c r="CE1421" s="222"/>
      <c r="CF1421" s="226"/>
      <c r="CG1421" s="568"/>
      <c r="CH1421" s="568"/>
      <c r="CI1421" s="117"/>
      <c r="CJ1421" s="117"/>
      <c r="CK1421" s="117"/>
    </row>
    <row r="1422" spans="1:89" ht="15.75" hidden="1" outlineLevel="1" thickBot="1">
      <c r="A1422" s="128"/>
      <c r="B1422" s="128"/>
      <c r="C1422" s="104"/>
      <c r="D1422" s="74" t="s">
        <v>107</v>
      </c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24"/>
      <c r="AB1422" s="111">
        <f>SUM(AB1419:AB1421)</f>
        <v>0</v>
      </c>
      <c r="AC1422" s="247"/>
      <c r="AD1422" s="247"/>
      <c r="AE1422" s="247"/>
      <c r="AF1422" s="247"/>
      <c r="AG1422" s="247"/>
      <c r="AH1422" s="247"/>
      <c r="AI1422" s="111">
        <f>SUM(AI1419:AI1421)</f>
        <v>0</v>
      </c>
      <c r="AJ1422" s="111">
        <f>SUM(AJ1419:AJ1421)</f>
        <v>0</v>
      </c>
      <c r="AK1422" s="111">
        <f t="shared" ref="AK1422:AQ1422" si="1995">SUM(AK1419:AK1421)</f>
        <v>0</v>
      </c>
      <c r="AL1422" s="111">
        <f t="shared" si="1995"/>
        <v>0</v>
      </c>
      <c r="AM1422" s="111">
        <f t="shared" si="1995"/>
        <v>0</v>
      </c>
      <c r="AN1422" s="111">
        <f t="shared" si="1995"/>
        <v>0</v>
      </c>
      <c r="AO1422" s="111">
        <f t="shared" si="1995"/>
        <v>0</v>
      </c>
      <c r="AP1422" s="111">
        <f t="shared" si="1995"/>
        <v>0</v>
      </c>
      <c r="AQ1422" s="111">
        <f t="shared" si="1995"/>
        <v>0</v>
      </c>
      <c r="AR1422" s="111">
        <f>SUM(AR1419:AR1421)</f>
        <v>0</v>
      </c>
      <c r="AS1422" s="111">
        <f t="shared" ref="AS1422:BI1422" si="1996">SUM(AS1419:AS1421)</f>
        <v>0</v>
      </c>
      <c r="AT1422" s="111">
        <f t="shared" si="1996"/>
        <v>0</v>
      </c>
      <c r="AU1422" s="111">
        <f t="shared" si="1996"/>
        <v>0</v>
      </c>
      <c r="AV1422" s="111">
        <f t="shared" si="1996"/>
        <v>0</v>
      </c>
      <c r="AW1422" s="111">
        <f t="shared" si="1996"/>
        <v>0</v>
      </c>
      <c r="AX1422" s="111">
        <f t="shared" si="1996"/>
        <v>0</v>
      </c>
      <c r="AY1422" s="111">
        <f t="shared" si="1996"/>
        <v>0</v>
      </c>
      <c r="AZ1422" s="111">
        <f t="shared" si="1996"/>
        <v>0</v>
      </c>
      <c r="BA1422" s="111">
        <f t="shared" si="1996"/>
        <v>0</v>
      </c>
      <c r="BB1422" s="111">
        <f t="shared" si="1996"/>
        <v>0</v>
      </c>
      <c r="BC1422" s="111">
        <f t="shared" si="1996"/>
        <v>0</v>
      </c>
      <c r="BD1422" s="111">
        <f t="shared" si="1996"/>
        <v>0</v>
      </c>
      <c r="BE1422" s="111">
        <f t="shared" si="1996"/>
        <v>0</v>
      </c>
      <c r="BF1422" s="111">
        <f t="shared" si="1996"/>
        <v>0</v>
      </c>
      <c r="BG1422" s="111">
        <f t="shared" si="1996"/>
        <v>0</v>
      </c>
      <c r="BH1422" s="111">
        <f t="shared" si="1996"/>
        <v>0</v>
      </c>
      <c r="BI1422" s="111">
        <f t="shared" si="1996"/>
        <v>0</v>
      </c>
      <c r="BJ1422" s="225">
        <f>SUM(BJ1419:BJ1421)</f>
        <v>0</v>
      </c>
      <c r="BK1422" s="225">
        <f>SUM(BK1419:BK1421)</f>
        <v>0</v>
      </c>
      <c r="BL1422" s="225">
        <f>SUM(BL1419:BL1421)</f>
        <v>0</v>
      </c>
      <c r="BM1422" s="112"/>
      <c r="BN1422" s="112"/>
      <c r="BO1422" s="112"/>
      <c r="BP1422" s="112"/>
      <c r="BQ1422" s="111">
        <f t="shared" ref="BQ1422:CD1422" si="1997">SUM(BQ1419:BQ1421)</f>
        <v>0</v>
      </c>
      <c r="BR1422" s="247"/>
      <c r="BS1422" s="111">
        <f t="shared" si="1997"/>
        <v>0</v>
      </c>
      <c r="BT1422" s="111">
        <f t="shared" si="1997"/>
        <v>0</v>
      </c>
      <c r="BU1422" s="111">
        <f t="shared" si="1997"/>
        <v>0</v>
      </c>
      <c r="BV1422" s="111">
        <f t="shared" si="1997"/>
        <v>0</v>
      </c>
      <c r="BW1422" s="111">
        <f t="shared" si="1997"/>
        <v>0</v>
      </c>
      <c r="BX1422" s="225">
        <f>SUM(BX1419:BX1421)</f>
        <v>0</v>
      </c>
      <c r="BY1422" s="225">
        <f>SUM(BY1419:BY1421)</f>
        <v>0</v>
      </c>
      <c r="BZ1422" s="111">
        <f t="shared" si="1997"/>
        <v>0</v>
      </c>
      <c r="CA1422" s="111">
        <f t="shared" si="1997"/>
        <v>0</v>
      </c>
      <c r="CB1422" s="111">
        <f t="shared" si="1997"/>
        <v>0</v>
      </c>
      <c r="CC1422" s="111">
        <f t="shared" si="1997"/>
        <v>0</v>
      </c>
      <c r="CD1422" s="111">
        <f t="shared" si="1997"/>
        <v>0</v>
      </c>
      <c r="CE1422" s="225">
        <f>SUM(CE1419:CE1421)</f>
        <v>0</v>
      </c>
      <c r="CF1422" s="247"/>
      <c r="CG1422" s="570"/>
      <c r="CH1422" s="570"/>
      <c r="CI1422" s="112"/>
      <c r="CJ1422" s="112"/>
      <c r="CK1422" s="112"/>
    </row>
    <row r="1423" spans="1:89" ht="48" hidden="1" outlineLevel="1" thickBot="1">
      <c r="A1423" s="119"/>
      <c r="B1423" s="119"/>
      <c r="C1423" s="101">
        <v>3</v>
      </c>
      <c r="D1423" s="25" t="s">
        <v>292</v>
      </c>
      <c r="E1423" s="173"/>
      <c r="F1423" s="173"/>
      <c r="G1423" s="173"/>
      <c r="H1423" s="173"/>
      <c r="I1423" s="173"/>
      <c r="J1423" s="173"/>
      <c r="K1423" s="173"/>
      <c r="L1423" s="173"/>
      <c r="M1423" s="173"/>
      <c r="N1423" s="173"/>
      <c r="O1423" s="173"/>
      <c r="P1423" s="173"/>
      <c r="Q1423" s="173"/>
      <c r="R1423" s="173"/>
      <c r="S1423" s="173"/>
      <c r="T1423" s="173"/>
      <c r="U1423" s="173"/>
      <c r="V1423" s="173"/>
      <c r="W1423" s="173"/>
      <c r="X1423" s="173"/>
      <c r="Y1423" s="173"/>
      <c r="Z1423" s="173"/>
      <c r="AA1423" s="173"/>
      <c r="AB1423" s="173"/>
      <c r="AC1423" s="252"/>
      <c r="AD1423" s="252"/>
      <c r="AE1423" s="252"/>
      <c r="AF1423" s="252"/>
      <c r="AG1423" s="252"/>
      <c r="AH1423" s="252"/>
      <c r="AI1423" s="173"/>
      <c r="AJ1423" s="164">
        <f>AJ1428+AJ1432+AJ1436+AJ1441+AJ1445+AJ1449</f>
        <v>0</v>
      </c>
      <c r="AK1423" s="164">
        <f>AK1428+AK1432+AK1436+AK1441+AK1445+AK1449</f>
        <v>0</v>
      </c>
      <c r="AL1423" s="173"/>
      <c r="AM1423" s="164">
        <f>AM1428+AM1432+AM1436+AM1441+AM1445+AM1449</f>
        <v>0</v>
      </c>
      <c r="AN1423" s="164">
        <f>AN1428+AN1432+AN1436+AN1441+AN1445+AN1449</f>
        <v>0</v>
      </c>
      <c r="AO1423" s="173"/>
      <c r="AP1423" s="164">
        <f>AP1428+AP1432+AP1436+AP1441+AP1445+AP1449</f>
        <v>0</v>
      </c>
      <c r="AQ1423" s="164">
        <f>AQ1428+AQ1432+AQ1436+AQ1441+AQ1445+AQ1449</f>
        <v>0</v>
      </c>
      <c r="AR1423" s="173"/>
      <c r="AS1423" s="164">
        <f>AS1428+AS1432+AS1436+AS1441+AS1445+AS1449</f>
        <v>0</v>
      </c>
      <c r="AT1423" s="164">
        <f>AT1428+AT1432+AT1436+AT1441+AT1445+AT1449</f>
        <v>0</v>
      </c>
      <c r="AU1423" s="173"/>
      <c r="AV1423" s="164">
        <f>AV1428+AV1432+AV1436+AV1441+AV1445+AV1449</f>
        <v>0</v>
      </c>
      <c r="AW1423" s="164">
        <f>AW1428+AW1432+AW1436+AW1441+AW1445+AW1449</f>
        <v>0</v>
      </c>
      <c r="AX1423" s="173"/>
      <c r="AY1423" s="164">
        <f>AY1428+AY1432+AY1436+AY1441+AY1445+AY1449</f>
        <v>0</v>
      </c>
      <c r="AZ1423" s="164">
        <f>AZ1428+AZ1432+AZ1436+AZ1441+AZ1445+AZ1449</f>
        <v>0</v>
      </c>
      <c r="BA1423" s="173"/>
      <c r="BB1423" s="164">
        <f>BB1428+BB1432+BB1436+BB1441+BB1445+BB1449</f>
        <v>0</v>
      </c>
      <c r="BC1423" s="164">
        <f>BC1428+BC1432+BC1436+BC1441+BC1445+BC1449</f>
        <v>0</v>
      </c>
      <c r="BD1423" s="173"/>
      <c r="BE1423" s="164">
        <f>BE1428+BE1432+BE1436+BE1441+BE1445+BE1449</f>
        <v>0</v>
      </c>
      <c r="BF1423" s="164">
        <f>BF1428+BF1432+BF1436+BF1441+BF1445+BF1449</f>
        <v>0</v>
      </c>
      <c r="BG1423" s="173"/>
      <c r="BH1423" s="164">
        <f>BH1428+BH1432+BH1436+BH1441+BH1445+BH1449</f>
        <v>0</v>
      </c>
      <c r="BI1423" s="164">
        <f>BI1428+BI1432+BI1436+BI1441+BI1445+BI1449</f>
        <v>0</v>
      </c>
      <c r="BJ1423" s="173"/>
      <c r="BK1423" s="164">
        <f>BK1428+BK1432+BK1436+BK1441+BK1445+BK1449</f>
        <v>0</v>
      </c>
      <c r="BL1423" s="164">
        <f>BL1428+BL1432+BL1436+BL1441+BL1445+BL1449</f>
        <v>0</v>
      </c>
      <c r="BM1423" s="173"/>
      <c r="BN1423" s="173"/>
      <c r="BO1423" s="173"/>
      <c r="BP1423" s="173"/>
      <c r="BQ1423" s="164">
        <f>BQ1428+BQ1432+BQ1436+BQ1441+BQ1445+BQ1449</f>
        <v>0</v>
      </c>
      <c r="BR1423" s="248"/>
      <c r="BS1423" s="164">
        <f>BS1428+BS1432+BS1436+BS1441+BS1445+BS1449</f>
        <v>0</v>
      </c>
      <c r="BT1423" s="164">
        <f t="shared" ref="BT1423:CD1423" si="1998">BT1428+BT1432+BT1436+BT1441+BT1445+BT1449</f>
        <v>0</v>
      </c>
      <c r="BU1423" s="164">
        <f t="shared" si="1998"/>
        <v>0</v>
      </c>
      <c r="BV1423" s="164">
        <f t="shared" si="1998"/>
        <v>0</v>
      </c>
      <c r="BW1423" s="164">
        <f t="shared" si="1998"/>
        <v>0</v>
      </c>
      <c r="BX1423" s="164">
        <f>BX1428+BX1432+BX1436+BX1441+BX1445+BX1449</f>
        <v>0</v>
      </c>
      <c r="BY1423" s="164">
        <f>BY1428+BY1432+BY1436+BY1441+BY1445+BY1449</f>
        <v>0</v>
      </c>
      <c r="BZ1423" s="164">
        <f t="shared" si="1998"/>
        <v>0</v>
      </c>
      <c r="CA1423" s="164">
        <f t="shared" si="1998"/>
        <v>0</v>
      </c>
      <c r="CB1423" s="164">
        <f t="shared" si="1998"/>
        <v>0</v>
      </c>
      <c r="CC1423" s="164">
        <f t="shared" si="1998"/>
        <v>0</v>
      </c>
      <c r="CD1423" s="164">
        <f t="shared" si="1998"/>
        <v>0</v>
      </c>
      <c r="CE1423" s="164">
        <f>CE1428+CE1432+CE1436+CE1441+CE1445+CE1449</f>
        <v>0</v>
      </c>
      <c r="CF1423" s="248"/>
      <c r="CG1423" s="592"/>
      <c r="CH1423" s="592"/>
      <c r="CI1423" s="173"/>
      <c r="CJ1423" s="173"/>
      <c r="CK1423" s="173"/>
    </row>
    <row r="1424" spans="1:89" ht="15.75" hidden="1" outlineLevel="1" thickBot="1">
      <c r="A1424" s="127"/>
      <c r="B1424" s="83"/>
      <c r="C1424" s="105" t="s">
        <v>65</v>
      </c>
      <c r="D1424" s="84" t="s">
        <v>101</v>
      </c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27"/>
      <c r="AB1424" s="112"/>
      <c r="AC1424" s="246"/>
      <c r="AD1424" s="246"/>
      <c r="AE1424" s="246"/>
      <c r="AF1424" s="246"/>
      <c r="AG1424" s="246"/>
      <c r="AH1424" s="246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246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246"/>
      <c r="CG1424" s="582"/>
      <c r="CH1424" s="582"/>
      <c r="CI1424" s="112"/>
      <c r="CJ1424" s="112"/>
      <c r="CK1424" s="112"/>
    </row>
    <row r="1425" spans="1:89" ht="15.75" hidden="1" outlineLevel="1" thickBot="1">
      <c r="A1425" s="117"/>
      <c r="B1425" s="121"/>
      <c r="C1425" s="103" t="s">
        <v>275</v>
      </c>
      <c r="D1425" s="131" t="s">
        <v>276</v>
      </c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7"/>
      <c r="AB1425" s="112"/>
      <c r="AC1425" s="246"/>
      <c r="AD1425" s="246"/>
      <c r="AE1425" s="246"/>
      <c r="AF1425" s="246"/>
      <c r="AG1425" s="246"/>
      <c r="AH1425" s="246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246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246"/>
      <c r="CG1425" s="582"/>
      <c r="CH1425" s="582"/>
      <c r="CI1425" s="112"/>
      <c r="CJ1425" s="112"/>
      <c r="CK1425" s="112"/>
    </row>
    <row r="1426" spans="1:89" ht="15.75" hidden="1" outlineLevel="1" thickBot="1">
      <c r="A1426" s="117"/>
      <c r="B1426" s="121"/>
      <c r="C1426" s="103"/>
      <c r="D1426" s="131"/>
      <c r="E1426" s="117"/>
      <c r="F1426" s="117"/>
      <c r="G1426" s="111">
        <f>J1426+O1426+P1426+Q1426+R1426</f>
        <v>0</v>
      </c>
      <c r="H1426" s="225">
        <f t="shared" ref="H1426:J1427" si="1999">SUM(I1426:L1426)</f>
        <v>0</v>
      </c>
      <c r="I1426" s="225">
        <f t="shared" si="1999"/>
        <v>0</v>
      </c>
      <c r="J1426" s="111">
        <f t="shared" si="1999"/>
        <v>0</v>
      </c>
      <c r="K1426" s="90"/>
      <c r="L1426" s="90"/>
      <c r="M1426" s="90"/>
      <c r="N1426" s="90"/>
      <c r="O1426" s="90"/>
      <c r="P1426" s="90"/>
      <c r="Q1426" s="90"/>
      <c r="R1426" s="90"/>
      <c r="S1426" s="224"/>
      <c r="T1426" s="87"/>
      <c r="U1426" s="87"/>
      <c r="V1426" s="87"/>
      <c r="W1426" s="87"/>
      <c r="X1426" s="87"/>
      <c r="Y1426" s="87"/>
      <c r="Z1426" s="222"/>
      <c r="AA1426" s="87"/>
      <c r="AB1426" s="111">
        <f>AI1426+AX1426+BA1426+BD1426+BG1426</f>
        <v>0</v>
      </c>
      <c r="AC1426" s="247"/>
      <c r="AD1426" s="247"/>
      <c r="AE1426" s="247"/>
      <c r="AF1426" s="247"/>
      <c r="AG1426" s="247"/>
      <c r="AH1426" s="24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87"/>
      <c r="BG1426" s="87"/>
      <c r="BH1426" s="87"/>
      <c r="BI1426" s="87"/>
      <c r="BJ1426" s="222"/>
      <c r="BK1426" s="222"/>
      <c r="BL1426" s="222"/>
      <c r="BM1426" s="87"/>
      <c r="BN1426" s="87"/>
      <c r="BO1426" s="87"/>
      <c r="BP1426" s="87"/>
      <c r="BQ1426" s="111">
        <f>SUM(BS1426:BW1426)</f>
        <v>0</v>
      </c>
      <c r="BR1426" s="247"/>
      <c r="BS1426" s="87"/>
      <c r="BT1426" s="87"/>
      <c r="BU1426" s="87"/>
      <c r="BV1426" s="87"/>
      <c r="BW1426" s="87"/>
      <c r="BX1426" s="222"/>
      <c r="BY1426" s="222"/>
      <c r="BZ1426" s="111">
        <f>SUM(CA1426:CD1426)</f>
        <v>0</v>
      </c>
      <c r="CA1426" s="87"/>
      <c r="CB1426" s="87"/>
      <c r="CC1426" s="87"/>
      <c r="CD1426" s="87"/>
      <c r="CE1426" s="222"/>
      <c r="CF1426" s="226"/>
      <c r="CG1426" s="568"/>
      <c r="CH1426" s="568"/>
      <c r="CI1426" s="117"/>
      <c r="CJ1426" s="117"/>
      <c r="CK1426" s="117"/>
    </row>
    <row r="1427" spans="1:89" ht="15.75" hidden="1" outlineLevel="1" thickBot="1">
      <c r="A1427" s="117"/>
      <c r="B1427" s="121"/>
      <c r="C1427" s="103"/>
      <c r="D1427" s="121"/>
      <c r="E1427" s="117"/>
      <c r="F1427" s="117"/>
      <c r="G1427" s="111">
        <f>J1427+O1427+P1427+Q1427+R1427</f>
        <v>0</v>
      </c>
      <c r="H1427" s="225">
        <f t="shared" si="1999"/>
        <v>0</v>
      </c>
      <c r="I1427" s="225">
        <f t="shared" si="1999"/>
        <v>0</v>
      </c>
      <c r="J1427" s="111">
        <f t="shared" si="1999"/>
        <v>0</v>
      </c>
      <c r="K1427" s="90"/>
      <c r="L1427" s="90"/>
      <c r="M1427" s="90"/>
      <c r="N1427" s="90"/>
      <c r="O1427" s="90"/>
      <c r="P1427" s="90"/>
      <c r="Q1427" s="90"/>
      <c r="R1427" s="90"/>
      <c r="S1427" s="224"/>
      <c r="T1427" s="87"/>
      <c r="U1427" s="87"/>
      <c r="V1427" s="87"/>
      <c r="W1427" s="87"/>
      <c r="X1427" s="87"/>
      <c r="Y1427" s="87"/>
      <c r="Z1427" s="222"/>
      <c r="AA1427" s="87"/>
      <c r="AB1427" s="111">
        <f>AI1427+AX1427+BA1427+BD1427+BG1427</f>
        <v>0</v>
      </c>
      <c r="AC1427" s="247"/>
      <c r="AD1427" s="247"/>
      <c r="AE1427" s="247"/>
      <c r="AF1427" s="247"/>
      <c r="AG1427" s="247"/>
      <c r="AH1427" s="24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87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87"/>
      <c r="BG1427" s="87"/>
      <c r="BH1427" s="87"/>
      <c r="BI1427" s="87"/>
      <c r="BJ1427" s="222"/>
      <c r="BK1427" s="222"/>
      <c r="BL1427" s="222"/>
      <c r="BM1427" s="87"/>
      <c r="BN1427" s="87"/>
      <c r="BO1427" s="87"/>
      <c r="BP1427" s="87"/>
      <c r="BQ1427" s="111">
        <f>SUM(BS1427:BW1427)</f>
        <v>0</v>
      </c>
      <c r="BR1427" s="247"/>
      <c r="BS1427" s="87"/>
      <c r="BT1427" s="87"/>
      <c r="BU1427" s="87"/>
      <c r="BV1427" s="87"/>
      <c r="BW1427" s="87"/>
      <c r="BX1427" s="222"/>
      <c r="BY1427" s="222"/>
      <c r="BZ1427" s="111">
        <f>SUM(CA1427:CD1427)</f>
        <v>0</v>
      </c>
      <c r="CA1427" s="87"/>
      <c r="CB1427" s="87"/>
      <c r="CC1427" s="87"/>
      <c r="CD1427" s="87"/>
      <c r="CE1427" s="222"/>
      <c r="CF1427" s="226"/>
      <c r="CG1427" s="568"/>
      <c r="CH1427" s="568"/>
      <c r="CI1427" s="117"/>
      <c r="CJ1427" s="117"/>
      <c r="CK1427" s="117"/>
    </row>
    <row r="1428" spans="1:89" ht="15.75" hidden="1" outlineLevel="1" thickBot="1">
      <c r="A1428" s="117"/>
      <c r="B1428" s="121"/>
      <c r="C1428" s="103" t="s">
        <v>104</v>
      </c>
      <c r="D1428" s="85" t="s">
        <v>13</v>
      </c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24"/>
      <c r="AB1428" s="111">
        <f>SUM(AB1426:AB1427)</f>
        <v>0</v>
      </c>
      <c r="AC1428" s="247"/>
      <c r="AD1428" s="247"/>
      <c r="AE1428" s="247"/>
      <c r="AF1428" s="247"/>
      <c r="AG1428" s="247"/>
      <c r="AH1428" s="247"/>
      <c r="AI1428" s="111">
        <f>SUM(AI1426:AI1427)</f>
        <v>0</v>
      </c>
      <c r="AJ1428" s="111">
        <f>SUM(AJ1426:AJ1427)</f>
        <v>0</v>
      </c>
      <c r="AK1428" s="111">
        <f t="shared" ref="AK1428:BI1428" si="2000">SUM(AK1426:AK1427)</f>
        <v>0</v>
      </c>
      <c r="AL1428" s="111">
        <f t="shared" si="2000"/>
        <v>0</v>
      </c>
      <c r="AM1428" s="111">
        <f t="shared" si="2000"/>
        <v>0</v>
      </c>
      <c r="AN1428" s="111">
        <f t="shared" si="2000"/>
        <v>0</v>
      </c>
      <c r="AO1428" s="111">
        <f t="shared" si="2000"/>
        <v>0</v>
      </c>
      <c r="AP1428" s="111">
        <f t="shared" si="2000"/>
        <v>0</v>
      </c>
      <c r="AQ1428" s="111">
        <f t="shared" si="2000"/>
        <v>0</v>
      </c>
      <c r="AR1428" s="111">
        <f t="shared" si="2000"/>
        <v>0</v>
      </c>
      <c r="AS1428" s="111">
        <f t="shared" si="2000"/>
        <v>0</v>
      </c>
      <c r="AT1428" s="111">
        <f t="shared" si="2000"/>
        <v>0</v>
      </c>
      <c r="AU1428" s="111">
        <f t="shared" si="2000"/>
        <v>0</v>
      </c>
      <c r="AV1428" s="111">
        <f t="shared" si="2000"/>
        <v>0</v>
      </c>
      <c r="AW1428" s="111">
        <f t="shared" si="2000"/>
        <v>0</v>
      </c>
      <c r="AX1428" s="111">
        <f t="shared" si="2000"/>
        <v>0</v>
      </c>
      <c r="AY1428" s="111">
        <f t="shared" si="2000"/>
        <v>0</v>
      </c>
      <c r="AZ1428" s="111">
        <f t="shared" si="2000"/>
        <v>0</v>
      </c>
      <c r="BA1428" s="111">
        <f t="shared" si="2000"/>
        <v>0</v>
      </c>
      <c r="BB1428" s="111">
        <f t="shared" si="2000"/>
        <v>0</v>
      </c>
      <c r="BC1428" s="111">
        <f t="shared" si="2000"/>
        <v>0</v>
      </c>
      <c r="BD1428" s="111">
        <f t="shared" si="2000"/>
        <v>0</v>
      </c>
      <c r="BE1428" s="111">
        <f t="shared" si="2000"/>
        <v>0</v>
      </c>
      <c r="BF1428" s="111">
        <f t="shared" si="2000"/>
        <v>0</v>
      </c>
      <c r="BG1428" s="111">
        <f t="shared" si="2000"/>
        <v>0</v>
      </c>
      <c r="BH1428" s="111">
        <f t="shared" si="2000"/>
        <v>0</v>
      </c>
      <c r="BI1428" s="111">
        <f t="shared" si="2000"/>
        <v>0</v>
      </c>
      <c r="BJ1428" s="225">
        <f>SUM(BJ1426:BJ1427)</f>
        <v>0</v>
      </c>
      <c r="BK1428" s="225">
        <f>SUM(BK1426:BK1427)</f>
        <v>0</v>
      </c>
      <c r="BL1428" s="225">
        <f>SUM(BL1426:BL1427)</f>
        <v>0</v>
      </c>
      <c r="BM1428" s="112"/>
      <c r="BN1428" s="112"/>
      <c r="BO1428" s="112"/>
      <c r="BP1428" s="112"/>
      <c r="BQ1428" s="111">
        <f>SUM(BQ1426:BQ1427)</f>
        <v>0</v>
      </c>
      <c r="BR1428" s="247"/>
      <c r="BS1428" s="111">
        <f t="shared" ref="BS1428:CD1428" si="2001">SUM(BS1426:BS1427)</f>
        <v>0</v>
      </c>
      <c r="BT1428" s="111">
        <f t="shared" si="2001"/>
        <v>0</v>
      </c>
      <c r="BU1428" s="111">
        <f t="shared" si="2001"/>
        <v>0</v>
      </c>
      <c r="BV1428" s="111">
        <f t="shared" si="2001"/>
        <v>0</v>
      </c>
      <c r="BW1428" s="111">
        <f t="shared" si="2001"/>
        <v>0</v>
      </c>
      <c r="BX1428" s="225">
        <f>SUM(BX1426:BX1427)</f>
        <v>0</v>
      </c>
      <c r="BY1428" s="225">
        <f>SUM(BY1426:BY1427)</f>
        <v>0</v>
      </c>
      <c r="BZ1428" s="111">
        <f t="shared" si="2001"/>
        <v>0</v>
      </c>
      <c r="CA1428" s="111">
        <f t="shared" si="2001"/>
        <v>0</v>
      </c>
      <c r="CB1428" s="111">
        <f t="shared" si="2001"/>
        <v>0</v>
      </c>
      <c r="CC1428" s="111">
        <f t="shared" si="2001"/>
        <v>0</v>
      </c>
      <c r="CD1428" s="111">
        <f t="shared" si="2001"/>
        <v>0</v>
      </c>
      <c r="CE1428" s="225">
        <f>SUM(CE1426:CE1427)</f>
        <v>0</v>
      </c>
      <c r="CF1428" s="247"/>
      <c r="CG1428" s="570"/>
      <c r="CH1428" s="570"/>
      <c r="CI1428" s="112"/>
      <c r="CJ1428" s="112"/>
      <c r="CK1428" s="112"/>
    </row>
    <row r="1429" spans="1:89" ht="15.75" hidden="1" outlineLevel="1" thickBot="1">
      <c r="A1429" s="117"/>
      <c r="B1429" s="121"/>
      <c r="C1429" s="103" t="s">
        <v>277</v>
      </c>
      <c r="D1429" s="131" t="s">
        <v>279</v>
      </c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7"/>
      <c r="AB1429" s="112"/>
      <c r="AC1429" s="246"/>
      <c r="AD1429" s="246"/>
      <c r="AE1429" s="246"/>
      <c r="AF1429" s="246"/>
      <c r="AG1429" s="246"/>
      <c r="AH1429" s="246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246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246"/>
      <c r="CG1429" s="582"/>
      <c r="CH1429" s="582"/>
      <c r="CI1429" s="112"/>
      <c r="CJ1429" s="112"/>
      <c r="CK1429" s="112"/>
    </row>
    <row r="1430" spans="1:89" ht="15.75" hidden="1" outlineLevel="1" thickBot="1">
      <c r="A1430" s="117"/>
      <c r="B1430" s="121"/>
      <c r="C1430" s="103"/>
      <c r="D1430" s="131"/>
      <c r="E1430" s="117"/>
      <c r="F1430" s="117"/>
      <c r="G1430" s="111">
        <f>J1430+O1430+P1430+Q1430+R1430</f>
        <v>0</v>
      </c>
      <c r="H1430" s="225">
        <f t="shared" ref="H1430:J1431" si="2002">SUM(I1430:L1430)</f>
        <v>0</v>
      </c>
      <c r="I1430" s="225">
        <f t="shared" si="2002"/>
        <v>0</v>
      </c>
      <c r="J1430" s="111">
        <f t="shared" si="2002"/>
        <v>0</v>
      </c>
      <c r="K1430" s="90"/>
      <c r="L1430" s="90"/>
      <c r="M1430" s="90"/>
      <c r="N1430" s="90"/>
      <c r="O1430" s="90"/>
      <c r="P1430" s="90"/>
      <c r="Q1430" s="90"/>
      <c r="R1430" s="90"/>
      <c r="S1430" s="224"/>
      <c r="T1430" s="87"/>
      <c r="U1430" s="87"/>
      <c r="V1430" s="87"/>
      <c r="W1430" s="87"/>
      <c r="X1430" s="87"/>
      <c r="Y1430" s="87"/>
      <c r="Z1430" s="222"/>
      <c r="AA1430" s="87"/>
      <c r="AB1430" s="111">
        <f>AI1430+AX1430+BA1430+BD1430+BG1430</f>
        <v>0</v>
      </c>
      <c r="AC1430" s="247"/>
      <c r="AD1430" s="247"/>
      <c r="AE1430" s="247"/>
      <c r="AF1430" s="247"/>
      <c r="AG1430" s="247"/>
      <c r="AH1430" s="24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87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87"/>
      <c r="BG1430" s="87"/>
      <c r="BH1430" s="87"/>
      <c r="BI1430" s="87"/>
      <c r="BJ1430" s="222"/>
      <c r="BK1430" s="222"/>
      <c r="BL1430" s="222"/>
      <c r="BM1430" s="87"/>
      <c r="BN1430" s="87"/>
      <c r="BO1430" s="87"/>
      <c r="BP1430" s="87"/>
      <c r="BQ1430" s="111">
        <f>SUM(BS1430:BW1430)</f>
        <v>0</v>
      </c>
      <c r="BR1430" s="247"/>
      <c r="BS1430" s="87"/>
      <c r="BT1430" s="87"/>
      <c r="BU1430" s="87"/>
      <c r="BV1430" s="87"/>
      <c r="BW1430" s="87"/>
      <c r="BX1430" s="222"/>
      <c r="BY1430" s="222"/>
      <c r="BZ1430" s="111">
        <f>SUM(CA1430:CD1430)</f>
        <v>0</v>
      </c>
      <c r="CA1430" s="87"/>
      <c r="CB1430" s="87"/>
      <c r="CC1430" s="87"/>
      <c r="CD1430" s="87"/>
      <c r="CE1430" s="222"/>
      <c r="CF1430" s="226"/>
      <c r="CG1430" s="568"/>
      <c r="CH1430" s="568"/>
      <c r="CI1430" s="117"/>
      <c r="CJ1430" s="117"/>
      <c r="CK1430" s="117"/>
    </row>
    <row r="1431" spans="1:89" ht="15.75" hidden="1" outlineLevel="1" thickBot="1">
      <c r="A1431" s="117"/>
      <c r="B1431" s="121"/>
      <c r="C1431" s="103"/>
      <c r="D1431" s="121"/>
      <c r="E1431" s="117"/>
      <c r="F1431" s="117"/>
      <c r="G1431" s="111">
        <f>J1431+O1431+P1431+Q1431+R1431</f>
        <v>0</v>
      </c>
      <c r="H1431" s="225">
        <f t="shared" si="2002"/>
        <v>0</v>
      </c>
      <c r="I1431" s="225">
        <f t="shared" si="2002"/>
        <v>0</v>
      </c>
      <c r="J1431" s="111">
        <f t="shared" si="2002"/>
        <v>0</v>
      </c>
      <c r="K1431" s="90"/>
      <c r="L1431" s="90"/>
      <c r="M1431" s="90"/>
      <c r="N1431" s="90"/>
      <c r="O1431" s="90"/>
      <c r="P1431" s="90"/>
      <c r="Q1431" s="90"/>
      <c r="R1431" s="90"/>
      <c r="S1431" s="224"/>
      <c r="T1431" s="87"/>
      <c r="U1431" s="87"/>
      <c r="V1431" s="87"/>
      <c r="W1431" s="87"/>
      <c r="X1431" s="87"/>
      <c r="Y1431" s="87"/>
      <c r="Z1431" s="222"/>
      <c r="AA1431" s="87"/>
      <c r="AB1431" s="111">
        <f>AI1431+AX1431+BA1431+BD1431+BG1431</f>
        <v>0</v>
      </c>
      <c r="AC1431" s="247"/>
      <c r="AD1431" s="247"/>
      <c r="AE1431" s="247"/>
      <c r="AF1431" s="247"/>
      <c r="AG1431" s="247"/>
      <c r="AH1431" s="24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87"/>
      <c r="BG1431" s="87"/>
      <c r="BH1431" s="87"/>
      <c r="BI1431" s="87"/>
      <c r="BJ1431" s="222"/>
      <c r="BK1431" s="222"/>
      <c r="BL1431" s="222"/>
      <c r="BM1431" s="87"/>
      <c r="BN1431" s="87"/>
      <c r="BO1431" s="87"/>
      <c r="BP1431" s="87"/>
      <c r="BQ1431" s="111">
        <f>SUM(BS1431:BW1431)</f>
        <v>0</v>
      </c>
      <c r="BR1431" s="247"/>
      <c r="BS1431" s="87"/>
      <c r="BT1431" s="87"/>
      <c r="BU1431" s="87"/>
      <c r="BV1431" s="87"/>
      <c r="BW1431" s="87"/>
      <c r="BX1431" s="222"/>
      <c r="BY1431" s="222"/>
      <c r="BZ1431" s="111">
        <f>SUM(CA1431:CD1431)</f>
        <v>0</v>
      </c>
      <c r="CA1431" s="87"/>
      <c r="CB1431" s="87"/>
      <c r="CC1431" s="87"/>
      <c r="CD1431" s="87"/>
      <c r="CE1431" s="222"/>
      <c r="CF1431" s="226"/>
      <c r="CG1431" s="568"/>
      <c r="CH1431" s="568"/>
      <c r="CI1431" s="117"/>
      <c r="CJ1431" s="117"/>
      <c r="CK1431" s="117"/>
    </row>
    <row r="1432" spans="1:89" ht="15.75" hidden="1" outlineLevel="1" thickBot="1">
      <c r="A1432" s="117"/>
      <c r="B1432" s="121"/>
      <c r="C1432" s="103" t="s">
        <v>104</v>
      </c>
      <c r="D1432" s="85" t="s">
        <v>13</v>
      </c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24"/>
      <c r="AB1432" s="111">
        <f>SUM(AB1430:AB1431)</f>
        <v>0</v>
      </c>
      <c r="AC1432" s="247"/>
      <c r="AD1432" s="247"/>
      <c r="AE1432" s="247"/>
      <c r="AF1432" s="247"/>
      <c r="AG1432" s="247"/>
      <c r="AH1432" s="247"/>
      <c r="AI1432" s="111">
        <f>SUM(AI1430:AI1431)</f>
        <v>0</v>
      </c>
      <c r="AJ1432" s="111">
        <f>SUM(AJ1430:AJ1431)</f>
        <v>0</v>
      </c>
      <c r="AK1432" s="111">
        <f t="shared" ref="AK1432:BI1432" si="2003">SUM(AK1430:AK1431)</f>
        <v>0</v>
      </c>
      <c r="AL1432" s="111">
        <f t="shared" si="2003"/>
        <v>0</v>
      </c>
      <c r="AM1432" s="111">
        <f t="shared" si="2003"/>
        <v>0</v>
      </c>
      <c r="AN1432" s="111">
        <f t="shared" si="2003"/>
        <v>0</v>
      </c>
      <c r="AO1432" s="111">
        <f t="shared" si="2003"/>
        <v>0</v>
      </c>
      <c r="AP1432" s="111">
        <f t="shared" si="2003"/>
        <v>0</v>
      </c>
      <c r="AQ1432" s="111">
        <f t="shared" si="2003"/>
        <v>0</v>
      </c>
      <c r="AR1432" s="111">
        <f t="shared" si="2003"/>
        <v>0</v>
      </c>
      <c r="AS1432" s="111">
        <f t="shared" si="2003"/>
        <v>0</v>
      </c>
      <c r="AT1432" s="111">
        <f t="shared" si="2003"/>
        <v>0</v>
      </c>
      <c r="AU1432" s="111">
        <f t="shared" si="2003"/>
        <v>0</v>
      </c>
      <c r="AV1432" s="111">
        <f t="shared" si="2003"/>
        <v>0</v>
      </c>
      <c r="AW1432" s="111">
        <f t="shared" si="2003"/>
        <v>0</v>
      </c>
      <c r="AX1432" s="111">
        <f t="shared" si="2003"/>
        <v>0</v>
      </c>
      <c r="AY1432" s="111">
        <f t="shared" si="2003"/>
        <v>0</v>
      </c>
      <c r="AZ1432" s="111">
        <f t="shared" si="2003"/>
        <v>0</v>
      </c>
      <c r="BA1432" s="111">
        <f t="shared" si="2003"/>
        <v>0</v>
      </c>
      <c r="BB1432" s="111">
        <f t="shared" si="2003"/>
        <v>0</v>
      </c>
      <c r="BC1432" s="111">
        <f t="shared" si="2003"/>
        <v>0</v>
      </c>
      <c r="BD1432" s="111">
        <f t="shared" si="2003"/>
        <v>0</v>
      </c>
      <c r="BE1432" s="111">
        <f t="shared" si="2003"/>
        <v>0</v>
      </c>
      <c r="BF1432" s="111">
        <f t="shared" si="2003"/>
        <v>0</v>
      </c>
      <c r="BG1432" s="111">
        <f t="shared" si="2003"/>
        <v>0</v>
      </c>
      <c r="BH1432" s="111">
        <f t="shared" si="2003"/>
        <v>0</v>
      </c>
      <c r="BI1432" s="111">
        <f t="shared" si="2003"/>
        <v>0</v>
      </c>
      <c r="BJ1432" s="225">
        <f>SUM(BJ1430:BJ1431)</f>
        <v>0</v>
      </c>
      <c r="BK1432" s="225">
        <f>SUM(BK1430:BK1431)</f>
        <v>0</v>
      </c>
      <c r="BL1432" s="225">
        <f>SUM(BL1430:BL1431)</f>
        <v>0</v>
      </c>
      <c r="BM1432" s="112"/>
      <c r="BN1432" s="112"/>
      <c r="BO1432" s="112"/>
      <c r="BP1432" s="112"/>
      <c r="BQ1432" s="111">
        <f>SUM(BQ1430:BQ1431)</f>
        <v>0</v>
      </c>
      <c r="BR1432" s="247"/>
      <c r="BS1432" s="111">
        <f t="shared" ref="BS1432:CD1432" si="2004">SUM(BS1430:BS1431)</f>
        <v>0</v>
      </c>
      <c r="BT1432" s="111">
        <f t="shared" si="2004"/>
        <v>0</v>
      </c>
      <c r="BU1432" s="111">
        <f t="shared" si="2004"/>
        <v>0</v>
      </c>
      <c r="BV1432" s="111">
        <f t="shared" si="2004"/>
        <v>0</v>
      </c>
      <c r="BW1432" s="111">
        <f t="shared" si="2004"/>
        <v>0</v>
      </c>
      <c r="BX1432" s="225">
        <f>SUM(BX1430:BX1431)</f>
        <v>0</v>
      </c>
      <c r="BY1432" s="225">
        <f>SUM(BY1430:BY1431)</f>
        <v>0</v>
      </c>
      <c r="BZ1432" s="111">
        <f t="shared" si="2004"/>
        <v>0</v>
      </c>
      <c r="CA1432" s="111">
        <f t="shared" si="2004"/>
        <v>0</v>
      </c>
      <c r="CB1432" s="111">
        <f t="shared" si="2004"/>
        <v>0</v>
      </c>
      <c r="CC1432" s="111">
        <f t="shared" si="2004"/>
        <v>0</v>
      </c>
      <c r="CD1432" s="111">
        <f t="shared" si="2004"/>
        <v>0</v>
      </c>
      <c r="CE1432" s="225">
        <f>SUM(CE1430:CE1431)</f>
        <v>0</v>
      </c>
      <c r="CF1432" s="247"/>
      <c r="CG1432" s="570"/>
      <c r="CH1432" s="570"/>
      <c r="CI1432" s="112"/>
      <c r="CJ1432" s="112"/>
      <c r="CK1432" s="112"/>
    </row>
    <row r="1433" spans="1:89" ht="15.75" hidden="1" outlineLevel="1" thickBot="1">
      <c r="A1433" s="117"/>
      <c r="B1433" s="121"/>
      <c r="C1433" s="103" t="s">
        <v>278</v>
      </c>
      <c r="D1433" s="131" t="s">
        <v>280</v>
      </c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7"/>
      <c r="AB1433" s="112"/>
      <c r="AC1433" s="246"/>
      <c r="AD1433" s="246"/>
      <c r="AE1433" s="246"/>
      <c r="AF1433" s="246"/>
      <c r="AG1433" s="246"/>
      <c r="AH1433" s="246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246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246"/>
      <c r="CG1433" s="582"/>
      <c r="CH1433" s="582"/>
      <c r="CI1433" s="112"/>
      <c r="CJ1433" s="112"/>
      <c r="CK1433" s="112"/>
    </row>
    <row r="1434" spans="1:89" ht="15.75" hidden="1" outlineLevel="1" thickBot="1">
      <c r="A1434" s="117"/>
      <c r="B1434" s="121"/>
      <c r="C1434" s="103"/>
      <c r="D1434" s="131"/>
      <c r="E1434" s="117"/>
      <c r="F1434" s="117"/>
      <c r="G1434" s="111">
        <f>J1434+O1434+P1434+Q1434+R1434</f>
        <v>0</v>
      </c>
      <c r="H1434" s="225">
        <f t="shared" ref="H1434:J1435" si="2005">SUM(I1434:L1434)</f>
        <v>0</v>
      </c>
      <c r="I1434" s="225">
        <f t="shared" si="2005"/>
        <v>0</v>
      </c>
      <c r="J1434" s="111">
        <f t="shared" si="2005"/>
        <v>0</v>
      </c>
      <c r="K1434" s="90"/>
      <c r="L1434" s="90"/>
      <c r="M1434" s="90"/>
      <c r="N1434" s="90"/>
      <c r="O1434" s="90"/>
      <c r="P1434" s="90"/>
      <c r="Q1434" s="90"/>
      <c r="R1434" s="90"/>
      <c r="S1434" s="224"/>
      <c r="T1434" s="87"/>
      <c r="U1434" s="87"/>
      <c r="V1434" s="87"/>
      <c r="W1434" s="87"/>
      <c r="X1434" s="87"/>
      <c r="Y1434" s="87"/>
      <c r="Z1434" s="222"/>
      <c r="AA1434" s="87"/>
      <c r="AB1434" s="111">
        <f>AI1434+AX1434+BA1434+BD1434+BG1434</f>
        <v>0</v>
      </c>
      <c r="AC1434" s="247"/>
      <c r="AD1434" s="247"/>
      <c r="AE1434" s="247"/>
      <c r="AF1434" s="247"/>
      <c r="AG1434" s="247"/>
      <c r="AH1434" s="24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87"/>
      <c r="BI1434" s="87"/>
      <c r="BJ1434" s="222"/>
      <c r="BK1434" s="222"/>
      <c r="BL1434" s="222"/>
      <c r="BM1434" s="87"/>
      <c r="BN1434" s="87"/>
      <c r="BO1434" s="87"/>
      <c r="BP1434" s="87"/>
      <c r="BQ1434" s="111">
        <f>SUM(BS1434:BW1434)</f>
        <v>0</v>
      </c>
      <c r="BR1434" s="247"/>
      <c r="BS1434" s="87"/>
      <c r="BT1434" s="87"/>
      <c r="BU1434" s="87"/>
      <c r="BV1434" s="87"/>
      <c r="BW1434" s="87"/>
      <c r="BX1434" s="222"/>
      <c r="BY1434" s="222"/>
      <c r="BZ1434" s="111">
        <f>SUM(CA1434:CD1434)</f>
        <v>0</v>
      </c>
      <c r="CA1434" s="87"/>
      <c r="CB1434" s="87"/>
      <c r="CC1434" s="87"/>
      <c r="CD1434" s="87"/>
      <c r="CE1434" s="222"/>
      <c r="CF1434" s="226"/>
      <c r="CG1434" s="568"/>
      <c r="CH1434" s="568"/>
      <c r="CI1434" s="117"/>
      <c r="CJ1434" s="117"/>
      <c r="CK1434" s="117"/>
    </row>
    <row r="1435" spans="1:89" ht="15.75" hidden="1" outlineLevel="1" thickBot="1">
      <c r="A1435" s="117"/>
      <c r="B1435" s="121"/>
      <c r="C1435" s="103"/>
      <c r="D1435" s="121"/>
      <c r="E1435" s="117"/>
      <c r="F1435" s="117"/>
      <c r="G1435" s="111">
        <f>J1435+O1435+P1435+Q1435+R1435</f>
        <v>0</v>
      </c>
      <c r="H1435" s="225">
        <f t="shared" si="2005"/>
        <v>0</v>
      </c>
      <c r="I1435" s="225">
        <f t="shared" si="2005"/>
        <v>0</v>
      </c>
      <c r="J1435" s="111">
        <f t="shared" si="2005"/>
        <v>0</v>
      </c>
      <c r="K1435" s="90"/>
      <c r="L1435" s="90"/>
      <c r="M1435" s="90"/>
      <c r="N1435" s="90"/>
      <c r="O1435" s="90"/>
      <c r="P1435" s="90"/>
      <c r="Q1435" s="90"/>
      <c r="R1435" s="90"/>
      <c r="S1435" s="224"/>
      <c r="T1435" s="87"/>
      <c r="U1435" s="87"/>
      <c r="V1435" s="87"/>
      <c r="W1435" s="87"/>
      <c r="X1435" s="87"/>
      <c r="Y1435" s="87"/>
      <c r="Z1435" s="222"/>
      <c r="AA1435" s="87"/>
      <c r="AB1435" s="111">
        <f>AI1435+AX1435+BA1435+BD1435+BG1435</f>
        <v>0</v>
      </c>
      <c r="AC1435" s="247"/>
      <c r="AD1435" s="247"/>
      <c r="AE1435" s="247"/>
      <c r="AF1435" s="247"/>
      <c r="AG1435" s="247"/>
      <c r="AH1435" s="24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87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87"/>
      <c r="BG1435" s="87"/>
      <c r="BH1435" s="87"/>
      <c r="BI1435" s="87"/>
      <c r="BJ1435" s="222"/>
      <c r="BK1435" s="222"/>
      <c r="BL1435" s="222"/>
      <c r="BM1435" s="87"/>
      <c r="BN1435" s="87"/>
      <c r="BO1435" s="87"/>
      <c r="BP1435" s="87"/>
      <c r="BQ1435" s="111">
        <f>SUM(BS1435:BW1435)</f>
        <v>0</v>
      </c>
      <c r="BR1435" s="247"/>
      <c r="BS1435" s="87"/>
      <c r="BT1435" s="87"/>
      <c r="BU1435" s="87"/>
      <c r="BV1435" s="87"/>
      <c r="BW1435" s="87"/>
      <c r="BX1435" s="222"/>
      <c r="BY1435" s="222"/>
      <c r="BZ1435" s="111">
        <f>SUM(CA1435:CD1435)</f>
        <v>0</v>
      </c>
      <c r="CA1435" s="87"/>
      <c r="CB1435" s="87"/>
      <c r="CC1435" s="87"/>
      <c r="CD1435" s="87"/>
      <c r="CE1435" s="222"/>
      <c r="CF1435" s="226"/>
      <c r="CG1435" s="568"/>
      <c r="CH1435" s="568"/>
      <c r="CI1435" s="117"/>
      <c r="CJ1435" s="117"/>
      <c r="CK1435" s="117"/>
    </row>
    <row r="1436" spans="1:89" ht="15.75" hidden="1" outlineLevel="1" thickBot="1">
      <c r="A1436" s="117"/>
      <c r="B1436" s="121"/>
      <c r="C1436" s="103" t="s">
        <v>104</v>
      </c>
      <c r="D1436" s="85" t="s">
        <v>13</v>
      </c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24"/>
      <c r="AB1436" s="112"/>
      <c r="AC1436" s="246"/>
      <c r="AD1436" s="246"/>
      <c r="AE1436" s="246"/>
      <c r="AF1436" s="246"/>
      <c r="AG1436" s="246"/>
      <c r="AH1436" s="246"/>
      <c r="AI1436" s="112"/>
      <c r="AJ1436" s="111">
        <f>SUM(AJ1434:AJ1435)</f>
        <v>0</v>
      </c>
      <c r="AK1436" s="111">
        <f>SUM(AK1434:AK1435)</f>
        <v>0</v>
      </c>
      <c r="AL1436" s="112"/>
      <c r="AM1436" s="111">
        <f>SUM(AM1434:AM1435)</f>
        <v>0</v>
      </c>
      <c r="AN1436" s="111">
        <f>SUM(AN1434:AN1435)</f>
        <v>0</v>
      </c>
      <c r="AO1436" s="112"/>
      <c r="AP1436" s="111">
        <f>SUM(AP1434:AP1435)</f>
        <v>0</v>
      </c>
      <c r="AQ1436" s="111">
        <f>SUM(AQ1434:AQ1435)</f>
        <v>0</v>
      </c>
      <c r="AR1436" s="112"/>
      <c r="AS1436" s="111">
        <f>SUM(AS1434:AS1435)</f>
        <v>0</v>
      </c>
      <c r="AT1436" s="111">
        <f>SUM(AT1434:AT1435)</f>
        <v>0</v>
      </c>
      <c r="AU1436" s="112"/>
      <c r="AV1436" s="111">
        <f>SUM(AV1434:AV1435)</f>
        <v>0</v>
      </c>
      <c r="AW1436" s="111">
        <f>SUM(AW1434:AW1435)</f>
        <v>0</v>
      </c>
      <c r="AX1436" s="112"/>
      <c r="AY1436" s="111">
        <f>SUM(AY1434:AY1435)</f>
        <v>0</v>
      </c>
      <c r="AZ1436" s="111">
        <f>SUM(AZ1434:AZ1435)</f>
        <v>0</v>
      </c>
      <c r="BA1436" s="112"/>
      <c r="BB1436" s="111">
        <f>SUM(BB1434:BB1435)</f>
        <v>0</v>
      </c>
      <c r="BC1436" s="111">
        <f>SUM(BC1434:BC1435)</f>
        <v>0</v>
      </c>
      <c r="BD1436" s="112"/>
      <c r="BE1436" s="111">
        <f>SUM(BE1434:BE1435)</f>
        <v>0</v>
      </c>
      <c r="BF1436" s="111">
        <f>SUM(BF1434:BF1435)</f>
        <v>0</v>
      </c>
      <c r="BG1436" s="112"/>
      <c r="BH1436" s="111">
        <f>SUM(BH1434:BH1435)</f>
        <v>0</v>
      </c>
      <c r="BI1436" s="111">
        <f>SUM(BI1434:BI1435)</f>
        <v>0</v>
      </c>
      <c r="BJ1436" s="112"/>
      <c r="BK1436" s="225">
        <f>SUM(BK1434:BK1435)</f>
        <v>0</v>
      </c>
      <c r="BL1436" s="225">
        <f>SUM(BL1434:BL1435)</f>
        <v>0</v>
      </c>
      <c r="BM1436" s="112"/>
      <c r="BN1436" s="112"/>
      <c r="BO1436" s="112"/>
      <c r="BP1436" s="112"/>
      <c r="BQ1436" s="111">
        <f>SUM(BQ1434:BQ1435)</f>
        <v>0</v>
      </c>
      <c r="BR1436" s="247"/>
      <c r="BS1436" s="111">
        <f t="shared" ref="BS1436:CD1436" si="2006">SUM(BS1434:BS1435)</f>
        <v>0</v>
      </c>
      <c r="BT1436" s="111">
        <f t="shared" si="2006"/>
        <v>0</v>
      </c>
      <c r="BU1436" s="111">
        <f t="shared" si="2006"/>
        <v>0</v>
      </c>
      <c r="BV1436" s="111">
        <f t="shared" si="2006"/>
        <v>0</v>
      </c>
      <c r="BW1436" s="111">
        <f t="shared" si="2006"/>
        <v>0</v>
      </c>
      <c r="BX1436" s="225">
        <f>SUM(BX1434:BX1435)</f>
        <v>0</v>
      </c>
      <c r="BY1436" s="225">
        <f>SUM(BY1434:BY1435)</f>
        <v>0</v>
      </c>
      <c r="BZ1436" s="111">
        <f t="shared" si="2006"/>
        <v>0</v>
      </c>
      <c r="CA1436" s="111">
        <f t="shared" si="2006"/>
        <v>0</v>
      </c>
      <c r="CB1436" s="111">
        <f t="shared" si="2006"/>
        <v>0</v>
      </c>
      <c r="CC1436" s="111">
        <f t="shared" si="2006"/>
        <v>0</v>
      </c>
      <c r="CD1436" s="111">
        <f t="shared" si="2006"/>
        <v>0</v>
      </c>
      <c r="CE1436" s="225">
        <f>SUM(CE1434:CE1435)</f>
        <v>0</v>
      </c>
      <c r="CF1436" s="247"/>
      <c r="CG1436" s="570"/>
      <c r="CH1436" s="570"/>
      <c r="CI1436" s="112"/>
      <c r="CJ1436" s="112"/>
      <c r="CK1436" s="112"/>
    </row>
    <row r="1437" spans="1:89" ht="15.75" hidden="1" outlineLevel="1" thickBot="1">
      <c r="A1437" s="117"/>
      <c r="B1437" s="121"/>
      <c r="C1437" s="106" t="s">
        <v>87</v>
      </c>
      <c r="D1437" s="86" t="s">
        <v>105</v>
      </c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7"/>
      <c r="AB1437" s="112"/>
      <c r="AC1437" s="246"/>
      <c r="AD1437" s="246"/>
      <c r="AE1437" s="246"/>
      <c r="AF1437" s="246"/>
      <c r="AG1437" s="246"/>
      <c r="AH1437" s="246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246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246"/>
      <c r="CG1437" s="582"/>
      <c r="CH1437" s="582"/>
      <c r="CI1437" s="112"/>
      <c r="CJ1437" s="112"/>
      <c r="CK1437" s="112"/>
    </row>
    <row r="1438" spans="1:89" ht="15.75" hidden="1" outlineLevel="1" thickBot="1">
      <c r="A1438" s="117"/>
      <c r="B1438" s="121"/>
      <c r="C1438" s="103" t="s">
        <v>281</v>
      </c>
      <c r="D1438" s="131" t="s">
        <v>276</v>
      </c>
      <c r="E1438" s="117"/>
      <c r="F1438" s="117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7"/>
      <c r="AB1438" s="112"/>
      <c r="AC1438" s="246"/>
      <c r="AD1438" s="246"/>
      <c r="AE1438" s="246"/>
      <c r="AF1438" s="246"/>
      <c r="AG1438" s="246"/>
      <c r="AH1438" s="246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246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246"/>
      <c r="CG1438" s="582"/>
      <c r="CH1438" s="582"/>
      <c r="CI1438" s="112"/>
      <c r="CJ1438" s="112"/>
      <c r="CK1438" s="112"/>
    </row>
    <row r="1439" spans="1:89" ht="15.75" hidden="1" outlineLevel="1" thickBot="1">
      <c r="A1439" s="117"/>
      <c r="B1439" s="121"/>
      <c r="C1439" s="103"/>
      <c r="D1439" s="131"/>
      <c r="E1439" s="117"/>
      <c r="F1439" s="117"/>
      <c r="G1439" s="111">
        <f>J1439+O1439+P1439+Q1439+R1439</f>
        <v>0</v>
      </c>
      <c r="H1439" s="225">
        <f t="shared" ref="H1439:J1440" si="2007">SUM(I1439:L1439)</f>
        <v>0</v>
      </c>
      <c r="I1439" s="225">
        <f t="shared" si="2007"/>
        <v>0</v>
      </c>
      <c r="J1439" s="111">
        <f t="shared" si="2007"/>
        <v>0</v>
      </c>
      <c r="K1439" s="90"/>
      <c r="L1439" s="90"/>
      <c r="M1439" s="90"/>
      <c r="N1439" s="90"/>
      <c r="O1439" s="90"/>
      <c r="P1439" s="90"/>
      <c r="Q1439" s="90"/>
      <c r="R1439" s="90"/>
      <c r="S1439" s="224"/>
      <c r="T1439" s="87"/>
      <c r="U1439" s="87"/>
      <c r="V1439" s="87"/>
      <c r="W1439" s="87"/>
      <c r="X1439" s="87"/>
      <c r="Y1439" s="87"/>
      <c r="Z1439" s="222"/>
      <c r="AA1439" s="87"/>
      <c r="AB1439" s="111">
        <f>AI1439+AX1439+BA1439+BD1439+BG1439</f>
        <v>0</v>
      </c>
      <c r="AC1439" s="247"/>
      <c r="AD1439" s="247"/>
      <c r="AE1439" s="247"/>
      <c r="AF1439" s="247"/>
      <c r="AG1439" s="247"/>
      <c r="AH1439" s="24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87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87"/>
      <c r="BG1439" s="87"/>
      <c r="BH1439" s="87"/>
      <c r="BI1439" s="87"/>
      <c r="BJ1439" s="222"/>
      <c r="BK1439" s="222"/>
      <c r="BL1439" s="222"/>
      <c r="BM1439" s="87"/>
      <c r="BN1439" s="87"/>
      <c r="BO1439" s="87"/>
      <c r="BP1439" s="87"/>
      <c r="BQ1439" s="111">
        <f>SUM(BS1439:BW1439)</f>
        <v>0</v>
      </c>
      <c r="BR1439" s="247"/>
      <c r="BS1439" s="87"/>
      <c r="BT1439" s="87"/>
      <c r="BU1439" s="87"/>
      <c r="BV1439" s="87"/>
      <c r="BW1439" s="87"/>
      <c r="BX1439" s="222"/>
      <c r="BY1439" s="222"/>
      <c r="BZ1439" s="111">
        <f>SUM(CA1439:CD1439)</f>
        <v>0</v>
      </c>
      <c r="CA1439" s="87"/>
      <c r="CB1439" s="87"/>
      <c r="CC1439" s="87"/>
      <c r="CD1439" s="87"/>
      <c r="CE1439" s="222"/>
      <c r="CF1439" s="226"/>
      <c r="CG1439" s="568"/>
      <c r="CH1439" s="568"/>
      <c r="CI1439" s="117"/>
      <c r="CJ1439" s="117"/>
      <c r="CK1439" s="117"/>
    </row>
    <row r="1440" spans="1:89" ht="15.75" hidden="1" outlineLevel="1" thickBot="1">
      <c r="A1440" s="117"/>
      <c r="B1440" s="121"/>
      <c r="C1440" s="103"/>
      <c r="D1440" s="121"/>
      <c r="E1440" s="117"/>
      <c r="F1440" s="117"/>
      <c r="G1440" s="111">
        <f>J1440+O1440+P1440+Q1440+R1440</f>
        <v>0</v>
      </c>
      <c r="H1440" s="225">
        <f t="shared" si="2007"/>
        <v>0</v>
      </c>
      <c r="I1440" s="225">
        <f t="shared" si="2007"/>
        <v>0</v>
      </c>
      <c r="J1440" s="111">
        <f t="shared" si="2007"/>
        <v>0</v>
      </c>
      <c r="K1440" s="90"/>
      <c r="L1440" s="90"/>
      <c r="M1440" s="90"/>
      <c r="N1440" s="90"/>
      <c r="O1440" s="90"/>
      <c r="P1440" s="90"/>
      <c r="Q1440" s="90"/>
      <c r="R1440" s="90"/>
      <c r="S1440" s="224"/>
      <c r="T1440" s="87"/>
      <c r="U1440" s="87"/>
      <c r="V1440" s="87"/>
      <c r="W1440" s="87"/>
      <c r="X1440" s="87"/>
      <c r="Y1440" s="87"/>
      <c r="Z1440" s="222"/>
      <c r="AA1440" s="87"/>
      <c r="AB1440" s="111">
        <f>AI1440+AX1440+BA1440+BD1440+BG1440</f>
        <v>0</v>
      </c>
      <c r="AC1440" s="247"/>
      <c r="AD1440" s="247"/>
      <c r="AE1440" s="247"/>
      <c r="AF1440" s="247"/>
      <c r="AG1440" s="247"/>
      <c r="AH1440" s="24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87"/>
      <c r="BG1440" s="87"/>
      <c r="BH1440" s="87"/>
      <c r="BI1440" s="87"/>
      <c r="BJ1440" s="222"/>
      <c r="BK1440" s="222"/>
      <c r="BL1440" s="222"/>
      <c r="BM1440" s="87"/>
      <c r="BN1440" s="87"/>
      <c r="BO1440" s="87"/>
      <c r="BP1440" s="87"/>
      <c r="BQ1440" s="111">
        <f>SUM(BS1440:BW1440)</f>
        <v>0</v>
      </c>
      <c r="BR1440" s="247"/>
      <c r="BS1440" s="87"/>
      <c r="BT1440" s="87"/>
      <c r="BU1440" s="87"/>
      <c r="BV1440" s="87"/>
      <c r="BW1440" s="87"/>
      <c r="BX1440" s="222"/>
      <c r="BY1440" s="222"/>
      <c r="BZ1440" s="111">
        <f>SUM(CA1440:CD1440)</f>
        <v>0</v>
      </c>
      <c r="CA1440" s="87"/>
      <c r="CB1440" s="87"/>
      <c r="CC1440" s="87"/>
      <c r="CD1440" s="87"/>
      <c r="CE1440" s="222"/>
      <c r="CF1440" s="226"/>
      <c r="CG1440" s="568"/>
      <c r="CH1440" s="568"/>
      <c r="CI1440" s="117"/>
      <c r="CJ1440" s="117"/>
      <c r="CK1440" s="117"/>
    </row>
    <row r="1441" spans="1:89" ht="15.75" hidden="1" outlineLevel="1" thickBot="1">
      <c r="A1441" s="117"/>
      <c r="B1441" s="121"/>
      <c r="C1441" s="103" t="s">
        <v>104</v>
      </c>
      <c r="D1441" s="85" t="s">
        <v>13</v>
      </c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24"/>
      <c r="AB1441" s="111">
        <f>SUM(AB1439:AB1440)</f>
        <v>0</v>
      </c>
      <c r="AC1441" s="247"/>
      <c r="AD1441" s="247"/>
      <c r="AE1441" s="247"/>
      <c r="AF1441" s="247"/>
      <c r="AG1441" s="247"/>
      <c r="AH1441" s="247"/>
      <c r="AI1441" s="111">
        <f>SUM(AI1439:AI1440)</f>
        <v>0</v>
      </c>
      <c r="AJ1441" s="111">
        <f>SUM(AJ1439:AJ1440)</f>
        <v>0</v>
      </c>
      <c r="AK1441" s="111">
        <f t="shared" ref="AK1441:BI1441" si="2008">SUM(AK1439:AK1440)</f>
        <v>0</v>
      </c>
      <c r="AL1441" s="111">
        <f t="shared" si="2008"/>
        <v>0</v>
      </c>
      <c r="AM1441" s="111">
        <f t="shared" si="2008"/>
        <v>0</v>
      </c>
      <c r="AN1441" s="111">
        <f t="shared" si="2008"/>
        <v>0</v>
      </c>
      <c r="AO1441" s="111">
        <f t="shared" si="2008"/>
        <v>0</v>
      </c>
      <c r="AP1441" s="111">
        <f t="shared" si="2008"/>
        <v>0</v>
      </c>
      <c r="AQ1441" s="111">
        <f t="shared" si="2008"/>
        <v>0</v>
      </c>
      <c r="AR1441" s="111">
        <f t="shared" si="2008"/>
        <v>0</v>
      </c>
      <c r="AS1441" s="111">
        <f t="shared" si="2008"/>
        <v>0</v>
      </c>
      <c r="AT1441" s="111">
        <f t="shared" si="2008"/>
        <v>0</v>
      </c>
      <c r="AU1441" s="111">
        <f t="shared" si="2008"/>
        <v>0</v>
      </c>
      <c r="AV1441" s="111">
        <f t="shared" si="2008"/>
        <v>0</v>
      </c>
      <c r="AW1441" s="111">
        <f t="shared" si="2008"/>
        <v>0</v>
      </c>
      <c r="AX1441" s="111">
        <f t="shared" si="2008"/>
        <v>0</v>
      </c>
      <c r="AY1441" s="111">
        <f t="shared" si="2008"/>
        <v>0</v>
      </c>
      <c r="AZ1441" s="111">
        <f t="shared" si="2008"/>
        <v>0</v>
      </c>
      <c r="BA1441" s="111">
        <f t="shared" si="2008"/>
        <v>0</v>
      </c>
      <c r="BB1441" s="111">
        <f t="shared" si="2008"/>
        <v>0</v>
      </c>
      <c r="BC1441" s="111">
        <f t="shared" si="2008"/>
        <v>0</v>
      </c>
      <c r="BD1441" s="111">
        <f t="shared" si="2008"/>
        <v>0</v>
      </c>
      <c r="BE1441" s="111">
        <f t="shared" si="2008"/>
        <v>0</v>
      </c>
      <c r="BF1441" s="111">
        <f t="shared" si="2008"/>
        <v>0</v>
      </c>
      <c r="BG1441" s="111">
        <f t="shared" si="2008"/>
        <v>0</v>
      </c>
      <c r="BH1441" s="111">
        <f t="shared" si="2008"/>
        <v>0</v>
      </c>
      <c r="BI1441" s="111">
        <f t="shared" si="2008"/>
        <v>0</v>
      </c>
      <c r="BJ1441" s="225">
        <f>SUM(BJ1439:BJ1440)</f>
        <v>0</v>
      </c>
      <c r="BK1441" s="225">
        <f>SUM(BK1439:BK1440)</f>
        <v>0</v>
      </c>
      <c r="BL1441" s="225">
        <f>SUM(BL1439:BL1440)</f>
        <v>0</v>
      </c>
      <c r="BM1441" s="112"/>
      <c r="BN1441" s="112"/>
      <c r="BO1441" s="112"/>
      <c r="BP1441" s="112"/>
      <c r="BQ1441" s="111">
        <f>SUM(BQ1439:BQ1440)</f>
        <v>0</v>
      </c>
      <c r="BR1441" s="247"/>
      <c r="BS1441" s="111">
        <f t="shared" ref="BS1441:CD1441" si="2009">SUM(BS1439:BS1440)</f>
        <v>0</v>
      </c>
      <c r="BT1441" s="111">
        <f t="shared" si="2009"/>
        <v>0</v>
      </c>
      <c r="BU1441" s="111">
        <f t="shared" si="2009"/>
        <v>0</v>
      </c>
      <c r="BV1441" s="111">
        <f t="shared" si="2009"/>
        <v>0</v>
      </c>
      <c r="BW1441" s="111">
        <f t="shared" si="2009"/>
        <v>0</v>
      </c>
      <c r="BX1441" s="225">
        <f>SUM(BX1439:BX1440)</f>
        <v>0</v>
      </c>
      <c r="BY1441" s="225">
        <f>SUM(BY1439:BY1440)</f>
        <v>0</v>
      </c>
      <c r="BZ1441" s="111">
        <f t="shared" si="2009"/>
        <v>0</v>
      </c>
      <c r="CA1441" s="111">
        <f t="shared" si="2009"/>
        <v>0</v>
      </c>
      <c r="CB1441" s="111">
        <f t="shared" si="2009"/>
        <v>0</v>
      </c>
      <c r="CC1441" s="111">
        <f t="shared" si="2009"/>
        <v>0</v>
      </c>
      <c r="CD1441" s="111">
        <f t="shared" si="2009"/>
        <v>0</v>
      </c>
      <c r="CE1441" s="225">
        <f>SUM(CE1439:CE1440)</f>
        <v>0</v>
      </c>
      <c r="CF1441" s="247"/>
      <c r="CG1441" s="570"/>
      <c r="CH1441" s="570"/>
      <c r="CI1441" s="112"/>
      <c r="CJ1441" s="112"/>
      <c r="CK1441" s="112"/>
    </row>
    <row r="1442" spans="1:89" ht="15.75" hidden="1" outlineLevel="1" thickBot="1">
      <c r="A1442" s="117"/>
      <c r="B1442" s="121"/>
      <c r="C1442" s="103" t="s">
        <v>282</v>
      </c>
      <c r="D1442" s="131" t="s">
        <v>279</v>
      </c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7"/>
      <c r="AB1442" s="112"/>
      <c r="AC1442" s="246"/>
      <c r="AD1442" s="246"/>
      <c r="AE1442" s="246"/>
      <c r="AF1442" s="246"/>
      <c r="AG1442" s="246"/>
      <c r="AH1442" s="246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246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246"/>
      <c r="CG1442" s="582"/>
      <c r="CH1442" s="582"/>
      <c r="CI1442" s="112"/>
      <c r="CJ1442" s="112"/>
      <c r="CK1442" s="112"/>
    </row>
    <row r="1443" spans="1:89" ht="15.75" hidden="1" outlineLevel="1" thickBot="1">
      <c r="A1443" s="117"/>
      <c r="B1443" s="121"/>
      <c r="C1443" s="103"/>
      <c r="D1443" s="131"/>
      <c r="E1443" s="117"/>
      <c r="F1443" s="117"/>
      <c r="G1443" s="111">
        <f>J1443+O1443+P1443+Q1443+R1443</f>
        <v>0</v>
      </c>
      <c r="H1443" s="225">
        <f t="shared" ref="H1443:J1444" si="2010">SUM(I1443:L1443)</f>
        <v>0</v>
      </c>
      <c r="I1443" s="225">
        <f t="shared" si="2010"/>
        <v>0</v>
      </c>
      <c r="J1443" s="111">
        <f t="shared" si="2010"/>
        <v>0</v>
      </c>
      <c r="K1443" s="90"/>
      <c r="L1443" s="90"/>
      <c r="M1443" s="90"/>
      <c r="N1443" s="90"/>
      <c r="O1443" s="90"/>
      <c r="P1443" s="90"/>
      <c r="Q1443" s="90"/>
      <c r="R1443" s="90"/>
      <c r="S1443" s="224"/>
      <c r="T1443" s="87"/>
      <c r="U1443" s="87"/>
      <c r="V1443" s="87"/>
      <c r="W1443" s="87"/>
      <c r="X1443" s="87"/>
      <c r="Y1443" s="87"/>
      <c r="Z1443" s="222"/>
      <c r="AA1443" s="87"/>
      <c r="AB1443" s="111">
        <f>AI1443+AX1443+BA1443+BD1443+BG1443</f>
        <v>0</v>
      </c>
      <c r="AC1443" s="247"/>
      <c r="AD1443" s="247"/>
      <c r="AE1443" s="247"/>
      <c r="AF1443" s="247"/>
      <c r="AG1443" s="247"/>
      <c r="AH1443" s="24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87"/>
      <c r="BG1443" s="87"/>
      <c r="BH1443" s="87"/>
      <c r="BI1443" s="87"/>
      <c r="BJ1443" s="222"/>
      <c r="BK1443" s="222"/>
      <c r="BL1443" s="222"/>
      <c r="BM1443" s="87"/>
      <c r="BN1443" s="87"/>
      <c r="BO1443" s="87"/>
      <c r="BP1443" s="87"/>
      <c r="BQ1443" s="111">
        <f>SUM(BS1443:BW1443)</f>
        <v>0</v>
      </c>
      <c r="BR1443" s="247"/>
      <c r="BS1443" s="87"/>
      <c r="BT1443" s="87"/>
      <c r="BU1443" s="87"/>
      <c r="BV1443" s="87"/>
      <c r="BW1443" s="87"/>
      <c r="BX1443" s="222"/>
      <c r="BY1443" s="222"/>
      <c r="BZ1443" s="111">
        <f>SUM(CA1443:CD1443)</f>
        <v>0</v>
      </c>
      <c r="CA1443" s="87"/>
      <c r="CB1443" s="87"/>
      <c r="CC1443" s="87"/>
      <c r="CD1443" s="87"/>
      <c r="CE1443" s="222"/>
      <c r="CF1443" s="226"/>
      <c r="CG1443" s="568"/>
      <c r="CH1443" s="568"/>
      <c r="CI1443" s="117"/>
      <c r="CJ1443" s="117"/>
      <c r="CK1443" s="117"/>
    </row>
    <row r="1444" spans="1:89" ht="15.75" hidden="1" outlineLevel="1" thickBot="1">
      <c r="A1444" s="117"/>
      <c r="B1444" s="121"/>
      <c r="C1444" s="103"/>
      <c r="D1444" s="121"/>
      <c r="E1444" s="117"/>
      <c r="F1444" s="117"/>
      <c r="G1444" s="111">
        <f>J1444+O1444+P1444+Q1444+R1444</f>
        <v>0</v>
      </c>
      <c r="H1444" s="225">
        <f t="shared" si="2010"/>
        <v>0</v>
      </c>
      <c r="I1444" s="225">
        <f t="shared" si="2010"/>
        <v>0</v>
      </c>
      <c r="J1444" s="111">
        <f t="shared" si="2010"/>
        <v>0</v>
      </c>
      <c r="K1444" s="90"/>
      <c r="L1444" s="90"/>
      <c r="M1444" s="90"/>
      <c r="N1444" s="90"/>
      <c r="O1444" s="90"/>
      <c r="P1444" s="90"/>
      <c r="Q1444" s="90"/>
      <c r="R1444" s="90"/>
      <c r="S1444" s="224"/>
      <c r="T1444" s="87"/>
      <c r="U1444" s="87"/>
      <c r="V1444" s="87"/>
      <c r="W1444" s="87"/>
      <c r="X1444" s="87"/>
      <c r="Y1444" s="87"/>
      <c r="Z1444" s="222"/>
      <c r="AA1444" s="87"/>
      <c r="AB1444" s="111">
        <f>AI1444+AX1444+BA1444+BD1444+BG1444</f>
        <v>0</v>
      </c>
      <c r="AC1444" s="247"/>
      <c r="AD1444" s="247"/>
      <c r="AE1444" s="247"/>
      <c r="AF1444" s="247"/>
      <c r="AG1444" s="247"/>
      <c r="AH1444" s="24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87"/>
      <c r="BG1444" s="87"/>
      <c r="BH1444" s="87"/>
      <c r="BI1444" s="87"/>
      <c r="BJ1444" s="222"/>
      <c r="BK1444" s="222"/>
      <c r="BL1444" s="222"/>
      <c r="BM1444" s="87"/>
      <c r="BN1444" s="87"/>
      <c r="BO1444" s="87"/>
      <c r="BP1444" s="87"/>
      <c r="BQ1444" s="111">
        <f>SUM(BS1444:BW1444)</f>
        <v>0</v>
      </c>
      <c r="BR1444" s="247"/>
      <c r="BS1444" s="87"/>
      <c r="BT1444" s="87"/>
      <c r="BU1444" s="87"/>
      <c r="BV1444" s="87"/>
      <c r="BW1444" s="87"/>
      <c r="BX1444" s="222"/>
      <c r="BY1444" s="222"/>
      <c r="BZ1444" s="111">
        <f>SUM(CA1444:CD1444)</f>
        <v>0</v>
      </c>
      <c r="CA1444" s="87"/>
      <c r="CB1444" s="87"/>
      <c r="CC1444" s="87"/>
      <c r="CD1444" s="87"/>
      <c r="CE1444" s="222"/>
      <c r="CF1444" s="226"/>
      <c r="CG1444" s="568"/>
      <c r="CH1444" s="568"/>
      <c r="CI1444" s="117"/>
      <c r="CJ1444" s="117"/>
      <c r="CK1444" s="117"/>
    </row>
    <row r="1445" spans="1:89" ht="15.75" hidden="1" outlineLevel="1" thickBot="1">
      <c r="A1445" s="117"/>
      <c r="B1445" s="121"/>
      <c r="C1445" s="103" t="s">
        <v>104</v>
      </c>
      <c r="D1445" s="85" t="s">
        <v>13</v>
      </c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24"/>
      <c r="AB1445" s="111">
        <f>SUM(AB1443:AB1444)</f>
        <v>0</v>
      </c>
      <c r="AC1445" s="247"/>
      <c r="AD1445" s="247"/>
      <c r="AE1445" s="247"/>
      <c r="AF1445" s="247"/>
      <c r="AG1445" s="247"/>
      <c r="AH1445" s="247"/>
      <c r="AI1445" s="111">
        <f>SUM(AI1443:AI1444)</f>
        <v>0</v>
      </c>
      <c r="AJ1445" s="111">
        <f>SUM(AJ1443:AJ1444)</f>
        <v>0</v>
      </c>
      <c r="AK1445" s="111">
        <f t="shared" ref="AK1445:BG1445" si="2011">SUM(AK1443:AK1444)</f>
        <v>0</v>
      </c>
      <c r="AL1445" s="111">
        <f t="shared" si="2011"/>
        <v>0</v>
      </c>
      <c r="AM1445" s="111">
        <f t="shared" si="2011"/>
        <v>0</v>
      </c>
      <c r="AN1445" s="111">
        <f t="shared" si="2011"/>
        <v>0</v>
      </c>
      <c r="AO1445" s="111">
        <f t="shared" si="2011"/>
        <v>0</v>
      </c>
      <c r="AP1445" s="111">
        <f t="shared" si="2011"/>
        <v>0</v>
      </c>
      <c r="AQ1445" s="111">
        <f t="shared" si="2011"/>
        <v>0</v>
      </c>
      <c r="AR1445" s="111">
        <f t="shared" si="2011"/>
        <v>0</v>
      </c>
      <c r="AS1445" s="111">
        <f t="shared" si="2011"/>
        <v>0</v>
      </c>
      <c r="AT1445" s="111">
        <f t="shared" si="2011"/>
        <v>0</v>
      </c>
      <c r="AU1445" s="111">
        <f t="shared" si="2011"/>
        <v>0</v>
      </c>
      <c r="AV1445" s="111">
        <f t="shared" si="2011"/>
        <v>0</v>
      </c>
      <c r="AW1445" s="111">
        <f t="shared" si="2011"/>
        <v>0</v>
      </c>
      <c r="AX1445" s="111">
        <f t="shared" si="2011"/>
        <v>0</v>
      </c>
      <c r="AY1445" s="111">
        <f t="shared" si="2011"/>
        <v>0</v>
      </c>
      <c r="AZ1445" s="111">
        <f t="shared" si="2011"/>
        <v>0</v>
      </c>
      <c r="BA1445" s="111">
        <f t="shared" si="2011"/>
        <v>0</v>
      </c>
      <c r="BB1445" s="111">
        <f t="shared" si="2011"/>
        <v>0</v>
      </c>
      <c r="BC1445" s="111">
        <f t="shared" si="2011"/>
        <v>0</v>
      </c>
      <c r="BD1445" s="111">
        <f t="shared" si="2011"/>
        <v>0</v>
      </c>
      <c r="BE1445" s="111">
        <f t="shared" si="2011"/>
        <v>0</v>
      </c>
      <c r="BF1445" s="111">
        <f t="shared" si="2011"/>
        <v>0</v>
      </c>
      <c r="BG1445" s="111">
        <f t="shared" si="2011"/>
        <v>0</v>
      </c>
      <c r="BH1445" s="111">
        <v>0</v>
      </c>
      <c r="BI1445" s="111">
        <f>SUM(BI1443:BI1444)</f>
        <v>0</v>
      </c>
      <c r="BJ1445" s="225">
        <f>SUM(BJ1443:BJ1444)</f>
        <v>0</v>
      </c>
      <c r="BK1445" s="225">
        <v>0</v>
      </c>
      <c r="BL1445" s="225">
        <f>SUM(BL1443:BL1444)</f>
        <v>0</v>
      </c>
      <c r="BM1445" s="112"/>
      <c r="BN1445" s="112"/>
      <c r="BO1445" s="112"/>
      <c r="BP1445" s="112"/>
      <c r="BQ1445" s="111">
        <f>SUM(BQ1443:BQ1444)</f>
        <v>0</v>
      </c>
      <c r="BR1445" s="247"/>
      <c r="BS1445" s="111">
        <f t="shared" ref="BS1445:CD1445" si="2012">SUM(BS1443:BS1444)</f>
        <v>0</v>
      </c>
      <c r="BT1445" s="111">
        <f t="shared" si="2012"/>
        <v>0</v>
      </c>
      <c r="BU1445" s="111">
        <f t="shared" si="2012"/>
        <v>0</v>
      </c>
      <c r="BV1445" s="111">
        <f t="shared" si="2012"/>
        <v>0</v>
      </c>
      <c r="BW1445" s="111">
        <f t="shared" si="2012"/>
        <v>0</v>
      </c>
      <c r="BX1445" s="225">
        <f>SUM(BX1443:BX1444)</f>
        <v>0</v>
      </c>
      <c r="BY1445" s="225">
        <f>SUM(BY1443:BY1444)</f>
        <v>0</v>
      </c>
      <c r="BZ1445" s="111">
        <f t="shared" si="2012"/>
        <v>0</v>
      </c>
      <c r="CA1445" s="111">
        <f t="shared" si="2012"/>
        <v>0</v>
      </c>
      <c r="CB1445" s="111">
        <f t="shared" si="2012"/>
        <v>0</v>
      </c>
      <c r="CC1445" s="111">
        <f t="shared" si="2012"/>
        <v>0</v>
      </c>
      <c r="CD1445" s="111">
        <f t="shared" si="2012"/>
        <v>0</v>
      </c>
      <c r="CE1445" s="225">
        <f>SUM(CE1443:CE1444)</f>
        <v>0</v>
      </c>
      <c r="CF1445" s="247"/>
      <c r="CG1445" s="570"/>
      <c r="CH1445" s="570"/>
      <c r="CI1445" s="112"/>
      <c r="CJ1445" s="112"/>
      <c r="CK1445" s="112"/>
    </row>
    <row r="1446" spans="1:89" ht="15.75" hidden="1" outlineLevel="1" thickBot="1">
      <c r="A1446" s="117"/>
      <c r="B1446" s="121"/>
      <c r="C1446" s="103" t="s">
        <v>283</v>
      </c>
      <c r="D1446" s="131" t="s">
        <v>280</v>
      </c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7"/>
      <c r="AB1446" s="112"/>
      <c r="AC1446" s="246"/>
      <c r="AD1446" s="246"/>
      <c r="AE1446" s="246"/>
      <c r="AF1446" s="246"/>
      <c r="AG1446" s="246"/>
      <c r="AH1446" s="246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246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246"/>
      <c r="CG1446" s="582"/>
      <c r="CH1446" s="582"/>
      <c r="CI1446" s="112"/>
      <c r="CJ1446" s="112"/>
      <c r="CK1446" s="112"/>
    </row>
    <row r="1447" spans="1:89" ht="15.75" hidden="1" outlineLevel="1" thickBot="1">
      <c r="A1447" s="117"/>
      <c r="B1447" s="121"/>
      <c r="C1447" s="103"/>
      <c r="D1447" s="131"/>
      <c r="E1447" s="117"/>
      <c r="F1447" s="117"/>
      <c r="G1447" s="111">
        <f>J1447+O1447+P1447+Q1447+R1447</f>
        <v>0</v>
      </c>
      <c r="H1447" s="225">
        <f t="shared" ref="H1447:J1448" si="2013">SUM(I1447:L1447)</f>
        <v>0</v>
      </c>
      <c r="I1447" s="225">
        <f t="shared" si="2013"/>
        <v>0</v>
      </c>
      <c r="J1447" s="111">
        <f t="shared" si="2013"/>
        <v>0</v>
      </c>
      <c r="K1447" s="90"/>
      <c r="L1447" s="90"/>
      <c r="M1447" s="90"/>
      <c r="N1447" s="90"/>
      <c r="O1447" s="90"/>
      <c r="P1447" s="90"/>
      <c r="Q1447" s="90"/>
      <c r="R1447" s="90"/>
      <c r="S1447" s="224"/>
      <c r="T1447" s="87"/>
      <c r="U1447" s="87"/>
      <c r="V1447" s="87"/>
      <c r="W1447" s="87"/>
      <c r="X1447" s="87"/>
      <c r="Y1447" s="87"/>
      <c r="Z1447" s="222"/>
      <c r="AA1447" s="87"/>
      <c r="AB1447" s="111">
        <f>AI1447+AX1447+BA1447+BD1447+BG1447</f>
        <v>0</v>
      </c>
      <c r="AC1447" s="247"/>
      <c r="AD1447" s="247"/>
      <c r="AE1447" s="247"/>
      <c r="AF1447" s="247"/>
      <c r="AG1447" s="247"/>
      <c r="AH1447" s="24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87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87"/>
      <c r="BG1447" s="87"/>
      <c r="BH1447" s="87"/>
      <c r="BI1447" s="87"/>
      <c r="BJ1447" s="222"/>
      <c r="BK1447" s="222"/>
      <c r="BL1447" s="222"/>
      <c r="BM1447" s="87"/>
      <c r="BN1447" s="87"/>
      <c r="BO1447" s="87"/>
      <c r="BP1447" s="87"/>
      <c r="BQ1447" s="111">
        <f>SUM(BS1447:BW1447)</f>
        <v>0</v>
      </c>
      <c r="BR1447" s="247"/>
      <c r="BS1447" s="87"/>
      <c r="BT1447" s="87"/>
      <c r="BU1447" s="87"/>
      <c r="BV1447" s="87"/>
      <c r="BW1447" s="87"/>
      <c r="BX1447" s="222"/>
      <c r="BY1447" s="222"/>
      <c r="BZ1447" s="111">
        <f>SUM(CA1447:CD1447)</f>
        <v>0</v>
      </c>
      <c r="CA1447" s="87"/>
      <c r="CB1447" s="87"/>
      <c r="CC1447" s="87"/>
      <c r="CD1447" s="87"/>
      <c r="CE1447" s="222"/>
      <c r="CF1447" s="226"/>
      <c r="CG1447" s="568"/>
      <c r="CH1447" s="568"/>
      <c r="CI1447" s="117"/>
      <c r="CJ1447" s="117"/>
      <c r="CK1447" s="117"/>
    </row>
    <row r="1448" spans="1:89" ht="15.75" hidden="1" outlineLevel="1" thickBot="1">
      <c r="A1448" s="117"/>
      <c r="B1448" s="121"/>
      <c r="C1448" s="103"/>
      <c r="D1448" s="121"/>
      <c r="E1448" s="117"/>
      <c r="F1448" s="117"/>
      <c r="G1448" s="111">
        <f>J1448+O1448+P1448+Q1448+R1448</f>
        <v>0</v>
      </c>
      <c r="H1448" s="225">
        <f t="shared" si="2013"/>
        <v>0</v>
      </c>
      <c r="I1448" s="225">
        <f t="shared" si="2013"/>
        <v>0</v>
      </c>
      <c r="J1448" s="111">
        <f t="shared" si="2013"/>
        <v>0</v>
      </c>
      <c r="K1448" s="90"/>
      <c r="L1448" s="90"/>
      <c r="M1448" s="90"/>
      <c r="N1448" s="90"/>
      <c r="O1448" s="90"/>
      <c r="P1448" s="90"/>
      <c r="Q1448" s="90"/>
      <c r="R1448" s="90"/>
      <c r="S1448" s="224"/>
      <c r="T1448" s="87"/>
      <c r="U1448" s="87"/>
      <c r="V1448" s="87"/>
      <c r="W1448" s="87"/>
      <c r="X1448" s="87"/>
      <c r="Y1448" s="87"/>
      <c r="Z1448" s="222"/>
      <c r="AA1448" s="87"/>
      <c r="AB1448" s="111">
        <f>AI1448+AX1448+BA1448+BD1448+BG1448</f>
        <v>0</v>
      </c>
      <c r="AC1448" s="247"/>
      <c r="AD1448" s="247"/>
      <c r="AE1448" s="247"/>
      <c r="AF1448" s="247"/>
      <c r="AG1448" s="247"/>
      <c r="AH1448" s="24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87"/>
      <c r="BG1448" s="87"/>
      <c r="BH1448" s="87"/>
      <c r="BI1448" s="87"/>
      <c r="BJ1448" s="222"/>
      <c r="BK1448" s="222"/>
      <c r="BL1448" s="222"/>
      <c r="BM1448" s="87"/>
      <c r="BN1448" s="87"/>
      <c r="BO1448" s="87"/>
      <c r="BP1448" s="87"/>
      <c r="BQ1448" s="111">
        <f>SUM(BS1448:BW1448)</f>
        <v>0</v>
      </c>
      <c r="BR1448" s="247"/>
      <c r="BS1448" s="87"/>
      <c r="BT1448" s="87"/>
      <c r="BU1448" s="87"/>
      <c r="BV1448" s="87"/>
      <c r="BW1448" s="87"/>
      <c r="BX1448" s="222"/>
      <c r="BY1448" s="222"/>
      <c r="BZ1448" s="111">
        <f>SUM(CA1448:CD1448)</f>
        <v>0</v>
      </c>
      <c r="CA1448" s="87"/>
      <c r="CB1448" s="87"/>
      <c r="CC1448" s="87"/>
      <c r="CD1448" s="87"/>
      <c r="CE1448" s="222"/>
      <c r="CF1448" s="226"/>
      <c r="CG1448" s="568"/>
      <c r="CH1448" s="568"/>
      <c r="CI1448" s="117"/>
      <c r="CJ1448" s="117"/>
      <c r="CK1448" s="117"/>
    </row>
    <row r="1449" spans="1:89" ht="15.75" hidden="1" outlineLevel="1" thickBot="1">
      <c r="A1449" s="128"/>
      <c r="B1449" s="177"/>
      <c r="C1449" s="104" t="s">
        <v>104</v>
      </c>
      <c r="D1449" s="178" t="s">
        <v>13</v>
      </c>
      <c r="E1449" s="179"/>
      <c r="F1449" s="179"/>
      <c r="G1449" s="179"/>
      <c r="H1449" s="179"/>
      <c r="I1449" s="179"/>
      <c r="J1449" s="179"/>
      <c r="K1449" s="179"/>
      <c r="L1449" s="179"/>
      <c r="M1449" s="179"/>
      <c r="N1449" s="179"/>
      <c r="O1449" s="179"/>
      <c r="P1449" s="179"/>
      <c r="Q1449" s="179"/>
      <c r="R1449" s="179"/>
      <c r="S1449" s="179"/>
      <c r="T1449" s="179"/>
      <c r="U1449" s="179"/>
      <c r="V1449" s="179"/>
      <c r="W1449" s="179"/>
      <c r="X1449" s="179"/>
      <c r="Y1449" s="179"/>
      <c r="Z1449" s="179"/>
      <c r="AA1449" s="180"/>
      <c r="AB1449" s="179"/>
      <c r="AC1449" s="179"/>
      <c r="AD1449" s="179"/>
      <c r="AE1449" s="179"/>
      <c r="AF1449" s="179"/>
      <c r="AG1449" s="179"/>
      <c r="AH1449" s="179"/>
      <c r="AI1449" s="179"/>
      <c r="AJ1449" s="181">
        <f>SUM(AJ1447:AJ1448)</f>
        <v>0</v>
      </c>
      <c r="AK1449" s="181">
        <f>SUM(AK1447:AK1448)</f>
        <v>0</v>
      </c>
      <c r="AL1449" s="179"/>
      <c r="AM1449" s="181">
        <f>SUM(AM1447:AM1448)</f>
        <v>0</v>
      </c>
      <c r="AN1449" s="181">
        <f>SUM(AN1447:AN1448)</f>
        <v>0</v>
      </c>
      <c r="AO1449" s="179"/>
      <c r="AP1449" s="181">
        <f>SUM(AP1447:AP1448)</f>
        <v>0</v>
      </c>
      <c r="AQ1449" s="181">
        <f>SUM(AQ1447:AQ1448)</f>
        <v>0</v>
      </c>
      <c r="AR1449" s="179"/>
      <c r="AS1449" s="181">
        <f>SUM(AS1447:AS1448)</f>
        <v>0</v>
      </c>
      <c r="AT1449" s="181">
        <f>SUM(AT1447:AT1448)</f>
        <v>0</v>
      </c>
      <c r="AU1449" s="179"/>
      <c r="AV1449" s="181">
        <f>SUM(AV1447:AV1448)</f>
        <v>0</v>
      </c>
      <c r="AW1449" s="181">
        <f>SUM(AW1447:AW1448)</f>
        <v>0</v>
      </c>
      <c r="AX1449" s="179"/>
      <c r="AY1449" s="181">
        <f>SUM(AY1447:AY1448)</f>
        <v>0</v>
      </c>
      <c r="AZ1449" s="181">
        <f>SUM(AZ1447:AZ1448)</f>
        <v>0</v>
      </c>
      <c r="BA1449" s="179"/>
      <c r="BB1449" s="181">
        <f>SUM(BB1447:BB1448)</f>
        <v>0</v>
      </c>
      <c r="BC1449" s="181">
        <f>SUM(BC1447:BC1448)</f>
        <v>0</v>
      </c>
      <c r="BD1449" s="179"/>
      <c r="BE1449" s="181">
        <f>SUM(BE1447:BE1448)</f>
        <v>0</v>
      </c>
      <c r="BF1449" s="181">
        <f>SUM(BF1447:BF1448)</f>
        <v>0</v>
      </c>
      <c r="BG1449" s="179"/>
      <c r="BH1449" s="181">
        <f>SUM(BH1447:BH1448)</f>
        <v>0</v>
      </c>
      <c r="BI1449" s="181">
        <f>SUM(BI1447:BI1448)</f>
        <v>0</v>
      </c>
      <c r="BJ1449" s="179"/>
      <c r="BK1449" s="181">
        <f>SUM(BK1447:BK1448)</f>
        <v>0</v>
      </c>
      <c r="BL1449" s="181">
        <f>SUM(BL1447:BL1448)</f>
        <v>0</v>
      </c>
      <c r="BM1449" s="179"/>
      <c r="BN1449" s="179"/>
      <c r="BO1449" s="179"/>
      <c r="BP1449" s="179"/>
      <c r="BQ1449" s="181">
        <f t="shared" ref="BQ1449:CD1449" si="2014">SUM(BQ1447:BQ1448)</f>
        <v>0</v>
      </c>
      <c r="BR1449" s="181"/>
      <c r="BS1449" s="181">
        <f t="shared" si="2014"/>
        <v>0</v>
      </c>
      <c r="BT1449" s="181">
        <f t="shared" si="2014"/>
        <v>0</v>
      </c>
      <c r="BU1449" s="181">
        <f t="shared" si="2014"/>
        <v>0</v>
      </c>
      <c r="BV1449" s="181">
        <f t="shared" si="2014"/>
        <v>0</v>
      </c>
      <c r="BW1449" s="181">
        <f t="shared" si="2014"/>
        <v>0</v>
      </c>
      <c r="BX1449" s="181">
        <f>SUM(BX1447:BX1448)</f>
        <v>0</v>
      </c>
      <c r="BY1449" s="181">
        <f>SUM(BY1447:BY1448)</f>
        <v>0</v>
      </c>
      <c r="BZ1449" s="181">
        <f t="shared" si="2014"/>
        <v>0</v>
      </c>
      <c r="CA1449" s="181">
        <f t="shared" si="2014"/>
        <v>0</v>
      </c>
      <c r="CB1449" s="181">
        <f t="shared" si="2014"/>
        <v>0</v>
      </c>
      <c r="CC1449" s="181">
        <f t="shared" si="2014"/>
        <v>0</v>
      </c>
      <c r="CD1449" s="181">
        <f t="shared" si="2014"/>
        <v>0</v>
      </c>
      <c r="CE1449" s="181">
        <f>SUM(CE1447:CE1448)</f>
        <v>0</v>
      </c>
      <c r="CF1449" s="181"/>
      <c r="CG1449" s="593"/>
      <c r="CH1449" s="593"/>
      <c r="CI1449" s="112"/>
      <c r="CJ1449" s="112"/>
      <c r="CK1449" s="112"/>
    </row>
    <row r="1450" spans="1:89" ht="21.75" outlineLevel="1" thickBot="1">
      <c r="A1450" s="182"/>
      <c r="B1450" s="183"/>
      <c r="C1450" s="184"/>
      <c r="D1450" s="185" t="s">
        <v>13</v>
      </c>
      <c r="E1450" s="186"/>
      <c r="F1450" s="186"/>
      <c r="G1450" s="186"/>
      <c r="H1450" s="186"/>
      <c r="I1450" s="186"/>
      <c r="J1450" s="186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  <c r="U1450" s="186"/>
      <c r="V1450" s="186"/>
      <c r="W1450" s="186"/>
      <c r="X1450" s="186"/>
      <c r="Y1450" s="186"/>
      <c r="Z1450" s="186"/>
      <c r="AA1450" s="186"/>
      <c r="AB1450" s="186"/>
      <c r="AC1450" s="186"/>
      <c r="AD1450" s="186"/>
      <c r="AE1450" s="186"/>
      <c r="AF1450" s="186"/>
      <c r="AG1450" s="186"/>
      <c r="AH1450" s="186"/>
      <c r="AI1450" s="186"/>
      <c r="AJ1450" s="187">
        <f>AJ1343+AJ1348+AJ1354+AJ1359+AJ1366+AJ1371+AJ1376+AJ1381+AJ1386+AJ1391+AJ1397+AJ1402+AJ1407+AJ1412+AJ1417+AJ1422+AJ1428+AJ1432+AJ1436+AJ1441+AJ1445+AJ1449</f>
        <v>62.519927521999996</v>
      </c>
      <c r="AK1450" s="187">
        <f>AK1343+AK1348+AK1354+AK1359+AK1366+AK1371+AK1376+AK1381+AK1386+AK1391+AK1397+AK1402+AK1407+AK1412+AK1417+AK1422+AK1428+AK1432+AK1436+AK1441+AK1445+AK1449</f>
        <v>0.55325659818454043</v>
      </c>
      <c r="AL1450" s="186"/>
      <c r="AM1450" s="187">
        <f>AM1343+AM1348+AM1354+AM1359+AM1366+AM1371+AM1376+AM1381+AM1386+AM1391+AM1397+AM1402+AM1407+AM1412+AM1417+AM1422+AM1428+AM1432+AM1436+AM1441+AM1445+AM1449</f>
        <v>13.97292</v>
      </c>
      <c r="AN1450" s="187">
        <f>AN1343+AN1348+AN1354+AN1359+AN1366+AN1371+AN1376+AN1381+AN1386+AN1391+AN1397+AN1402+AN1407+AN1412+AN1417+AN1422+AN1428+AN1432+AN1436+AN1441+AN1445+AN1449</f>
        <v>0.14563579481194469</v>
      </c>
      <c r="AO1450" s="186"/>
      <c r="AP1450" s="187">
        <f>AP1343+AP1348+AP1354+AP1359+AP1366+AP1371+AP1376+AP1381+AP1386+AP1391+AP1397+AP1402+AP1407+AP1412+AP1417+AP1422+AP1428+AP1432+AP1436+AP1441+AP1445+AP1449</f>
        <v>30.062447999999996</v>
      </c>
      <c r="AQ1450" s="187">
        <f>AQ1343+AQ1348+AQ1354+AQ1359+AQ1366+AQ1371+AQ1376+AQ1381+AQ1386+AQ1391+AQ1397+AQ1402+AQ1407+AQ1412+AQ1417+AQ1422+AQ1428+AQ1432+AQ1436+AQ1441+AQ1445+AQ1449</f>
        <v>0.29882526933662323</v>
      </c>
      <c r="AR1450" s="186"/>
      <c r="AS1450" s="187">
        <f>AS1343+AS1348+AS1354+AS1359+AS1366+AS1371+AS1376+AS1381+AS1386+AS1391+AS1397+AS1402+AS1407+AS1412+AS1417+AS1422+AS1428+AS1432+AS1436+AS1441+AS1445+AS1449</f>
        <v>18.889279500000001</v>
      </c>
      <c r="AT1450" s="187">
        <f>AT1343+AT1348+AT1354+AT1359+AT1366+AT1371+AT1376+AT1381+AT1386+AT1391+AT1397+AT1402+AT1407+AT1412+AT1417+AT1422+AT1428+AT1432+AT1436+AT1441+AT1445+AT1449</f>
        <v>0.19850365042487905</v>
      </c>
      <c r="AU1450" s="186"/>
      <c r="AV1450" s="187">
        <f>AV1343+AV1348+AV1354+AV1359+AV1366+AV1371+AV1376+AV1381+AV1386+AV1391+AV1397+AV1402+AV1407+AV1412+AV1417+AV1422+AV1428+AV1432+AV1436+AV1441+AV1445+AV1449</f>
        <v>28.733222309999999</v>
      </c>
      <c r="AW1450" s="187">
        <f>AW1343+AW1348+AW1354+AW1359+AW1366+AW1371+AW1376+AW1381+AW1386+AW1391+AW1397+AW1402+AW1407+AW1412+AW1417+AW1422+AW1428+AW1432+AW1436+AW1441+AW1445+AW1449</f>
        <v>0.30447100265683757</v>
      </c>
      <c r="AX1450" s="186"/>
      <c r="AY1450" s="187">
        <f>AY1343+AY1348+AY1354+AY1359+AY1366+AY1371+AY1376+AY1381+AY1386+AY1391+AY1397+AY1402+AY1407+AY1412+AY1417+AY1422+AY1428+AY1432+AY1436+AY1441+AY1445+AY1449</f>
        <v>91.657869809999994</v>
      </c>
      <c r="AZ1450" s="187">
        <f>AZ1343+AZ1348+AZ1354+AZ1359+AZ1366+AZ1371+AZ1376+AZ1381+AZ1386+AZ1391+AZ1397+AZ1402+AZ1407+AZ1412+AZ1417+AZ1422+AZ1428+AZ1432+AZ1436+AZ1441+AZ1445+AZ1449</f>
        <v>0.94743571723028452</v>
      </c>
      <c r="BA1450" s="186"/>
      <c r="BB1450" s="187">
        <f>BB1343+BB1348+BB1354+BB1359+BB1366+BB1371+BB1376+BB1381+BB1386+BB1391+BB1397+BB1402+BB1407+BB1412+BB1417+BB1422+BB1428+BB1432+BB1436+BB1441+BB1445+BB1449</f>
        <v>87.218354195555548</v>
      </c>
      <c r="BC1450" s="187">
        <f>BC1343+BC1348+BC1354+BC1359+BC1366+BC1371+BC1376+BC1381+BC1386+BC1391+BC1397+BC1402+BC1407+BC1412+BC1417+BC1422+BC1428+BC1432+BC1436+BC1441+BC1445+BC1449</f>
        <v>0.96346439041822718</v>
      </c>
      <c r="BD1450" s="186"/>
      <c r="BE1450" s="187">
        <f>BE1343+BE1348+BE1354+BE1359+BE1366+BE1371+BE1376+BE1381+BE1386+BE1391+BE1397+BE1402+BE1407+BE1412+BE1417+BE1422+BE1428+BE1432+BE1436+BE1441+BE1445+BE1449</f>
        <v>82.864907695555544</v>
      </c>
      <c r="BF1450" s="187">
        <f>BF1343+BF1348+BF1354+BF1359+BF1366+BF1371+BF1376+BF1381+BF1386+BF1391+BF1397+BF1402+BF1407+BF1412+BF1417+BF1422+BF1428+BF1432+BF1436+BF1441+BF1445+BF1449</f>
        <v>0.96067630054660358</v>
      </c>
      <c r="BG1450" s="186"/>
      <c r="BH1450" s="187">
        <f>BH1343+BH1348+BH1354+BH1359+BH1366+BH1371+BH1376+BH1381+BH1386+BH1391+BH1397+BH1402+BH1407+BH1412+BH1417+BH1422+BH1428+BH1432+BH1436+BH1441+BH1445+BH1449</f>
        <v>78.403831740000001</v>
      </c>
      <c r="BI1450" s="187">
        <f>BI1343+BI1348+BI1354+BI1359+BI1366+BI1371+BI1376+BI1381+BI1386+BI1391+BI1397+BI1402+BI1407+BI1412+BI1417+BI1422+BI1428+BI1432+BI1436+BI1441+BI1445+BI1449</f>
        <v>0.95256659434208668</v>
      </c>
      <c r="BJ1450" s="186"/>
      <c r="BK1450" s="187">
        <f>BK1343+BK1348+BK1354+BK1359+BK1366+BK1371+BK1376+BK1381+BK1386+BK1391+BK1397+BK1402+BK1407+BK1412+BK1417+BK1422+BK1428+BK1432+BK1436+BK1441+BK1445+BK1449</f>
        <v>74.559900740000003</v>
      </c>
      <c r="BL1450" s="187">
        <f>BL1343+BL1348+BL1354+BL1359+BL1366+BL1371+BL1376+BL1381+BL1386+BL1391+BL1397+BL1402+BL1407+BL1412+BL1417+BL1422+BL1428+BL1432+BL1436+BL1441+BL1445+BL1449</f>
        <v>0.95133615014751693</v>
      </c>
      <c r="BM1450" s="186"/>
      <c r="BN1450" s="186"/>
      <c r="BO1450" s="186"/>
      <c r="BP1450" s="186"/>
      <c r="BQ1450" s="187">
        <f t="shared" ref="BQ1450:BW1450" si="2015">BQ1343+BQ1348+BQ1354+BQ1359+BQ1366+BQ1371+BQ1376+BQ1381+BQ1386+BQ1391+BQ1397+BQ1402+BQ1407+BQ1412+BQ1417+BQ1422+BQ1428+BQ1432+BQ1436+BQ1441+BQ1445+BQ1449</f>
        <v>27.071048805742709</v>
      </c>
      <c r="BR1450" s="187"/>
      <c r="BS1450" s="187">
        <f t="shared" si="2015"/>
        <v>0</v>
      </c>
      <c r="BT1450" s="187">
        <f t="shared" si="2015"/>
        <v>6.4398199058043204</v>
      </c>
      <c r="BU1450" s="187">
        <f t="shared" si="2015"/>
        <v>6.1993866386547527</v>
      </c>
      <c r="BV1450" s="187">
        <f t="shared" si="2015"/>
        <v>7.2161250680593501</v>
      </c>
      <c r="BW1450" s="187">
        <f t="shared" si="2015"/>
        <v>7.2157171932242861</v>
      </c>
      <c r="BX1450" s="187">
        <f>BX1343+BX1348+BX1354+BX1359+BX1366+BX1371+BX1376+BX1381+BX1386+BX1391+BX1397+BX1402+BX1407+BX1412+BX1417+BX1422+BX1428+BX1432+BX1436+BX1441+BX1445+BX1449</f>
        <v>7.8021486749106161</v>
      </c>
      <c r="BY1450" s="187">
        <f>BY1343+BY1348+BY1354+BY1359+BY1366+BY1371+BY1376+BY1381+BY1386+BY1391+BY1397+BY1402+BY1407+BY1412+BY1417+BY1422+BY1428+BY1432+BY1436+BY1441+BY1445+BY1449</f>
        <v>8.1326765360936886</v>
      </c>
      <c r="BZ1450" s="187">
        <f t="shared" ref="BZ1450:CH1450" si="2016">BZ1343+BZ1348+BZ1354+BZ1359+BZ1366+BZ1371+BZ1376+BZ1381+BZ1386+BZ1391+BZ1397+BZ1402+BZ1407+BZ1412+BZ1417+BZ1422+BZ1428+BZ1432+BZ1436+BZ1441+BZ1445+BZ1449</f>
        <v>3.2994527000000003E-2</v>
      </c>
      <c r="CA1450" s="187">
        <f t="shared" si="2016"/>
        <v>0</v>
      </c>
      <c r="CB1450" s="187">
        <f t="shared" si="2016"/>
        <v>0</v>
      </c>
      <c r="CC1450" s="187">
        <f t="shared" si="2016"/>
        <v>3.2994527000000003E-2</v>
      </c>
      <c r="CD1450" s="187">
        <f t="shared" si="2016"/>
        <v>0</v>
      </c>
      <c r="CE1450" s="187">
        <f t="shared" si="2016"/>
        <v>0</v>
      </c>
      <c r="CF1450" s="187">
        <f t="shared" si="2016"/>
        <v>0</v>
      </c>
      <c r="CG1450" s="187">
        <f t="shared" si="2016"/>
        <v>0</v>
      </c>
      <c r="CH1450" s="187">
        <f t="shared" si="2016"/>
        <v>0</v>
      </c>
      <c r="CI1450" s="186"/>
      <c r="CJ1450" s="186"/>
      <c r="CK1450" s="188"/>
    </row>
    <row r="1451" spans="1:89" ht="30">
      <c r="A1451" s="157" t="s">
        <v>326</v>
      </c>
      <c r="B1451" s="158"/>
      <c r="C1451" s="159"/>
      <c r="D1451" s="158"/>
      <c r="E1451" s="158"/>
      <c r="F1451" s="158"/>
      <c r="G1451" s="158"/>
      <c r="H1451" s="158"/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  <c r="T1451" s="158"/>
      <c r="U1451" s="158"/>
      <c r="V1451" s="158"/>
      <c r="W1451" s="158"/>
      <c r="X1451" s="158"/>
      <c r="Y1451" s="158"/>
      <c r="Z1451" s="158"/>
      <c r="AA1451" s="158"/>
      <c r="AB1451" s="158"/>
      <c r="AC1451" s="158"/>
      <c r="AD1451" s="158"/>
      <c r="AE1451" s="158"/>
      <c r="AF1451" s="158"/>
      <c r="AG1451" s="158"/>
      <c r="AH1451" s="158"/>
      <c r="AI1451" s="158"/>
      <c r="AJ1451" s="158"/>
      <c r="AK1451" s="158"/>
      <c r="AL1451" s="158"/>
      <c r="AM1451" s="158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</row>
    <row r="1452" spans="1:89" ht="31.5" outlineLevel="1">
      <c r="A1452" s="75"/>
      <c r="B1452" s="75"/>
      <c r="C1452" s="94">
        <v>1</v>
      </c>
      <c r="D1452" s="129" t="s">
        <v>289</v>
      </c>
      <c r="E1452" s="189"/>
      <c r="F1452" s="189"/>
      <c r="G1452" s="189"/>
      <c r="H1452" s="189"/>
      <c r="I1452" s="189"/>
      <c r="J1452" s="189"/>
      <c r="K1452" s="189"/>
      <c r="L1452" s="189"/>
      <c r="M1452" s="189"/>
      <c r="N1452" s="189"/>
      <c r="O1452" s="189"/>
      <c r="P1452" s="189"/>
      <c r="Q1452" s="189"/>
      <c r="R1452" s="189"/>
      <c r="S1452" s="189"/>
      <c r="T1452" s="189"/>
      <c r="U1452" s="189"/>
      <c r="V1452" s="189"/>
      <c r="W1452" s="189"/>
      <c r="X1452" s="189"/>
      <c r="Y1452" s="189"/>
      <c r="Z1452" s="189"/>
      <c r="AA1452" s="189"/>
      <c r="AB1452" s="163">
        <f t="shared" ref="AB1452:BI1452" si="2017">AB1462+AB1467+AB1473+AB1478</f>
        <v>13.981292285687209</v>
      </c>
      <c r="AC1452" s="163"/>
      <c r="AD1452" s="163"/>
      <c r="AE1452" s="163"/>
      <c r="AF1452" s="163"/>
      <c r="AG1452" s="163"/>
      <c r="AH1452" s="163"/>
      <c r="AI1452" s="163">
        <f t="shared" si="2017"/>
        <v>1.7857245859999997</v>
      </c>
      <c r="AJ1452" s="163">
        <f t="shared" si="2017"/>
        <v>615.18211987699999</v>
      </c>
      <c r="AK1452" s="163">
        <f t="shared" si="2017"/>
        <v>4.9836955162361534</v>
      </c>
      <c r="AL1452" s="163">
        <f t="shared" si="2017"/>
        <v>0.33994099999999999</v>
      </c>
      <c r="AM1452" s="163">
        <f t="shared" si="2017"/>
        <v>117.10967449999998</v>
      </c>
      <c r="AN1452" s="163">
        <f t="shared" si="2017"/>
        <v>1.4684089386281691</v>
      </c>
      <c r="AO1452" s="163">
        <f t="shared" si="2017"/>
        <v>0.56889300000000009</v>
      </c>
      <c r="AP1452" s="163">
        <f t="shared" si="2017"/>
        <v>195.98363850000001</v>
      </c>
      <c r="AQ1452" s="163">
        <f t="shared" si="2017"/>
        <v>2.242429249738743</v>
      </c>
      <c r="AR1452" s="163">
        <f t="shared" si="2017"/>
        <v>0.44895200000000002</v>
      </c>
      <c r="AS1452" s="163">
        <f t="shared" si="2017"/>
        <v>154.66396400000002</v>
      </c>
      <c r="AT1452" s="163">
        <f t="shared" si="2017"/>
        <v>1.873406166969013</v>
      </c>
      <c r="AU1452" s="163">
        <f t="shared" si="2017"/>
        <v>0.49630200000000002</v>
      </c>
      <c r="AV1452" s="163">
        <f t="shared" si="2017"/>
        <v>170.97603899999999</v>
      </c>
      <c r="AW1452" s="163">
        <f t="shared" si="2017"/>
        <v>1.887328079895819</v>
      </c>
      <c r="AX1452" s="163">
        <f t="shared" si="2017"/>
        <v>1.854088</v>
      </c>
      <c r="AY1452" s="163">
        <f t="shared" si="2017"/>
        <v>638.73331600000006</v>
      </c>
      <c r="AZ1452" s="163">
        <f t="shared" si="2017"/>
        <v>7.4715724352317441</v>
      </c>
      <c r="BA1452" s="163">
        <f t="shared" si="2017"/>
        <v>1.73715</v>
      </c>
      <c r="BB1452" s="163">
        <f t="shared" si="2017"/>
        <v>598.44817499999999</v>
      </c>
      <c r="BC1452" s="163">
        <f t="shared" si="2017"/>
        <v>7.370767342028226</v>
      </c>
      <c r="BD1452" s="163">
        <f t="shared" si="2017"/>
        <v>1.6367219999999998</v>
      </c>
      <c r="BE1452" s="163">
        <f t="shared" si="2017"/>
        <v>563.850729</v>
      </c>
      <c r="BF1452" s="163">
        <f t="shared" si="2017"/>
        <v>7.2575530192668243</v>
      </c>
      <c r="BG1452" s="163">
        <f t="shared" si="2017"/>
        <v>1.5425659999999999</v>
      </c>
      <c r="BH1452" s="163">
        <f t="shared" si="2017"/>
        <v>531.41398700000002</v>
      </c>
      <c r="BI1452" s="163">
        <f t="shared" si="2017"/>
        <v>7.1479828278426467</v>
      </c>
      <c r="BJ1452" s="163">
        <f>BJ1462+BJ1467+BJ1473+BJ1478</f>
        <v>1.4542470000000001</v>
      </c>
      <c r="BK1452" s="163">
        <f>BK1462+BK1467+BK1473+BK1478</f>
        <v>500.9880915</v>
      </c>
      <c r="BL1452" s="163">
        <f>BL1462+BL1467+BL1473+BL1478</f>
        <v>7.0451404609668424</v>
      </c>
      <c r="BM1452" s="189"/>
      <c r="BN1452" s="189"/>
      <c r="BO1452" s="189"/>
      <c r="BP1452" s="189"/>
      <c r="BQ1452" s="163">
        <f>BQ1462+BQ1467+BQ1473+BQ1478</f>
        <v>128.22035051310525</v>
      </c>
      <c r="BR1452" s="163"/>
      <c r="BS1452" s="163">
        <f>BS1462+BS1467+BS1473+BS1478</f>
        <v>0</v>
      </c>
      <c r="BT1452" s="163">
        <f t="shared" ref="BT1452:CH1452" si="2018">BT1462+BT1467+BT1473+BT1478</f>
        <v>38.655468717108597</v>
      </c>
      <c r="BU1452" s="163">
        <f t="shared" si="2018"/>
        <v>27.484347235066334</v>
      </c>
      <c r="BV1452" s="163">
        <f t="shared" si="2018"/>
        <v>31.384829616235642</v>
      </c>
      <c r="BW1452" s="163">
        <f t="shared" si="2018"/>
        <v>30.695704944694686</v>
      </c>
      <c r="BX1452" s="163">
        <f t="shared" si="2018"/>
        <v>32.887087859265698</v>
      </c>
      <c r="BY1452" s="163">
        <f t="shared" si="2018"/>
        <v>34.014254546330228</v>
      </c>
      <c r="BZ1452" s="163">
        <f t="shared" si="2018"/>
        <v>68.700610584000003</v>
      </c>
      <c r="CA1452" s="163">
        <f t="shared" si="2018"/>
        <v>0</v>
      </c>
      <c r="CB1452" s="163">
        <f t="shared" si="2018"/>
        <v>0</v>
      </c>
      <c r="CC1452" s="163">
        <f t="shared" si="2018"/>
        <v>68.781792363999998</v>
      </c>
      <c r="CD1452" s="163">
        <f t="shared" si="2018"/>
        <v>0</v>
      </c>
      <c r="CE1452" s="163">
        <f t="shared" si="2018"/>
        <v>0</v>
      </c>
      <c r="CF1452" s="163">
        <f t="shared" si="2018"/>
        <v>0</v>
      </c>
      <c r="CG1452" s="163">
        <f t="shared" si="2018"/>
        <v>0</v>
      </c>
      <c r="CH1452" s="163">
        <f t="shared" si="2018"/>
        <v>0</v>
      </c>
      <c r="CI1452" s="189"/>
      <c r="CJ1452" s="189"/>
      <c r="CK1452" s="189"/>
    </row>
    <row r="1453" spans="1:89" outlineLevel="1">
      <c r="A1453" s="214"/>
      <c r="B1453" s="214"/>
      <c r="C1453" s="95" t="s">
        <v>44</v>
      </c>
      <c r="D1453" s="122" t="s">
        <v>101</v>
      </c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221"/>
      <c r="AB1453" s="112"/>
      <c r="AC1453" s="246"/>
      <c r="AD1453" s="246"/>
      <c r="AE1453" s="246"/>
      <c r="AF1453" s="246"/>
      <c r="AG1453" s="246"/>
      <c r="AH1453" s="246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246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246"/>
      <c r="CG1453" s="582"/>
      <c r="CH1453" s="582"/>
      <c r="CI1453" s="112"/>
      <c r="CJ1453" s="112"/>
      <c r="CK1453" s="112"/>
    </row>
    <row r="1454" spans="1:89" s="220" customFormat="1" outlineLevel="1">
      <c r="A1454" s="214"/>
      <c r="B1454" s="214"/>
      <c r="C1454" s="466" t="s">
        <v>203</v>
      </c>
      <c r="D1454" s="464" t="s">
        <v>418</v>
      </c>
      <c r="E1454" s="222"/>
      <c r="F1454" s="222" t="s">
        <v>14</v>
      </c>
      <c r="G1454" s="599">
        <f t="shared" ref="G1454:G1461" si="2019">J1454+O1454+P1454+Q1454+I1454</f>
        <v>142</v>
      </c>
      <c r="H1454" s="224">
        <f>H1455+H1456+H1457</f>
        <v>100</v>
      </c>
      <c r="I1454" s="224">
        <f>I1455+I1456+I1457</f>
        <v>100</v>
      </c>
      <c r="J1454" s="224">
        <f>J1455+J1456+J1457</f>
        <v>27</v>
      </c>
      <c r="K1454" s="224">
        <f t="shared" ref="K1454" si="2020">K1455+K1456+K1457</f>
        <v>0</v>
      </c>
      <c r="L1454" s="224">
        <f t="shared" ref="L1454" si="2021">L1455+L1456+L1457</f>
        <v>3</v>
      </c>
      <c r="M1454" s="224">
        <f t="shared" ref="M1454" si="2022">M1455+M1456+M1457</f>
        <v>2</v>
      </c>
      <c r="N1454" s="224">
        <f t="shared" ref="N1454:O1454" si="2023">N1455+N1456+N1457</f>
        <v>0</v>
      </c>
      <c r="O1454" s="571">
        <f t="shared" si="2023"/>
        <v>5</v>
      </c>
      <c r="P1454" s="224">
        <f t="shared" ref="P1454" si="2024">P1455+P1456+P1457</f>
        <v>5</v>
      </c>
      <c r="Q1454" s="224">
        <f t="shared" ref="Q1454" si="2025">Q1455+Q1456+Q1457</f>
        <v>5</v>
      </c>
      <c r="R1454" s="224">
        <f t="shared" ref="R1454" si="2026">R1455+R1456+R1457</f>
        <v>5</v>
      </c>
      <c r="S1454" s="224">
        <f t="shared" ref="S1454" si="2027">S1455+S1456+S1457</f>
        <v>5</v>
      </c>
      <c r="T1454" s="221">
        <f t="shared" ref="T1454:T1460" si="2028">SUM(U1454:Z1454)</f>
        <v>138</v>
      </c>
      <c r="U1454" s="221">
        <f t="shared" ref="U1454:V1454" si="2029">U1455+U1456+U1457</f>
        <v>100</v>
      </c>
      <c r="V1454" s="221">
        <f t="shared" si="2029"/>
        <v>29</v>
      </c>
      <c r="W1454" s="221">
        <f t="shared" ref="W1454" si="2030">W1455+W1456+W1457</f>
        <v>9</v>
      </c>
      <c r="X1454" s="221">
        <f t="shared" ref="X1454" si="2031">X1455+X1456+X1457</f>
        <v>0</v>
      </c>
      <c r="Y1454" s="221">
        <f t="shared" ref="Y1454" si="2032">Y1455+Y1456+Y1457</f>
        <v>0</v>
      </c>
      <c r="Z1454" s="221">
        <f t="shared" ref="Z1454" si="2033">Z1455+Z1456+Z1457</f>
        <v>0</v>
      </c>
      <c r="AA1454" s="229" t="s">
        <v>316</v>
      </c>
      <c r="AB1454" s="575">
        <f t="shared" ref="AB1454:AB1461" si="2034">AI1454+AX1454+BA1454+BD1454+AF1454</f>
        <v>5.0777999999999997E-2</v>
      </c>
      <c r="AC1454" s="222">
        <f t="shared" ref="AC1454:AE1454" si="2035">AC1455+AC1456+AC1457</f>
        <v>0.354046394984326</v>
      </c>
      <c r="AD1454" s="222">
        <f t="shared" si="2035"/>
        <v>121.96898307210031</v>
      </c>
      <c r="AE1454" s="222">
        <f t="shared" si="2035"/>
        <v>0.54314428840125395</v>
      </c>
      <c r="AF1454" s="223">
        <v>2.4649999999999998E-2</v>
      </c>
      <c r="AG1454" s="223">
        <v>8.4919250000000002</v>
      </c>
      <c r="AH1454" s="223">
        <v>7.9986538499999996E-2</v>
      </c>
      <c r="AI1454" s="223">
        <v>1.7649999999999999E-2</v>
      </c>
      <c r="AJ1454" s="223">
        <v>6.080425</v>
      </c>
      <c r="AK1454" s="223">
        <v>5.5039674309968901E-2</v>
      </c>
      <c r="AL1454" s="223">
        <v>0</v>
      </c>
      <c r="AM1454" s="223">
        <v>0</v>
      </c>
      <c r="AN1454" s="223">
        <v>0</v>
      </c>
      <c r="AO1454" s="223">
        <v>6.38E-4</v>
      </c>
      <c r="AP1454" s="223">
        <v>0.21979100000000001</v>
      </c>
      <c r="AQ1454" s="223">
        <v>2.1847557049501014E-3</v>
      </c>
      <c r="AR1454" s="223">
        <v>1.0629999999999999E-3</v>
      </c>
      <c r="AS1454" s="223">
        <v>0.36620349999999996</v>
      </c>
      <c r="AT1454" s="223">
        <v>3.8483591472277803E-3</v>
      </c>
      <c r="AU1454" s="223">
        <v>1.0629999999999999E-3</v>
      </c>
      <c r="AV1454" s="223">
        <v>0.36620349999999996</v>
      </c>
      <c r="AW1454" s="223">
        <v>3.8622544508463536E-3</v>
      </c>
      <c r="AX1454" s="223">
        <v>2.764E-3</v>
      </c>
      <c r="AY1454" s="223">
        <v>0.95219799999999988</v>
      </c>
      <c r="AZ1454" s="223">
        <v>9.8953693030242353E-3</v>
      </c>
      <c r="BA1454" s="223">
        <v>2.8570000000000002E-3</v>
      </c>
      <c r="BB1454" s="223">
        <v>0.98423650000000007</v>
      </c>
      <c r="BC1454" s="223">
        <v>1.0789339272170202E-2</v>
      </c>
      <c r="BD1454" s="223">
        <v>2.8570000000000002E-3</v>
      </c>
      <c r="BE1454" s="223">
        <v>0.98423650000000007</v>
      </c>
      <c r="BF1454" s="223">
        <v>1.1329440273954784E-2</v>
      </c>
      <c r="BG1454" s="223">
        <v>2.8570000000000002E-3</v>
      </c>
      <c r="BH1454" s="223">
        <v>0.98423650000000007</v>
      </c>
      <c r="BI1454" s="223">
        <v>1.1900170655552055E-2</v>
      </c>
      <c r="BJ1454" s="223">
        <v>2.8570000000000002E-3</v>
      </c>
      <c r="BK1454" s="223">
        <v>0.98423650000000007</v>
      </c>
      <c r="BL1454" s="223">
        <v>1.2503265403175045E-2</v>
      </c>
      <c r="BM1454" s="121"/>
      <c r="BN1454" s="121"/>
      <c r="BO1454" s="121"/>
      <c r="BP1454" s="121"/>
      <c r="BQ1454" s="575">
        <f>SUM(BU1454:BY1454)</f>
        <v>0</v>
      </c>
      <c r="BR1454" s="363"/>
      <c r="BS1454" s="223">
        <v>0</v>
      </c>
      <c r="BT1454" s="223">
        <v>0</v>
      </c>
      <c r="BU1454" s="223">
        <v>0</v>
      </c>
      <c r="BV1454" s="223">
        <v>0</v>
      </c>
      <c r="BW1454" s="223">
        <v>0</v>
      </c>
      <c r="BX1454" s="223">
        <v>0</v>
      </c>
      <c r="BY1454" s="223">
        <v>0</v>
      </c>
      <c r="BZ1454" s="112"/>
      <c r="CA1454" s="239"/>
      <c r="CB1454" s="112"/>
      <c r="CC1454" s="112"/>
      <c r="CD1454" s="112"/>
      <c r="CE1454" s="112"/>
      <c r="CF1454" s="246"/>
      <c r="CG1454" s="582"/>
      <c r="CH1454" s="582"/>
      <c r="CI1454" s="112"/>
      <c r="CJ1454" s="112"/>
      <c r="CK1454" s="112"/>
    </row>
    <row r="1455" spans="1:89" s="220" customFormat="1" ht="45" outlineLevel="1">
      <c r="A1455" s="222"/>
      <c r="B1455" s="222"/>
      <c r="C1455" s="569" t="s">
        <v>419</v>
      </c>
      <c r="D1455" s="219" t="s">
        <v>422</v>
      </c>
      <c r="E1455" s="222" t="s">
        <v>74</v>
      </c>
      <c r="F1455" s="222" t="s">
        <v>14</v>
      </c>
      <c r="G1455" s="599">
        <f t="shared" si="2019"/>
        <v>0</v>
      </c>
      <c r="H1455" s="570"/>
      <c r="I1455" s="571"/>
      <c r="J1455" s="570"/>
      <c r="K1455" s="224"/>
      <c r="L1455" s="224"/>
      <c r="M1455" s="224"/>
      <c r="N1455" s="224"/>
      <c r="O1455" s="571">
        <f t="shared" ref="O1455:O1460" si="2036">SUM(K1455:N1455)</f>
        <v>0</v>
      </c>
      <c r="P1455" s="224"/>
      <c r="Q1455" s="224"/>
      <c r="R1455" s="224"/>
      <c r="S1455" s="224"/>
      <c r="T1455" s="221">
        <f t="shared" si="2028"/>
        <v>0</v>
      </c>
      <c r="U1455" s="222"/>
      <c r="V1455" s="222"/>
      <c r="W1455" s="222"/>
      <c r="X1455" s="222"/>
      <c r="Y1455" s="222"/>
      <c r="Z1455" s="222"/>
      <c r="AA1455" s="229" t="s">
        <v>316</v>
      </c>
      <c r="AB1455" s="575">
        <f t="shared" si="2034"/>
        <v>0</v>
      </c>
      <c r="AC1455" s="222"/>
      <c r="AD1455" s="568">
        <f t="shared" ref="AD1455:AD1459" si="2037">AC1455*344.5</f>
        <v>0</v>
      </c>
      <c r="AE1455" s="578"/>
      <c r="AF1455" s="223"/>
      <c r="AG1455" s="660">
        <v>0</v>
      </c>
      <c r="AH1455" s="662"/>
      <c r="AI1455" s="223"/>
      <c r="AJ1455" s="660">
        <v>0</v>
      </c>
      <c r="AK1455" s="223"/>
      <c r="AL1455" s="223"/>
      <c r="AM1455" s="223">
        <v>0</v>
      </c>
      <c r="AN1455" s="223"/>
      <c r="AO1455" s="223"/>
      <c r="AP1455" s="223">
        <v>0</v>
      </c>
      <c r="AQ1455" s="223"/>
      <c r="AR1455" s="223"/>
      <c r="AS1455" s="223">
        <v>0</v>
      </c>
      <c r="AT1455" s="223"/>
      <c r="AU1455" s="223"/>
      <c r="AV1455" s="223">
        <v>0</v>
      </c>
      <c r="AW1455" s="223"/>
      <c r="AX1455" s="223">
        <v>0</v>
      </c>
      <c r="AY1455" s="223">
        <v>0</v>
      </c>
      <c r="AZ1455" s="223">
        <v>0</v>
      </c>
      <c r="BA1455" s="223"/>
      <c r="BB1455" s="223">
        <v>0</v>
      </c>
      <c r="BC1455" s="223"/>
      <c r="BD1455" s="223"/>
      <c r="BE1455" s="223">
        <v>0</v>
      </c>
      <c r="BF1455" s="223"/>
      <c r="BG1455" s="223"/>
      <c r="BH1455" s="223">
        <v>0</v>
      </c>
      <c r="BI1455" s="223"/>
      <c r="BJ1455" s="223"/>
      <c r="BK1455" s="223">
        <v>0</v>
      </c>
      <c r="BL1455" s="223"/>
      <c r="BM1455" s="223"/>
      <c r="BN1455" s="223"/>
      <c r="BO1455" s="223"/>
      <c r="BP1455" s="223"/>
      <c r="BQ1455" s="599">
        <f>SUM(BS1455:BW1455)</f>
        <v>0</v>
      </c>
      <c r="BR1455" s="223"/>
      <c r="BS1455" s="223"/>
      <c r="BT1455" s="223"/>
      <c r="BU1455" s="660">
        <v>0</v>
      </c>
      <c r="BV1455" s="660">
        <v>0</v>
      </c>
      <c r="BW1455" s="660">
        <v>0</v>
      </c>
      <c r="BX1455" s="660">
        <v>0</v>
      </c>
      <c r="BY1455" s="660">
        <v>0</v>
      </c>
      <c r="BZ1455" s="222"/>
      <c r="CA1455" s="223"/>
      <c r="CB1455" s="222"/>
      <c r="CC1455" s="222"/>
      <c r="CD1455" s="222"/>
      <c r="CE1455" s="222"/>
      <c r="CF1455" s="222"/>
      <c r="CG1455" s="222"/>
      <c r="CH1455" s="222"/>
      <c r="CI1455" s="221"/>
      <c r="CJ1455" s="221"/>
      <c r="CK1455" s="214"/>
    </row>
    <row r="1456" spans="1:89" s="220" customFormat="1" ht="30" outlineLevel="1">
      <c r="A1456" s="568"/>
      <c r="B1456" s="568"/>
      <c r="C1456" s="569" t="s">
        <v>420</v>
      </c>
      <c r="D1456" s="219" t="s">
        <v>423</v>
      </c>
      <c r="E1456" s="222" t="s">
        <v>345</v>
      </c>
      <c r="F1456" s="222" t="s">
        <v>14</v>
      </c>
      <c r="G1456" s="599">
        <f t="shared" si="2019"/>
        <v>3</v>
      </c>
      <c r="H1456" s="570">
        <f>I1456</f>
        <v>3</v>
      </c>
      <c r="I1456" s="571">
        <v>3</v>
      </c>
      <c r="J1456" s="570"/>
      <c r="K1456" s="571">
        <v>0</v>
      </c>
      <c r="L1456" s="571">
        <v>0</v>
      </c>
      <c r="M1456" s="571">
        <v>0</v>
      </c>
      <c r="N1456" s="571">
        <v>0</v>
      </c>
      <c r="O1456" s="571">
        <f t="shared" si="2036"/>
        <v>0</v>
      </c>
      <c r="P1456" s="571">
        <v>0</v>
      </c>
      <c r="Q1456" s="571">
        <v>0</v>
      </c>
      <c r="R1456" s="571">
        <v>0</v>
      </c>
      <c r="S1456" s="571">
        <v>0</v>
      </c>
      <c r="T1456" s="221">
        <f t="shared" si="2028"/>
        <v>3</v>
      </c>
      <c r="U1456" s="568">
        <v>3</v>
      </c>
      <c r="V1456" s="568"/>
      <c r="W1456" s="568">
        <v>0</v>
      </c>
      <c r="X1456" s="568"/>
      <c r="Y1456" s="568"/>
      <c r="Z1456" s="568"/>
      <c r="AA1456" s="229" t="s">
        <v>316</v>
      </c>
      <c r="AB1456" s="575">
        <f t="shared" si="2034"/>
        <v>9.9997260000000004E-3</v>
      </c>
      <c r="AC1456" s="222">
        <v>0.32819999999999999</v>
      </c>
      <c r="AD1456" s="568">
        <f t="shared" si="2037"/>
        <v>113.06489999999999</v>
      </c>
      <c r="AE1456" s="584">
        <f>AC1456*3.11-0.55794</f>
        <v>0.46276200000000001</v>
      </c>
      <c r="AF1456" s="223"/>
      <c r="AG1456" s="660">
        <v>0</v>
      </c>
      <c r="AH1456" s="663">
        <v>0</v>
      </c>
      <c r="AI1456" s="660">
        <v>9.9997260000000004E-3</v>
      </c>
      <c r="AJ1456" s="660">
        <v>3.4449056070000004</v>
      </c>
      <c r="AK1456" s="660">
        <v>3.1564420945980325E-2</v>
      </c>
      <c r="AL1456" s="660"/>
      <c r="AM1456" s="660">
        <v>0</v>
      </c>
      <c r="AN1456" s="660"/>
      <c r="AO1456" s="660"/>
      <c r="AP1456" s="660">
        <v>0</v>
      </c>
      <c r="AQ1456" s="660"/>
      <c r="AR1456" s="660"/>
      <c r="AS1456" s="660">
        <v>0</v>
      </c>
      <c r="AT1456" s="660"/>
      <c r="AU1456" s="660"/>
      <c r="AV1456" s="660">
        <v>0</v>
      </c>
      <c r="AW1456" s="660"/>
      <c r="AX1456" s="223">
        <v>0</v>
      </c>
      <c r="AY1456" s="223">
        <v>0</v>
      </c>
      <c r="AZ1456" s="223">
        <v>0</v>
      </c>
      <c r="BA1456" s="660"/>
      <c r="BB1456" s="660">
        <v>0</v>
      </c>
      <c r="BC1456" s="660">
        <v>0</v>
      </c>
      <c r="BD1456" s="660"/>
      <c r="BE1456" s="660">
        <v>0</v>
      </c>
      <c r="BF1456" s="660">
        <v>0</v>
      </c>
      <c r="BG1456" s="660"/>
      <c r="BH1456" s="660">
        <v>0</v>
      </c>
      <c r="BI1456" s="660">
        <v>0</v>
      </c>
      <c r="BJ1456" s="660"/>
      <c r="BK1456" s="660">
        <v>0</v>
      </c>
      <c r="BL1456" s="660">
        <v>0</v>
      </c>
      <c r="BM1456" s="660"/>
      <c r="BN1456" s="660"/>
      <c r="BO1456" s="660"/>
      <c r="BP1456" s="660"/>
      <c r="BQ1456" s="599">
        <f t="shared" ref="BQ1456:BQ1460" si="2038">SUM(BS1456:BW1456)</f>
        <v>0</v>
      </c>
      <c r="BR1456" s="223"/>
      <c r="BS1456" s="660"/>
      <c r="BT1456" s="660"/>
      <c r="BU1456" s="660">
        <v>0</v>
      </c>
      <c r="BV1456" s="660">
        <v>0</v>
      </c>
      <c r="BW1456" s="660">
        <v>0</v>
      </c>
      <c r="BX1456" s="660">
        <v>0</v>
      </c>
      <c r="BY1456" s="660">
        <v>0</v>
      </c>
      <c r="BZ1456" s="570"/>
      <c r="CA1456" s="223"/>
      <c r="CB1456" s="578"/>
      <c r="CC1456" s="578"/>
      <c r="CD1456" s="578"/>
      <c r="CE1456" s="578"/>
      <c r="CF1456" s="578"/>
      <c r="CG1456" s="578"/>
      <c r="CH1456" s="578"/>
      <c r="CI1456" s="578"/>
      <c r="CJ1456" s="578"/>
      <c r="CK1456" s="577"/>
    </row>
    <row r="1457" spans="1:89" s="220" customFormat="1" ht="30" outlineLevel="1">
      <c r="A1457" s="568"/>
      <c r="B1457" s="568"/>
      <c r="C1457" s="574" t="s">
        <v>421</v>
      </c>
      <c r="D1457" s="313" t="s">
        <v>424</v>
      </c>
      <c r="E1457" s="222" t="s">
        <v>75</v>
      </c>
      <c r="F1457" s="222" t="s">
        <v>14</v>
      </c>
      <c r="G1457" s="599">
        <f t="shared" si="2019"/>
        <v>139</v>
      </c>
      <c r="H1457" s="570">
        <f>U1457</f>
        <v>97</v>
      </c>
      <c r="I1457" s="571">
        <v>97</v>
      </c>
      <c r="J1457" s="570">
        <v>27</v>
      </c>
      <c r="K1457" s="571">
        <v>0</v>
      </c>
      <c r="L1457" s="571">
        <v>3</v>
      </c>
      <c r="M1457" s="571">
        <v>2</v>
      </c>
      <c r="N1457" s="571">
        <v>0</v>
      </c>
      <c r="O1457" s="571">
        <f t="shared" si="2036"/>
        <v>5</v>
      </c>
      <c r="P1457" s="571">
        <v>5</v>
      </c>
      <c r="Q1457" s="571">
        <v>5</v>
      </c>
      <c r="R1457" s="571">
        <v>5</v>
      </c>
      <c r="S1457" s="571">
        <v>5</v>
      </c>
      <c r="T1457" s="221">
        <f t="shared" si="2028"/>
        <v>135</v>
      </c>
      <c r="U1457" s="568">
        <v>97</v>
      </c>
      <c r="V1457" s="568">
        <v>29</v>
      </c>
      <c r="W1457" s="568">
        <v>9</v>
      </c>
      <c r="X1457" s="568"/>
      <c r="Y1457" s="568"/>
      <c r="Z1457" s="568"/>
      <c r="AA1457" s="296" t="s">
        <v>316</v>
      </c>
      <c r="AB1457" s="575">
        <f t="shared" si="2034"/>
        <v>4.0778273999999996E-2</v>
      </c>
      <c r="AC1457" s="295">
        <f>$AC$158/$U$158*U1457</f>
        <v>2.5846394984326018E-2</v>
      </c>
      <c r="AD1457" s="568">
        <f t="shared" si="2037"/>
        <v>8.9040830721003132</v>
      </c>
      <c r="AE1457" s="584">
        <f>AC1457*3.11</f>
        <v>8.0382288401253915E-2</v>
      </c>
      <c r="AF1457" s="396">
        <v>2.4649999999999998E-2</v>
      </c>
      <c r="AG1457" s="660">
        <v>8.4919250000000002</v>
      </c>
      <c r="AH1457" s="663">
        <v>7.9986538499999996E-2</v>
      </c>
      <c r="AI1457" s="660">
        <v>7.6502739999999986E-3</v>
      </c>
      <c r="AJ1457" s="660">
        <v>2.6355193929999996</v>
      </c>
      <c r="AK1457" s="660">
        <v>2.3475253363988577E-2</v>
      </c>
      <c r="AL1457" s="660">
        <v>0</v>
      </c>
      <c r="AM1457" s="660">
        <v>0</v>
      </c>
      <c r="AN1457" s="660">
        <v>0</v>
      </c>
      <c r="AO1457" s="660">
        <v>6.38E-4</v>
      </c>
      <c r="AP1457" s="660">
        <v>0.21979100000000001</v>
      </c>
      <c r="AQ1457" s="660">
        <v>2.1847557049501014E-3</v>
      </c>
      <c r="AR1457" s="660">
        <v>1.0629999999999999E-3</v>
      </c>
      <c r="AS1457" s="660">
        <v>0.36620349999999996</v>
      </c>
      <c r="AT1457" s="660">
        <v>3.8483591472277803E-3</v>
      </c>
      <c r="AU1457" s="660">
        <v>1.0629999999999999E-3</v>
      </c>
      <c r="AV1457" s="660">
        <v>0.36620349999999996</v>
      </c>
      <c r="AW1457" s="660">
        <v>3.8622544508463536E-3</v>
      </c>
      <c r="AX1457" s="223">
        <v>2.764E-3</v>
      </c>
      <c r="AY1457" s="223">
        <v>0.95219799999999988</v>
      </c>
      <c r="AZ1457" s="223">
        <v>9.8953693030242353E-3</v>
      </c>
      <c r="BA1457" s="660">
        <v>2.8570000000000002E-3</v>
      </c>
      <c r="BB1457" s="660">
        <v>0.98423650000000007</v>
      </c>
      <c r="BC1457" s="660">
        <v>1.0789339272170202E-2</v>
      </c>
      <c r="BD1457" s="660">
        <v>2.8570000000000002E-3</v>
      </c>
      <c r="BE1457" s="660">
        <v>0.98423650000000007</v>
      </c>
      <c r="BF1457" s="660">
        <v>1.1329440273954784E-2</v>
      </c>
      <c r="BG1457" s="660">
        <v>2.8570000000000002E-3</v>
      </c>
      <c r="BH1457" s="660">
        <v>0.98423650000000007</v>
      </c>
      <c r="BI1457" s="660">
        <v>1.1900170655552055E-2</v>
      </c>
      <c r="BJ1457" s="660">
        <v>2.8570000000000002E-3</v>
      </c>
      <c r="BK1457" s="660">
        <v>0.98423650000000007</v>
      </c>
      <c r="BL1457" s="660">
        <v>1.2503265403175045E-2</v>
      </c>
      <c r="BM1457" s="660"/>
      <c r="BN1457" s="660"/>
      <c r="BO1457" s="660"/>
      <c r="BP1457" s="660"/>
      <c r="BQ1457" s="599">
        <f t="shared" si="2038"/>
        <v>0</v>
      </c>
      <c r="BR1457" s="223"/>
      <c r="BS1457" s="660"/>
      <c r="BT1457" s="660"/>
      <c r="BU1457" s="660">
        <v>0</v>
      </c>
      <c r="BV1457" s="660">
        <v>0</v>
      </c>
      <c r="BW1457" s="660">
        <v>0</v>
      </c>
      <c r="BX1457" s="660">
        <v>0</v>
      </c>
      <c r="BY1457" s="660">
        <v>0</v>
      </c>
      <c r="BZ1457" s="570"/>
      <c r="CA1457" s="223"/>
      <c r="CB1457" s="578"/>
      <c r="CC1457" s="578"/>
      <c r="CD1457" s="578"/>
      <c r="CE1457" s="578"/>
      <c r="CF1457" s="578"/>
      <c r="CG1457" s="578"/>
      <c r="CH1457" s="578"/>
      <c r="CI1457" s="578"/>
      <c r="CJ1457" s="578"/>
      <c r="CK1457" s="577"/>
    </row>
    <row r="1458" spans="1:89" s="220" customFormat="1" ht="30" outlineLevel="1">
      <c r="A1458" s="568"/>
      <c r="B1458" s="568"/>
      <c r="C1458" s="466" t="s">
        <v>205</v>
      </c>
      <c r="D1458" s="467" t="s">
        <v>425</v>
      </c>
      <c r="E1458" s="222" t="s">
        <v>75</v>
      </c>
      <c r="F1458" s="222" t="s">
        <v>14</v>
      </c>
      <c r="G1458" s="599">
        <f t="shared" si="2019"/>
        <v>608</v>
      </c>
      <c r="H1458" s="570"/>
      <c r="I1458" s="571"/>
      <c r="J1458" s="570">
        <v>400</v>
      </c>
      <c r="K1458" s="571">
        <v>12</v>
      </c>
      <c r="L1458" s="571">
        <v>15</v>
      </c>
      <c r="M1458" s="571">
        <v>21</v>
      </c>
      <c r="N1458" s="571">
        <v>25</v>
      </c>
      <c r="O1458" s="571">
        <f t="shared" si="2036"/>
        <v>73</v>
      </c>
      <c r="P1458" s="571">
        <v>69</v>
      </c>
      <c r="Q1458" s="571">
        <v>66</v>
      </c>
      <c r="R1458" s="571">
        <v>63</v>
      </c>
      <c r="S1458" s="571">
        <v>60</v>
      </c>
      <c r="T1458" s="221">
        <f t="shared" si="2028"/>
        <v>201</v>
      </c>
      <c r="U1458" s="568"/>
      <c r="V1458" s="568">
        <f>109+15</f>
        <v>124</v>
      </c>
      <c r="W1458" s="568">
        <v>77</v>
      </c>
      <c r="X1458" s="568"/>
      <c r="Y1458" s="568"/>
      <c r="Z1458" s="568"/>
      <c r="AA1458" s="222" t="s">
        <v>316</v>
      </c>
      <c r="AB1458" s="575">
        <f t="shared" si="2034"/>
        <v>3.5789586799999999</v>
      </c>
      <c r="AC1458" s="222">
        <f>AF1458/$AF$159*$AC$159</f>
        <v>1.0126577142868887</v>
      </c>
      <c r="AD1458" s="568">
        <f t="shared" si="2037"/>
        <v>348.86058257183316</v>
      </c>
      <c r="AE1458" s="584">
        <f>AC1458*3.11+0.254275303840166</f>
        <v>3.4036407952723899</v>
      </c>
      <c r="AF1458" s="223">
        <v>1.9192874500000001</v>
      </c>
      <c r="AG1458" s="660">
        <v>661.19452652500001</v>
      </c>
      <c r="AH1458" s="664">
        <v>7.2669451114416184</v>
      </c>
      <c r="AI1458" s="660">
        <v>0.20398023000000001</v>
      </c>
      <c r="AJ1458" s="660">
        <v>70.271189235000008</v>
      </c>
      <c r="AK1458" s="660">
        <v>0.40252614716129997</v>
      </c>
      <c r="AL1458" s="660">
        <v>0.10038999999999999</v>
      </c>
      <c r="AM1458" s="669">
        <v>34.584354999999995</v>
      </c>
      <c r="AN1458" s="660">
        <v>0.36046295466398237</v>
      </c>
      <c r="AO1458" s="660">
        <v>0.124185</v>
      </c>
      <c r="AP1458" s="669">
        <v>42.781732500000004</v>
      </c>
      <c r="AQ1458" s="660">
        <v>0.42525687651916666</v>
      </c>
      <c r="AR1458" s="660">
        <v>0.14673800000000001</v>
      </c>
      <c r="AS1458" s="669">
        <v>50.551241000000005</v>
      </c>
      <c r="AT1458" s="660">
        <v>0.53123285469982129</v>
      </c>
      <c r="AU1458" s="660">
        <v>0.13900799999999999</v>
      </c>
      <c r="AV1458" s="669">
        <v>47.888255999999998</v>
      </c>
      <c r="AW1458" s="660">
        <v>0.50506516152704606</v>
      </c>
      <c r="AX1458" s="223">
        <v>0.51032100000000002</v>
      </c>
      <c r="AY1458" s="223">
        <v>175.80558450000001</v>
      </c>
      <c r="AZ1458" s="223">
        <v>1.8220178474100164</v>
      </c>
      <c r="BA1458" s="660">
        <v>0.48480499999999999</v>
      </c>
      <c r="BB1458" s="669">
        <v>167.0153225</v>
      </c>
      <c r="BC1458" s="660">
        <v>1.8308455113211319</v>
      </c>
      <c r="BD1458" s="660">
        <v>0.460565</v>
      </c>
      <c r="BE1458" s="669">
        <v>158.66464250000001</v>
      </c>
      <c r="BF1458" s="660">
        <v>1.8263715995008698</v>
      </c>
      <c r="BG1458" s="660">
        <v>0.43753700000000001</v>
      </c>
      <c r="BH1458" s="669">
        <v>150.73149649999999</v>
      </c>
      <c r="BI1458" s="660">
        <v>1.822458861784487</v>
      </c>
      <c r="BJ1458" s="660">
        <v>0.41565999999999997</v>
      </c>
      <c r="BK1458" s="669">
        <v>143.19486999999998</v>
      </c>
      <c r="BL1458" s="660">
        <v>1.8190785080447107</v>
      </c>
      <c r="BM1458" s="660"/>
      <c r="BN1458" s="660"/>
      <c r="BO1458" s="660"/>
      <c r="BP1458" s="660"/>
      <c r="BQ1458" s="599">
        <f t="shared" si="2038"/>
        <v>1.4634022119118002</v>
      </c>
      <c r="BR1458" s="223"/>
      <c r="BS1458" s="660"/>
      <c r="BT1458" s="660">
        <v>0.70678973054541405</v>
      </c>
      <c r="BU1458" s="660">
        <v>0.26524548136638604</v>
      </c>
      <c r="BV1458" s="660">
        <v>0.25198300000000001</v>
      </c>
      <c r="BW1458" s="660">
        <v>0.23938400000000001</v>
      </c>
      <c r="BX1458" s="660">
        <v>0.22741500000000001</v>
      </c>
      <c r="BY1458" s="660">
        <v>0.21604400000000001</v>
      </c>
      <c r="BZ1458" s="570"/>
      <c r="CA1458" s="223"/>
      <c r="CB1458" s="568"/>
      <c r="CC1458" s="568">
        <v>8.1181780000000009E-2</v>
      </c>
      <c r="CD1458" s="568"/>
      <c r="CE1458" s="568"/>
      <c r="CF1458" s="568"/>
      <c r="CG1458" s="568"/>
      <c r="CH1458" s="568"/>
      <c r="CI1458" s="578"/>
      <c r="CJ1458" s="578"/>
      <c r="CK1458" s="577"/>
    </row>
    <row r="1459" spans="1:89" ht="30" outlineLevel="1">
      <c r="A1459" s="568"/>
      <c r="B1459" s="568"/>
      <c r="C1459" s="468" t="s">
        <v>207</v>
      </c>
      <c r="D1459" s="467" t="s">
        <v>371</v>
      </c>
      <c r="E1459" s="222" t="s">
        <v>75</v>
      </c>
      <c r="F1459" s="222" t="s">
        <v>14</v>
      </c>
      <c r="G1459" s="599">
        <f t="shared" si="2019"/>
        <v>173</v>
      </c>
      <c r="H1459" s="570">
        <f>U1459</f>
        <v>65</v>
      </c>
      <c r="I1459" s="571">
        <f>H1459</f>
        <v>65</v>
      </c>
      <c r="J1459" s="570"/>
      <c r="K1459" s="571">
        <v>9</v>
      </c>
      <c r="L1459" s="571">
        <v>9</v>
      </c>
      <c r="M1459" s="571">
        <v>9</v>
      </c>
      <c r="N1459" s="571">
        <v>8</v>
      </c>
      <c r="O1459" s="571">
        <f t="shared" si="2036"/>
        <v>35</v>
      </c>
      <c r="P1459" s="571">
        <v>36</v>
      </c>
      <c r="Q1459" s="571">
        <v>37</v>
      </c>
      <c r="R1459" s="571">
        <v>38</v>
      </c>
      <c r="S1459" s="571">
        <v>39</v>
      </c>
      <c r="T1459" s="221">
        <f t="shared" si="2028"/>
        <v>80</v>
      </c>
      <c r="U1459" s="568">
        <f>ROUND(V1459/$V$160*$U$160,0)+30-4</f>
        <v>65</v>
      </c>
      <c r="V1459" s="568">
        <v>10</v>
      </c>
      <c r="W1459" s="568">
        <v>5</v>
      </c>
      <c r="X1459" s="568"/>
      <c r="Y1459" s="568"/>
      <c r="Z1459" s="568"/>
      <c r="AA1459" s="222" t="s">
        <v>316</v>
      </c>
      <c r="AB1459" s="575">
        <f t="shared" si="2034"/>
        <v>5.2010585151880822</v>
      </c>
      <c r="AC1459" s="222">
        <f>AF1459/$AF$160</f>
        <v>0.13502149120129786</v>
      </c>
      <c r="AD1459" s="568">
        <f t="shared" si="2037"/>
        <v>46.514903718847115</v>
      </c>
      <c r="AE1459" s="584">
        <f>AC1459*3.11</f>
        <v>0.41991683763603632</v>
      </c>
      <c r="AF1459" s="223">
        <v>4.1661875151880823</v>
      </c>
      <c r="AG1459" s="660">
        <v>1435.2515989822944</v>
      </c>
      <c r="AH1459" s="664">
        <v>14.339101834522014</v>
      </c>
      <c r="AI1459" s="660">
        <v>0.24951699999999999</v>
      </c>
      <c r="AJ1459" s="660">
        <v>85.958606500000002</v>
      </c>
      <c r="AK1459" s="660">
        <v>0.58987232574600001</v>
      </c>
      <c r="AL1459" s="660">
        <v>8.0317E-2</v>
      </c>
      <c r="AM1459" s="669">
        <v>27.669206500000001</v>
      </c>
      <c r="AN1459" s="660">
        <v>0.53619622678752998</v>
      </c>
      <c r="AO1459" s="660">
        <v>9.8246E-2</v>
      </c>
      <c r="AP1459" s="669">
        <v>33.845747000000003</v>
      </c>
      <c r="AQ1459" s="660">
        <v>0.63075414273615626</v>
      </c>
      <c r="AR1459" s="660">
        <v>8.3857000000000001E-2</v>
      </c>
      <c r="AS1459" s="669">
        <v>28.8887365</v>
      </c>
      <c r="AT1459" s="660">
        <v>0.55165952270078478</v>
      </c>
      <c r="AU1459" s="660">
        <v>2.7768000000000001E-2</v>
      </c>
      <c r="AV1459" s="669">
        <v>9.5660760000000007</v>
      </c>
      <c r="AW1459" s="660">
        <v>0.18497857201920043</v>
      </c>
      <c r="AX1459" s="223">
        <v>0.290188</v>
      </c>
      <c r="AY1459" s="223">
        <v>99.969766000000007</v>
      </c>
      <c r="AZ1459" s="223">
        <v>1.9035884642436716</v>
      </c>
      <c r="BA1459" s="660">
        <v>0.26090099999999999</v>
      </c>
      <c r="BB1459" s="669">
        <v>89.880394499999994</v>
      </c>
      <c r="BC1459" s="660">
        <v>1.7957756335221049</v>
      </c>
      <c r="BD1459" s="660">
        <v>0.234265</v>
      </c>
      <c r="BE1459" s="669">
        <v>80.704292499999994</v>
      </c>
      <c r="BF1459" s="660">
        <v>1.696106460537457</v>
      </c>
      <c r="BG1459" s="660">
        <v>0.21037500000000001</v>
      </c>
      <c r="BH1459" s="669">
        <v>72.474187499999999</v>
      </c>
      <c r="BI1459" s="660">
        <v>1.5990502951893228</v>
      </c>
      <c r="BJ1459" s="660">
        <v>0.188944</v>
      </c>
      <c r="BK1459" s="669">
        <v>65.091207999999995</v>
      </c>
      <c r="BL1459" s="660">
        <v>1.5077168612350977</v>
      </c>
      <c r="BM1459" s="660"/>
      <c r="BN1459" s="660"/>
      <c r="BO1459" s="660"/>
      <c r="BP1459" s="660"/>
      <c r="BQ1459" s="599">
        <f t="shared" si="2038"/>
        <v>7.9589441153038329</v>
      </c>
      <c r="BR1459" s="223"/>
      <c r="BS1459" s="660"/>
      <c r="BT1459" s="665">
        <v>0.66776702556630319</v>
      </c>
      <c r="BU1459" s="660">
        <v>2.7055000958298976</v>
      </c>
      <c r="BV1459" s="660">
        <v>2.6356341468635387</v>
      </c>
      <c r="BW1459" s="660">
        <v>1.9500428470440934</v>
      </c>
      <c r="BX1459" s="660">
        <v>1.8037176477547883</v>
      </c>
      <c r="BY1459" s="660">
        <v>1.6685679023655708</v>
      </c>
      <c r="BZ1459" s="570">
        <f>SUM(CA1459:CD1459)</f>
        <v>0.69161001</v>
      </c>
      <c r="CA1459" s="223"/>
      <c r="CB1459" s="568"/>
      <c r="CC1459" s="568">
        <v>0.69161001</v>
      </c>
      <c r="CD1459" s="568"/>
      <c r="CE1459" s="568"/>
      <c r="CF1459" s="568"/>
      <c r="CG1459" s="568"/>
      <c r="CH1459" s="568"/>
      <c r="CI1459" s="578"/>
      <c r="CJ1459" s="578"/>
      <c r="CK1459" s="577"/>
    </row>
    <row r="1460" spans="1:89" ht="30" outlineLevel="1">
      <c r="A1460" s="568"/>
      <c r="B1460" s="568"/>
      <c r="C1460" s="466" t="s">
        <v>209</v>
      </c>
      <c r="D1460" s="469" t="s">
        <v>366</v>
      </c>
      <c r="E1460" s="226" t="s">
        <v>75</v>
      </c>
      <c r="F1460" s="226" t="s">
        <v>14</v>
      </c>
      <c r="G1460" s="599">
        <f t="shared" si="2019"/>
        <v>6762</v>
      </c>
      <c r="H1460" s="225">
        <v>1405</v>
      </c>
      <c r="I1460" s="571">
        <v>703</v>
      </c>
      <c r="J1460" s="225">
        <v>2100</v>
      </c>
      <c r="K1460" s="571">
        <v>318</v>
      </c>
      <c r="L1460" s="571">
        <v>321</v>
      </c>
      <c r="M1460" s="571">
        <v>321</v>
      </c>
      <c r="N1460" s="571">
        <v>321</v>
      </c>
      <c r="O1460" s="571">
        <f t="shared" si="2036"/>
        <v>1281</v>
      </c>
      <c r="P1460" s="571">
        <v>1319</v>
      </c>
      <c r="Q1460" s="571">
        <v>1359</v>
      </c>
      <c r="R1460" s="571">
        <v>1400</v>
      </c>
      <c r="S1460" s="571">
        <v>1442</v>
      </c>
      <c r="T1460" s="221">
        <f t="shared" si="2028"/>
        <v>4163</v>
      </c>
      <c r="U1460" s="568">
        <v>1408</v>
      </c>
      <c r="V1460" s="568">
        <v>703</v>
      </c>
      <c r="W1460" s="568">
        <v>2052</v>
      </c>
      <c r="X1460" s="568"/>
      <c r="Y1460" s="568"/>
      <c r="Z1460" s="568"/>
      <c r="AA1460" s="222" t="s">
        <v>316</v>
      </c>
      <c r="AB1460" s="575">
        <f t="shared" si="2034"/>
        <v>5.1504970904991261</v>
      </c>
      <c r="AC1460" s="222">
        <f>6.2722093375169-AC1459-AC1458-AC1457-AC1456-AC1455</f>
        <v>4.7704837370443878</v>
      </c>
      <c r="AD1460" s="568">
        <f t="shared" ref="AD1460" si="2039">AC1460*344.5</f>
        <v>1643.4316474117916</v>
      </c>
      <c r="AE1460" s="584">
        <f>19.5281316889144-AE1459-AE1458-AE1457-AE1456-AE1455</f>
        <v>15.161429767604719</v>
      </c>
      <c r="AF1460" s="223">
        <v>0.85748273449912649</v>
      </c>
      <c r="AG1460" s="660">
        <v>295.40280203494905</v>
      </c>
      <c r="AH1460" s="664">
        <v>2.7824371503488705</v>
      </c>
      <c r="AI1460" s="660">
        <v>1.3145773559999998</v>
      </c>
      <c r="AJ1460" s="660">
        <v>452.87189914199996</v>
      </c>
      <c r="AK1460" s="660">
        <v>3.9362573690188847</v>
      </c>
      <c r="AL1460" s="660">
        <v>0.15923399999999999</v>
      </c>
      <c r="AM1460" s="660">
        <v>54.856112999999993</v>
      </c>
      <c r="AN1460" s="660">
        <v>0.57174975717665677</v>
      </c>
      <c r="AO1460" s="660">
        <v>0.34582400000000002</v>
      </c>
      <c r="AP1460" s="660">
        <v>119.136368</v>
      </c>
      <c r="AQ1460" s="660">
        <v>1.18423347477847</v>
      </c>
      <c r="AR1460" s="660">
        <v>0.21729399999999999</v>
      </c>
      <c r="AS1460" s="660">
        <v>74.857782999999998</v>
      </c>
      <c r="AT1460" s="660">
        <v>0.78666543042117898</v>
      </c>
      <c r="AU1460" s="660">
        <v>0.328463</v>
      </c>
      <c r="AV1460" s="660">
        <v>113.15550349999999</v>
      </c>
      <c r="AW1460" s="660">
        <v>1.1934220918987262</v>
      </c>
      <c r="AX1460" s="223">
        <v>1.0508150000000001</v>
      </c>
      <c r="AY1460" s="223">
        <v>362.00576749999999</v>
      </c>
      <c r="AZ1460" s="223">
        <v>3.7360707542750315</v>
      </c>
      <c r="BA1460" s="660">
        <v>0.98858699999999999</v>
      </c>
      <c r="BB1460" s="660">
        <v>340.56822149999999</v>
      </c>
      <c r="BC1460" s="660">
        <v>3.7333568579128187</v>
      </c>
      <c r="BD1460" s="660">
        <v>0.93903499999999995</v>
      </c>
      <c r="BE1460" s="660">
        <v>323.49755749999997</v>
      </c>
      <c r="BF1460" s="660">
        <v>3.723745518954543</v>
      </c>
      <c r="BG1460" s="660">
        <v>0.89179699999999995</v>
      </c>
      <c r="BH1460" s="660">
        <v>307.22406649999999</v>
      </c>
      <c r="BI1460" s="660">
        <v>3.7145735002132851</v>
      </c>
      <c r="BJ1460" s="660">
        <v>0.84678600000000004</v>
      </c>
      <c r="BK1460" s="660">
        <v>291.71777700000001</v>
      </c>
      <c r="BL1460" s="660">
        <v>3.7058418262838586</v>
      </c>
      <c r="BM1460" s="660"/>
      <c r="BN1460" s="660"/>
      <c r="BO1460" s="660"/>
      <c r="BP1460" s="660"/>
      <c r="BQ1460" s="599">
        <f t="shared" si="2038"/>
        <v>118.79800418588962</v>
      </c>
      <c r="BR1460" s="223"/>
      <c r="BS1460" s="660"/>
      <c r="BT1460" s="660">
        <v>37.280911960996882</v>
      </c>
      <c r="BU1460" s="660">
        <v>24.513601657870051</v>
      </c>
      <c r="BV1460" s="660">
        <v>28.497212469372105</v>
      </c>
      <c r="BW1460" s="660">
        <v>28.506278097650593</v>
      </c>
      <c r="BX1460" s="660">
        <v>30.85595521151091</v>
      </c>
      <c r="BY1460" s="660">
        <v>32.129642643964658</v>
      </c>
      <c r="BZ1460" s="570">
        <f>SUM(CA1460:CD1460)</f>
        <v>68.009000573999998</v>
      </c>
      <c r="CA1460" s="350"/>
      <c r="CB1460" s="568"/>
      <c r="CC1460" s="568">
        <v>68.009000573999998</v>
      </c>
      <c r="CD1460" s="568"/>
      <c r="CE1460" s="568"/>
      <c r="CF1460" s="568"/>
      <c r="CG1460" s="568"/>
      <c r="CH1460" s="568"/>
      <c r="CI1460" s="578"/>
      <c r="CJ1460" s="578"/>
      <c r="CK1460" s="577"/>
    </row>
    <row r="1461" spans="1:89" outlineLevel="1">
      <c r="A1461" s="214"/>
      <c r="B1461" s="214"/>
      <c r="C1461" s="97" t="s">
        <v>104</v>
      </c>
      <c r="D1461" s="124"/>
      <c r="E1461" s="222"/>
      <c r="F1461" s="222"/>
      <c r="G1461" s="225">
        <f t="shared" si="2019"/>
        <v>0</v>
      </c>
      <c r="H1461" s="112">
        <f>SUM(I1461:L1461)</f>
        <v>0</v>
      </c>
      <c r="I1461" s="224">
        <f>SUM(J1461:M1461)</f>
        <v>0</v>
      </c>
      <c r="J1461" s="112">
        <f>SUM(K1461:N1461)</f>
        <v>0</v>
      </c>
      <c r="K1461" s="112"/>
      <c r="L1461" s="112"/>
      <c r="M1461" s="112"/>
      <c r="N1461" s="112"/>
      <c r="O1461" s="571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222"/>
      <c r="AB1461" s="575">
        <f t="shared" si="2034"/>
        <v>0</v>
      </c>
      <c r="AC1461" s="247"/>
      <c r="AD1461" s="247"/>
      <c r="AE1461" s="247"/>
      <c r="AF1461" s="247"/>
      <c r="AG1461" s="247"/>
      <c r="AH1461" s="247"/>
      <c r="AI1461" s="225"/>
      <c r="AJ1461" s="225"/>
      <c r="AK1461" s="225"/>
      <c r="AL1461" s="225"/>
      <c r="AM1461" s="222"/>
      <c r="AN1461" s="225"/>
      <c r="AO1461" s="225"/>
      <c r="AP1461" s="222"/>
      <c r="AQ1461" s="225"/>
      <c r="AR1461" s="225"/>
      <c r="AS1461" s="222"/>
      <c r="AT1461" s="225"/>
      <c r="AU1461" s="225"/>
      <c r="AV1461" s="222"/>
      <c r="AW1461" s="225"/>
      <c r="AX1461" s="222">
        <f t="shared" ref="AX1461" si="2040">AL1461+AO1461+AR1461+AU1461</f>
        <v>0</v>
      </c>
      <c r="AY1461" s="222">
        <f t="shared" ref="AY1461" si="2041">AM1461+AP1461+AS1461+AV1461</f>
        <v>0</v>
      </c>
      <c r="AZ1461" s="222">
        <f t="shared" ref="AZ1461" si="2042">AN1461+AQ1461+AT1461+AW1461</f>
        <v>0</v>
      </c>
      <c r="BA1461" s="225"/>
      <c r="BB1461" s="222"/>
      <c r="BC1461" s="225"/>
      <c r="BD1461" s="225"/>
      <c r="BE1461" s="222"/>
      <c r="BF1461" s="225"/>
      <c r="BG1461" s="225"/>
      <c r="BH1461" s="222"/>
      <c r="BI1461" s="225"/>
      <c r="BJ1461" s="225"/>
      <c r="BK1461" s="222"/>
      <c r="BL1461" s="225"/>
      <c r="BM1461" s="112"/>
      <c r="BN1461" s="112"/>
      <c r="BO1461" s="112"/>
      <c r="BP1461" s="112"/>
      <c r="BQ1461" s="575"/>
      <c r="BR1461" s="223"/>
      <c r="BS1461" s="225"/>
      <c r="BT1461" s="225"/>
      <c r="BU1461" s="225"/>
      <c r="BV1461" s="225"/>
      <c r="BW1461" s="225"/>
      <c r="BX1461" s="225"/>
      <c r="BY1461" s="225"/>
      <c r="BZ1461" s="225">
        <f>SUM(CA1461:CD1461)</f>
        <v>0</v>
      </c>
      <c r="CA1461" s="223"/>
      <c r="CB1461" s="222"/>
      <c r="CC1461" s="222"/>
      <c r="CD1461" s="222"/>
      <c r="CE1461" s="222"/>
      <c r="CF1461" s="226"/>
      <c r="CG1461" s="568"/>
      <c r="CH1461" s="568"/>
      <c r="CI1461" s="89"/>
      <c r="CJ1461" s="89"/>
      <c r="CK1461" s="222"/>
    </row>
    <row r="1462" spans="1:89" outlineLevel="1">
      <c r="A1462" s="117"/>
      <c r="B1462" s="117"/>
      <c r="C1462" s="97"/>
      <c r="D1462" s="124" t="s">
        <v>13</v>
      </c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24"/>
      <c r="AB1462" s="575">
        <f>SUM(AB1455:AB1461)</f>
        <v>13.981292285687209</v>
      </c>
      <c r="AC1462" s="247">
        <f t="shared" ref="AC1462:AE1462" si="2043">SUM(AC1455:AC1461)</f>
        <v>6.2722093375168999</v>
      </c>
      <c r="AD1462" s="247">
        <f t="shared" si="2043"/>
        <v>2160.7761167745721</v>
      </c>
      <c r="AE1462" s="247">
        <f t="shared" si="2043"/>
        <v>19.528131688914399</v>
      </c>
      <c r="AF1462" s="225">
        <f t="shared" ref="AF1462" si="2044">SUM(AF1455:AF1461)</f>
        <v>6.9676076996872087</v>
      </c>
      <c r="AG1462" s="225">
        <f t="shared" ref="AG1462" si="2045">SUM(AG1455:AG1461)</f>
        <v>2400.3408525422437</v>
      </c>
      <c r="AH1462" s="225">
        <f t="shared" ref="AH1462" si="2046">SUM(AH1455:AH1461)</f>
        <v>24.468470634812501</v>
      </c>
      <c r="AI1462" s="111">
        <f>SUM(AI1455:AI1461)</f>
        <v>1.7857245859999997</v>
      </c>
      <c r="AJ1462" s="225">
        <f t="shared" ref="AJ1462:AK1462" si="2047">SUM(AJ1455:AJ1461)</f>
        <v>615.18211987699999</v>
      </c>
      <c r="AK1462" s="225">
        <f t="shared" si="2047"/>
        <v>4.9836955162361534</v>
      </c>
      <c r="AL1462" s="111">
        <f t="shared" ref="AL1462" si="2048">SUM(AL1455:AL1461)</f>
        <v>0.33994099999999999</v>
      </c>
      <c r="AM1462" s="111">
        <f t="shared" ref="AM1462" si="2049">SUM(AM1455:AM1461)</f>
        <v>117.10967449999998</v>
      </c>
      <c r="AN1462" s="111">
        <f t="shared" ref="AN1462" si="2050">SUM(AN1455:AN1461)</f>
        <v>1.4684089386281691</v>
      </c>
      <c r="AO1462" s="111">
        <f t="shared" ref="AO1462" si="2051">SUM(AO1455:AO1461)</f>
        <v>0.56889300000000009</v>
      </c>
      <c r="AP1462" s="111">
        <f t="shared" ref="AP1462" si="2052">SUM(AP1455:AP1461)</f>
        <v>195.98363850000001</v>
      </c>
      <c r="AQ1462" s="111">
        <f t="shared" ref="AQ1462" si="2053">SUM(AQ1455:AQ1461)</f>
        <v>2.242429249738743</v>
      </c>
      <c r="AR1462" s="111">
        <f t="shared" ref="AR1462" si="2054">SUM(AR1455:AR1461)</f>
        <v>0.44895200000000002</v>
      </c>
      <c r="AS1462" s="111">
        <f t="shared" ref="AS1462" si="2055">SUM(AS1455:AS1461)</f>
        <v>154.66396400000002</v>
      </c>
      <c r="AT1462" s="111">
        <f t="shared" ref="AT1462" si="2056">SUM(AT1455:AT1461)</f>
        <v>1.873406166969013</v>
      </c>
      <c r="AU1462" s="111">
        <f t="shared" ref="AU1462" si="2057">SUM(AU1455:AU1461)</f>
        <v>0.49630200000000002</v>
      </c>
      <c r="AV1462" s="111">
        <f t="shared" ref="AV1462" si="2058">SUM(AV1455:AV1461)</f>
        <v>170.97603899999999</v>
      </c>
      <c r="AW1462" s="111">
        <f t="shared" ref="AW1462" si="2059">SUM(AW1455:AW1461)</f>
        <v>1.887328079895819</v>
      </c>
      <c r="AX1462" s="111">
        <f t="shared" ref="AX1462" si="2060">SUM(AX1455:AX1461)</f>
        <v>1.854088</v>
      </c>
      <c r="AY1462" s="111">
        <f t="shared" ref="AY1462" si="2061">SUM(AY1455:AY1461)</f>
        <v>638.73331600000006</v>
      </c>
      <c r="AZ1462" s="111">
        <f t="shared" ref="AZ1462" si="2062">SUM(AZ1455:AZ1461)</f>
        <v>7.4715724352317441</v>
      </c>
      <c r="BA1462" s="111">
        <f t="shared" ref="BA1462" si="2063">SUM(BA1455:BA1461)</f>
        <v>1.73715</v>
      </c>
      <c r="BB1462" s="111">
        <f t="shared" ref="BB1462" si="2064">SUM(BB1455:BB1461)</f>
        <v>598.44817499999999</v>
      </c>
      <c r="BC1462" s="111">
        <f t="shared" ref="BC1462" si="2065">SUM(BC1455:BC1461)</f>
        <v>7.370767342028226</v>
      </c>
      <c r="BD1462" s="111">
        <f t="shared" ref="BD1462" si="2066">SUM(BD1455:BD1461)</f>
        <v>1.6367219999999998</v>
      </c>
      <c r="BE1462" s="111">
        <f t="shared" ref="BE1462" si="2067">SUM(BE1455:BE1461)</f>
        <v>563.850729</v>
      </c>
      <c r="BF1462" s="111">
        <f t="shared" ref="BF1462" si="2068">SUM(BF1455:BF1461)</f>
        <v>7.2575530192668243</v>
      </c>
      <c r="BG1462" s="111">
        <f t="shared" ref="BG1462" si="2069">SUM(BG1455:BG1461)</f>
        <v>1.5425659999999999</v>
      </c>
      <c r="BH1462" s="111">
        <f t="shared" ref="BH1462" si="2070">SUM(BH1455:BH1461)</f>
        <v>531.41398700000002</v>
      </c>
      <c r="BI1462" s="111">
        <f t="shared" ref="BI1462" si="2071">SUM(BI1455:BI1461)</f>
        <v>7.1479828278426467</v>
      </c>
      <c r="BJ1462" s="225">
        <f t="shared" ref="BJ1462" si="2072">SUM(BJ1455:BJ1461)</f>
        <v>1.4542470000000001</v>
      </c>
      <c r="BK1462" s="225">
        <f t="shared" ref="BK1462" si="2073">SUM(BK1455:BK1461)</f>
        <v>500.9880915</v>
      </c>
      <c r="BL1462" s="225">
        <f t="shared" ref="BL1462" si="2074">SUM(BL1455:BL1461)</f>
        <v>7.0451404609668424</v>
      </c>
      <c r="BM1462" s="112">
        <f t="shared" ref="BM1462" si="2075">SUM(BM1455:BM1461)</f>
        <v>0</v>
      </c>
      <c r="BN1462" s="112">
        <f t="shared" ref="BN1462" si="2076">SUM(BN1455:BN1461)</f>
        <v>0</v>
      </c>
      <c r="BO1462" s="112">
        <f t="shared" ref="BO1462" si="2077">SUM(BO1455:BO1461)</f>
        <v>0</v>
      </c>
      <c r="BP1462" s="112">
        <f t="shared" ref="BP1462" si="2078">SUM(BP1455:BP1461)</f>
        <v>0</v>
      </c>
      <c r="BQ1462" s="111">
        <f t="shared" ref="BQ1462" si="2079">SUM(BQ1455:BQ1461)</f>
        <v>128.22035051310525</v>
      </c>
      <c r="BR1462" s="247">
        <f t="shared" ref="BR1462" si="2080">SUM(BR1455:BR1461)</f>
        <v>0</v>
      </c>
      <c r="BS1462" s="111">
        <f t="shared" ref="BS1462" si="2081">SUM(BS1455:BS1461)</f>
        <v>0</v>
      </c>
      <c r="BT1462" s="111">
        <f>SUM(BT1455:BT1461)</f>
        <v>38.655468717108597</v>
      </c>
      <c r="BU1462" s="111">
        <f t="shared" ref="BU1462" si="2082">SUM(BU1455:BU1461)</f>
        <v>27.484347235066334</v>
      </c>
      <c r="BV1462" s="111">
        <f t="shared" ref="BV1462" si="2083">SUM(BV1455:BV1461)</f>
        <v>31.384829616235642</v>
      </c>
      <c r="BW1462" s="111">
        <f t="shared" ref="BW1462" si="2084">SUM(BW1455:BW1461)</f>
        <v>30.695704944694686</v>
      </c>
      <c r="BX1462" s="225">
        <f t="shared" ref="BX1462" si="2085">SUM(BX1455:BX1461)</f>
        <v>32.887087859265698</v>
      </c>
      <c r="BY1462" s="225">
        <f t="shared" ref="BY1462" si="2086">SUM(BY1455:BY1461)</f>
        <v>34.014254546330228</v>
      </c>
      <c r="BZ1462" s="225">
        <f t="shared" ref="BZ1462" si="2087">SUM(BZ1455:BZ1461)</f>
        <v>68.700610584000003</v>
      </c>
      <c r="CA1462" s="247">
        <f t="shared" ref="CA1462" si="2088">SUM(CA1455:CA1461)</f>
        <v>0</v>
      </c>
      <c r="CB1462" s="225">
        <f>SUM(CB1455:CB1461)</f>
        <v>0</v>
      </c>
      <c r="CC1462" s="225">
        <f t="shared" ref="CC1462" si="2089">SUM(CC1455:CC1461)</f>
        <v>68.781792363999998</v>
      </c>
      <c r="CD1462" s="225">
        <f t="shared" ref="CD1462" si="2090">SUM(CD1455:CD1461)</f>
        <v>0</v>
      </c>
      <c r="CE1462" s="225">
        <f t="shared" ref="CE1462" si="2091">SUM(CE1455:CE1461)</f>
        <v>0</v>
      </c>
      <c r="CF1462" s="225">
        <f t="shared" ref="CF1462" si="2092">SUM(CF1455:CF1461)</f>
        <v>0</v>
      </c>
      <c r="CG1462" s="225">
        <f t="shared" ref="CG1462" si="2093">SUM(CG1455:CG1461)</f>
        <v>0</v>
      </c>
      <c r="CH1462" s="225">
        <f t="shared" ref="CH1462" si="2094">SUM(CH1455:CH1461)</f>
        <v>0</v>
      </c>
      <c r="CI1462" s="89"/>
      <c r="CJ1462" s="89"/>
      <c r="CK1462" s="222"/>
    </row>
    <row r="1463" spans="1:89" hidden="1" outlineLevel="1">
      <c r="A1463" s="117"/>
      <c r="B1463" s="117"/>
      <c r="C1463" s="95" t="s">
        <v>45</v>
      </c>
      <c r="D1463" s="122" t="s">
        <v>105</v>
      </c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23"/>
      <c r="AB1463" s="112"/>
      <c r="AC1463" s="246"/>
      <c r="AD1463" s="246"/>
      <c r="AE1463" s="246"/>
      <c r="AF1463" s="246"/>
      <c r="AG1463" s="246"/>
      <c r="AH1463" s="246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246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246"/>
      <c r="CG1463" s="582"/>
      <c r="CH1463" s="582"/>
      <c r="CI1463" s="112"/>
      <c r="CJ1463" s="112"/>
      <c r="CK1463" s="112"/>
    </row>
    <row r="1464" spans="1:89" hidden="1" outlineLevel="1">
      <c r="A1464" s="117"/>
      <c r="B1464" s="117"/>
      <c r="C1464" s="95"/>
      <c r="D1464" s="122"/>
      <c r="E1464" s="123"/>
      <c r="F1464" s="123"/>
      <c r="G1464" s="111">
        <f>J1464+O1464+P1464+Q1464+R1464</f>
        <v>0</v>
      </c>
      <c r="H1464" s="225">
        <f t="shared" ref="H1464:J1466" si="2095">SUM(I1464:L1464)</f>
        <v>0</v>
      </c>
      <c r="I1464" s="225">
        <f t="shared" si="2095"/>
        <v>0</v>
      </c>
      <c r="J1464" s="111">
        <f t="shared" si="2095"/>
        <v>0</v>
      </c>
      <c r="K1464" s="123"/>
      <c r="L1464" s="123"/>
      <c r="M1464" s="123"/>
      <c r="N1464" s="123"/>
      <c r="O1464" s="123"/>
      <c r="P1464" s="123"/>
      <c r="Q1464" s="123"/>
      <c r="R1464" s="123"/>
      <c r="S1464" s="221"/>
      <c r="T1464" s="123"/>
      <c r="U1464" s="123"/>
      <c r="V1464" s="123"/>
      <c r="W1464" s="123"/>
      <c r="X1464" s="123"/>
      <c r="Y1464" s="123"/>
      <c r="Z1464" s="221"/>
      <c r="AA1464" s="123"/>
      <c r="AB1464" s="111">
        <f>AI1464+AX1464+BA1464+BD1464+BG1464</f>
        <v>0</v>
      </c>
      <c r="AC1464" s="247"/>
      <c r="AD1464" s="247"/>
      <c r="AE1464" s="247"/>
      <c r="AF1464" s="247"/>
      <c r="AG1464" s="247"/>
      <c r="AH1464" s="247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221"/>
      <c r="BK1464" s="221"/>
      <c r="BL1464" s="221"/>
      <c r="BM1464" s="124"/>
      <c r="BN1464" s="124"/>
      <c r="BO1464" s="124"/>
      <c r="BP1464" s="124"/>
      <c r="BQ1464" s="111">
        <f>SUM(BS1464:BW1464)</f>
        <v>0</v>
      </c>
      <c r="BR1464" s="247"/>
      <c r="BS1464" s="123"/>
      <c r="BT1464" s="123"/>
      <c r="BU1464" s="123"/>
      <c r="BV1464" s="123"/>
      <c r="BW1464" s="123"/>
      <c r="BX1464" s="221"/>
      <c r="BY1464" s="221"/>
      <c r="BZ1464" s="111">
        <f>SUM(CA1464:CD1464)</f>
        <v>0</v>
      </c>
      <c r="CA1464" s="123"/>
      <c r="CB1464" s="123"/>
      <c r="CC1464" s="123"/>
      <c r="CD1464" s="123"/>
      <c r="CE1464" s="221"/>
      <c r="CF1464" s="229"/>
      <c r="CG1464" s="578"/>
      <c r="CH1464" s="578"/>
      <c r="CI1464" s="123"/>
      <c r="CJ1464" s="123"/>
      <c r="CK1464" s="117"/>
    </row>
    <row r="1465" spans="1:89" hidden="1" outlineLevel="1">
      <c r="A1465" s="117"/>
      <c r="B1465" s="117"/>
      <c r="C1465" s="95"/>
      <c r="D1465" s="122"/>
      <c r="E1465" s="123"/>
      <c r="F1465" s="123"/>
      <c r="G1465" s="111">
        <f>J1465+O1465+P1465+Q1465+R1465</f>
        <v>0</v>
      </c>
      <c r="H1465" s="225">
        <f t="shared" si="2095"/>
        <v>0</v>
      </c>
      <c r="I1465" s="225">
        <f t="shared" si="2095"/>
        <v>0</v>
      </c>
      <c r="J1465" s="111">
        <f t="shared" si="2095"/>
        <v>0</v>
      </c>
      <c r="K1465" s="90"/>
      <c r="L1465" s="90"/>
      <c r="M1465" s="90"/>
      <c r="N1465" s="90"/>
      <c r="O1465" s="90"/>
      <c r="P1465" s="90"/>
      <c r="Q1465" s="90"/>
      <c r="R1465" s="90"/>
      <c r="S1465" s="224"/>
      <c r="T1465" s="87"/>
      <c r="U1465" s="87"/>
      <c r="V1465" s="87"/>
      <c r="W1465" s="87"/>
      <c r="X1465" s="87"/>
      <c r="Y1465" s="87"/>
      <c r="Z1465" s="222"/>
      <c r="AA1465" s="123"/>
      <c r="AB1465" s="111">
        <f>AI1465+AX1465+BA1465+BD1465+BG1465</f>
        <v>0</v>
      </c>
      <c r="AC1465" s="247"/>
      <c r="AD1465" s="247"/>
      <c r="AE1465" s="247"/>
      <c r="AF1465" s="247"/>
      <c r="AG1465" s="247"/>
      <c r="AH1465" s="247"/>
      <c r="AI1465" s="87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221"/>
      <c r="BK1465" s="221"/>
      <c r="BL1465" s="221"/>
      <c r="BM1465" s="124"/>
      <c r="BN1465" s="124"/>
      <c r="BO1465" s="124"/>
      <c r="BP1465" s="124"/>
      <c r="BQ1465" s="111">
        <f>SUM(BS1465:BW1465)</f>
        <v>0</v>
      </c>
      <c r="BR1465" s="247"/>
      <c r="BS1465" s="123"/>
      <c r="BT1465" s="123"/>
      <c r="BU1465" s="123"/>
      <c r="BV1465" s="123"/>
      <c r="BW1465" s="123"/>
      <c r="BX1465" s="221"/>
      <c r="BY1465" s="221"/>
      <c r="BZ1465" s="111">
        <f>SUM(CA1465:CD1465)</f>
        <v>0</v>
      </c>
      <c r="CA1465" s="123"/>
      <c r="CB1465" s="123"/>
      <c r="CC1465" s="123"/>
      <c r="CD1465" s="123"/>
      <c r="CE1465" s="221"/>
      <c r="CF1465" s="229"/>
      <c r="CG1465" s="578"/>
      <c r="CH1465" s="578"/>
      <c r="CI1465" s="123"/>
      <c r="CJ1465" s="123"/>
      <c r="CK1465" s="117"/>
    </row>
    <row r="1466" spans="1:89" hidden="1" outlineLevel="1">
      <c r="A1466" s="117"/>
      <c r="B1466" s="117"/>
      <c r="C1466" s="95" t="s">
        <v>104</v>
      </c>
      <c r="D1466" s="122"/>
      <c r="E1466" s="123"/>
      <c r="F1466" s="123"/>
      <c r="G1466" s="111">
        <f>J1466+O1466+P1466+Q1466+R1466</f>
        <v>0</v>
      </c>
      <c r="H1466" s="225">
        <f t="shared" si="2095"/>
        <v>0</v>
      </c>
      <c r="I1466" s="225">
        <f t="shared" si="2095"/>
        <v>0</v>
      </c>
      <c r="J1466" s="111">
        <f t="shared" si="2095"/>
        <v>0</v>
      </c>
      <c r="K1466" s="90"/>
      <c r="L1466" s="90"/>
      <c r="M1466" s="90"/>
      <c r="N1466" s="90"/>
      <c r="O1466" s="90"/>
      <c r="P1466" s="90"/>
      <c r="Q1466" s="90"/>
      <c r="R1466" s="90"/>
      <c r="S1466" s="224"/>
      <c r="T1466" s="87"/>
      <c r="U1466" s="87"/>
      <c r="V1466" s="87"/>
      <c r="W1466" s="87"/>
      <c r="X1466" s="87"/>
      <c r="Y1466" s="87"/>
      <c r="Z1466" s="222"/>
      <c r="AA1466" s="123"/>
      <c r="AB1466" s="111">
        <f>AI1466+AX1466+BA1466+BD1466+BG1466</f>
        <v>0</v>
      </c>
      <c r="AC1466" s="247"/>
      <c r="AD1466" s="247"/>
      <c r="AE1466" s="247"/>
      <c r="AF1466" s="247"/>
      <c r="AG1466" s="247"/>
      <c r="AH1466" s="247"/>
      <c r="AI1466" s="87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221"/>
      <c r="BK1466" s="221"/>
      <c r="BL1466" s="221"/>
      <c r="BM1466" s="124"/>
      <c r="BN1466" s="124"/>
      <c r="BO1466" s="124"/>
      <c r="BP1466" s="124"/>
      <c r="BQ1466" s="111">
        <f>SUM(BS1466:BW1466)</f>
        <v>0</v>
      </c>
      <c r="BR1466" s="247"/>
      <c r="BS1466" s="123"/>
      <c r="BT1466" s="123"/>
      <c r="BU1466" s="123"/>
      <c r="BV1466" s="123"/>
      <c r="BW1466" s="123"/>
      <c r="BX1466" s="221"/>
      <c r="BY1466" s="221"/>
      <c r="BZ1466" s="111">
        <f>SUM(CA1466:CD1466)</f>
        <v>0</v>
      </c>
      <c r="CA1466" s="123"/>
      <c r="CB1466" s="123"/>
      <c r="CC1466" s="123"/>
      <c r="CD1466" s="123"/>
      <c r="CE1466" s="221"/>
      <c r="CF1466" s="229"/>
      <c r="CG1466" s="578"/>
      <c r="CH1466" s="578"/>
      <c r="CI1466" s="123"/>
      <c r="CJ1466" s="123"/>
      <c r="CK1466" s="117"/>
    </row>
    <row r="1467" spans="1:89" hidden="1" outlineLevel="1">
      <c r="A1467" s="117"/>
      <c r="B1467" s="117"/>
      <c r="C1467" s="97"/>
      <c r="D1467" s="124" t="s">
        <v>13</v>
      </c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24"/>
      <c r="AB1467" s="111">
        <f>SUM(AB1464:AB1466)</f>
        <v>0</v>
      </c>
      <c r="AC1467" s="247"/>
      <c r="AD1467" s="247"/>
      <c r="AE1467" s="247"/>
      <c r="AF1467" s="247"/>
      <c r="AG1467" s="247"/>
      <c r="AH1467" s="247"/>
      <c r="AI1467" s="111">
        <f>SUM(AI1464:AI1466)</f>
        <v>0</v>
      </c>
      <c r="AJ1467" s="111">
        <f>SUM(AJ1464:AJ1466)</f>
        <v>0</v>
      </c>
      <c r="AK1467" s="111">
        <f t="shared" ref="AK1467:BI1467" si="2096">SUM(AK1464:AK1466)</f>
        <v>0</v>
      </c>
      <c r="AL1467" s="111">
        <f t="shared" si="2096"/>
        <v>0</v>
      </c>
      <c r="AM1467" s="111">
        <f t="shared" si="2096"/>
        <v>0</v>
      </c>
      <c r="AN1467" s="111">
        <f t="shared" si="2096"/>
        <v>0</v>
      </c>
      <c r="AO1467" s="111">
        <f t="shared" si="2096"/>
        <v>0</v>
      </c>
      <c r="AP1467" s="111">
        <f t="shared" si="2096"/>
        <v>0</v>
      </c>
      <c r="AQ1467" s="111">
        <f t="shared" si="2096"/>
        <v>0</v>
      </c>
      <c r="AR1467" s="111">
        <f t="shared" si="2096"/>
        <v>0</v>
      </c>
      <c r="AS1467" s="111">
        <f t="shared" si="2096"/>
        <v>0</v>
      </c>
      <c r="AT1467" s="111">
        <f t="shared" si="2096"/>
        <v>0</v>
      </c>
      <c r="AU1467" s="111">
        <f t="shared" si="2096"/>
        <v>0</v>
      </c>
      <c r="AV1467" s="111">
        <f t="shared" si="2096"/>
        <v>0</v>
      </c>
      <c r="AW1467" s="111">
        <f t="shared" si="2096"/>
        <v>0</v>
      </c>
      <c r="AX1467" s="111">
        <f t="shared" si="2096"/>
        <v>0</v>
      </c>
      <c r="AY1467" s="111">
        <f t="shared" si="2096"/>
        <v>0</v>
      </c>
      <c r="AZ1467" s="111">
        <f t="shared" si="2096"/>
        <v>0</v>
      </c>
      <c r="BA1467" s="111">
        <f t="shared" si="2096"/>
        <v>0</v>
      </c>
      <c r="BB1467" s="111">
        <f t="shared" si="2096"/>
        <v>0</v>
      </c>
      <c r="BC1467" s="111">
        <f t="shared" si="2096"/>
        <v>0</v>
      </c>
      <c r="BD1467" s="111">
        <f t="shared" si="2096"/>
        <v>0</v>
      </c>
      <c r="BE1467" s="111">
        <f t="shared" si="2096"/>
        <v>0</v>
      </c>
      <c r="BF1467" s="111">
        <f t="shared" si="2096"/>
        <v>0</v>
      </c>
      <c r="BG1467" s="111">
        <f t="shared" si="2096"/>
        <v>0</v>
      </c>
      <c r="BH1467" s="111">
        <f t="shared" si="2096"/>
        <v>0</v>
      </c>
      <c r="BI1467" s="111">
        <f t="shared" si="2096"/>
        <v>0</v>
      </c>
      <c r="BJ1467" s="225">
        <f>SUM(BJ1464:BJ1466)</f>
        <v>0</v>
      </c>
      <c r="BK1467" s="225">
        <f>SUM(BK1464:BK1466)</f>
        <v>0</v>
      </c>
      <c r="BL1467" s="225">
        <f>SUM(BL1464:BL1466)</f>
        <v>0</v>
      </c>
      <c r="BM1467" s="112"/>
      <c r="BN1467" s="112"/>
      <c r="BO1467" s="112"/>
      <c r="BP1467" s="112"/>
      <c r="BQ1467" s="111">
        <f t="shared" ref="BQ1467:CD1467" si="2097">SUM(BQ1464:BQ1466)</f>
        <v>0</v>
      </c>
      <c r="BR1467" s="247"/>
      <c r="BS1467" s="111">
        <f t="shared" si="2097"/>
        <v>0</v>
      </c>
      <c r="BT1467" s="111">
        <f t="shared" si="2097"/>
        <v>0</v>
      </c>
      <c r="BU1467" s="111">
        <f t="shared" si="2097"/>
        <v>0</v>
      </c>
      <c r="BV1467" s="111">
        <f t="shared" si="2097"/>
        <v>0</v>
      </c>
      <c r="BW1467" s="111">
        <f t="shared" si="2097"/>
        <v>0</v>
      </c>
      <c r="BX1467" s="225">
        <f>SUM(BX1464:BX1466)</f>
        <v>0</v>
      </c>
      <c r="BY1467" s="225">
        <f>SUM(BY1464:BY1466)</f>
        <v>0</v>
      </c>
      <c r="BZ1467" s="111">
        <f t="shared" si="2097"/>
        <v>0</v>
      </c>
      <c r="CA1467" s="111">
        <f t="shared" si="2097"/>
        <v>0</v>
      </c>
      <c r="CB1467" s="111">
        <f t="shared" si="2097"/>
        <v>0</v>
      </c>
      <c r="CC1467" s="111">
        <f t="shared" si="2097"/>
        <v>0</v>
      </c>
      <c r="CD1467" s="111">
        <f t="shared" si="2097"/>
        <v>0</v>
      </c>
      <c r="CE1467" s="225">
        <f>SUM(CE1464:CE1466)</f>
        <v>0</v>
      </c>
      <c r="CF1467" s="247"/>
      <c r="CG1467" s="570"/>
      <c r="CH1467" s="570"/>
      <c r="CI1467" s="112"/>
      <c r="CJ1467" s="112"/>
      <c r="CK1467" s="112"/>
    </row>
    <row r="1468" spans="1:89" ht="45" hidden="1" outlineLevel="1">
      <c r="A1468" s="117"/>
      <c r="B1468" s="117"/>
      <c r="C1468" s="98" t="s">
        <v>46</v>
      </c>
      <c r="D1468" s="38" t="s">
        <v>290</v>
      </c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23"/>
      <c r="AB1468" s="112"/>
      <c r="AC1468" s="246"/>
      <c r="AD1468" s="246"/>
      <c r="AE1468" s="246"/>
      <c r="AF1468" s="246"/>
      <c r="AG1468" s="246"/>
      <c r="AH1468" s="246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246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246"/>
      <c r="CG1468" s="582"/>
      <c r="CH1468" s="582"/>
      <c r="CI1468" s="112"/>
      <c r="CJ1468" s="112"/>
      <c r="CK1468" s="112"/>
    </row>
    <row r="1469" spans="1:89" hidden="1" outlineLevel="1">
      <c r="A1469" s="117"/>
      <c r="B1469" s="117"/>
      <c r="C1469" s="95" t="s">
        <v>124</v>
      </c>
      <c r="D1469" s="122" t="s">
        <v>101</v>
      </c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24"/>
      <c r="AB1469" s="112"/>
      <c r="AC1469" s="246"/>
      <c r="AD1469" s="246"/>
      <c r="AE1469" s="246"/>
      <c r="AF1469" s="246"/>
      <c r="AG1469" s="246"/>
      <c r="AH1469" s="246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246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246"/>
      <c r="CG1469" s="582"/>
      <c r="CH1469" s="582"/>
      <c r="CI1469" s="112"/>
      <c r="CJ1469" s="112"/>
      <c r="CK1469" s="112"/>
    </row>
    <row r="1470" spans="1:89" hidden="1" outlineLevel="1">
      <c r="A1470" s="117"/>
      <c r="B1470" s="117"/>
      <c r="C1470" s="99"/>
      <c r="D1470" s="117"/>
      <c r="E1470" s="124"/>
      <c r="F1470" s="124"/>
      <c r="G1470" s="111">
        <f>J1470+O1470+P1470+Q1470+R1470</f>
        <v>0</v>
      </c>
      <c r="H1470" s="225">
        <f t="shared" ref="H1470:J1472" si="2098">SUM(I1470:L1470)</f>
        <v>0</v>
      </c>
      <c r="I1470" s="225">
        <f t="shared" si="2098"/>
        <v>0</v>
      </c>
      <c r="J1470" s="111">
        <f t="shared" si="2098"/>
        <v>0</v>
      </c>
      <c r="K1470" s="123"/>
      <c r="L1470" s="123"/>
      <c r="M1470" s="123"/>
      <c r="N1470" s="123"/>
      <c r="O1470" s="123"/>
      <c r="P1470" s="123"/>
      <c r="Q1470" s="123"/>
      <c r="R1470" s="123"/>
      <c r="S1470" s="221"/>
      <c r="T1470" s="123"/>
      <c r="U1470" s="123"/>
      <c r="V1470" s="123"/>
      <c r="W1470" s="123"/>
      <c r="X1470" s="123"/>
      <c r="Y1470" s="123"/>
      <c r="Z1470" s="221"/>
      <c r="AA1470" s="124"/>
      <c r="AB1470" s="111">
        <f>AI1470+AX1470+BA1470+BD1470+BG1470</f>
        <v>0</v>
      </c>
      <c r="AC1470" s="247"/>
      <c r="AD1470" s="247"/>
      <c r="AE1470" s="247"/>
      <c r="AF1470" s="247"/>
      <c r="AG1470" s="247"/>
      <c r="AH1470" s="247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221"/>
      <c r="BK1470" s="221"/>
      <c r="BL1470" s="221"/>
      <c r="BM1470" s="124"/>
      <c r="BN1470" s="124"/>
      <c r="BO1470" s="124"/>
      <c r="BP1470" s="124"/>
      <c r="BQ1470" s="111">
        <f>SUM(BS1470:BW1470)</f>
        <v>0</v>
      </c>
      <c r="BR1470" s="247"/>
      <c r="BS1470" s="123"/>
      <c r="BT1470" s="123"/>
      <c r="BU1470" s="123"/>
      <c r="BV1470" s="123"/>
      <c r="BW1470" s="123"/>
      <c r="BX1470" s="221"/>
      <c r="BY1470" s="221"/>
      <c r="BZ1470" s="111">
        <f>SUM(CA1470:CD1470)</f>
        <v>0</v>
      </c>
      <c r="CA1470" s="123"/>
      <c r="CB1470" s="123"/>
      <c r="CC1470" s="123"/>
      <c r="CD1470" s="123"/>
      <c r="CE1470" s="221"/>
      <c r="CF1470" s="229"/>
      <c r="CG1470" s="578"/>
      <c r="CH1470" s="578"/>
      <c r="CI1470" s="124"/>
      <c r="CJ1470" s="124"/>
      <c r="CK1470" s="117"/>
    </row>
    <row r="1471" spans="1:89" hidden="1" outlineLevel="1">
      <c r="A1471" s="117"/>
      <c r="B1471" s="117"/>
      <c r="C1471" s="99"/>
      <c r="D1471" s="117"/>
      <c r="E1471" s="124"/>
      <c r="F1471" s="124"/>
      <c r="G1471" s="111">
        <f>J1471+O1471+P1471+Q1471+R1471</f>
        <v>0</v>
      </c>
      <c r="H1471" s="225">
        <f t="shared" si="2098"/>
        <v>0</v>
      </c>
      <c r="I1471" s="225">
        <f t="shared" si="2098"/>
        <v>0</v>
      </c>
      <c r="J1471" s="111">
        <f t="shared" si="2098"/>
        <v>0</v>
      </c>
      <c r="K1471" s="90"/>
      <c r="L1471" s="90"/>
      <c r="M1471" s="90"/>
      <c r="N1471" s="90"/>
      <c r="O1471" s="90"/>
      <c r="P1471" s="90"/>
      <c r="Q1471" s="90"/>
      <c r="R1471" s="90"/>
      <c r="S1471" s="224"/>
      <c r="T1471" s="87"/>
      <c r="U1471" s="87"/>
      <c r="V1471" s="87"/>
      <c r="W1471" s="87"/>
      <c r="X1471" s="87"/>
      <c r="Y1471" s="87"/>
      <c r="Z1471" s="222"/>
      <c r="AA1471" s="124"/>
      <c r="AB1471" s="111">
        <f>AI1471+AX1471+BA1471+BD1471+BG1471</f>
        <v>0</v>
      </c>
      <c r="AC1471" s="247"/>
      <c r="AD1471" s="247"/>
      <c r="AE1471" s="247"/>
      <c r="AF1471" s="247"/>
      <c r="AG1471" s="247"/>
      <c r="AH1471" s="247"/>
      <c r="AI1471" s="87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221"/>
      <c r="BK1471" s="221"/>
      <c r="BL1471" s="221"/>
      <c r="BM1471" s="124"/>
      <c r="BN1471" s="124"/>
      <c r="BO1471" s="124"/>
      <c r="BP1471" s="124"/>
      <c r="BQ1471" s="111">
        <f>SUM(BS1471:BW1471)</f>
        <v>0</v>
      </c>
      <c r="BR1471" s="247"/>
      <c r="BS1471" s="87"/>
      <c r="BT1471" s="87"/>
      <c r="BU1471" s="87"/>
      <c r="BV1471" s="87"/>
      <c r="BW1471" s="87"/>
      <c r="BX1471" s="222"/>
      <c r="BY1471" s="222"/>
      <c r="BZ1471" s="111">
        <f>SUM(CA1471:CD1471)</f>
        <v>0</v>
      </c>
      <c r="CA1471" s="87"/>
      <c r="CB1471" s="87"/>
      <c r="CC1471" s="87"/>
      <c r="CD1471" s="87"/>
      <c r="CE1471" s="222"/>
      <c r="CF1471" s="226"/>
      <c r="CG1471" s="568"/>
      <c r="CH1471" s="568"/>
      <c r="CI1471" s="124"/>
      <c r="CJ1471" s="124"/>
      <c r="CK1471" s="117"/>
    </row>
    <row r="1472" spans="1:89" hidden="1" outlineLevel="1">
      <c r="A1472" s="117"/>
      <c r="B1472" s="117"/>
      <c r="C1472" s="99" t="s">
        <v>104</v>
      </c>
      <c r="D1472" s="117"/>
      <c r="E1472" s="124"/>
      <c r="F1472" s="124"/>
      <c r="G1472" s="111">
        <f>J1472+O1472+P1472+Q1472+R1472</f>
        <v>0</v>
      </c>
      <c r="H1472" s="225">
        <f t="shared" si="2098"/>
        <v>0</v>
      </c>
      <c r="I1472" s="225">
        <f t="shared" si="2098"/>
        <v>0</v>
      </c>
      <c r="J1472" s="111">
        <f t="shared" si="2098"/>
        <v>0</v>
      </c>
      <c r="K1472" s="90"/>
      <c r="L1472" s="90"/>
      <c r="M1472" s="90"/>
      <c r="N1472" s="90"/>
      <c r="O1472" s="90"/>
      <c r="P1472" s="90"/>
      <c r="Q1472" s="90"/>
      <c r="R1472" s="90"/>
      <c r="S1472" s="224"/>
      <c r="T1472" s="87"/>
      <c r="U1472" s="87"/>
      <c r="V1472" s="87"/>
      <c r="W1472" s="87"/>
      <c r="X1472" s="87"/>
      <c r="Y1472" s="87"/>
      <c r="Z1472" s="222"/>
      <c r="AA1472" s="124"/>
      <c r="AB1472" s="111">
        <f>AI1472+AX1472+BA1472+BD1472+BG1472</f>
        <v>0</v>
      </c>
      <c r="AC1472" s="247"/>
      <c r="AD1472" s="247"/>
      <c r="AE1472" s="247"/>
      <c r="AF1472" s="247"/>
      <c r="AG1472" s="247"/>
      <c r="AH1472" s="247"/>
      <c r="AI1472" s="87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221"/>
      <c r="BK1472" s="221"/>
      <c r="BL1472" s="221"/>
      <c r="BM1472" s="124"/>
      <c r="BN1472" s="124"/>
      <c r="BO1472" s="124"/>
      <c r="BP1472" s="124"/>
      <c r="BQ1472" s="111">
        <f>SUM(BS1472:BW1472)</f>
        <v>0</v>
      </c>
      <c r="BR1472" s="247"/>
      <c r="BS1472" s="87"/>
      <c r="BT1472" s="87"/>
      <c r="BU1472" s="87"/>
      <c r="BV1472" s="87"/>
      <c r="BW1472" s="87"/>
      <c r="BX1472" s="222"/>
      <c r="BY1472" s="222"/>
      <c r="BZ1472" s="111">
        <f>SUM(CA1472:CD1472)</f>
        <v>0</v>
      </c>
      <c r="CA1472" s="87"/>
      <c r="CB1472" s="87"/>
      <c r="CC1472" s="87"/>
      <c r="CD1472" s="87"/>
      <c r="CE1472" s="222"/>
      <c r="CF1472" s="226"/>
      <c r="CG1472" s="568"/>
      <c r="CH1472" s="568"/>
      <c r="CI1472" s="124"/>
      <c r="CJ1472" s="124"/>
      <c r="CK1472" s="117"/>
    </row>
    <row r="1473" spans="1:89" hidden="1" outlineLevel="1">
      <c r="A1473" s="117"/>
      <c r="B1473" s="117"/>
      <c r="C1473" s="97"/>
      <c r="D1473" s="124" t="s">
        <v>13</v>
      </c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24"/>
      <c r="AB1473" s="111">
        <f>SUM(AB1470:AB1472)</f>
        <v>0</v>
      </c>
      <c r="AC1473" s="247"/>
      <c r="AD1473" s="247"/>
      <c r="AE1473" s="247"/>
      <c r="AF1473" s="247"/>
      <c r="AG1473" s="247"/>
      <c r="AH1473" s="247"/>
      <c r="AI1473" s="111">
        <f>SUM(AI1470:AI1472)</f>
        <v>0</v>
      </c>
      <c r="AJ1473" s="111">
        <f>SUM(AJ1470:AJ1472)</f>
        <v>0</v>
      </c>
      <c r="AK1473" s="111">
        <f t="shared" ref="AK1473:BI1473" si="2099">SUM(AK1470:AK1472)</f>
        <v>0</v>
      </c>
      <c r="AL1473" s="111">
        <f t="shared" si="2099"/>
        <v>0</v>
      </c>
      <c r="AM1473" s="111">
        <f t="shared" si="2099"/>
        <v>0</v>
      </c>
      <c r="AN1473" s="111">
        <f t="shared" si="2099"/>
        <v>0</v>
      </c>
      <c r="AO1473" s="111">
        <f t="shared" si="2099"/>
        <v>0</v>
      </c>
      <c r="AP1473" s="111">
        <f t="shared" si="2099"/>
        <v>0</v>
      </c>
      <c r="AQ1473" s="111">
        <f t="shared" si="2099"/>
        <v>0</v>
      </c>
      <c r="AR1473" s="111">
        <f t="shared" si="2099"/>
        <v>0</v>
      </c>
      <c r="AS1473" s="111">
        <f t="shared" si="2099"/>
        <v>0</v>
      </c>
      <c r="AT1473" s="111">
        <f t="shared" si="2099"/>
        <v>0</v>
      </c>
      <c r="AU1473" s="111">
        <f t="shared" si="2099"/>
        <v>0</v>
      </c>
      <c r="AV1473" s="111">
        <f t="shared" si="2099"/>
        <v>0</v>
      </c>
      <c r="AW1473" s="111">
        <f t="shared" si="2099"/>
        <v>0</v>
      </c>
      <c r="AX1473" s="111">
        <f t="shared" si="2099"/>
        <v>0</v>
      </c>
      <c r="AY1473" s="111">
        <f t="shared" si="2099"/>
        <v>0</v>
      </c>
      <c r="AZ1473" s="111">
        <f t="shared" si="2099"/>
        <v>0</v>
      </c>
      <c r="BA1473" s="111">
        <f t="shared" si="2099"/>
        <v>0</v>
      </c>
      <c r="BB1473" s="111">
        <f t="shared" si="2099"/>
        <v>0</v>
      </c>
      <c r="BC1473" s="111">
        <f t="shared" si="2099"/>
        <v>0</v>
      </c>
      <c r="BD1473" s="111">
        <f t="shared" si="2099"/>
        <v>0</v>
      </c>
      <c r="BE1473" s="111">
        <f t="shared" si="2099"/>
        <v>0</v>
      </c>
      <c r="BF1473" s="111">
        <f t="shared" si="2099"/>
        <v>0</v>
      </c>
      <c r="BG1473" s="111">
        <f t="shared" si="2099"/>
        <v>0</v>
      </c>
      <c r="BH1473" s="111">
        <f t="shared" si="2099"/>
        <v>0</v>
      </c>
      <c r="BI1473" s="111">
        <f t="shared" si="2099"/>
        <v>0</v>
      </c>
      <c r="BJ1473" s="225">
        <f>SUM(BJ1470:BJ1472)</f>
        <v>0</v>
      </c>
      <c r="BK1473" s="225">
        <f>SUM(BK1470:BK1472)</f>
        <v>0</v>
      </c>
      <c r="BL1473" s="225">
        <f>SUM(BL1470:BL1472)</f>
        <v>0</v>
      </c>
      <c r="BM1473" s="112"/>
      <c r="BN1473" s="112"/>
      <c r="BO1473" s="112"/>
      <c r="BP1473" s="112"/>
      <c r="BQ1473" s="111">
        <f t="shared" ref="BQ1473:CD1473" si="2100">SUM(BQ1470:BQ1472)</f>
        <v>0</v>
      </c>
      <c r="BR1473" s="247"/>
      <c r="BS1473" s="111">
        <f t="shared" si="2100"/>
        <v>0</v>
      </c>
      <c r="BT1473" s="111">
        <f t="shared" si="2100"/>
        <v>0</v>
      </c>
      <c r="BU1473" s="111">
        <f t="shared" si="2100"/>
        <v>0</v>
      </c>
      <c r="BV1473" s="111">
        <f t="shared" si="2100"/>
        <v>0</v>
      </c>
      <c r="BW1473" s="111">
        <f t="shared" si="2100"/>
        <v>0</v>
      </c>
      <c r="BX1473" s="225">
        <f>SUM(BX1470:BX1472)</f>
        <v>0</v>
      </c>
      <c r="BY1473" s="225">
        <f>SUM(BY1470:BY1472)</f>
        <v>0</v>
      </c>
      <c r="BZ1473" s="111">
        <f t="shared" si="2100"/>
        <v>0</v>
      </c>
      <c r="CA1473" s="111">
        <f t="shared" si="2100"/>
        <v>0</v>
      </c>
      <c r="CB1473" s="111">
        <f t="shared" si="2100"/>
        <v>0</v>
      </c>
      <c r="CC1473" s="111">
        <f t="shared" si="2100"/>
        <v>0</v>
      </c>
      <c r="CD1473" s="111">
        <f t="shared" si="2100"/>
        <v>0</v>
      </c>
      <c r="CE1473" s="225">
        <f>SUM(CE1470:CE1472)</f>
        <v>0</v>
      </c>
      <c r="CF1473" s="247"/>
      <c r="CG1473" s="570"/>
      <c r="CH1473" s="570"/>
      <c r="CI1473" s="112"/>
      <c r="CJ1473" s="112"/>
      <c r="CK1473" s="112"/>
    </row>
    <row r="1474" spans="1:89" hidden="1" outlineLevel="1">
      <c r="A1474" s="117"/>
      <c r="B1474" s="117"/>
      <c r="C1474" s="95" t="s">
        <v>125</v>
      </c>
      <c r="D1474" s="122" t="s">
        <v>105</v>
      </c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24"/>
      <c r="AB1474" s="112"/>
      <c r="AC1474" s="246"/>
      <c r="AD1474" s="246"/>
      <c r="AE1474" s="246"/>
      <c r="AF1474" s="246"/>
      <c r="AG1474" s="246"/>
      <c r="AH1474" s="246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246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246"/>
      <c r="CG1474" s="582"/>
      <c r="CH1474" s="582"/>
      <c r="CI1474" s="112"/>
      <c r="CJ1474" s="112"/>
      <c r="CK1474" s="112"/>
    </row>
    <row r="1475" spans="1:89" hidden="1" outlineLevel="1">
      <c r="A1475" s="117"/>
      <c r="B1475" s="117"/>
      <c r="C1475" s="100"/>
      <c r="D1475" s="117"/>
      <c r="E1475" s="124"/>
      <c r="F1475" s="124"/>
      <c r="G1475" s="111">
        <f>J1475+O1475+P1475+Q1475+R1475</f>
        <v>0</v>
      </c>
      <c r="H1475" s="225">
        <f t="shared" ref="H1475:J1477" si="2101">SUM(I1475:L1475)</f>
        <v>0</v>
      </c>
      <c r="I1475" s="225">
        <f t="shared" si="2101"/>
        <v>0</v>
      </c>
      <c r="J1475" s="111">
        <f t="shared" si="2101"/>
        <v>0</v>
      </c>
      <c r="K1475" s="123"/>
      <c r="L1475" s="123"/>
      <c r="M1475" s="123"/>
      <c r="N1475" s="123"/>
      <c r="O1475" s="123"/>
      <c r="P1475" s="123"/>
      <c r="Q1475" s="123"/>
      <c r="R1475" s="123"/>
      <c r="S1475" s="221"/>
      <c r="T1475" s="123"/>
      <c r="U1475" s="123"/>
      <c r="V1475" s="123"/>
      <c r="W1475" s="123"/>
      <c r="X1475" s="123"/>
      <c r="Y1475" s="123"/>
      <c r="Z1475" s="221"/>
      <c r="AA1475" s="124"/>
      <c r="AB1475" s="111">
        <f>AI1475+AX1475+BA1475+BD1475+BG1475</f>
        <v>0</v>
      </c>
      <c r="AC1475" s="247"/>
      <c r="AD1475" s="247"/>
      <c r="AE1475" s="247"/>
      <c r="AF1475" s="247"/>
      <c r="AG1475" s="247"/>
      <c r="AH1475" s="247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221"/>
      <c r="BK1475" s="221"/>
      <c r="BL1475" s="221"/>
      <c r="BM1475" s="124"/>
      <c r="BN1475" s="124"/>
      <c r="BO1475" s="124"/>
      <c r="BP1475" s="124"/>
      <c r="BQ1475" s="111">
        <f>SUM(BS1475:BW1475)</f>
        <v>0</v>
      </c>
      <c r="BR1475" s="247"/>
      <c r="BS1475" s="123"/>
      <c r="BT1475" s="123"/>
      <c r="BU1475" s="123"/>
      <c r="BV1475" s="123"/>
      <c r="BW1475" s="123"/>
      <c r="BX1475" s="221"/>
      <c r="BY1475" s="221"/>
      <c r="BZ1475" s="111">
        <f>SUM(CA1475:CD1475)</f>
        <v>0</v>
      </c>
      <c r="CA1475" s="123"/>
      <c r="CB1475" s="123"/>
      <c r="CC1475" s="123"/>
      <c r="CD1475" s="123"/>
      <c r="CE1475" s="221"/>
      <c r="CF1475" s="229"/>
      <c r="CG1475" s="578"/>
      <c r="CH1475" s="578"/>
      <c r="CI1475" s="124"/>
      <c r="CJ1475" s="124"/>
      <c r="CK1475" s="117"/>
    </row>
    <row r="1476" spans="1:89" hidden="1" outlineLevel="1">
      <c r="A1476" s="117"/>
      <c r="B1476" s="117"/>
      <c r="C1476" s="100"/>
      <c r="D1476" s="117"/>
      <c r="E1476" s="124"/>
      <c r="F1476" s="124"/>
      <c r="G1476" s="111">
        <f>J1476+O1476+P1476+Q1476+R1476</f>
        <v>0</v>
      </c>
      <c r="H1476" s="225">
        <f t="shared" si="2101"/>
        <v>0</v>
      </c>
      <c r="I1476" s="225">
        <f t="shared" si="2101"/>
        <v>0</v>
      </c>
      <c r="J1476" s="111">
        <f t="shared" si="2101"/>
        <v>0</v>
      </c>
      <c r="K1476" s="90"/>
      <c r="L1476" s="90"/>
      <c r="M1476" s="90"/>
      <c r="N1476" s="90"/>
      <c r="O1476" s="90"/>
      <c r="P1476" s="90"/>
      <c r="Q1476" s="90"/>
      <c r="R1476" s="90"/>
      <c r="S1476" s="224"/>
      <c r="T1476" s="87"/>
      <c r="U1476" s="87"/>
      <c r="V1476" s="87"/>
      <c r="W1476" s="87"/>
      <c r="X1476" s="87"/>
      <c r="Y1476" s="87"/>
      <c r="Z1476" s="222"/>
      <c r="AA1476" s="124"/>
      <c r="AB1476" s="111">
        <f>AI1476+AX1476+BA1476+BD1476+BG1476</f>
        <v>0</v>
      </c>
      <c r="AC1476" s="247"/>
      <c r="AD1476" s="247"/>
      <c r="AE1476" s="247"/>
      <c r="AF1476" s="247"/>
      <c r="AG1476" s="247"/>
      <c r="AH1476" s="247"/>
      <c r="AI1476" s="87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221"/>
      <c r="BK1476" s="221"/>
      <c r="BL1476" s="221"/>
      <c r="BM1476" s="124"/>
      <c r="BN1476" s="124"/>
      <c r="BO1476" s="124"/>
      <c r="BP1476" s="124"/>
      <c r="BQ1476" s="111">
        <f>SUM(BS1476:BW1476)</f>
        <v>0</v>
      </c>
      <c r="BR1476" s="247"/>
      <c r="BS1476" s="123"/>
      <c r="BT1476" s="123"/>
      <c r="BU1476" s="123"/>
      <c r="BV1476" s="123"/>
      <c r="BW1476" s="123"/>
      <c r="BX1476" s="221"/>
      <c r="BY1476" s="221"/>
      <c r="BZ1476" s="111">
        <f>SUM(CA1476:CD1476)</f>
        <v>0</v>
      </c>
      <c r="CA1476" s="123"/>
      <c r="CB1476" s="123"/>
      <c r="CC1476" s="123"/>
      <c r="CD1476" s="123"/>
      <c r="CE1476" s="221"/>
      <c r="CF1476" s="229"/>
      <c r="CG1476" s="578"/>
      <c r="CH1476" s="578"/>
      <c r="CI1476" s="124"/>
      <c r="CJ1476" s="124"/>
      <c r="CK1476" s="117"/>
    </row>
    <row r="1477" spans="1:89" hidden="1" outlineLevel="1">
      <c r="A1477" s="117"/>
      <c r="B1477" s="117"/>
      <c r="C1477" s="100" t="s">
        <v>104</v>
      </c>
      <c r="D1477" s="117"/>
      <c r="E1477" s="124"/>
      <c r="F1477" s="124"/>
      <c r="G1477" s="111">
        <f>J1477+O1477+P1477+Q1477+R1477</f>
        <v>0</v>
      </c>
      <c r="H1477" s="225">
        <f t="shared" si="2101"/>
        <v>0</v>
      </c>
      <c r="I1477" s="225">
        <f t="shared" si="2101"/>
        <v>0</v>
      </c>
      <c r="J1477" s="111">
        <f t="shared" si="2101"/>
        <v>0</v>
      </c>
      <c r="K1477" s="90"/>
      <c r="L1477" s="90"/>
      <c r="M1477" s="90"/>
      <c r="N1477" s="90"/>
      <c r="O1477" s="90"/>
      <c r="P1477" s="90"/>
      <c r="Q1477" s="90"/>
      <c r="R1477" s="90"/>
      <c r="S1477" s="224"/>
      <c r="T1477" s="87"/>
      <c r="U1477" s="87"/>
      <c r="V1477" s="87"/>
      <c r="W1477" s="87"/>
      <c r="X1477" s="87"/>
      <c r="Y1477" s="87"/>
      <c r="Z1477" s="222"/>
      <c r="AA1477" s="124"/>
      <c r="AB1477" s="111">
        <f>AI1477+AX1477+BA1477+BD1477+BG1477</f>
        <v>0</v>
      </c>
      <c r="AC1477" s="247"/>
      <c r="AD1477" s="247"/>
      <c r="AE1477" s="247"/>
      <c r="AF1477" s="247"/>
      <c r="AG1477" s="247"/>
      <c r="AH1477" s="247"/>
      <c r="AI1477" s="87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221"/>
      <c r="BK1477" s="221"/>
      <c r="BL1477" s="221"/>
      <c r="BM1477" s="124"/>
      <c r="BN1477" s="124"/>
      <c r="BO1477" s="124"/>
      <c r="BP1477" s="124"/>
      <c r="BQ1477" s="111">
        <f>SUM(BS1477:BW1477)</f>
        <v>0</v>
      </c>
      <c r="BR1477" s="247"/>
      <c r="BS1477" s="123"/>
      <c r="BT1477" s="123"/>
      <c r="BU1477" s="123"/>
      <c r="BV1477" s="123"/>
      <c r="BW1477" s="123"/>
      <c r="BX1477" s="221"/>
      <c r="BY1477" s="221"/>
      <c r="BZ1477" s="111">
        <f>SUM(CA1477:CD1477)</f>
        <v>0</v>
      </c>
      <c r="CA1477" s="123"/>
      <c r="CB1477" s="123"/>
      <c r="CC1477" s="123"/>
      <c r="CD1477" s="123"/>
      <c r="CE1477" s="221"/>
      <c r="CF1477" s="229"/>
      <c r="CG1477" s="578"/>
      <c r="CH1477" s="578"/>
      <c r="CI1477" s="124"/>
      <c r="CJ1477" s="124"/>
      <c r="CK1477" s="117"/>
    </row>
    <row r="1478" spans="1:89" hidden="1" outlineLevel="1">
      <c r="A1478" s="117"/>
      <c r="B1478" s="117"/>
      <c r="C1478" s="97"/>
      <c r="D1478" s="124" t="s">
        <v>13</v>
      </c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24"/>
      <c r="AB1478" s="111">
        <f>SUM(AB1475:AB1477)</f>
        <v>0</v>
      </c>
      <c r="AC1478" s="247"/>
      <c r="AD1478" s="247"/>
      <c r="AE1478" s="247"/>
      <c r="AF1478" s="247"/>
      <c r="AG1478" s="247"/>
      <c r="AH1478" s="247"/>
      <c r="AI1478" s="111">
        <f>SUM(AI1475:AI1477)</f>
        <v>0</v>
      </c>
      <c r="AJ1478" s="111">
        <f>SUM(AJ1475:AJ1477)</f>
        <v>0</v>
      </c>
      <c r="AK1478" s="111">
        <f t="shared" ref="AK1478:BI1478" si="2102">SUM(AK1475:AK1477)</f>
        <v>0</v>
      </c>
      <c r="AL1478" s="111">
        <f t="shared" si="2102"/>
        <v>0</v>
      </c>
      <c r="AM1478" s="111">
        <f t="shared" si="2102"/>
        <v>0</v>
      </c>
      <c r="AN1478" s="111">
        <f t="shared" si="2102"/>
        <v>0</v>
      </c>
      <c r="AO1478" s="111">
        <f t="shared" si="2102"/>
        <v>0</v>
      </c>
      <c r="AP1478" s="111">
        <f t="shared" si="2102"/>
        <v>0</v>
      </c>
      <c r="AQ1478" s="111">
        <f t="shared" si="2102"/>
        <v>0</v>
      </c>
      <c r="AR1478" s="111">
        <f t="shared" si="2102"/>
        <v>0</v>
      </c>
      <c r="AS1478" s="111">
        <f t="shared" si="2102"/>
        <v>0</v>
      </c>
      <c r="AT1478" s="111">
        <f t="shared" si="2102"/>
        <v>0</v>
      </c>
      <c r="AU1478" s="111">
        <f t="shared" si="2102"/>
        <v>0</v>
      </c>
      <c r="AV1478" s="111">
        <f t="shared" si="2102"/>
        <v>0</v>
      </c>
      <c r="AW1478" s="111">
        <f t="shared" si="2102"/>
        <v>0</v>
      </c>
      <c r="AX1478" s="111">
        <f t="shared" si="2102"/>
        <v>0</v>
      </c>
      <c r="AY1478" s="111">
        <f t="shared" si="2102"/>
        <v>0</v>
      </c>
      <c r="AZ1478" s="111">
        <f t="shared" si="2102"/>
        <v>0</v>
      </c>
      <c r="BA1478" s="111">
        <f t="shared" si="2102"/>
        <v>0</v>
      </c>
      <c r="BB1478" s="111">
        <f t="shared" si="2102"/>
        <v>0</v>
      </c>
      <c r="BC1478" s="111">
        <f t="shared" si="2102"/>
        <v>0</v>
      </c>
      <c r="BD1478" s="111">
        <f t="shared" si="2102"/>
        <v>0</v>
      </c>
      <c r="BE1478" s="111">
        <f t="shared" si="2102"/>
        <v>0</v>
      </c>
      <c r="BF1478" s="111">
        <f t="shared" si="2102"/>
        <v>0</v>
      </c>
      <c r="BG1478" s="111">
        <f t="shared" si="2102"/>
        <v>0</v>
      </c>
      <c r="BH1478" s="111">
        <f t="shared" si="2102"/>
        <v>0</v>
      </c>
      <c r="BI1478" s="111">
        <f t="shared" si="2102"/>
        <v>0</v>
      </c>
      <c r="BJ1478" s="225">
        <f>SUM(BJ1475:BJ1477)</f>
        <v>0</v>
      </c>
      <c r="BK1478" s="225">
        <f>SUM(BK1475:BK1477)</f>
        <v>0</v>
      </c>
      <c r="BL1478" s="225">
        <f>SUM(BL1475:BL1477)</f>
        <v>0</v>
      </c>
      <c r="BM1478" s="112"/>
      <c r="BN1478" s="112"/>
      <c r="BO1478" s="112"/>
      <c r="BP1478" s="112"/>
      <c r="BQ1478" s="111">
        <f t="shared" ref="BQ1478:CD1478" si="2103">SUM(BQ1475:BQ1477)</f>
        <v>0</v>
      </c>
      <c r="BR1478" s="247"/>
      <c r="BS1478" s="111">
        <f t="shared" si="2103"/>
        <v>0</v>
      </c>
      <c r="BT1478" s="111">
        <f t="shared" si="2103"/>
        <v>0</v>
      </c>
      <c r="BU1478" s="111">
        <f t="shared" si="2103"/>
        <v>0</v>
      </c>
      <c r="BV1478" s="111">
        <f t="shared" si="2103"/>
        <v>0</v>
      </c>
      <c r="BW1478" s="111">
        <f t="shared" si="2103"/>
        <v>0</v>
      </c>
      <c r="BX1478" s="225">
        <f>SUM(BX1475:BX1477)</f>
        <v>0</v>
      </c>
      <c r="BY1478" s="225">
        <f>SUM(BY1475:BY1477)</f>
        <v>0</v>
      </c>
      <c r="BZ1478" s="111">
        <f t="shared" si="2103"/>
        <v>0</v>
      </c>
      <c r="CA1478" s="111">
        <f t="shared" si="2103"/>
        <v>0</v>
      </c>
      <c r="CB1478" s="111">
        <f t="shared" si="2103"/>
        <v>0</v>
      </c>
      <c r="CC1478" s="111">
        <f t="shared" si="2103"/>
        <v>0</v>
      </c>
      <c r="CD1478" s="111">
        <f t="shared" si="2103"/>
        <v>0</v>
      </c>
      <c r="CE1478" s="225">
        <f>SUM(CE1475:CE1477)</f>
        <v>0</v>
      </c>
      <c r="CF1478" s="247"/>
      <c r="CG1478" s="570"/>
      <c r="CH1478" s="570"/>
      <c r="CI1478" s="112"/>
      <c r="CJ1478" s="112"/>
      <c r="CK1478" s="112"/>
    </row>
    <row r="1479" spans="1:89" ht="78.75" outlineLevel="1">
      <c r="A1479" s="119"/>
      <c r="B1479" s="119"/>
      <c r="C1479" s="101">
        <v>2</v>
      </c>
      <c r="D1479" s="25" t="s">
        <v>291</v>
      </c>
      <c r="E1479" s="173"/>
      <c r="F1479" s="173"/>
      <c r="G1479" s="173"/>
      <c r="H1479" s="173"/>
      <c r="I1479" s="173"/>
      <c r="J1479" s="173"/>
      <c r="K1479" s="173"/>
      <c r="L1479" s="173"/>
      <c r="M1479" s="173"/>
      <c r="N1479" s="173"/>
      <c r="O1479" s="173"/>
      <c r="P1479" s="173"/>
      <c r="Q1479" s="173"/>
      <c r="R1479" s="173"/>
      <c r="S1479" s="173"/>
      <c r="T1479" s="173"/>
      <c r="U1479" s="173"/>
      <c r="V1479" s="173"/>
      <c r="W1479" s="173"/>
      <c r="X1479" s="173"/>
      <c r="Y1479" s="173"/>
      <c r="Z1479" s="173"/>
      <c r="AA1479" s="173"/>
      <c r="AB1479" s="173"/>
      <c r="AC1479" s="252"/>
      <c r="AD1479" s="252"/>
      <c r="AE1479" s="252"/>
      <c r="AF1479" s="252"/>
      <c r="AG1479" s="252"/>
      <c r="AH1479" s="252"/>
      <c r="AI1479" s="173"/>
      <c r="AJ1479" s="164">
        <f>AJ1485+AJ1490+AJ1495+AJ1500+AJ1505+AJ1510+AJ1516+AJ1521+AJ1526+AJ1531+AJ1536+AJ1541</f>
        <v>20.77520475309548</v>
      </c>
      <c r="AK1479" s="164">
        <f>AK1485+AK1490+AK1495+AK1500+AK1505+AK1510+AK1516+AK1521+AK1526+AK1531+AK1536+AK1541</f>
        <v>0.40839439202375505</v>
      </c>
      <c r="AL1479" s="173"/>
      <c r="AM1479" s="164">
        <f>AM1485+AM1490+AM1495+AM1500+AM1505+AM1510+AM1516+AM1521+AM1526+AM1531+AM1536+AM1541</f>
        <v>0.18002881000000001</v>
      </c>
      <c r="AN1479" s="164">
        <f>AN1485+AN1490+AN1495+AN1500+AN1505+AN1510+AN1516+AN1521+AN1526+AN1531+AN1536+AN1541</f>
        <v>3.3277894400000002E-3</v>
      </c>
      <c r="AO1479" s="173"/>
      <c r="AP1479" s="164">
        <f>AP1485+AP1490+AP1495+AP1500+AP1505+AP1510+AP1516+AP1521+AP1526+AP1531+AP1536+AP1541</f>
        <v>0.54008643000000001</v>
      </c>
      <c r="AQ1479" s="164">
        <f>AQ1485+AQ1490+AQ1495+AQ1500+AQ1505+AQ1510+AQ1516+AQ1521+AQ1526+AQ1531+AQ1536+AQ1541</f>
        <v>9.9833683199999999E-3</v>
      </c>
      <c r="AR1479" s="173"/>
      <c r="AS1479" s="164">
        <f>AS1485+AS1490+AS1495+AS1500+AS1505+AS1510+AS1516+AS1521+AS1526+AS1531+AS1536+AS1541</f>
        <v>0.82813252600000009</v>
      </c>
      <c r="AT1479" s="164">
        <f>AT1485+AT1490+AT1495+AT1500+AT1505+AT1510+AT1516+AT1521+AT1526+AT1531+AT1536+AT1541</f>
        <v>1.5307831424000001E-2</v>
      </c>
      <c r="AU1479" s="173"/>
      <c r="AV1479" s="164">
        <f>AV1485+AV1490+AV1495+AV1500+AV1505+AV1510+AV1516+AV1521+AV1526+AV1531+AV1536+AV1541</f>
        <v>0.21603457199999998</v>
      </c>
      <c r="AW1479" s="164">
        <f>AW1485+AW1490+AW1495+AW1500+AW1505+AW1510+AW1516+AW1521+AW1526+AW1531+AW1536+AW1541</f>
        <v>3.9933473279999999E-3</v>
      </c>
      <c r="AX1479" s="173"/>
      <c r="AY1479" s="164">
        <f>AY1485+AY1490+AY1495+AY1500+AY1505+AY1510+AY1516+AY1521+AY1526+AY1531+AY1536+AY1541</f>
        <v>1.7642823380000001</v>
      </c>
      <c r="AZ1479" s="164">
        <f>AZ1485+AZ1490+AZ1495+AZ1500+AZ1505+AZ1510+AZ1516+AZ1521+AZ1526+AZ1531+AZ1536+AZ1541</f>
        <v>3.2612336512000004E-2</v>
      </c>
      <c r="BA1479" s="173"/>
      <c r="BB1479" s="164">
        <f>BB1485+BB1490+BB1495+BB1500+BB1505+BB1510+BB1516+BB1521+BB1526+BB1531+BB1536+BB1541</f>
        <v>2.1238692944444435</v>
      </c>
      <c r="BC1479" s="164">
        <f>BC1485+BC1490+BC1495+BC1500+BC1505+BC1510+BC1516+BC1521+BC1526+BC1531+BC1536+BC1541</f>
        <v>3.9259215288888871E-2</v>
      </c>
      <c r="BD1479" s="173"/>
      <c r="BE1479" s="164">
        <f>BE1485+BE1490+BE1495+BE1500+BE1505+BE1510+BE1516+BE1521+BE1526+BE1531+BE1536+BE1541</f>
        <v>2.4839269144444436</v>
      </c>
      <c r="BF1479" s="164">
        <f>BF1485+BF1490+BF1495+BF1500+BF1505+BF1510+BF1516+BF1521+BF1526+BF1531+BF1536+BF1541</f>
        <v>4.591479416888887E-2</v>
      </c>
      <c r="BG1479" s="173"/>
      <c r="BH1479" s="164">
        <f>BH1485+BH1490+BH1495+BH1500+BH1505+BH1510+BH1516+BH1521+BH1526+BH1531+BH1536+BH1541</f>
        <v>1.2602016700000001</v>
      </c>
      <c r="BI1479" s="164">
        <f>BI1485+BI1490+BI1495+BI1500+BI1505+BI1510+BI1516+BI1521+BI1526+BI1531+BI1536+BI1541</f>
        <v>2.3294526079999999E-2</v>
      </c>
      <c r="BJ1479" s="173"/>
      <c r="BK1479" s="164">
        <f>BK1485+BK1490+BK1495+BK1500+BK1505+BK1510+BK1516+BK1521+BK1526+BK1531+BK1536+BK1541</f>
        <v>1.2602016700000001</v>
      </c>
      <c r="BL1479" s="164">
        <f>BL1485+BL1490+BL1495+BL1500+BL1505+BL1510+BL1516+BL1521+BL1526+BL1531+BL1536+BL1541</f>
        <v>2.3294526079999999E-2</v>
      </c>
      <c r="BM1479" s="173"/>
      <c r="BN1479" s="173"/>
      <c r="BO1479" s="173"/>
      <c r="BP1479" s="173"/>
      <c r="BQ1479" s="164">
        <f>BQ1485+BQ1490+BQ1495+BQ1500+BQ1505+BQ1510+BQ1516+BQ1521+BQ1526+BQ1531+BQ1536+BQ1541</f>
        <v>2.2256976341138897</v>
      </c>
      <c r="BR1479" s="248"/>
      <c r="BS1479" s="164">
        <f>BS1485+BS1490+BS1495+BS1500+BS1505+BS1510+BS1516+BS1521+BS1526+BS1531+BS1536+BS1541</f>
        <v>0</v>
      </c>
      <c r="BT1479" s="164">
        <f t="shared" ref="BT1479:CH1479" si="2104">BT1485+BT1490+BT1495+BT1500+BT1505+BT1510+BT1516+BT1521+BT1526+BT1531+BT1536+BT1541</f>
        <v>5.3897816060943862E-2</v>
      </c>
      <c r="BU1479" s="164">
        <f t="shared" si="2104"/>
        <v>0.73337417000000005</v>
      </c>
      <c r="BV1479" s="164">
        <f t="shared" si="2104"/>
        <v>0.70505147805294599</v>
      </c>
      <c r="BW1479" s="164">
        <f t="shared" si="2104"/>
        <v>0.73337417000000005</v>
      </c>
      <c r="BX1479" s="164">
        <f t="shared" si="2104"/>
        <v>0.70752796095653203</v>
      </c>
      <c r="BY1479" s="164">
        <f t="shared" si="2104"/>
        <v>0.70752796095653203</v>
      </c>
      <c r="BZ1479" s="164">
        <f t="shared" si="2104"/>
        <v>0.39335516999999998</v>
      </c>
      <c r="CA1479" s="164">
        <f t="shared" si="2104"/>
        <v>0</v>
      </c>
      <c r="CB1479" s="164">
        <f t="shared" si="2104"/>
        <v>0</v>
      </c>
      <c r="CC1479" s="164">
        <f t="shared" si="2104"/>
        <v>0.39335516999999998</v>
      </c>
      <c r="CD1479" s="164">
        <f t="shared" si="2104"/>
        <v>0</v>
      </c>
      <c r="CE1479" s="164">
        <f t="shared" si="2104"/>
        <v>0</v>
      </c>
      <c r="CF1479" s="164">
        <f t="shared" si="2104"/>
        <v>0</v>
      </c>
      <c r="CG1479" s="164">
        <f t="shared" si="2104"/>
        <v>0</v>
      </c>
      <c r="CH1479" s="164">
        <f t="shared" si="2104"/>
        <v>0</v>
      </c>
      <c r="CI1479" s="173"/>
      <c r="CJ1479" s="173"/>
      <c r="CK1479" s="173"/>
    </row>
    <row r="1480" spans="1:89" outlineLevel="1">
      <c r="A1480" s="214"/>
      <c r="B1480" s="214"/>
      <c r="C1480" s="102" t="s">
        <v>51</v>
      </c>
      <c r="D1480" s="36" t="s">
        <v>101</v>
      </c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221"/>
      <c r="AB1480" s="112"/>
      <c r="AC1480" s="246"/>
      <c r="AD1480" s="246"/>
      <c r="AE1480" s="246"/>
      <c r="AF1480" s="246"/>
      <c r="AG1480" s="246"/>
      <c r="AH1480" s="246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246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246"/>
      <c r="CG1480" s="582"/>
      <c r="CH1480" s="582"/>
      <c r="CI1480" s="112"/>
      <c r="CJ1480" s="112"/>
      <c r="CK1480" s="112"/>
    </row>
    <row r="1481" spans="1:89" outlineLevel="1">
      <c r="A1481" s="214"/>
      <c r="B1481" s="214"/>
      <c r="C1481" s="103" t="s">
        <v>126</v>
      </c>
      <c r="D1481" s="583" t="s">
        <v>106</v>
      </c>
      <c r="E1481" s="214"/>
      <c r="F1481" s="214"/>
      <c r="G1481" s="575"/>
      <c r="H1481" s="225"/>
      <c r="I1481" s="571"/>
      <c r="J1481" s="225"/>
      <c r="K1481" s="221"/>
      <c r="L1481" s="221"/>
      <c r="M1481" s="221"/>
      <c r="N1481" s="221"/>
      <c r="O1481" s="571"/>
      <c r="P1481" s="221"/>
      <c r="Q1481" s="221"/>
      <c r="R1481" s="221"/>
      <c r="S1481" s="221"/>
      <c r="T1481" s="221">
        <f t="shared" ref="T1481:T1484" si="2105">SUM(U1481:Z1481)</f>
        <v>0</v>
      </c>
      <c r="U1481" s="221"/>
      <c r="V1481" s="221"/>
      <c r="W1481" s="221"/>
      <c r="X1481" s="221"/>
      <c r="Y1481" s="221"/>
      <c r="Z1481" s="221"/>
      <c r="AA1481" s="214"/>
      <c r="AB1481" s="225"/>
      <c r="AC1481" s="247"/>
      <c r="AD1481" s="247"/>
      <c r="AE1481" s="247"/>
      <c r="AF1481" s="247"/>
      <c r="AG1481" s="247"/>
      <c r="AH1481" s="247"/>
      <c r="AI1481" s="221"/>
      <c r="AJ1481" s="221"/>
      <c r="AK1481" s="221"/>
      <c r="AL1481" s="221"/>
      <c r="AM1481" s="222"/>
      <c r="AN1481" s="221"/>
      <c r="AO1481" s="221"/>
      <c r="AP1481" s="222"/>
      <c r="AQ1481" s="221"/>
      <c r="AR1481" s="221"/>
      <c r="AS1481" s="222"/>
      <c r="AT1481" s="221"/>
      <c r="AU1481" s="221"/>
      <c r="AV1481" s="222"/>
      <c r="AW1481" s="221"/>
      <c r="AX1481" s="222"/>
      <c r="AY1481" s="222"/>
      <c r="AZ1481" s="222"/>
      <c r="BA1481" s="221"/>
      <c r="BB1481" s="222"/>
      <c r="BC1481" s="221"/>
      <c r="BD1481" s="221"/>
      <c r="BE1481" s="222"/>
      <c r="BF1481" s="221"/>
      <c r="BG1481" s="221"/>
      <c r="BH1481" s="222"/>
      <c r="BI1481" s="221"/>
      <c r="BJ1481" s="221"/>
      <c r="BK1481" s="222"/>
      <c r="BL1481" s="221"/>
      <c r="BM1481" s="221"/>
      <c r="BN1481" s="221"/>
      <c r="BO1481" s="221"/>
      <c r="BP1481" s="221"/>
      <c r="BQ1481" s="225"/>
      <c r="BR1481" s="221"/>
      <c r="BS1481" s="221"/>
      <c r="BT1481" s="221"/>
      <c r="BU1481" s="221"/>
      <c r="BV1481" s="221"/>
      <c r="BW1481" s="221"/>
      <c r="BX1481" s="221"/>
      <c r="BY1481" s="221"/>
      <c r="BZ1481" s="225"/>
      <c r="CA1481" s="221"/>
      <c r="CB1481" s="221"/>
      <c r="CC1481" s="221"/>
      <c r="CD1481" s="221"/>
      <c r="CE1481" s="221"/>
      <c r="CF1481" s="229"/>
      <c r="CG1481" s="578"/>
      <c r="CH1481" s="578"/>
      <c r="CI1481" s="112"/>
      <c r="CJ1481" s="112"/>
      <c r="CK1481" s="112"/>
    </row>
    <row r="1482" spans="1:89" ht="60" outlineLevel="1">
      <c r="A1482" s="214"/>
      <c r="B1482" s="214"/>
      <c r="C1482" s="103"/>
      <c r="D1482" s="231" t="s">
        <v>337</v>
      </c>
      <c r="E1482" s="214" t="s">
        <v>75</v>
      </c>
      <c r="F1482" s="214" t="s">
        <v>14</v>
      </c>
      <c r="G1482" s="599">
        <f t="shared" ref="G1482:G1484" si="2106">J1482+O1482+P1482+Q1482+I1482</f>
        <v>177</v>
      </c>
      <c r="H1482" s="225">
        <f>1+19</f>
        <v>20</v>
      </c>
      <c r="I1482" s="571">
        <v>7</v>
      </c>
      <c r="J1482" s="225">
        <v>86</v>
      </c>
      <c r="K1482" s="224">
        <v>0</v>
      </c>
      <c r="L1482" s="224">
        <v>0</v>
      </c>
      <c r="M1482" s="224">
        <v>20</v>
      </c>
      <c r="N1482" s="224">
        <v>4</v>
      </c>
      <c r="O1482" s="571">
        <f t="shared" ref="O1482:O1483" si="2107">SUM(K1482:N1482)</f>
        <v>24</v>
      </c>
      <c r="P1482" s="224">
        <v>25</v>
      </c>
      <c r="Q1482" s="224">
        <v>35</v>
      </c>
      <c r="R1482" s="224">
        <v>35</v>
      </c>
      <c r="S1482" s="224">
        <v>35</v>
      </c>
      <c r="T1482" s="221">
        <f t="shared" si="2105"/>
        <v>543</v>
      </c>
      <c r="U1482" s="160">
        <v>12</v>
      </c>
      <c r="V1482" s="222">
        <v>123</v>
      </c>
      <c r="W1482" s="222">
        <v>408</v>
      </c>
      <c r="X1482" s="222"/>
      <c r="Y1482" s="222"/>
      <c r="Z1482" s="222"/>
      <c r="AA1482" s="221" t="s">
        <v>316</v>
      </c>
      <c r="AB1482" s="575">
        <f t="shared" ref="AB1482:AB1483" si="2108">AI1482+AX1482+BA1482+BD1482+AF1482</f>
        <v>7.5469199740688636E-2</v>
      </c>
      <c r="AC1482" s="247">
        <f>$AC$210/$U$210*U1482</f>
        <v>2.3513513513513516E-2</v>
      </c>
      <c r="AD1482" s="247">
        <f t="shared" ref="AD1482:AD1483" si="2109">AC1482*344.5</f>
        <v>8.1004054054054055</v>
      </c>
      <c r="AE1482" s="247">
        <f>$AE$210/$AC$210*AC1482</f>
        <v>6.9797829729729727E-2</v>
      </c>
      <c r="AF1482" s="247">
        <v>2.4047535870243286E-2</v>
      </c>
      <c r="AG1482" s="247">
        <v>8.2843761072988116</v>
      </c>
      <c r="AH1482" s="247">
        <v>0.16003073940185147</v>
      </c>
      <c r="AI1482" s="222">
        <v>4.2642319870445346E-2</v>
      </c>
      <c r="AJ1482" s="568">
        <v>14.690279195368422</v>
      </c>
      <c r="AK1482" s="222">
        <v>0.28834122057397188</v>
      </c>
      <c r="AL1482" s="353">
        <v>0</v>
      </c>
      <c r="AM1482" s="222">
        <v>0</v>
      </c>
      <c r="AN1482" s="353">
        <v>0</v>
      </c>
      <c r="AO1482" s="353">
        <v>0</v>
      </c>
      <c r="AP1482" s="222">
        <v>0</v>
      </c>
      <c r="AQ1482" s="353">
        <v>0</v>
      </c>
      <c r="AR1482" s="353">
        <v>2.0903200000000001E-3</v>
      </c>
      <c r="AS1482" s="222">
        <v>0.72011524000000005</v>
      </c>
      <c r="AT1482" s="353">
        <v>1.3311157760000001E-2</v>
      </c>
      <c r="AU1482" s="353">
        <v>4.18064E-4</v>
      </c>
      <c r="AV1482" s="222">
        <v>0.14402304799999999</v>
      </c>
      <c r="AW1482" s="353">
        <v>2.6622315520000001E-3</v>
      </c>
      <c r="AX1482" s="222">
        <v>2.5083840000000002E-3</v>
      </c>
      <c r="AY1482" s="222">
        <v>0.86413828800000003</v>
      </c>
      <c r="AZ1482" s="222">
        <v>1.5973389312E-2</v>
      </c>
      <c r="BA1482" s="353">
        <v>2.6129E-3</v>
      </c>
      <c r="BB1482" s="222">
        <v>0.90014404999999997</v>
      </c>
      <c r="BC1482" s="353">
        <v>1.66389472E-2</v>
      </c>
      <c r="BD1482" s="222">
        <v>3.6580599999999999E-3</v>
      </c>
      <c r="BE1482" s="222">
        <v>1.2602016700000001</v>
      </c>
      <c r="BF1482" s="353">
        <v>2.3294526079999999E-2</v>
      </c>
      <c r="BG1482" s="353">
        <v>3.6580599999999999E-3</v>
      </c>
      <c r="BH1482" s="222">
        <v>1.2602016700000001</v>
      </c>
      <c r="BI1482" s="353">
        <v>2.3294526079999999E-2</v>
      </c>
      <c r="BJ1482" s="353">
        <v>3.6580599999999999E-3</v>
      </c>
      <c r="BK1482" s="222">
        <v>1.2602016700000001</v>
      </c>
      <c r="BL1482" s="353">
        <v>2.3294526079999999E-2</v>
      </c>
      <c r="BM1482" s="222"/>
      <c r="BN1482" s="222"/>
      <c r="BO1482" s="222"/>
      <c r="BP1482" s="222"/>
      <c r="BQ1482" s="599">
        <f>SUM(BS1482:BW1482)</f>
        <v>1.4962375871651945</v>
      </c>
      <c r="BR1482" s="222"/>
      <c r="BS1482" s="222"/>
      <c r="BT1482" s="256">
        <v>4.3728416804162E-2</v>
      </c>
      <c r="BU1482" s="222">
        <v>0.35920367510204088</v>
      </c>
      <c r="BV1482" s="222">
        <v>0.66550389609232496</v>
      </c>
      <c r="BW1482" s="222">
        <v>0.42780159916666666</v>
      </c>
      <c r="BX1482" s="222">
        <v>0.70752796095653203</v>
      </c>
      <c r="BY1482" s="222">
        <v>0.70752796095653203</v>
      </c>
      <c r="BZ1482" s="225">
        <f>SUM(CA1482:CD1482)</f>
        <v>0.37622240332849094</v>
      </c>
      <c r="CA1482" s="222"/>
      <c r="CB1482" s="222"/>
      <c r="CC1482" s="584">
        <v>0.37622240332849094</v>
      </c>
      <c r="CD1482" s="222"/>
      <c r="CE1482" s="222"/>
      <c r="CF1482" s="226"/>
      <c r="CG1482" s="568"/>
      <c r="CH1482" s="568"/>
      <c r="CI1482" s="117"/>
      <c r="CJ1482" s="117"/>
      <c r="CK1482" s="117"/>
    </row>
    <row r="1483" spans="1:89" ht="60" outlineLevel="1">
      <c r="A1483" s="117"/>
      <c r="B1483" s="117"/>
      <c r="C1483" s="103"/>
      <c r="D1483" s="292" t="s">
        <v>338</v>
      </c>
      <c r="E1483" s="214" t="s">
        <v>75</v>
      </c>
      <c r="F1483" s="214" t="s">
        <v>14</v>
      </c>
      <c r="G1483" s="599">
        <f t="shared" si="2106"/>
        <v>584</v>
      </c>
      <c r="H1483" s="225">
        <v>426</v>
      </c>
      <c r="I1483" s="571">
        <v>489</v>
      </c>
      <c r="J1483" s="225">
        <v>20</v>
      </c>
      <c r="K1483" s="90">
        <v>5</v>
      </c>
      <c r="L1483" s="90">
        <v>15</v>
      </c>
      <c r="M1483" s="90">
        <v>3</v>
      </c>
      <c r="N1483" s="90">
        <v>2</v>
      </c>
      <c r="O1483" s="571">
        <f t="shared" si="2107"/>
        <v>25</v>
      </c>
      <c r="P1483" s="90">
        <v>25</v>
      </c>
      <c r="Q1483" s="90">
        <v>25</v>
      </c>
      <c r="R1483" s="90">
        <v>0</v>
      </c>
      <c r="S1483" s="224">
        <v>0</v>
      </c>
      <c r="T1483" s="221">
        <f t="shared" si="2105"/>
        <v>625</v>
      </c>
      <c r="U1483" s="160">
        <v>426</v>
      </c>
      <c r="V1483" s="87">
        <v>30</v>
      </c>
      <c r="W1483" s="87">
        <v>169</v>
      </c>
      <c r="X1483" s="87"/>
      <c r="Y1483" s="87"/>
      <c r="Z1483" s="222"/>
      <c r="AA1483" s="222" t="s">
        <v>316</v>
      </c>
      <c r="AB1483" s="575">
        <f t="shared" si="2108"/>
        <v>3.3245572235069694E-2</v>
      </c>
      <c r="AC1483" s="247">
        <f>$AC$211/$U$211*U1483</f>
        <v>8.7192982456140364E-3</v>
      </c>
      <c r="AD1483" s="247">
        <f t="shared" si="2109"/>
        <v>3.0037982456140355</v>
      </c>
      <c r="AE1483" s="247">
        <f>$AE$211/$AC$211*AC1483</f>
        <v>5.1291271929824571E-2</v>
      </c>
      <c r="AF1483" s="247">
        <v>5.8652526512788499E-3</v>
      </c>
      <c r="AG1483" s="247">
        <v>2.0205795383655638</v>
      </c>
      <c r="AH1483" s="247">
        <v>3.7285268497889476E-2</v>
      </c>
      <c r="AI1483" s="87">
        <v>1.7663064028235292E-2</v>
      </c>
      <c r="AJ1483" s="568">
        <v>6.0849255577270576</v>
      </c>
      <c r="AK1483" s="222">
        <v>0.12005317144978317</v>
      </c>
      <c r="AL1483" s="353">
        <v>5.2258000000000003E-4</v>
      </c>
      <c r="AM1483" s="222">
        <v>0.18002881000000001</v>
      </c>
      <c r="AN1483" s="353">
        <v>3.3277894400000002E-3</v>
      </c>
      <c r="AO1483" s="353">
        <v>1.56774E-3</v>
      </c>
      <c r="AP1483" s="222">
        <v>0.54008643000000001</v>
      </c>
      <c r="AQ1483" s="353">
        <v>9.9833683199999999E-3</v>
      </c>
      <c r="AR1483" s="353">
        <v>3.1354799999999997E-4</v>
      </c>
      <c r="AS1483" s="222">
        <v>0.10801728599999999</v>
      </c>
      <c r="AT1483" s="353">
        <v>1.996673664E-3</v>
      </c>
      <c r="AU1483" s="353">
        <v>2.09032E-4</v>
      </c>
      <c r="AV1483" s="222">
        <v>7.2011523999999993E-2</v>
      </c>
      <c r="AW1483" s="353">
        <v>1.3311157760000001E-3</v>
      </c>
      <c r="AX1483" s="222">
        <v>2.6129E-3</v>
      </c>
      <c r="AY1483" s="222">
        <v>0.90014405000000008</v>
      </c>
      <c r="AZ1483" s="222">
        <v>1.66389472E-2</v>
      </c>
      <c r="BA1483" s="353">
        <v>3.552177777777775E-3</v>
      </c>
      <c r="BB1483" s="222">
        <v>1.2237252444444435</v>
      </c>
      <c r="BC1483" s="353">
        <v>2.2620268088888871E-2</v>
      </c>
      <c r="BD1483" s="222">
        <v>3.552177777777775E-3</v>
      </c>
      <c r="BE1483" s="222">
        <v>1.2237252444444435</v>
      </c>
      <c r="BF1483" s="353">
        <v>2.2620268088888871E-2</v>
      </c>
      <c r="BG1483" s="353">
        <v>0</v>
      </c>
      <c r="BH1483" s="222">
        <v>0</v>
      </c>
      <c r="BI1483" s="353">
        <v>0</v>
      </c>
      <c r="BJ1483" s="353">
        <v>0</v>
      </c>
      <c r="BK1483" s="222">
        <v>0</v>
      </c>
      <c r="BL1483" s="353">
        <v>0</v>
      </c>
      <c r="BM1483" s="87"/>
      <c r="BN1483" s="87"/>
      <c r="BO1483" s="87"/>
      <c r="BP1483" s="87"/>
      <c r="BQ1483" s="599">
        <f>SUM(BS1483:BW1483)</f>
        <v>0.72946004694869537</v>
      </c>
      <c r="BR1483" s="222"/>
      <c r="BS1483" s="87"/>
      <c r="BT1483" s="256">
        <v>1.0169399256781859E-2</v>
      </c>
      <c r="BU1483" s="222">
        <v>0.37417049489795923</v>
      </c>
      <c r="BV1483" s="222">
        <v>3.9547581960621025E-2</v>
      </c>
      <c r="BW1483" s="222">
        <v>0.30557257083333333</v>
      </c>
      <c r="BX1483" s="222">
        <v>0</v>
      </c>
      <c r="BY1483" s="222">
        <v>0</v>
      </c>
      <c r="BZ1483" s="111">
        <f>SUM(CA1483:CD1483)</f>
        <v>1.7132766671509019E-2</v>
      </c>
      <c r="CA1483" s="87"/>
      <c r="CB1483" s="87"/>
      <c r="CC1483" s="584">
        <v>1.7132766671509019E-2</v>
      </c>
      <c r="CD1483" s="87"/>
      <c r="CE1483" s="222"/>
      <c r="CF1483" s="226"/>
      <c r="CG1483" s="568"/>
      <c r="CH1483" s="568"/>
      <c r="CI1483" s="117"/>
      <c r="CJ1483" s="117"/>
      <c r="CK1483" s="117"/>
    </row>
    <row r="1484" spans="1:89" outlineLevel="1">
      <c r="A1484" s="117"/>
      <c r="B1484" s="117"/>
      <c r="C1484" s="103"/>
      <c r="D1484" s="131"/>
      <c r="E1484" s="117"/>
      <c r="F1484" s="117"/>
      <c r="G1484" s="111">
        <f t="shared" si="2106"/>
        <v>0</v>
      </c>
      <c r="H1484" s="225">
        <f>SUM(I1484:L1484)</f>
        <v>0</v>
      </c>
      <c r="I1484" s="224">
        <f>SUM(J1484:M1484)</f>
        <v>0</v>
      </c>
      <c r="J1484" s="111">
        <f>SUM(K1484:N1484)</f>
        <v>0</v>
      </c>
      <c r="K1484" s="90"/>
      <c r="L1484" s="90"/>
      <c r="M1484" s="90"/>
      <c r="N1484" s="90"/>
      <c r="O1484" s="90"/>
      <c r="P1484" s="90"/>
      <c r="Q1484" s="90"/>
      <c r="R1484" s="90"/>
      <c r="S1484" s="224"/>
      <c r="T1484" s="221">
        <f t="shared" si="2105"/>
        <v>0</v>
      </c>
      <c r="U1484" s="87"/>
      <c r="V1484" s="87"/>
      <c r="W1484" s="87"/>
      <c r="X1484" s="87"/>
      <c r="Y1484" s="87"/>
      <c r="Z1484" s="222"/>
      <c r="AA1484" s="87"/>
      <c r="AB1484" s="111">
        <f>AI1484+AX1484+BA1484+BD1484+BG1484</f>
        <v>0</v>
      </c>
      <c r="AC1484" s="247"/>
      <c r="AD1484" s="247"/>
      <c r="AE1484" s="247"/>
      <c r="AF1484" s="247"/>
      <c r="AG1484" s="247"/>
      <c r="AH1484" s="24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87"/>
      <c r="BI1484" s="87"/>
      <c r="BJ1484" s="222"/>
      <c r="BK1484" s="222"/>
      <c r="BL1484" s="222"/>
      <c r="BM1484" s="87"/>
      <c r="BN1484" s="87"/>
      <c r="BO1484" s="87"/>
      <c r="BP1484" s="87"/>
      <c r="BQ1484" s="111">
        <f>SUM(BS1484:BW1484)</f>
        <v>0</v>
      </c>
      <c r="BR1484" s="222"/>
      <c r="BS1484" s="87"/>
      <c r="BT1484" s="87"/>
      <c r="BU1484" s="87"/>
      <c r="BV1484" s="87"/>
      <c r="BW1484" s="87"/>
      <c r="BX1484" s="222"/>
      <c r="BY1484" s="222"/>
      <c r="BZ1484" s="111">
        <f>SUM(CA1484:CD1484)</f>
        <v>0</v>
      </c>
      <c r="CA1484" s="87"/>
      <c r="CB1484" s="87"/>
      <c r="CC1484" s="87"/>
      <c r="CD1484" s="87"/>
      <c r="CE1484" s="222"/>
      <c r="CF1484" s="226"/>
      <c r="CG1484" s="568"/>
      <c r="CH1484" s="568"/>
      <c r="CI1484" s="117"/>
      <c r="CJ1484" s="117"/>
      <c r="CK1484" s="117"/>
    </row>
    <row r="1485" spans="1:89" ht="15.75" outlineLevel="1" thickBot="1">
      <c r="A1485" s="117"/>
      <c r="B1485" s="117"/>
      <c r="C1485" s="103"/>
      <c r="D1485" s="37" t="s">
        <v>107</v>
      </c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24"/>
      <c r="AB1485" s="111">
        <f>SUM(AB1482:AB1484)</f>
        <v>0.10871477197575832</v>
      </c>
      <c r="AC1485" s="247"/>
      <c r="AD1485" s="247"/>
      <c r="AE1485" s="247"/>
      <c r="AF1485" s="225">
        <f t="shared" ref="AF1485:AH1485" si="2110">SUM(AF1482:AF1484)</f>
        <v>2.9912788521522134E-2</v>
      </c>
      <c r="AG1485" s="225">
        <f t="shared" si="2110"/>
        <v>10.304955645664375</v>
      </c>
      <c r="AH1485" s="225">
        <f t="shared" si="2110"/>
        <v>0.19731600789974096</v>
      </c>
      <c r="AI1485" s="111">
        <f>SUM(AI1482:AI1484)</f>
        <v>6.0305383898680634E-2</v>
      </c>
      <c r="AJ1485" s="111">
        <f>SUM(AJ1482:AJ1484)</f>
        <v>20.77520475309548</v>
      </c>
      <c r="AK1485" s="111">
        <f t="shared" ref="AK1485:BI1485" si="2111">SUM(AK1482:AK1484)</f>
        <v>0.40839439202375505</v>
      </c>
      <c r="AL1485" s="111">
        <f t="shared" si="2111"/>
        <v>5.2258000000000003E-4</v>
      </c>
      <c r="AM1485" s="111">
        <f t="shared" si="2111"/>
        <v>0.18002881000000001</v>
      </c>
      <c r="AN1485" s="111">
        <f t="shared" si="2111"/>
        <v>3.3277894400000002E-3</v>
      </c>
      <c r="AO1485" s="111">
        <f t="shared" si="2111"/>
        <v>1.56774E-3</v>
      </c>
      <c r="AP1485" s="111">
        <f t="shared" si="2111"/>
        <v>0.54008643000000001</v>
      </c>
      <c r="AQ1485" s="111">
        <f t="shared" si="2111"/>
        <v>9.9833683199999999E-3</v>
      </c>
      <c r="AR1485" s="111">
        <f t="shared" si="2111"/>
        <v>2.403868E-3</v>
      </c>
      <c r="AS1485" s="111">
        <f t="shared" si="2111"/>
        <v>0.82813252600000009</v>
      </c>
      <c r="AT1485" s="111">
        <f t="shared" si="2111"/>
        <v>1.5307831424000001E-2</v>
      </c>
      <c r="AU1485" s="111">
        <f t="shared" si="2111"/>
        <v>6.2709599999999995E-4</v>
      </c>
      <c r="AV1485" s="111">
        <f t="shared" si="2111"/>
        <v>0.21603457199999998</v>
      </c>
      <c r="AW1485" s="111">
        <f t="shared" si="2111"/>
        <v>3.9933473279999999E-3</v>
      </c>
      <c r="AX1485" s="111">
        <f t="shared" si="2111"/>
        <v>5.1212840000000003E-3</v>
      </c>
      <c r="AY1485" s="111">
        <f t="shared" si="2111"/>
        <v>1.7642823380000001</v>
      </c>
      <c r="AZ1485" s="111">
        <f t="shared" si="2111"/>
        <v>3.2612336512000004E-2</v>
      </c>
      <c r="BA1485" s="111">
        <f t="shared" si="2111"/>
        <v>6.1650777777777751E-3</v>
      </c>
      <c r="BB1485" s="111">
        <f t="shared" si="2111"/>
        <v>2.1238692944444435</v>
      </c>
      <c r="BC1485" s="111">
        <f t="shared" si="2111"/>
        <v>3.9259215288888871E-2</v>
      </c>
      <c r="BD1485" s="111">
        <f t="shared" si="2111"/>
        <v>7.2102377777777749E-3</v>
      </c>
      <c r="BE1485" s="111">
        <f t="shared" si="2111"/>
        <v>2.4839269144444436</v>
      </c>
      <c r="BF1485" s="111">
        <f t="shared" si="2111"/>
        <v>4.591479416888887E-2</v>
      </c>
      <c r="BG1485" s="111">
        <f t="shared" si="2111"/>
        <v>3.6580599999999999E-3</v>
      </c>
      <c r="BH1485" s="111">
        <f t="shared" si="2111"/>
        <v>1.2602016700000001</v>
      </c>
      <c r="BI1485" s="111">
        <f t="shared" si="2111"/>
        <v>2.3294526079999999E-2</v>
      </c>
      <c r="BJ1485" s="225">
        <f>SUM(BJ1482:BJ1484)</f>
        <v>3.6580599999999999E-3</v>
      </c>
      <c r="BK1485" s="225">
        <f>SUM(BK1482:BK1484)</f>
        <v>1.2602016700000001</v>
      </c>
      <c r="BL1485" s="225">
        <f>SUM(BL1482:BL1484)</f>
        <v>2.3294526079999999E-2</v>
      </c>
      <c r="BM1485" s="112"/>
      <c r="BN1485" s="112"/>
      <c r="BO1485" s="112"/>
      <c r="BP1485" s="112"/>
      <c r="BQ1485" s="111">
        <f t="shared" ref="BQ1485:CD1485" si="2112">SUM(BQ1482:BQ1484)</f>
        <v>2.2256976341138897</v>
      </c>
      <c r="BR1485" s="225"/>
      <c r="BS1485" s="111">
        <f t="shared" si="2112"/>
        <v>0</v>
      </c>
      <c r="BT1485" s="111">
        <f t="shared" si="2112"/>
        <v>5.3897816060943862E-2</v>
      </c>
      <c r="BU1485" s="111">
        <f t="shared" si="2112"/>
        <v>0.73337417000000005</v>
      </c>
      <c r="BV1485" s="111">
        <f t="shared" si="2112"/>
        <v>0.70505147805294599</v>
      </c>
      <c r="BW1485" s="111">
        <f t="shared" si="2112"/>
        <v>0.73337417000000005</v>
      </c>
      <c r="BX1485" s="225">
        <f>SUM(BX1482:BX1484)</f>
        <v>0.70752796095653203</v>
      </c>
      <c r="BY1485" s="225">
        <f>SUM(BY1482:BY1484)</f>
        <v>0.70752796095653203</v>
      </c>
      <c r="BZ1485" s="111">
        <f t="shared" si="2112"/>
        <v>0.39335516999999998</v>
      </c>
      <c r="CA1485" s="111">
        <f t="shared" si="2112"/>
        <v>0</v>
      </c>
      <c r="CB1485" s="111">
        <f t="shared" si="2112"/>
        <v>0</v>
      </c>
      <c r="CC1485" s="111">
        <f>SUM(CC1482:CC1484)</f>
        <v>0.39335516999999998</v>
      </c>
      <c r="CD1485" s="111">
        <f t="shared" si="2112"/>
        <v>0</v>
      </c>
      <c r="CE1485" s="225">
        <f>SUM(CE1482:CE1484)</f>
        <v>0</v>
      </c>
      <c r="CF1485" s="247"/>
      <c r="CG1485" s="570"/>
      <c r="CH1485" s="570"/>
      <c r="CI1485" s="112"/>
      <c r="CJ1485" s="112"/>
      <c r="CK1485" s="112"/>
    </row>
    <row r="1486" spans="1:89" ht="15.75" hidden="1" outlineLevel="1" thickBot="1">
      <c r="A1486" s="117"/>
      <c r="B1486" s="117"/>
      <c r="C1486" s="102" t="s">
        <v>127</v>
      </c>
      <c r="D1486" s="36" t="s">
        <v>273</v>
      </c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7"/>
      <c r="AB1486" s="112"/>
      <c r="AC1486" s="246"/>
      <c r="AD1486" s="246"/>
      <c r="AE1486" s="246"/>
      <c r="AF1486" s="246"/>
      <c r="AG1486" s="246"/>
      <c r="AH1486" s="246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246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246"/>
      <c r="CG1486" s="582"/>
      <c r="CH1486" s="582"/>
      <c r="CI1486" s="112"/>
      <c r="CJ1486" s="112"/>
      <c r="CK1486" s="112"/>
    </row>
    <row r="1487" spans="1:89" ht="15.75" hidden="1" outlineLevel="1" thickBot="1">
      <c r="A1487" s="117"/>
      <c r="B1487" s="117"/>
      <c r="C1487" s="103"/>
      <c r="D1487" s="24"/>
      <c r="E1487" s="117"/>
      <c r="F1487" s="117"/>
      <c r="G1487" s="111">
        <f>J1487+O1487+P1487+Q1487+R1487</f>
        <v>0</v>
      </c>
      <c r="H1487" s="225">
        <f t="shared" ref="H1487:J1489" si="2113">SUM(I1487:L1487)</f>
        <v>0</v>
      </c>
      <c r="I1487" s="225">
        <f t="shared" si="2113"/>
        <v>0</v>
      </c>
      <c r="J1487" s="111">
        <f t="shared" si="2113"/>
        <v>0</v>
      </c>
      <c r="K1487" s="123"/>
      <c r="L1487" s="123"/>
      <c r="M1487" s="123"/>
      <c r="N1487" s="123"/>
      <c r="O1487" s="123"/>
      <c r="P1487" s="123"/>
      <c r="Q1487" s="123"/>
      <c r="R1487" s="123"/>
      <c r="S1487" s="221"/>
      <c r="T1487" s="123"/>
      <c r="U1487" s="123"/>
      <c r="V1487" s="123"/>
      <c r="W1487" s="123"/>
      <c r="X1487" s="123"/>
      <c r="Y1487" s="123"/>
      <c r="Z1487" s="221"/>
      <c r="AA1487" s="123"/>
      <c r="AB1487" s="111">
        <f>AI1487+AX1487+BA1487+BD1487+BG1487</f>
        <v>0</v>
      </c>
      <c r="AC1487" s="247"/>
      <c r="AD1487" s="247"/>
      <c r="AE1487" s="247"/>
      <c r="AF1487" s="247"/>
      <c r="AG1487" s="247"/>
      <c r="AH1487" s="247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221"/>
      <c r="BK1487" s="221"/>
      <c r="BL1487" s="221"/>
      <c r="BM1487" s="123"/>
      <c r="BN1487" s="123"/>
      <c r="BO1487" s="123"/>
      <c r="BP1487" s="123"/>
      <c r="BQ1487" s="111">
        <f>SUM(BS1487:BW1487)</f>
        <v>0</v>
      </c>
      <c r="BR1487" s="247"/>
      <c r="BS1487" s="123"/>
      <c r="BT1487" s="123"/>
      <c r="BU1487" s="123"/>
      <c r="BV1487" s="123"/>
      <c r="BW1487" s="123"/>
      <c r="BX1487" s="221"/>
      <c r="BY1487" s="221"/>
      <c r="BZ1487" s="111">
        <f>SUM(CA1487:CD1487)</f>
        <v>0</v>
      </c>
      <c r="CA1487" s="123"/>
      <c r="CB1487" s="123"/>
      <c r="CC1487" s="123"/>
      <c r="CD1487" s="123"/>
      <c r="CE1487" s="221"/>
      <c r="CF1487" s="229"/>
      <c r="CG1487" s="578"/>
      <c r="CH1487" s="578"/>
      <c r="CI1487" s="117"/>
      <c r="CJ1487" s="117"/>
      <c r="CK1487" s="117"/>
    </row>
    <row r="1488" spans="1:89" ht="15.75" hidden="1" outlineLevel="1" thickBot="1">
      <c r="A1488" s="117"/>
      <c r="B1488" s="117"/>
      <c r="C1488" s="103"/>
      <c r="D1488" s="24"/>
      <c r="E1488" s="117"/>
      <c r="F1488" s="117"/>
      <c r="G1488" s="111">
        <f>J1488+O1488+P1488+Q1488+R1488</f>
        <v>0</v>
      </c>
      <c r="H1488" s="225">
        <f t="shared" si="2113"/>
        <v>0</v>
      </c>
      <c r="I1488" s="225">
        <f t="shared" si="2113"/>
        <v>0</v>
      </c>
      <c r="J1488" s="111">
        <f t="shared" si="2113"/>
        <v>0</v>
      </c>
      <c r="K1488" s="90"/>
      <c r="L1488" s="90"/>
      <c r="M1488" s="90"/>
      <c r="N1488" s="90"/>
      <c r="O1488" s="90"/>
      <c r="P1488" s="90"/>
      <c r="Q1488" s="90"/>
      <c r="R1488" s="90"/>
      <c r="S1488" s="224"/>
      <c r="T1488" s="87"/>
      <c r="U1488" s="87"/>
      <c r="V1488" s="87"/>
      <c r="W1488" s="87"/>
      <c r="X1488" s="87"/>
      <c r="Y1488" s="87"/>
      <c r="Z1488" s="222"/>
      <c r="AA1488" s="87"/>
      <c r="AB1488" s="111">
        <f>AI1488+AX1488+BA1488+BD1488+BG1488</f>
        <v>0</v>
      </c>
      <c r="AC1488" s="247"/>
      <c r="AD1488" s="247"/>
      <c r="AE1488" s="247"/>
      <c r="AF1488" s="247"/>
      <c r="AG1488" s="247"/>
      <c r="AH1488" s="24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87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87"/>
      <c r="BG1488" s="87"/>
      <c r="BH1488" s="87"/>
      <c r="BI1488" s="87"/>
      <c r="BJ1488" s="222"/>
      <c r="BK1488" s="222"/>
      <c r="BL1488" s="222"/>
      <c r="BM1488" s="87"/>
      <c r="BN1488" s="87"/>
      <c r="BO1488" s="87"/>
      <c r="BP1488" s="87"/>
      <c r="BQ1488" s="111">
        <f>SUM(BS1488:BW1488)</f>
        <v>0</v>
      </c>
      <c r="BR1488" s="247"/>
      <c r="BS1488" s="87"/>
      <c r="BT1488" s="87"/>
      <c r="BU1488" s="87"/>
      <c r="BV1488" s="87"/>
      <c r="BW1488" s="87"/>
      <c r="BX1488" s="222"/>
      <c r="BY1488" s="222"/>
      <c r="BZ1488" s="111">
        <f>SUM(CA1488:CD1488)</f>
        <v>0</v>
      </c>
      <c r="CA1488" s="87"/>
      <c r="CB1488" s="87"/>
      <c r="CC1488" s="87"/>
      <c r="CD1488" s="87"/>
      <c r="CE1488" s="222"/>
      <c r="CF1488" s="226"/>
      <c r="CG1488" s="568"/>
      <c r="CH1488" s="568"/>
      <c r="CI1488" s="117"/>
      <c r="CJ1488" s="117"/>
      <c r="CK1488" s="117"/>
    </row>
    <row r="1489" spans="1:89" ht="15.75" hidden="1" outlineLevel="1" thickBot="1">
      <c r="A1489" s="117"/>
      <c r="B1489" s="117"/>
      <c r="C1489" s="103" t="s">
        <v>104</v>
      </c>
      <c r="D1489" s="24"/>
      <c r="E1489" s="117"/>
      <c r="F1489" s="117"/>
      <c r="G1489" s="111">
        <f>J1489+O1489+P1489+Q1489+R1489</f>
        <v>0</v>
      </c>
      <c r="H1489" s="225">
        <f t="shared" si="2113"/>
        <v>0</v>
      </c>
      <c r="I1489" s="225">
        <f t="shared" si="2113"/>
        <v>0</v>
      </c>
      <c r="J1489" s="111">
        <f t="shared" si="2113"/>
        <v>0</v>
      </c>
      <c r="K1489" s="90"/>
      <c r="L1489" s="90"/>
      <c r="M1489" s="90"/>
      <c r="N1489" s="90"/>
      <c r="O1489" s="90"/>
      <c r="P1489" s="90"/>
      <c r="Q1489" s="90"/>
      <c r="R1489" s="90"/>
      <c r="S1489" s="224"/>
      <c r="T1489" s="87"/>
      <c r="U1489" s="87"/>
      <c r="V1489" s="87"/>
      <c r="W1489" s="87"/>
      <c r="X1489" s="87"/>
      <c r="Y1489" s="87"/>
      <c r="Z1489" s="222"/>
      <c r="AA1489" s="87"/>
      <c r="AB1489" s="111">
        <f>AI1489+AX1489+BA1489+BD1489+BG1489</f>
        <v>0</v>
      </c>
      <c r="AC1489" s="247"/>
      <c r="AD1489" s="247"/>
      <c r="AE1489" s="247"/>
      <c r="AF1489" s="247"/>
      <c r="AG1489" s="247"/>
      <c r="AH1489" s="24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87"/>
      <c r="BG1489" s="87"/>
      <c r="BH1489" s="87"/>
      <c r="BI1489" s="87"/>
      <c r="BJ1489" s="222"/>
      <c r="BK1489" s="222"/>
      <c r="BL1489" s="222"/>
      <c r="BM1489" s="87"/>
      <c r="BN1489" s="87"/>
      <c r="BO1489" s="87"/>
      <c r="BP1489" s="87"/>
      <c r="BQ1489" s="111">
        <f>SUM(BS1489:BW1489)</f>
        <v>0</v>
      </c>
      <c r="BR1489" s="247"/>
      <c r="BS1489" s="87"/>
      <c r="BT1489" s="87"/>
      <c r="BU1489" s="87"/>
      <c r="BV1489" s="87"/>
      <c r="BW1489" s="87"/>
      <c r="BX1489" s="222"/>
      <c r="BY1489" s="222"/>
      <c r="BZ1489" s="111">
        <f>SUM(CA1489:CD1489)</f>
        <v>0</v>
      </c>
      <c r="CA1489" s="87"/>
      <c r="CB1489" s="87"/>
      <c r="CC1489" s="87"/>
      <c r="CD1489" s="87"/>
      <c r="CE1489" s="222"/>
      <c r="CF1489" s="226"/>
      <c r="CG1489" s="568"/>
      <c r="CH1489" s="568"/>
      <c r="CI1489" s="117"/>
      <c r="CJ1489" s="117"/>
      <c r="CK1489" s="117"/>
    </row>
    <row r="1490" spans="1:89" ht="15.75" hidden="1" outlineLevel="1" thickBot="1">
      <c r="A1490" s="117"/>
      <c r="B1490" s="117"/>
      <c r="C1490" s="103"/>
      <c r="D1490" s="37" t="s">
        <v>107</v>
      </c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24"/>
      <c r="AB1490" s="111">
        <f>SUM(AB1487:AB1489)</f>
        <v>0</v>
      </c>
      <c r="AC1490" s="247"/>
      <c r="AD1490" s="247"/>
      <c r="AE1490" s="247"/>
      <c r="AF1490" s="247"/>
      <c r="AG1490" s="247"/>
      <c r="AH1490" s="247"/>
      <c r="AI1490" s="111">
        <f>SUM(AI1487:AI1489)</f>
        <v>0</v>
      </c>
      <c r="AJ1490" s="111">
        <f>SUM(AJ1487:AJ1489)</f>
        <v>0</v>
      </c>
      <c r="AK1490" s="111">
        <f t="shared" ref="AK1490:BI1490" si="2114">SUM(AK1487:AK1489)</f>
        <v>0</v>
      </c>
      <c r="AL1490" s="111">
        <f t="shared" si="2114"/>
        <v>0</v>
      </c>
      <c r="AM1490" s="111">
        <f t="shared" si="2114"/>
        <v>0</v>
      </c>
      <c r="AN1490" s="111">
        <f t="shared" si="2114"/>
        <v>0</v>
      </c>
      <c r="AO1490" s="111">
        <f t="shared" si="2114"/>
        <v>0</v>
      </c>
      <c r="AP1490" s="111">
        <f t="shared" si="2114"/>
        <v>0</v>
      </c>
      <c r="AQ1490" s="111">
        <f t="shared" si="2114"/>
        <v>0</v>
      </c>
      <c r="AR1490" s="111">
        <f t="shared" si="2114"/>
        <v>0</v>
      </c>
      <c r="AS1490" s="111">
        <f t="shared" si="2114"/>
        <v>0</v>
      </c>
      <c r="AT1490" s="111">
        <f t="shared" si="2114"/>
        <v>0</v>
      </c>
      <c r="AU1490" s="111">
        <f t="shared" si="2114"/>
        <v>0</v>
      </c>
      <c r="AV1490" s="111">
        <f t="shared" si="2114"/>
        <v>0</v>
      </c>
      <c r="AW1490" s="111">
        <f t="shared" si="2114"/>
        <v>0</v>
      </c>
      <c r="AX1490" s="111">
        <f t="shared" si="2114"/>
        <v>0</v>
      </c>
      <c r="AY1490" s="111">
        <f t="shared" si="2114"/>
        <v>0</v>
      </c>
      <c r="AZ1490" s="111">
        <f t="shared" si="2114"/>
        <v>0</v>
      </c>
      <c r="BA1490" s="111">
        <f t="shared" si="2114"/>
        <v>0</v>
      </c>
      <c r="BB1490" s="111">
        <f t="shared" si="2114"/>
        <v>0</v>
      </c>
      <c r="BC1490" s="111">
        <f t="shared" si="2114"/>
        <v>0</v>
      </c>
      <c r="BD1490" s="111">
        <f t="shared" si="2114"/>
        <v>0</v>
      </c>
      <c r="BE1490" s="111">
        <f t="shared" si="2114"/>
        <v>0</v>
      </c>
      <c r="BF1490" s="111">
        <f t="shared" si="2114"/>
        <v>0</v>
      </c>
      <c r="BG1490" s="111">
        <f t="shared" si="2114"/>
        <v>0</v>
      </c>
      <c r="BH1490" s="111">
        <f t="shared" si="2114"/>
        <v>0</v>
      </c>
      <c r="BI1490" s="111">
        <f t="shared" si="2114"/>
        <v>0</v>
      </c>
      <c r="BJ1490" s="225">
        <f>SUM(BJ1487:BJ1489)</f>
        <v>0</v>
      </c>
      <c r="BK1490" s="225">
        <f>SUM(BK1487:BK1489)</f>
        <v>0</v>
      </c>
      <c r="BL1490" s="225">
        <f>SUM(BL1487:BL1489)</f>
        <v>0</v>
      </c>
      <c r="BM1490" s="112"/>
      <c r="BN1490" s="112"/>
      <c r="BO1490" s="112"/>
      <c r="BP1490" s="112"/>
      <c r="BQ1490" s="111">
        <f t="shared" ref="BQ1490:CD1490" si="2115">SUM(BQ1487:BQ1489)</f>
        <v>0</v>
      </c>
      <c r="BR1490" s="247"/>
      <c r="BS1490" s="111">
        <f t="shared" si="2115"/>
        <v>0</v>
      </c>
      <c r="BT1490" s="111">
        <f t="shared" si="2115"/>
        <v>0</v>
      </c>
      <c r="BU1490" s="111">
        <f t="shared" si="2115"/>
        <v>0</v>
      </c>
      <c r="BV1490" s="111">
        <f t="shared" si="2115"/>
        <v>0</v>
      </c>
      <c r="BW1490" s="111">
        <f t="shared" si="2115"/>
        <v>0</v>
      </c>
      <c r="BX1490" s="225">
        <f>SUM(BX1487:BX1489)</f>
        <v>0</v>
      </c>
      <c r="BY1490" s="225">
        <f>SUM(BY1487:BY1489)</f>
        <v>0</v>
      </c>
      <c r="BZ1490" s="111">
        <f t="shared" si="2115"/>
        <v>0</v>
      </c>
      <c r="CA1490" s="111">
        <f t="shared" si="2115"/>
        <v>0</v>
      </c>
      <c r="CB1490" s="111">
        <f t="shared" si="2115"/>
        <v>0</v>
      </c>
      <c r="CC1490" s="111">
        <f t="shared" si="2115"/>
        <v>0</v>
      </c>
      <c r="CD1490" s="111">
        <f t="shared" si="2115"/>
        <v>0</v>
      </c>
      <c r="CE1490" s="225">
        <f>SUM(CE1487:CE1489)</f>
        <v>0</v>
      </c>
      <c r="CF1490" s="247"/>
      <c r="CG1490" s="570"/>
      <c r="CH1490" s="570"/>
      <c r="CI1490" s="112"/>
      <c r="CJ1490" s="112"/>
      <c r="CK1490" s="112"/>
    </row>
    <row r="1491" spans="1:89" ht="15.75" hidden="1" outlineLevel="1" thickBot="1">
      <c r="A1491" s="117"/>
      <c r="B1491" s="117"/>
      <c r="C1491" s="102" t="s">
        <v>128</v>
      </c>
      <c r="D1491" s="36" t="s">
        <v>274</v>
      </c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7"/>
      <c r="AB1491" s="112"/>
      <c r="AC1491" s="246"/>
      <c r="AD1491" s="246"/>
      <c r="AE1491" s="246"/>
      <c r="AF1491" s="246"/>
      <c r="AG1491" s="246"/>
      <c r="AH1491" s="246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246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246"/>
      <c r="CG1491" s="582"/>
      <c r="CH1491" s="582"/>
      <c r="CI1491" s="112"/>
      <c r="CJ1491" s="112"/>
      <c r="CK1491" s="112"/>
    </row>
    <row r="1492" spans="1:89" ht="15.75" hidden="1" outlineLevel="1" thickBot="1">
      <c r="A1492" s="117"/>
      <c r="B1492" s="117"/>
      <c r="C1492" s="103"/>
      <c r="D1492" s="24"/>
      <c r="E1492" s="117"/>
      <c r="F1492" s="117"/>
      <c r="G1492" s="111">
        <f>J1492+O1492+P1492+Q1492+R1492</f>
        <v>0</v>
      </c>
      <c r="H1492" s="225">
        <f t="shared" ref="H1492:J1494" si="2116">SUM(I1492:L1492)</f>
        <v>0</v>
      </c>
      <c r="I1492" s="225">
        <f t="shared" si="2116"/>
        <v>0</v>
      </c>
      <c r="J1492" s="111">
        <f t="shared" si="2116"/>
        <v>0</v>
      </c>
      <c r="K1492" s="123"/>
      <c r="L1492" s="123"/>
      <c r="M1492" s="123"/>
      <c r="N1492" s="123"/>
      <c r="O1492" s="123"/>
      <c r="P1492" s="123"/>
      <c r="Q1492" s="123"/>
      <c r="R1492" s="123"/>
      <c r="S1492" s="221"/>
      <c r="T1492" s="123"/>
      <c r="U1492" s="123"/>
      <c r="V1492" s="123"/>
      <c r="W1492" s="123"/>
      <c r="X1492" s="123"/>
      <c r="Y1492" s="123"/>
      <c r="Z1492" s="221"/>
      <c r="AA1492" s="123"/>
      <c r="AB1492" s="111">
        <f>AI1492+AX1492+BA1492+BD1492+BG1492</f>
        <v>0</v>
      </c>
      <c r="AC1492" s="247"/>
      <c r="AD1492" s="247"/>
      <c r="AE1492" s="247"/>
      <c r="AF1492" s="247"/>
      <c r="AG1492" s="247"/>
      <c r="AH1492" s="247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221"/>
      <c r="BK1492" s="221"/>
      <c r="BL1492" s="221"/>
      <c r="BM1492" s="123"/>
      <c r="BN1492" s="123"/>
      <c r="BO1492" s="123"/>
      <c r="BP1492" s="123"/>
      <c r="BQ1492" s="111">
        <f>SUM(BS1492:BW1492)</f>
        <v>0</v>
      </c>
      <c r="BR1492" s="247"/>
      <c r="BS1492" s="123"/>
      <c r="BT1492" s="123"/>
      <c r="BU1492" s="123"/>
      <c r="BV1492" s="123"/>
      <c r="BW1492" s="123"/>
      <c r="BX1492" s="221"/>
      <c r="BY1492" s="221"/>
      <c r="BZ1492" s="111">
        <f>SUM(CA1492:CD1492)</f>
        <v>0</v>
      </c>
      <c r="CA1492" s="123"/>
      <c r="CB1492" s="123"/>
      <c r="CC1492" s="123"/>
      <c r="CD1492" s="123"/>
      <c r="CE1492" s="221"/>
      <c r="CF1492" s="229"/>
      <c r="CG1492" s="578"/>
      <c r="CH1492" s="578"/>
      <c r="CI1492" s="117"/>
      <c r="CJ1492" s="117"/>
      <c r="CK1492" s="117"/>
    </row>
    <row r="1493" spans="1:89" ht="15.75" hidden="1" outlineLevel="1" thickBot="1">
      <c r="A1493" s="117"/>
      <c r="B1493" s="117"/>
      <c r="C1493" s="103"/>
      <c r="D1493" s="24"/>
      <c r="E1493" s="117"/>
      <c r="F1493" s="117"/>
      <c r="G1493" s="111">
        <f>J1493+O1493+P1493+Q1493+R1493</f>
        <v>0</v>
      </c>
      <c r="H1493" s="225">
        <f t="shared" si="2116"/>
        <v>0</v>
      </c>
      <c r="I1493" s="225">
        <f t="shared" si="2116"/>
        <v>0</v>
      </c>
      <c r="J1493" s="111">
        <f t="shared" si="2116"/>
        <v>0</v>
      </c>
      <c r="K1493" s="90"/>
      <c r="L1493" s="90"/>
      <c r="M1493" s="90"/>
      <c r="N1493" s="90"/>
      <c r="O1493" s="90"/>
      <c r="P1493" s="90"/>
      <c r="Q1493" s="90"/>
      <c r="R1493" s="90"/>
      <c r="S1493" s="224"/>
      <c r="T1493" s="87"/>
      <c r="U1493" s="87"/>
      <c r="V1493" s="87"/>
      <c r="W1493" s="87"/>
      <c r="X1493" s="87"/>
      <c r="Y1493" s="87"/>
      <c r="Z1493" s="222"/>
      <c r="AA1493" s="87"/>
      <c r="AB1493" s="111">
        <f>AI1493+AX1493+BA1493+BD1493+BG1493</f>
        <v>0</v>
      </c>
      <c r="AC1493" s="247"/>
      <c r="AD1493" s="247"/>
      <c r="AE1493" s="247"/>
      <c r="AF1493" s="247"/>
      <c r="AG1493" s="247"/>
      <c r="AH1493" s="24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87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87"/>
      <c r="BG1493" s="87"/>
      <c r="BH1493" s="87"/>
      <c r="BI1493" s="87"/>
      <c r="BJ1493" s="222"/>
      <c r="BK1493" s="222"/>
      <c r="BL1493" s="222"/>
      <c r="BM1493" s="87"/>
      <c r="BN1493" s="87"/>
      <c r="BO1493" s="87"/>
      <c r="BP1493" s="87"/>
      <c r="BQ1493" s="111">
        <f>SUM(BS1493:BW1493)</f>
        <v>0</v>
      </c>
      <c r="BR1493" s="247"/>
      <c r="BS1493" s="87"/>
      <c r="BT1493" s="87"/>
      <c r="BU1493" s="87"/>
      <c r="BV1493" s="87"/>
      <c r="BW1493" s="87"/>
      <c r="BX1493" s="222"/>
      <c r="BY1493" s="222"/>
      <c r="BZ1493" s="111">
        <f>SUM(CA1493:CD1493)</f>
        <v>0</v>
      </c>
      <c r="CA1493" s="87"/>
      <c r="CB1493" s="87"/>
      <c r="CC1493" s="87"/>
      <c r="CD1493" s="87"/>
      <c r="CE1493" s="222"/>
      <c r="CF1493" s="226"/>
      <c r="CG1493" s="568"/>
      <c r="CH1493" s="568"/>
      <c r="CI1493" s="117"/>
      <c r="CJ1493" s="117"/>
      <c r="CK1493" s="117"/>
    </row>
    <row r="1494" spans="1:89" ht="15.75" hidden="1" outlineLevel="1" thickBot="1">
      <c r="A1494" s="117"/>
      <c r="B1494" s="117"/>
      <c r="C1494" s="103" t="s">
        <v>104</v>
      </c>
      <c r="D1494" s="24"/>
      <c r="E1494" s="117"/>
      <c r="F1494" s="117"/>
      <c r="G1494" s="111">
        <f>J1494+O1494+P1494+Q1494+R1494</f>
        <v>0</v>
      </c>
      <c r="H1494" s="225">
        <f t="shared" si="2116"/>
        <v>0</v>
      </c>
      <c r="I1494" s="225">
        <f t="shared" si="2116"/>
        <v>0</v>
      </c>
      <c r="J1494" s="111">
        <f t="shared" si="2116"/>
        <v>0</v>
      </c>
      <c r="K1494" s="90"/>
      <c r="L1494" s="90"/>
      <c r="M1494" s="90"/>
      <c r="N1494" s="90"/>
      <c r="O1494" s="90"/>
      <c r="P1494" s="90"/>
      <c r="Q1494" s="90"/>
      <c r="R1494" s="90"/>
      <c r="S1494" s="224"/>
      <c r="T1494" s="87"/>
      <c r="U1494" s="87"/>
      <c r="V1494" s="87"/>
      <c r="W1494" s="87"/>
      <c r="X1494" s="87"/>
      <c r="Y1494" s="87"/>
      <c r="Z1494" s="222"/>
      <c r="AA1494" s="87"/>
      <c r="AB1494" s="111">
        <f>AI1494+AX1494+BA1494+BD1494+BG1494</f>
        <v>0</v>
      </c>
      <c r="AC1494" s="247"/>
      <c r="AD1494" s="247"/>
      <c r="AE1494" s="247"/>
      <c r="AF1494" s="247"/>
      <c r="AG1494" s="247"/>
      <c r="AH1494" s="24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87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87"/>
      <c r="BG1494" s="87"/>
      <c r="BH1494" s="87"/>
      <c r="BI1494" s="87"/>
      <c r="BJ1494" s="222"/>
      <c r="BK1494" s="222"/>
      <c r="BL1494" s="222"/>
      <c r="BM1494" s="87"/>
      <c r="BN1494" s="87"/>
      <c r="BO1494" s="87"/>
      <c r="BP1494" s="87"/>
      <c r="BQ1494" s="111">
        <f>SUM(BS1494:BW1494)</f>
        <v>0</v>
      </c>
      <c r="BR1494" s="247"/>
      <c r="BS1494" s="87"/>
      <c r="BT1494" s="87"/>
      <c r="BU1494" s="87"/>
      <c r="BV1494" s="87"/>
      <c r="BW1494" s="87"/>
      <c r="BX1494" s="222"/>
      <c r="BY1494" s="222"/>
      <c r="BZ1494" s="111">
        <f>SUM(CA1494:CD1494)</f>
        <v>0</v>
      </c>
      <c r="CA1494" s="87"/>
      <c r="CB1494" s="87"/>
      <c r="CC1494" s="87"/>
      <c r="CD1494" s="87"/>
      <c r="CE1494" s="222"/>
      <c r="CF1494" s="226"/>
      <c r="CG1494" s="568"/>
      <c r="CH1494" s="568"/>
      <c r="CI1494" s="117"/>
      <c r="CJ1494" s="117"/>
      <c r="CK1494" s="117"/>
    </row>
    <row r="1495" spans="1:89" ht="15.75" hidden="1" outlineLevel="1" thickBot="1">
      <c r="A1495" s="117"/>
      <c r="B1495" s="117"/>
      <c r="C1495" s="103"/>
      <c r="D1495" s="37" t="s">
        <v>107</v>
      </c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24"/>
      <c r="AB1495" s="111">
        <f>SUM(AB1492:AB1494)</f>
        <v>0</v>
      </c>
      <c r="AC1495" s="247"/>
      <c r="AD1495" s="247"/>
      <c r="AE1495" s="247"/>
      <c r="AF1495" s="247"/>
      <c r="AG1495" s="247"/>
      <c r="AH1495" s="247"/>
      <c r="AI1495" s="111">
        <f>SUM(AI1492:AI1494)</f>
        <v>0</v>
      </c>
      <c r="AJ1495" s="111">
        <f>SUM(AJ1492:AJ1494)</f>
        <v>0</v>
      </c>
      <c r="AK1495" s="111">
        <f t="shared" ref="AK1495:BI1495" si="2117">SUM(AK1492:AK1494)</f>
        <v>0</v>
      </c>
      <c r="AL1495" s="111">
        <f t="shared" si="2117"/>
        <v>0</v>
      </c>
      <c r="AM1495" s="111">
        <f t="shared" si="2117"/>
        <v>0</v>
      </c>
      <c r="AN1495" s="111">
        <f t="shared" si="2117"/>
        <v>0</v>
      </c>
      <c r="AO1495" s="111">
        <f t="shared" si="2117"/>
        <v>0</v>
      </c>
      <c r="AP1495" s="111">
        <f t="shared" si="2117"/>
        <v>0</v>
      </c>
      <c r="AQ1495" s="111">
        <f t="shared" si="2117"/>
        <v>0</v>
      </c>
      <c r="AR1495" s="111">
        <f t="shared" si="2117"/>
        <v>0</v>
      </c>
      <c r="AS1495" s="111">
        <f t="shared" si="2117"/>
        <v>0</v>
      </c>
      <c r="AT1495" s="111">
        <f t="shared" si="2117"/>
        <v>0</v>
      </c>
      <c r="AU1495" s="111">
        <f t="shared" si="2117"/>
        <v>0</v>
      </c>
      <c r="AV1495" s="111">
        <f t="shared" si="2117"/>
        <v>0</v>
      </c>
      <c r="AW1495" s="111">
        <f t="shared" si="2117"/>
        <v>0</v>
      </c>
      <c r="AX1495" s="111">
        <f t="shared" si="2117"/>
        <v>0</v>
      </c>
      <c r="AY1495" s="111">
        <f t="shared" si="2117"/>
        <v>0</v>
      </c>
      <c r="AZ1495" s="111">
        <f t="shared" si="2117"/>
        <v>0</v>
      </c>
      <c r="BA1495" s="111">
        <f t="shared" si="2117"/>
        <v>0</v>
      </c>
      <c r="BB1495" s="111">
        <f t="shared" si="2117"/>
        <v>0</v>
      </c>
      <c r="BC1495" s="111">
        <f t="shared" si="2117"/>
        <v>0</v>
      </c>
      <c r="BD1495" s="111">
        <f t="shared" si="2117"/>
        <v>0</v>
      </c>
      <c r="BE1495" s="111">
        <f t="shared" si="2117"/>
        <v>0</v>
      </c>
      <c r="BF1495" s="111">
        <f t="shared" si="2117"/>
        <v>0</v>
      </c>
      <c r="BG1495" s="111">
        <f t="shared" si="2117"/>
        <v>0</v>
      </c>
      <c r="BH1495" s="111">
        <f t="shared" si="2117"/>
        <v>0</v>
      </c>
      <c r="BI1495" s="111">
        <f t="shared" si="2117"/>
        <v>0</v>
      </c>
      <c r="BJ1495" s="225">
        <f>SUM(BJ1492:BJ1494)</f>
        <v>0</v>
      </c>
      <c r="BK1495" s="225">
        <f>SUM(BK1492:BK1494)</f>
        <v>0</v>
      </c>
      <c r="BL1495" s="225">
        <f>SUM(BL1492:BL1494)</f>
        <v>0</v>
      </c>
      <c r="BM1495" s="112"/>
      <c r="BN1495" s="112"/>
      <c r="BO1495" s="112"/>
      <c r="BP1495" s="112"/>
      <c r="BQ1495" s="111">
        <f t="shared" ref="BQ1495:CD1495" si="2118">SUM(BQ1492:BQ1494)</f>
        <v>0</v>
      </c>
      <c r="BR1495" s="247"/>
      <c r="BS1495" s="111">
        <f t="shared" si="2118"/>
        <v>0</v>
      </c>
      <c r="BT1495" s="111">
        <f t="shared" si="2118"/>
        <v>0</v>
      </c>
      <c r="BU1495" s="111">
        <f t="shared" si="2118"/>
        <v>0</v>
      </c>
      <c r="BV1495" s="111">
        <f t="shared" si="2118"/>
        <v>0</v>
      </c>
      <c r="BW1495" s="111">
        <f t="shared" si="2118"/>
        <v>0</v>
      </c>
      <c r="BX1495" s="225">
        <f>SUM(BX1492:BX1494)</f>
        <v>0</v>
      </c>
      <c r="BY1495" s="225">
        <f>SUM(BY1492:BY1494)</f>
        <v>0</v>
      </c>
      <c r="BZ1495" s="111">
        <f t="shared" si="2118"/>
        <v>0</v>
      </c>
      <c r="CA1495" s="111">
        <f t="shared" si="2118"/>
        <v>0</v>
      </c>
      <c r="CB1495" s="111">
        <f t="shared" si="2118"/>
        <v>0</v>
      </c>
      <c r="CC1495" s="111">
        <f t="shared" si="2118"/>
        <v>0</v>
      </c>
      <c r="CD1495" s="111">
        <f t="shared" si="2118"/>
        <v>0</v>
      </c>
      <c r="CE1495" s="225">
        <f>SUM(CE1492:CE1494)</f>
        <v>0</v>
      </c>
      <c r="CF1495" s="247"/>
      <c r="CG1495" s="570"/>
      <c r="CH1495" s="570"/>
      <c r="CI1495" s="112"/>
      <c r="CJ1495" s="112"/>
      <c r="CK1495" s="112"/>
    </row>
    <row r="1496" spans="1:89" ht="15.75" hidden="1" outlineLevel="1" thickBot="1">
      <c r="A1496" s="117"/>
      <c r="B1496" s="117"/>
      <c r="C1496" s="102" t="s">
        <v>129</v>
      </c>
      <c r="D1496" s="36" t="s">
        <v>213</v>
      </c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7"/>
      <c r="AB1496" s="112"/>
      <c r="AC1496" s="246"/>
      <c r="AD1496" s="246"/>
      <c r="AE1496" s="246"/>
      <c r="AF1496" s="246"/>
      <c r="AG1496" s="246"/>
      <c r="AH1496" s="246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246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246"/>
      <c r="CG1496" s="582"/>
      <c r="CH1496" s="582"/>
      <c r="CI1496" s="112"/>
      <c r="CJ1496" s="112"/>
      <c r="CK1496" s="112"/>
    </row>
    <row r="1497" spans="1:89" ht="15.75" hidden="1" outlineLevel="1" thickBot="1">
      <c r="A1497" s="117"/>
      <c r="B1497" s="117"/>
      <c r="C1497" s="103"/>
      <c r="D1497" s="24"/>
      <c r="E1497" s="117"/>
      <c r="F1497" s="117"/>
      <c r="G1497" s="111">
        <f>J1497+O1497+P1497+Q1497+R1497</f>
        <v>0</v>
      </c>
      <c r="H1497" s="225">
        <f t="shared" ref="H1497:J1499" si="2119">SUM(I1497:L1497)</f>
        <v>0</v>
      </c>
      <c r="I1497" s="225">
        <f t="shared" si="2119"/>
        <v>0</v>
      </c>
      <c r="J1497" s="111">
        <f t="shared" si="2119"/>
        <v>0</v>
      </c>
      <c r="K1497" s="123"/>
      <c r="L1497" s="123"/>
      <c r="M1497" s="123"/>
      <c r="N1497" s="123"/>
      <c r="O1497" s="123"/>
      <c r="P1497" s="123"/>
      <c r="Q1497" s="123"/>
      <c r="R1497" s="123"/>
      <c r="S1497" s="221"/>
      <c r="T1497" s="123"/>
      <c r="U1497" s="123"/>
      <c r="V1497" s="123"/>
      <c r="W1497" s="123"/>
      <c r="X1497" s="123"/>
      <c r="Y1497" s="123"/>
      <c r="Z1497" s="221"/>
      <c r="AA1497" s="123"/>
      <c r="AB1497" s="111">
        <f>AI1497+AX1497+BA1497+BD1497+BG1497</f>
        <v>0</v>
      </c>
      <c r="AC1497" s="247"/>
      <c r="AD1497" s="247"/>
      <c r="AE1497" s="247"/>
      <c r="AF1497" s="247"/>
      <c r="AG1497" s="247"/>
      <c r="AH1497" s="247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221"/>
      <c r="BK1497" s="221"/>
      <c r="BL1497" s="221"/>
      <c r="BM1497" s="123"/>
      <c r="BN1497" s="123"/>
      <c r="BO1497" s="123"/>
      <c r="BP1497" s="123"/>
      <c r="BQ1497" s="111">
        <f>SUM(BS1497:BW1497)</f>
        <v>0</v>
      </c>
      <c r="BR1497" s="247"/>
      <c r="BS1497" s="123"/>
      <c r="BT1497" s="123"/>
      <c r="BU1497" s="123"/>
      <c r="BV1497" s="123"/>
      <c r="BW1497" s="123"/>
      <c r="BX1497" s="221"/>
      <c r="BY1497" s="221"/>
      <c r="BZ1497" s="111">
        <f>SUM(CA1497:CD1497)</f>
        <v>0</v>
      </c>
      <c r="CA1497" s="123"/>
      <c r="CB1497" s="123"/>
      <c r="CC1497" s="123"/>
      <c r="CD1497" s="123"/>
      <c r="CE1497" s="221"/>
      <c r="CF1497" s="229"/>
      <c r="CG1497" s="578"/>
      <c r="CH1497" s="578"/>
      <c r="CI1497" s="117"/>
      <c r="CJ1497" s="117"/>
      <c r="CK1497" s="117"/>
    </row>
    <row r="1498" spans="1:89" ht="15.75" hidden="1" outlineLevel="1" thickBot="1">
      <c r="A1498" s="117"/>
      <c r="B1498" s="117"/>
      <c r="C1498" s="103"/>
      <c r="D1498" s="24"/>
      <c r="E1498" s="117"/>
      <c r="F1498" s="117"/>
      <c r="G1498" s="111">
        <f>J1498+O1498+P1498+Q1498+R1498</f>
        <v>0</v>
      </c>
      <c r="H1498" s="225">
        <f t="shared" si="2119"/>
        <v>0</v>
      </c>
      <c r="I1498" s="225">
        <f t="shared" si="2119"/>
        <v>0</v>
      </c>
      <c r="J1498" s="111">
        <f t="shared" si="2119"/>
        <v>0</v>
      </c>
      <c r="K1498" s="90"/>
      <c r="L1498" s="90"/>
      <c r="M1498" s="90"/>
      <c r="N1498" s="90"/>
      <c r="O1498" s="90"/>
      <c r="P1498" s="90"/>
      <c r="Q1498" s="90"/>
      <c r="R1498" s="90"/>
      <c r="S1498" s="224"/>
      <c r="T1498" s="87"/>
      <c r="U1498" s="87"/>
      <c r="V1498" s="87"/>
      <c r="W1498" s="87"/>
      <c r="X1498" s="87"/>
      <c r="Y1498" s="87"/>
      <c r="Z1498" s="222"/>
      <c r="AA1498" s="87"/>
      <c r="AB1498" s="111">
        <f>AI1498+AX1498+BA1498+BD1498+BG1498</f>
        <v>0</v>
      </c>
      <c r="AC1498" s="247"/>
      <c r="AD1498" s="247"/>
      <c r="AE1498" s="247"/>
      <c r="AF1498" s="247"/>
      <c r="AG1498" s="247"/>
      <c r="AH1498" s="24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87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87"/>
      <c r="BG1498" s="87"/>
      <c r="BH1498" s="87"/>
      <c r="BI1498" s="87"/>
      <c r="BJ1498" s="222"/>
      <c r="BK1498" s="222"/>
      <c r="BL1498" s="222"/>
      <c r="BM1498" s="87"/>
      <c r="BN1498" s="87"/>
      <c r="BO1498" s="87"/>
      <c r="BP1498" s="87"/>
      <c r="BQ1498" s="111">
        <f>SUM(BS1498:BW1498)</f>
        <v>0</v>
      </c>
      <c r="BR1498" s="247"/>
      <c r="BS1498" s="87"/>
      <c r="BT1498" s="87"/>
      <c r="BU1498" s="87"/>
      <c r="BV1498" s="87"/>
      <c r="BW1498" s="87"/>
      <c r="BX1498" s="222"/>
      <c r="BY1498" s="222"/>
      <c r="BZ1498" s="111">
        <f>SUM(CA1498:CD1498)</f>
        <v>0</v>
      </c>
      <c r="CA1498" s="87"/>
      <c r="CB1498" s="87"/>
      <c r="CC1498" s="87"/>
      <c r="CD1498" s="87"/>
      <c r="CE1498" s="222"/>
      <c r="CF1498" s="226"/>
      <c r="CG1498" s="568"/>
      <c r="CH1498" s="568"/>
      <c r="CI1498" s="117"/>
      <c r="CJ1498" s="117"/>
      <c r="CK1498" s="117"/>
    </row>
    <row r="1499" spans="1:89" ht="15.75" hidden="1" outlineLevel="1" thickBot="1">
      <c r="A1499" s="117"/>
      <c r="B1499" s="117"/>
      <c r="C1499" s="103" t="s">
        <v>104</v>
      </c>
      <c r="D1499" s="24"/>
      <c r="E1499" s="117"/>
      <c r="F1499" s="117"/>
      <c r="G1499" s="111">
        <f>J1499+O1499+P1499+Q1499+R1499</f>
        <v>0</v>
      </c>
      <c r="H1499" s="225">
        <f t="shared" si="2119"/>
        <v>0</v>
      </c>
      <c r="I1499" s="225">
        <f t="shared" si="2119"/>
        <v>0</v>
      </c>
      <c r="J1499" s="111">
        <f t="shared" si="2119"/>
        <v>0</v>
      </c>
      <c r="K1499" s="90"/>
      <c r="L1499" s="90"/>
      <c r="M1499" s="90"/>
      <c r="N1499" s="90"/>
      <c r="O1499" s="90"/>
      <c r="P1499" s="90"/>
      <c r="Q1499" s="90"/>
      <c r="R1499" s="90"/>
      <c r="S1499" s="224"/>
      <c r="T1499" s="87"/>
      <c r="U1499" s="87"/>
      <c r="V1499" s="87"/>
      <c r="W1499" s="87"/>
      <c r="X1499" s="87"/>
      <c r="Y1499" s="87"/>
      <c r="Z1499" s="222"/>
      <c r="AA1499" s="87"/>
      <c r="AB1499" s="111">
        <f>AI1499+AX1499+BA1499+BD1499+BG1499</f>
        <v>0</v>
      </c>
      <c r="AC1499" s="247"/>
      <c r="AD1499" s="247"/>
      <c r="AE1499" s="247"/>
      <c r="AF1499" s="247"/>
      <c r="AG1499" s="247"/>
      <c r="AH1499" s="24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87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87"/>
      <c r="BG1499" s="87"/>
      <c r="BH1499" s="87"/>
      <c r="BI1499" s="87"/>
      <c r="BJ1499" s="222"/>
      <c r="BK1499" s="222"/>
      <c r="BL1499" s="222"/>
      <c r="BM1499" s="87"/>
      <c r="BN1499" s="87"/>
      <c r="BO1499" s="87"/>
      <c r="BP1499" s="87"/>
      <c r="BQ1499" s="111">
        <f>SUM(BS1499:BW1499)</f>
        <v>0</v>
      </c>
      <c r="BR1499" s="247"/>
      <c r="BS1499" s="87"/>
      <c r="BT1499" s="87"/>
      <c r="BU1499" s="87"/>
      <c r="BV1499" s="87"/>
      <c r="BW1499" s="87"/>
      <c r="BX1499" s="222"/>
      <c r="BY1499" s="222"/>
      <c r="BZ1499" s="111">
        <f>SUM(CA1499:CD1499)</f>
        <v>0</v>
      </c>
      <c r="CA1499" s="87"/>
      <c r="CB1499" s="87"/>
      <c r="CC1499" s="87"/>
      <c r="CD1499" s="87"/>
      <c r="CE1499" s="222"/>
      <c r="CF1499" s="226"/>
      <c r="CG1499" s="568"/>
      <c r="CH1499" s="568"/>
      <c r="CI1499" s="117"/>
      <c r="CJ1499" s="117"/>
      <c r="CK1499" s="117"/>
    </row>
    <row r="1500" spans="1:89" ht="15.75" hidden="1" outlineLevel="1" thickBot="1">
      <c r="A1500" s="117"/>
      <c r="B1500" s="117"/>
      <c r="C1500" s="103"/>
      <c r="D1500" s="37" t="s">
        <v>107</v>
      </c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24"/>
      <c r="AB1500" s="112"/>
      <c r="AC1500" s="246"/>
      <c r="AD1500" s="246"/>
      <c r="AE1500" s="246"/>
      <c r="AF1500" s="246"/>
      <c r="AG1500" s="246"/>
      <c r="AH1500" s="246"/>
      <c r="AI1500" s="112"/>
      <c r="AJ1500" s="111">
        <f>SUM(AJ1497:AJ1499)</f>
        <v>0</v>
      </c>
      <c r="AK1500" s="111">
        <f>SUM(AK1497:AK1499)</f>
        <v>0</v>
      </c>
      <c r="AL1500" s="112"/>
      <c r="AM1500" s="111">
        <f>SUM(AM1497:AM1499)</f>
        <v>0</v>
      </c>
      <c r="AN1500" s="111">
        <f>SUM(AN1497:AN1499)</f>
        <v>0</v>
      </c>
      <c r="AO1500" s="112"/>
      <c r="AP1500" s="111">
        <f>SUM(AP1497:AP1499)</f>
        <v>0</v>
      </c>
      <c r="AQ1500" s="111">
        <f>SUM(AQ1497:AQ1499)</f>
        <v>0</v>
      </c>
      <c r="AR1500" s="112"/>
      <c r="AS1500" s="111">
        <f>SUM(AS1497:AS1499)</f>
        <v>0</v>
      </c>
      <c r="AT1500" s="111">
        <f>SUM(AT1497:AT1499)</f>
        <v>0</v>
      </c>
      <c r="AU1500" s="112"/>
      <c r="AV1500" s="111">
        <f>SUM(AV1497:AV1499)</f>
        <v>0</v>
      </c>
      <c r="AW1500" s="111">
        <f>SUM(AW1497:AW1499)</f>
        <v>0</v>
      </c>
      <c r="AX1500" s="112"/>
      <c r="AY1500" s="111">
        <f>SUM(AY1497:AY1499)</f>
        <v>0</v>
      </c>
      <c r="AZ1500" s="111">
        <f>SUM(AZ1497:AZ1499)</f>
        <v>0</v>
      </c>
      <c r="BA1500" s="112"/>
      <c r="BB1500" s="111">
        <f>SUM(BB1497:BB1499)</f>
        <v>0</v>
      </c>
      <c r="BC1500" s="111">
        <f>SUM(BC1497:BC1499)</f>
        <v>0</v>
      </c>
      <c r="BD1500" s="112"/>
      <c r="BE1500" s="111">
        <f>SUM(BE1497:BE1499)</f>
        <v>0</v>
      </c>
      <c r="BF1500" s="111">
        <f>SUM(BF1497:BF1499)</f>
        <v>0</v>
      </c>
      <c r="BG1500" s="112"/>
      <c r="BH1500" s="111">
        <f>SUM(BH1497:BH1499)</f>
        <v>0</v>
      </c>
      <c r="BI1500" s="111">
        <f>SUM(BI1497:BI1499)</f>
        <v>0</v>
      </c>
      <c r="BJ1500" s="112"/>
      <c r="BK1500" s="225">
        <f>SUM(BK1497:BK1499)</f>
        <v>0</v>
      </c>
      <c r="BL1500" s="225">
        <f>SUM(BL1497:BL1499)</f>
        <v>0</v>
      </c>
      <c r="BM1500" s="112"/>
      <c r="BN1500" s="112"/>
      <c r="BO1500" s="112"/>
      <c r="BP1500" s="112"/>
      <c r="BQ1500" s="111">
        <f t="shared" ref="BQ1500:CD1500" si="2120">SUM(BQ1497:BQ1499)</f>
        <v>0</v>
      </c>
      <c r="BR1500" s="247"/>
      <c r="BS1500" s="111">
        <f t="shared" si="2120"/>
        <v>0</v>
      </c>
      <c r="BT1500" s="111">
        <f t="shared" si="2120"/>
        <v>0</v>
      </c>
      <c r="BU1500" s="111">
        <f t="shared" si="2120"/>
        <v>0</v>
      </c>
      <c r="BV1500" s="111">
        <f t="shared" si="2120"/>
        <v>0</v>
      </c>
      <c r="BW1500" s="111">
        <f t="shared" si="2120"/>
        <v>0</v>
      </c>
      <c r="BX1500" s="225">
        <f>SUM(BX1497:BX1499)</f>
        <v>0</v>
      </c>
      <c r="BY1500" s="225">
        <f>SUM(BY1497:BY1499)</f>
        <v>0</v>
      </c>
      <c r="BZ1500" s="111">
        <f t="shared" si="2120"/>
        <v>0</v>
      </c>
      <c r="CA1500" s="111">
        <f t="shared" si="2120"/>
        <v>0</v>
      </c>
      <c r="CB1500" s="111">
        <f t="shared" si="2120"/>
        <v>0</v>
      </c>
      <c r="CC1500" s="111">
        <f t="shared" si="2120"/>
        <v>0</v>
      </c>
      <c r="CD1500" s="111">
        <f t="shared" si="2120"/>
        <v>0</v>
      </c>
      <c r="CE1500" s="225">
        <f>SUM(CE1497:CE1499)</f>
        <v>0</v>
      </c>
      <c r="CF1500" s="247"/>
      <c r="CG1500" s="570"/>
      <c r="CH1500" s="570"/>
      <c r="CI1500" s="112"/>
      <c r="CJ1500" s="112"/>
      <c r="CK1500" s="112"/>
    </row>
    <row r="1501" spans="1:89" ht="15.75" hidden="1" outlineLevel="1" thickBot="1">
      <c r="A1501" s="117"/>
      <c r="B1501" s="117"/>
      <c r="C1501" s="102" t="s">
        <v>130</v>
      </c>
      <c r="D1501" s="36" t="s">
        <v>62</v>
      </c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7"/>
      <c r="AB1501" s="112"/>
      <c r="AC1501" s="246"/>
      <c r="AD1501" s="246"/>
      <c r="AE1501" s="246"/>
      <c r="AF1501" s="246"/>
      <c r="AG1501" s="246"/>
      <c r="AH1501" s="246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246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246"/>
      <c r="CG1501" s="582"/>
      <c r="CH1501" s="582"/>
      <c r="CI1501" s="112"/>
      <c r="CJ1501" s="112"/>
      <c r="CK1501" s="112"/>
    </row>
    <row r="1502" spans="1:89" ht="15.75" hidden="1" outlineLevel="1" thickBot="1">
      <c r="A1502" s="117"/>
      <c r="B1502" s="117"/>
      <c r="C1502" s="103"/>
      <c r="D1502" s="24"/>
      <c r="E1502" s="117"/>
      <c r="F1502" s="117"/>
      <c r="G1502" s="111">
        <f>J1502+O1502+P1502+Q1502+R1502</f>
        <v>0</v>
      </c>
      <c r="H1502" s="225">
        <f t="shared" ref="H1502:J1504" si="2121">SUM(I1502:L1502)</f>
        <v>0</v>
      </c>
      <c r="I1502" s="225">
        <f t="shared" si="2121"/>
        <v>0</v>
      </c>
      <c r="J1502" s="111">
        <f t="shared" si="2121"/>
        <v>0</v>
      </c>
      <c r="K1502" s="123"/>
      <c r="L1502" s="123"/>
      <c r="M1502" s="123"/>
      <c r="N1502" s="123"/>
      <c r="O1502" s="123"/>
      <c r="P1502" s="123"/>
      <c r="Q1502" s="123"/>
      <c r="R1502" s="123"/>
      <c r="S1502" s="221"/>
      <c r="T1502" s="123"/>
      <c r="U1502" s="123"/>
      <c r="V1502" s="123"/>
      <c r="W1502" s="123"/>
      <c r="X1502" s="123"/>
      <c r="Y1502" s="123"/>
      <c r="Z1502" s="221"/>
      <c r="AA1502" s="123"/>
      <c r="AB1502" s="111">
        <f>AI1502+AX1502+BA1502+BD1502+BG1502</f>
        <v>0</v>
      </c>
      <c r="AC1502" s="247"/>
      <c r="AD1502" s="247"/>
      <c r="AE1502" s="247"/>
      <c r="AF1502" s="247"/>
      <c r="AG1502" s="247"/>
      <c r="AH1502" s="247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221"/>
      <c r="BK1502" s="221"/>
      <c r="BL1502" s="221"/>
      <c r="BM1502" s="123"/>
      <c r="BN1502" s="123"/>
      <c r="BO1502" s="123"/>
      <c r="BP1502" s="123"/>
      <c r="BQ1502" s="111">
        <f>SUM(BS1502:BW1502)</f>
        <v>0</v>
      </c>
      <c r="BR1502" s="247"/>
      <c r="BS1502" s="123"/>
      <c r="BT1502" s="123"/>
      <c r="BU1502" s="123"/>
      <c r="BV1502" s="123"/>
      <c r="BW1502" s="123"/>
      <c r="BX1502" s="221"/>
      <c r="BY1502" s="221"/>
      <c r="BZ1502" s="111">
        <f>SUM(CA1502:CD1502)</f>
        <v>0</v>
      </c>
      <c r="CA1502" s="123"/>
      <c r="CB1502" s="123"/>
      <c r="CC1502" s="123"/>
      <c r="CD1502" s="123"/>
      <c r="CE1502" s="221"/>
      <c r="CF1502" s="229"/>
      <c r="CG1502" s="578"/>
      <c r="CH1502" s="578"/>
      <c r="CI1502" s="117"/>
      <c r="CJ1502" s="117"/>
      <c r="CK1502" s="117"/>
    </row>
    <row r="1503" spans="1:89" ht="15.75" hidden="1" outlineLevel="1" thickBot="1">
      <c r="A1503" s="117"/>
      <c r="B1503" s="117"/>
      <c r="C1503" s="103"/>
      <c r="D1503" s="24"/>
      <c r="E1503" s="117"/>
      <c r="F1503" s="117"/>
      <c r="G1503" s="111">
        <f>J1503+O1503+P1503+Q1503+R1503</f>
        <v>0</v>
      </c>
      <c r="H1503" s="225">
        <f t="shared" si="2121"/>
        <v>0</v>
      </c>
      <c r="I1503" s="225">
        <f t="shared" si="2121"/>
        <v>0</v>
      </c>
      <c r="J1503" s="111">
        <f t="shared" si="2121"/>
        <v>0</v>
      </c>
      <c r="K1503" s="90"/>
      <c r="L1503" s="90"/>
      <c r="M1503" s="90"/>
      <c r="N1503" s="90"/>
      <c r="O1503" s="90"/>
      <c r="P1503" s="90"/>
      <c r="Q1503" s="90"/>
      <c r="R1503" s="90"/>
      <c r="S1503" s="224"/>
      <c r="T1503" s="87"/>
      <c r="U1503" s="87"/>
      <c r="V1503" s="87"/>
      <c r="W1503" s="87"/>
      <c r="X1503" s="87"/>
      <c r="Y1503" s="87"/>
      <c r="Z1503" s="222"/>
      <c r="AA1503" s="87"/>
      <c r="AB1503" s="111">
        <f>AI1503+AX1503+BA1503+BD1503+BG1503</f>
        <v>0</v>
      </c>
      <c r="AC1503" s="247"/>
      <c r="AD1503" s="247"/>
      <c r="AE1503" s="247"/>
      <c r="AF1503" s="247"/>
      <c r="AG1503" s="247"/>
      <c r="AH1503" s="24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87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222"/>
      <c r="BK1503" s="222"/>
      <c r="BL1503" s="222"/>
      <c r="BM1503" s="87"/>
      <c r="BN1503" s="87"/>
      <c r="BO1503" s="87"/>
      <c r="BP1503" s="87"/>
      <c r="BQ1503" s="111">
        <f>SUM(BS1503:BW1503)</f>
        <v>0</v>
      </c>
      <c r="BR1503" s="247"/>
      <c r="BS1503" s="87"/>
      <c r="BT1503" s="87"/>
      <c r="BU1503" s="87"/>
      <c r="BV1503" s="87"/>
      <c r="BW1503" s="87"/>
      <c r="BX1503" s="222"/>
      <c r="BY1503" s="222"/>
      <c r="BZ1503" s="111">
        <f>SUM(CA1503:CD1503)</f>
        <v>0</v>
      </c>
      <c r="CA1503" s="87"/>
      <c r="CB1503" s="87"/>
      <c r="CC1503" s="87"/>
      <c r="CD1503" s="87"/>
      <c r="CE1503" s="222"/>
      <c r="CF1503" s="226"/>
      <c r="CG1503" s="568"/>
      <c r="CH1503" s="568"/>
      <c r="CI1503" s="117"/>
      <c r="CJ1503" s="117"/>
      <c r="CK1503" s="117"/>
    </row>
    <row r="1504" spans="1:89" ht="15.75" hidden="1" outlineLevel="1" thickBot="1">
      <c r="A1504" s="117"/>
      <c r="B1504" s="117"/>
      <c r="C1504" s="103" t="s">
        <v>104</v>
      </c>
      <c r="D1504" s="24"/>
      <c r="E1504" s="117"/>
      <c r="F1504" s="117"/>
      <c r="G1504" s="111">
        <f>J1504+O1504+P1504+Q1504+R1504</f>
        <v>0</v>
      </c>
      <c r="H1504" s="225">
        <f t="shared" si="2121"/>
        <v>0</v>
      </c>
      <c r="I1504" s="225">
        <f t="shared" si="2121"/>
        <v>0</v>
      </c>
      <c r="J1504" s="111">
        <f t="shared" si="2121"/>
        <v>0</v>
      </c>
      <c r="K1504" s="90"/>
      <c r="L1504" s="90"/>
      <c r="M1504" s="90"/>
      <c r="N1504" s="90"/>
      <c r="O1504" s="90"/>
      <c r="P1504" s="90"/>
      <c r="Q1504" s="90"/>
      <c r="R1504" s="90"/>
      <c r="S1504" s="224"/>
      <c r="T1504" s="87"/>
      <c r="U1504" s="87"/>
      <c r="V1504" s="87"/>
      <c r="W1504" s="87"/>
      <c r="X1504" s="87"/>
      <c r="Y1504" s="87"/>
      <c r="Z1504" s="222"/>
      <c r="AA1504" s="87"/>
      <c r="AB1504" s="111">
        <f>AI1504+AX1504+BA1504+BD1504+BG1504</f>
        <v>0</v>
      </c>
      <c r="AC1504" s="247"/>
      <c r="AD1504" s="247"/>
      <c r="AE1504" s="247"/>
      <c r="AF1504" s="247"/>
      <c r="AG1504" s="247"/>
      <c r="AH1504" s="24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87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87"/>
      <c r="BG1504" s="87"/>
      <c r="BH1504" s="87"/>
      <c r="BI1504" s="87"/>
      <c r="BJ1504" s="222"/>
      <c r="BK1504" s="222"/>
      <c r="BL1504" s="222"/>
      <c r="BM1504" s="87"/>
      <c r="BN1504" s="87"/>
      <c r="BO1504" s="87"/>
      <c r="BP1504" s="87"/>
      <c r="BQ1504" s="111">
        <f>SUM(BS1504:BW1504)</f>
        <v>0</v>
      </c>
      <c r="BR1504" s="247"/>
      <c r="BS1504" s="87"/>
      <c r="BT1504" s="87"/>
      <c r="BU1504" s="87"/>
      <c r="BV1504" s="87"/>
      <c r="BW1504" s="87"/>
      <c r="BX1504" s="222"/>
      <c r="BY1504" s="222"/>
      <c r="BZ1504" s="111">
        <f>SUM(CA1504:CD1504)</f>
        <v>0</v>
      </c>
      <c r="CA1504" s="87"/>
      <c r="CB1504" s="87"/>
      <c r="CC1504" s="87"/>
      <c r="CD1504" s="87"/>
      <c r="CE1504" s="222"/>
      <c r="CF1504" s="226"/>
      <c r="CG1504" s="568"/>
      <c r="CH1504" s="568"/>
      <c r="CI1504" s="117"/>
      <c r="CJ1504" s="117"/>
      <c r="CK1504" s="117"/>
    </row>
    <row r="1505" spans="1:89" ht="15.75" hidden="1" outlineLevel="1" thickBot="1">
      <c r="A1505" s="117"/>
      <c r="B1505" s="117"/>
      <c r="C1505" s="103"/>
      <c r="D1505" s="37" t="s">
        <v>107</v>
      </c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24"/>
      <c r="AB1505" s="111">
        <f>SUM(AB1502:AB1504)</f>
        <v>0</v>
      </c>
      <c r="AC1505" s="247"/>
      <c r="AD1505" s="247"/>
      <c r="AE1505" s="247"/>
      <c r="AF1505" s="247"/>
      <c r="AG1505" s="247"/>
      <c r="AH1505" s="247"/>
      <c r="AI1505" s="111">
        <f>SUM(AI1502:AI1504)</f>
        <v>0</v>
      </c>
      <c r="AJ1505" s="111">
        <f>SUM(AJ1502:AJ1504)</f>
        <v>0</v>
      </c>
      <c r="AK1505" s="111">
        <f>SUM(AK1502:AK1504)</f>
        <v>0</v>
      </c>
      <c r="AL1505" s="111">
        <f>SUM(AL1502:AL1504)</f>
        <v>0</v>
      </c>
      <c r="AM1505" s="111">
        <f t="shared" ref="AM1505:BI1505" si="2122">SUM(AM1502:AM1504)</f>
        <v>0</v>
      </c>
      <c r="AN1505" s="111">
        <f t="shared" si="2122"/>
        <v>0</v>
      </c>
      <c r="AO1505" s="111">
        <f t="shared" si="2122"/>
        <v>0</v>
      </c>
      <c r="AP1505" s="111">
        <f t="shared" si="2122"/>
        <v>0</v>
      </c>
      <c r="AQ1505" s="111">
        <f t="shared" si="2122"/>
        <v>0</v>
      </c>
      <c r="AR1505" s="111">
        <f t="shared" si="2122"/>
        <v>0</v>
      </c>
      <c r="AS1505" s="111">
        <f t="shared" si="2122"/>
        <v>0</v>
      </c>
      <c r="AT1505" s="111">
        <f t="shared" si="2122"/>
        <v>0</v>
      </c>
      <c r="AU1505" s="111">
        <f t="shared" si="2122"/>
        <v>0</v>
      </c>
      <c r="AV1505" s="111">
        <f t="shared" si="2122"/>
        <v>0</v>
      </c>
      <c r="AW1505" s="111">
        <f t="shared" si="2122"/>
        <v>0</v>
      </c>
      <c r="AX1505" s="111">
        <f t="shared" si="2122"/>
        <v>0</v>
      </c>
      <c r="AY1505" s="111">
        <f t="shared" si="2122"/>
        <v>0</v>
      </c>
      <c r="AZ1505" s="111">
        <f t="shared" si="2122"/>
        <v>0</v>
      </c>
      <c r="BA1505" s="111">
        <f t="shared" si="2122"/>
        <v>0</v>
      </c>
      <c r="BB1505" s="111">
        <f t="shared" si="2122"/>
        <v>0</v>
      </c>
      <c r="BC1505" s="111">
        <f t="shared" si="2122"/>
        <v>0</v>
      </c>
      <c r="BD1505" s="111">
        <f t="shared" si="2122"/>
        <v>0</v>
      </c>
      <c r="BE1505" s="111">
        <f t="shared" si="2122"/>
        <v>0</v>
      </c>
      <c r="BF1505" s="111">
        <f t="shared" si="2122"/>
        <v>0</v>
      </c>
      <c r="BG1505" s="111">
        <f t="shared" si="2122"/>
        <v>0</v>
      </c>
      <c r="BH1505" s="111">
        <f t="shared" si="2122"/>
        <v>0</v>
      </c>
      <c r="BI1505" s="111">
        <f t="shared" si="2122"/>
        <v>0</v>
      </c>
      <c r="BJ1505" s="225">
        <f>SUM(BJ1502:BJ1504)</f>
        <v>0</v>
      </c>
      <c r="BK1505" s="225">
        <f>SUM(BK1502:BK1504)</f>
        <v>0</v>
      </c>
      <c r="BL1505" s="225">
        <f>SUM(BL1502:BL1504)</f>
        <v>0</v>
      </c>
      <c r="BM1505" s="112"/>
      <c r="BN1505" s="112"/>
      <c r="BO1505" s="112"/>
      <c r="BP1505" s="112"/>
      <c r="BQ1505" s="111">
        <f t="shared" ref="BQ1505:CD1505" si="2123">SUM(BQ1502:BQ1504)</f>
        <v>0</v>
      </c>
      <c r="BR1505" s="247"/>
      <c r="BS1505" s="111">
        <f t="shared" si="2123"/>
        <v>0</v>
      </c>
      <c r="BT1505" s="111">
        <f t="shared" si="2123"/>
        <v>0</v>
      </c>
      <c r="BU1505" s="111">
        <f t="shared" si="2123"/>
        <v>0</v>
      </c>
      <c r="BV1505" s="111">
        <f t="shared" si="2123"/>
        <v>0</v>
      </c>
      <c r="BW1505" s="111">
        <f t="shared" si="2123"/>
        <v>0</v>
      </c>
      <c r="BX1505" s="225">
        <f>SUM(BX1502:BX1504)</f>
        <v>0</v>
      </c>
      <c r="BY1505" s="225">
        <f>SUM(BY1502:BY1504)</f>
        <v>0</v>
      </c>
      <c r="BZ1505" s="111">
        <f t="shared" si="2123"/>
        <v>0</v>
      </c>
      <c r="CA1505" s="111">
        <f t="shared" si="2123"/>
        <v>0</v>
      </c>
      <c r="CB1505" s="111">
        <f t="shared" si="2123"/>
        <v>0</v>
      </c>
      <c r="CC1505" s="111">
        <f t="shared" si="2123"/>
        <v>0</v>
      </c>
      <c r="CD1505" s="111">
        <f t="shared" si="2123"/>
        <v>0</v>
      </c>
      <c r="CE1505" s="225">
        <f>SUM(CE1502:CE1504)</f>
        <v>0</v>
      </c>
      <c r="CF1505" s="247"/>
      <c r="CG1505" s="570"/>
      <c r="CH1505" s="570"/>
      <c r="CI1505" s="112"/>
      <c r="CJ1505" s="112"/>
      <c r="CK1505" s="112"/>
    </row>
    <row r="1506" spans="1:89" ht="15.75" hidden="1" outlineLevel="1" thickBot="1">
      <c r="A1506" s="117"/>
      <c r="B1506" s="117"/>
      <c r="C1506" s="102" t="s">
        <v>131</v>
      </c>
      <c r="D1506" s="36" t="s">
        <v>63</v>
      </c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7"/>
      <c r="AB1506" s="112"/>
      <c r="AC1506" s="246"/>
      <c r="AD1506" s="246"/>
      <c r="AE1506" s="246"/>
      <c r="AF1506" s="246"/>
      <c r="AG1506" s="246"/>
      <c r="AH1506" s="246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246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246"/>
      <c r="CG1506" s="582"/>
      <c r="CH1506" s="582"/>
      <c r="CI1506" s="112"/>
      <c r="CJ1506" s="112"/>
      <c r="CK1506" s="112"/>
    </row>
    <row r="1507" spans="1:89" ht="15.75" hidden="1" outlineLevel="1" thickBot="1">
      <c r="A1507" s="117"/>
      <c r="B1507" s="117"/>
      <c r="C1507" s="103"/>
      <c r="D1507" s="24"/>
      <c r="E1507" s="117"/>
      <c r="F1507" s="117"/>
      <c r="G1507" s="111">
        <f>J1507+O1507+P1507+Q1507+R1507</f>
        <v>0</v>
      </c>
      <c r="H1507" s="225">
        <f t="shared" ref="H1507:J1509" si="2124">SUM(I1507:L1507)</f>
        <v>0</v>
      </c>
      <c r="I1507" s="225">
        <f t="shared" si="2124"/>
        <v>0</v>
      </c>
      <c r="J1507" s="111">
        <f t="shared" si="2124"/>
        <v>0</v>
      </c>
      <c r="K1507" s="123"/>
      <c r="L1507" s="123"/>
      <c r="M1507" s="123"/>
      <c r="N1507" s="123"/>
      <c r="O1507" s="123"/>
      <c r="P1507" s="123"/>
      <c r="Q1507" s="123"/>
      <c r="R1507" s="123"/>
      <c r="S1507" s="221"/>
      <c r="T1507" s="123"/>
      <c r="U1507" s="123"/>
      <c r="V1507" s="123"/>
      <c r="W1507" s="123"/>
      <c r="X1507" s="123"/>
      <c r="Y1507" s="123"/>
      <c r="Z1507" s="221"/>
      <c r="AA1507" s="123"/>
      <c r="AB1507" s="111">
        <f>AI1507+AX1507+BA1507+BD1507+BG1507</f>
        <v>0</v>
      </c>
      <c r="AC1507" s="247"/>
      <c r="AD1507" s="247"/>
      <c r="AE1507" s="247"/>
      <c r="AF1507" s="247"/>
      <c r="AG1507" s="247"/>
      <c r="AH1507" s="247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221"/>
      <c r="BK1507" s="221"/>
      <c r="BL1507" s="221"/>
      <c r="BM1507" s="123"/>
      <c r="BN1507" s="123"/>
      <c r="BO1507" s="123"/>
      <c r="BP1507" s="123"/>
      <c r="BQ1507" s="111">
        <f>SUM(BS1507:BW1507)</f>
        <v>0</v>
      </c>
      <c r="BR1507" s="247"/>
      <c r="BS1507" s="123"/>
      <c r="BT1507" s="123"/>
      <c r="BU1507" s="123"/>
      <c r="BV1507" s="123"/>
      <c r="BW1507" s="123"/>
      <c r="BX1507" s="221"/>
      <c r="BY1507" s="221"/>
      <c r="BZ1507" s="111">
        <f>SUM(CA1507:CD1507)</f>
        <v>0</v>
      </c>
      <c r="CA1507" s="123"/>
      <c r="CB1507" s="123"/>
      <c r="CC1507" s="123"/>
      <c r="CD1507" s="123"/>
      <c r="CE1507" s="221"/>
      <c r="CF1507" s="229"/>
      <c r="CG1507" s="578"/>
      <c r="CH1507" s="578"/>
      <c r="CI1507" s="117"/>
      <c r="CJ1507" s="117"/>
      <c r="CK1507" s="117"/>
    </row>
    <row r="1508" spans="1:89" ht="15.75" hidden="1" outlineLevel="1" thickBot="1">
      <c r="A1508" s="117"/>
      <c r="B1508" s="117"/>
      <c r="C1508" s="103"/>
      <c r="D1508" s="24"/>
      <c r="E1508" s="117"/>
      <c r="F1508" s="117"/>
      <c r="G1508" s="111">
        <f>J1508+O1508+P1508+Q1508+R1508</f>
        <v>0</v>
      </c>
      <c r="H1508" s="225">
        <f t="shared" si="2124"/>
        <v>0</v>
      </c>
      <c r="I1508" s="225">
        <f t="shared" si="2124"/>
        <v>0</v>
      </c>
      <c r="J1508" s="111">
        <f t="shared" si="2124"/>
        <v>0</v>
      </c>
      <c r="K1508" s="90"/>
      <c r="L1508" s="90"/>
      <c r="M1508" s="90"/>
      <c r="N1508" s="90"/>
      <c r="O1508" s="90"/>
      <c r="P1508" s="90"/>
      <c r="Q1508" s="90"/>
      <c r="R1508" s="90"/>
      <c r="S1508" s="224"/>
      <c r="T1508" s="87"/>
      <c r="U1508" s="87"/>
      <c r="V1508" s="87"/>
      <c r="W1508" s="87"/>
      <c r="X1508" s="87"/>
      <c r="Y1508" s="87"/>
      <c r="Z1508" s="222"/>
      <c r="AA1508" s="87"/>
      <c r="AB1508" s="111">
        <f>AI1508+AX1508+BA1508+BD1508+BG1508</f>
        <v>0</v>
      </c>
      <c r="AC1508" s="247"/>
      <c r="AD1508" s="247"/>
      <c r="AE1508" s="247"/>
      <c r="AF1508" s="247"/>
      <c r="AG1508" s="247"/>
      <c r="AH1508" s="24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87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87"/>
      <c r="BG1508" s="87"/>
      <c r="BH1508" s="87"/>
      <c r="BI1508" s="87"/>
      <c r="BJ1508" s="222"/>
      <c r="BK1508" s="222"/>
      <c r="BL1508" s="222"/>
      <c r="BM1508" s="87"/>
      <c r="BN1508" s="87"/>
      <c r="BO1508" s="87"/>
      <c r="BP1508" s="87"/>
      <c r="BQ1508" s="111">
        <f>SUM(BS1508:BW1508)</f>
        <v>0</v>
      </c>
      <c r="BR1508" s="247"/>
      <c r="BS1508" s="87"/>
      <c r="BT1508" s="87"/>
      <c r="BU1508" s="87"/>
      <c r="BV1508" s="87"/>
      <c r="BW1508" s="87"/>
      <c r="BX1508" s="222"/>
      <c r="BY1508" s="222"/>
      <c r="BZ1508" s="111">
        <f>SUM(CA1508:CD1508)</f>
        <v>0</v>
      </c>
      <c r="CA1508" s="87"/>
      <c r="CB1508" s="87"/>
      <c r="CC1508" s="87"/>
      <c r="CD1508" s="87"/>
      <c r="CE1508" s="222"/>
      <c r="CF1508" s="226"/>
      <c r="CG1508" s="568"/>
      <c r="CH1508" s="568"/>
      <c r="CI1508" s="117"/>
      <c r="CJ1508" s="117"/>
      <c r="CK1508" s="117"/>
    </row>
    <row r="1509" spans="1:89" ht="15.75" hidden="1" outlineLevel="1" thickBot="1">
      <c r="A1509" s="117"/>
      <c r="B1509" s="117"/>
      <c r="C1509" s="103" t="s">
        <v>104</v>
      </c>
      <c r="D1509" s="24"/>
      <c r="E1509" s="117"/>
      <c r="F1509" s="117"/>
      <c r="G1509" s="111">
        <f>J1509+O1509+P1509+Q1509+R1509</f>
        <v>0</v>
      </c>
      <c r="H1509" s="225">
        <f t="shared" si="2124"/>
        <v>0</v>
      </c>
      <c r="I1509" s="225">
        <f t="shared" si="2124"/>
        <v>0</v>
      </c>
      <c r="J1509" s="111">
        <f t="shared" si="2124"/>
        <v>0</v>
      </c>
      <c r="K1509" s="90"/>
      <c r="L1509" s="90"/>
      <c r="M1509" s="90"/>
      <c r="N1509" s="90"/>
      <c r="O1509" s="90"/>
      <c r="P1509" s="90"/>
      <c r="Q1509" s="90"/>
      <c r="R1509" s="90"/>
      <c r="S1509" s="224"/>
      <c r="T1509" s="87"/>
      <c r="U1509" s="87"/>
      <c r="V1509" s="87"/>
      <c r="W1509" s="87"/>
      <c r="X1509" s="87"/>
      <c r="Y1509" s="87"/>
      <c r="Z1509" s="222"/>
      <c r="AA1509" s="87"/>
      <c r="AB1509" s="111">
        <f>AI1509+AX1509+BA1509+BD1509+BG1509</f>
        <v>0</v>
      </c>
      <c r="AC1509" s="247"/>
      <c r="AD1509" s="247"/>
      <c r="AE1509" s="247"/>
      <c r="AF1509" s="247"/>
      <c r="AG1509" s="247"/>
      <c r="AH1509" s="24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87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87"/>
      <c r="BG1509" s="87"/>
      <c r="BH1509" s="87"/>
      <c r="BI1509" s="87"/>
      <c r="BJ1509" s="222"/>
      <c r="BK1509" s="222"/>
      <c r="BL1509" s="222"/>
      <c r="BM1509" s="87"/>
      <c r="BN1509" s="87"/>
      <c r="BO1509" s="87"/>
      <c r="BP1509" s="87"/>
      <c r="BQ1509" s="111">
        <f>SUM(BS1509:BW1509)</f>
        <v>0</v>
      </c>
      <c r="BR1509" s="247"/>
      <c r="BS1509" s="87"/>
      <c r="BT1509" s="87"/>
      <c r="BU1509" s="87"/>
      <c r="BV1509" s="87"/>
      <c r="BW1509" s="87"/>
      <c r="BX1509" s="222"/>
      <c r="BY1509" s="222"/>
      <c r="BZ1509" s="111">
        <f>SUM(CA1509:CD1509)</f>
        <v>0</v>
      </c>
      <c r="CA1509" s="87"/>
      <c r="CB1509" s="87"/>
      <c r="CC1509" s="87"/>
      <c r="CD1509" s="87"/>
      <c r="CE1509" s="222"/>
      <c r="CF1509" s="226"/>
      <c r="CG1509" s="568"/>
      <c r="CH1509" s="568"/>
      <c r="CI1509" s="117"/>
      <c r="CJ1509" s="117"/>
      <c r="CK1509" s="117"/>
    </row>
    <row r="1510" spans="1:89" ht="15.75" hidden="1" outlineLevel="1" thickBot="1">
      <c r="A1510" s="117"/>
      <c r="B1510" s="117"/>
      <c r="C1510" s="103"/>
      <c r="D1510" s="37" t="s">
        <v>107</v>
      </c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24"/>
      <c r="AB1510" s="111">
        <f>SUM(AB1507:AB1509)</f>
        <v>0</v>
      </c>
      <c r="AC1510" s="247"/>
      <c r="AD1510" s="247"/>
      <c r="AE1510" s="247"/>
      <c r="AF1510" s="247"/>
      <c r="AG1510" s="247"/>
      <c r="AH1510" s="247"/>
      <c r="AI1510" s="111">
        <f>SUM(AI1507:AI1509)</f>
        <v>0</v>
      </c>
      <c r="AJ1510" s="111">
        <f>SUM(AJ1507:AJ1509)</f>
        <v>0</v>
      </c>
      <c r="AK1510" s="111">
        <f t="shared" ref="AK1510:BI1510" si="2125">SUM(AK1507:AK1509)</f>
        <v>0</v>
      </c>
      <c r="AL1510" s="111">
        <f t="shared" si="2125"/>
        <v>0</v>
      </c>
      <c r="AM1510" s="111">
        <f t="shared" si="2125"/>
        <v>0</v>
      </c>
      <c r="AN1510" s="111">
        <f t="shared" si="2125"/>
        <v>0</v>
      </c>
      <c r="AO1510" s="111">
        <f t="shared" si="2125"/>
        <v>0</v>
      </c>
      <c r="AP1510" s="111">
        <f t="shared" si="2125"/>
        <v>0</v>
      </c>
      <c r="AQ1510" s="111">
        <f t="shared" si="2125"/>
        <v>0</v>
      </c>
      <c r="AR1510" s="111">
        <f t="shared" si="2125"/>
        <v>0</v>
      </c>
      <c r="AS1510" s="111">
        <f t="shared" si="2125"/>
        <v>0</v>
      </c>
      <c r="AT1510" s="111">
        <f t="shared" si="2125"/>
        <v>0</v>
      </c>
      <c r="AU1510" s="111">
        <f t="shared" si="2125"/>
        <v>0</v>
      </c>
      <c r="AV1510" s="111">
        <f t="shared" si="2125"/>
        <v>0</v>
      </c>
      <c r="AW1510" s="111">
        <f t="shared" si="2125"/>
        <v>0</v>
      </c>
      <c r="AX1510" s="111">
        <f t="shared" si="2125"/>
        <v>0</v>
      </c>
      <c r="AY1510" s="111">
        <f t="shared" si="2125"/>
        <v>0</v>
      </c>
      <c r="AZ1510" s="111">
        <f t="shared" si="2125"/>
        <v>0</v>
      </c>
      <c r="BA1510" s="111">
        <f t="shared" si="2125"/>
        <v>0</v>
      </c>
      <c r="BB1510" s="111">
        <f t="shared" si="2125"/>
        <v>0</v>
      </c>
      <c r="BC1510" s="111">
        <f t="shared" si="2125"/>
        <v>0</v>
      </c>
      <c r="BD1510" s="111">
        <f t="shared" si="2125"/>
        <v>0</v>
      </c>
      <c r="BE1510" s="111">
        <f t="shared" si="2125"/>
        <v>0</v>
      </c>
      <c r="BF1510" s="111">
        <f t="shared" si="2125"/>
        <v>0</v>
      </c>
      <c r="BG1510" s="111">
        <f t="shared" si="2125"/>
        <v>0</v>
      </c>
      <c r="BH1510" s="111">
        <f t="shared" si="2125"/>
        <v>0</v>
      </c>
      <c r="BI1510" s="111">
        <f t="shared" si="2125"/>
        <v>0</v>
      </c>
      <c r="BJ1510" s="225">
        <f>SUM(BJ1507:BJ1509)</f>
        <v>0</v>
      </c>
      <c r="BK1510" s="225">
        <f>SUM(BK1507:BK1509)</f>
        <v>0</v>
      </c>
      <c r="BL1510" s="225">
        <f>SUM(BL1507:BL1509)</f>
        <v>0</v>
      </c>
      <c r="BM1510" s="112"/>
      <c r="BN1510" s="112"/>
      <c r="BO1510" s="112"/>
      <c r="BP1510" s="112"/>
      <c r="BQ1510" s="111">
        <f t="shared" ref="BQ1510:CD1510" si="2126">SUM(BQ1507:BQ1509)</f>
        <v>0</v>
      </c>
      <c r="BR1510" s="247"/>
      <c r="BS1510" s="111">
        <f t="shared" si="2126"/>
        <v>0</v>
      </c>
      <c r="BT1510" s="111">
        <f t="shared" si="2126"/>
        <v>0</v>
      </c>
      <c r="BU1510" s="111">
        <f t="shared" si="2126"/>
        <v>0</v>
      </c>
      <c r="BV1510" s="111">
        <f t="shared" si="2126"/>
        <v>0</v>
      </c>
      <c r="BW1510" s="111">
        <f t="shared" si="2126"/>
        <v>0</v>
      </c>
      <c r="BX1510" s="225">
        <f>SUM(BX1507:BX1509)</f>
        <v>0</v>
      </c>
      <c r="BY1510" s="225">
        <f>SUM(BY1507:BY1509)</f>
        <v>0</v>
      </c>
      <c r="BZ1510" s="111">
        <f t="shared" si="2126"/>
        <v>0</v>
      </c>
      <c r="CA1510" s="111">
        <f t="shared" si="2126"/>
        <v>0</v>
      </c>
      <c r="CB1510" s="111">
        <f t="shared" si="2126"/>
        <v>0</v>
      </c>
      <c r="CC1510" s="111">
        <f t="shared" si="2126"/>
        <v>0</v>
      </c>
      <c r="CD1510" s="111">
        <f t="shared" si="2126"/>
        <v>0</v>
      </c>
      <c r="CE1510" s="225">
        <f>SUM(CE1507:CE1509)</f>
        <v>0</v>
      </c>
      <c r="CF1510" s="247"/>
      <c r="CG1510" s="570"/>
      <c r="CH1510" s="570"/>
      <c r="CI1510" s="112"/>
      <c r="CJ1510" s="112"/>
      <c r="CK1510" s="112"/>
    </row>
    <row r="1511" spans="1:89" ht="15.75" hidden="1" outlineLevel="1" thickBot="1">
      <c r="A1511" s="117"/>
      <c r="B1511" s="117"/>
      <c r="C1511" s="95" t="s">
        <v>52</v>
      </c>
      <c r="D1511" s="122" t="s">
        <v>105</v>
      </c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7"/>
      <c r="AB1511" s="112"/>
      <c r="AC1511" s="246"/>
      <c r="AD1511" s="246"/>
      <c r="AE1511" s="246"/>
      <c r="AF1511" s="246"/>
      <c r="AG1511" s="246"/>
      <c r="AH1511" s="246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246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246"/>
      <c r="CG1511" s="582"/>
      <c r="CH1511" s="582"/>
      <c r="CI1511" s="112"/>
      <c r="CJ1511" s="112"/>
      <c r="CK1511" s="112"/>
    </row>
    <row r="1512" spans="1:89" ht="15.75" hidden="1" outlineLevel="1" thickBot="1">
      <c r="A1512" s="117"/>
      <c r="B1512" s="117"/>
      <c r="C1512" s="102" t="s">
        <v>132</v>
      </c>
      <c r="D1512" s="36" t="s">
        <v>106</v>
      </c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7"/>
      <c r="AB1512" s="112"/>
      <c r="AC1512" s="246"/>
      <c r="AD1512" s="246"/>
      <c r="AE1512" s="246"/>
      <c r="AF1512" s="246"/>
      <c r="AG1512" s="246"/>
      <c r="AH1512" s="246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246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246"/>
      <c r="CG1512" s="582"/>
      <c r="CH1512" s="582"/>
      <c r="CI1512" s="112"/>
      <c r="CJ1512" s="112"/>
      <c r="CK1512" s="112"/>
    </row>
    <row r="1513" spans="1:89" ht="15.75" hidden="1" outlineLevel="1" thickBot="1">
      <c r="A1513" s="117"/>
      <c r="B1513" s="117"/>
      <c r="C1513" s="103"/>
      <c r="D1513" s="92"/>
      <c r="E1513" s="117"/>
      <c r="F1513" s="117"/>
      <c r="G1513" s="111">
        <f>J1513+O1513+P1513+Q1513+R1513</f>
        <v>0</v>
      </c>
      <c r="H1513" s="225">
        <f t="shared" ref="H1513:J1515" si="2127">SUM(I1513:L1513)</f>
        <v>0</v>
      </c>
      <c r="I1513" s="225">
        <f t="shared" si="2127"/>
        <v>0</v>
      </c>
      <c r="J1513" s="111">
        <f t="shared" si="2127"/>
        <v>0</v>
      </c>
      <c r="K1513" s="123"/>
      <c r="L1513" s="123"/>
      <c r="M1513" s="123"/>
      <c r="N1513" s="123"/>
      <c r="O1513" s="123"/>
      <c r="P1513" s="123"/>
      <c r="Q1513" s="123"/>
      <c r="R1513" s="123"/>
      <c r="S1513" s="221"/>
      <c r="T1513" s="123"/>
      <c r="U1513" s="123"/>
      <c r="V1513" s="123"/>
      <c r="W1513" s="123"/>
      <c r="X1513" s="123"/>
      <c r="Y1513" s="123"/>
      <c r="Z1513" s="221"/>
      <c r="AA1513" s="123"/>
      <c r="AB1513" s="111">
        <f>AI1513+AX1513+BA1513+BD1513+BG1513</f>
        <v>0</v>
      </c>
      <c r="AC1513" s="247"/>
      <c r="AD1513" s="247"/>
      <c r="AE1513" s="247"/>
      <c r="AF1513" s="247"/>
      <c r="AG1513" s="247"/>
      <c r="AH1513" s="247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221"/>
      <c r="BK1513" s="221"/>
      <c r="BL1513" s="221"/>
      <c r="BM1513" s="123"/>
      <c r="BN1513" s="123"/>
      <c r="BO1513" s="123"/>
      <c r="BP1513" s="123"/>
      <c r="BQ1513" s="111">
        <f>SUM(BS1513:BW1513)</f>
        <v>0</v>
      </c>
      <c r="BR1513" s="247"/>
      <c r="BS1513" s="123"/>
      <c r="BT1513" s="123"/>
      <c r="BU1513" s="123"/>
      <c r="BV1513" s="123"/>
      <c r="BW1513" s="123"/>
      <c r="BX1513" s="221"/>
      <c r="BY1513" s="221"/>
      <c r="BZ1513" s="111">
        <f>SUM(CA1513:CD1513)</f>
        <v>0</v>
      </c>
      <c r="CA1513" s="123"/>
      <c r="CB1513" s="123"/>
      <c r="CC1513" s="123"/>
      <c r="CD1513" s="123"/>
      <c r="CE1513" s="221"/>
      <c r="CF1513" s="229"/>
      <c r="CG1513" s="578"/>
      <c r="CH1513" s="578"/>
      <c r="CI1513" s="117"/>
      <c r="CJ1513" s="117"/>
      <c r="CK1513" s="117"/>
    </row>
    <row r="1514" spans="1:89" ht="15.75" hidden="1" outlineLevel="1" thickBot="1">
      <c r="A1514" s="117"/>
      <c r="B1514" s="117"/>
      <c r="C1514" s="103"/>
      <c r="D1514" s="92"/>
      <c r="E1514" s="117"/>
      <c r="F1514" s="117"/>
      <c r="G1514" s="111">
        <f>J1514+O1514+P1514+Q1514+R1514</f>
        <v>0</v>
      </c>
      <c r="H1514" s="225">
        <f t="shared" si="2127"/>
        <v>0</v>
      </c>
      <c r="I1514" s="225">
        <f t="shared" si="2127"/>
        <v>0</v>
      </c>
      <c r="J1514" s="111">
        <f t="shared" si="2127"/>
        <v>0</v>
      </c>
      <c r="K1514" s="90"/>
      <c r="L1514" s="90"/>
      <c r="M1514" s="90"/>
      <c r="N1514" s="90"/>
      <c r="O1514" s="90"/>
      <c r="P1514" s="90"/>
      <c r="Q1514" s="90"/>
      <c r="R1514" s="90"/>
      <c r="S1514" s="224"/>
      <c r="T1514" s="87"/>
      <c r="U1514" s="87"/>
      <c r="V1514" s="87"/>
      <c r="W1514" s="87"/>
      <c r="X1514" s="87"/>
      <c r="Y1514" s="87"/>
      <c r="Z1514" s="222"/>
      <c r="AA1514" s="87"/>
      <c r="AB1514" s="111">
        <f>AI1514+AX1514+BA1514+BD1514+BG1514</f>
        <v>0</v>
      </c>
      <c r="AC1514" s="247"/>
      <c r="AD1514" s="247"/>
      <c r="AE1514" s="247"/>
      <c r="AF1514" s="247"/>
      <c r="AG1514" s="247"/>
      <c r="AH1514" s="24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87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87"/>
      <c r="BG1514" s="87"/>
      <c r="BH1514" s="87"/>
      <c r="BI1514" s="87"/>
      <c r="BJ1514" s="222"/>
      <c r="BK1514" s="222"/>
      <c r="BL1514" s="222"/>
      <c r="BM1514" s="87"/>
      <c r="BN1514" s="87"/>
      <c r="BO1514" s="87"/>
      <c r="BP1514" s="87"/>
      <c r="BQ1514" s="111">
        <f>SUM(BS1514:BW1514)</f>
        <v>0</v>
      </c>
      <c r="BR1514" s="247"/>
      <c r="BS1514" s="87"/>
      <c r="BT1514" s="87"/>
      <c r="BU1514" s="87"/>
      <c r="BV1514" s="87"/>
      <c r="BW1514" s="87"/>
      <c r="BX1514" s="222"/>
      <c r="BY1514" s="222"/>
      <c r="BZ1514" s="111">
        <f>SUM(CA1514:CD1514)</f>
        <v>0</v>
      </c>
      <c r="CA1514" s="87"/>
      <c r="CB1514" s="87"/>
      <c r="CC1514" s="87"/>
      <c r="CD1514" s="87"/>
      <c r="CE1514" s="222"/>
      <c r="CF1514" s="226"/>
      <c r="CG1514" s="568"/>
      <c r="CH1514" s="568"/>
      <c r="CI1514" s="117"/>
      <c r="CJ1514" s="117"/>
      <c r="CK1514" s="117"/>
    </row>
    <row r="1515" spans="1:89" ht="15.75" hidden="1" outlineLevel="1" thickBot="1">
      <c r="A1515" s="117"/>
      <c r="B1515" s="117"/>
      <c r="C1515" s="103"/>
      <c r="D1515" s="92"/>
      <c r="E1515" s="117"/>
      <c r="F1515" s="117"/>
      <c r="G1515" s="111">
        <f>J1515+O1515+P1515+Q1515+R1515</f>
        <v>0</v>
      </c>
      <c r="H1515" s="225">
        <f t="shared" si="2127"/>
        <v>0</v>
      </c>
      <c r="I1515" s="225">
        <f t="shared" si="2127"/>
        <v>0</v>
      </c>
      <c r="J1515" s="111">
        <f t="shared" si="2127"/>
        <v>0</v>
      </c>
      <c r="K1515" s="90"/>
      <c r="L1515" s="90"/>
      <c r="M1515" s="90"/>
      <c r="N1515" s="90"/>
      <c r="O1515" s="90"/>
      <c r="P1515" s="90"/>
      <c r="Q1515" s="90"/>
      <c r="R1515" s="90"/>
      <c r="S1515" s="224"/>
      <c r="T1515" s="87"/>
      <c r="U1515" s="87"/>
      <c r="V1515" s="87"/>
      <c r="W1515" s="87"/>
      <c r="X1515" s="87"/>
      <c r="Y1515" s="87"/>
      <c r="Z1515" s="222"/>
      <c r="AA1515" s="87"/>
      <c r="AB1515" s="111">
        <f>AI1515+AX1515+BA1515+BD1515+BG1515</f>
        <v>0</v>
      </c>
      <c r="AC1515" s="247"/>
      <c r="AD1515" s="247"/>
      <c r="AE1515" s="247"/>
      <c r="AF1515" s="247"/>
      <c r="AG1515" s="247"/>
      <c r="AH1515" s="24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87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87"/>
      <c r="BG1515" s="87"/>
      <c r="BH1515" s="87"/>
      <c r="BI1515" s="87"/>
      <c r="BJ1515" s="222"/>
      <c r="BK1515" s="222"/>
      <c r="BL1515" s="222"/>
      <c r="BM1515" s="87"/>
      <c r="BN1515" s="87"/>
      <c r="BO1515" s="87"/>
      <c r="BP1515" s="87"/>
      <c r="BQ1515" s="111">
        <f>SUM(BS1515:BW1515)</f>
        <v>0</v>
      </c>
      <c r="BR1515" s="247"/>
      <c r="BS1515" s="87"/>
      <c r="BT1515" s="87"/>
      <c r="BU1515" s="87"/>
      <c r="BV1515" s="87"/>
      <c r="BW1515" s="87"/>
      <c r="BX1515" s="222"/>
      <c r="BY1515" s="222"/>
      <c r="BZ1515" s="111">
        <f>SUM(CA1515:CD1515)</f>
        <v>0</v>
      </c>
      <c r="CA1515" s="87"/>
      <c r="CB1515" s="87"/>
      <c r="CC1515" s="87"/>
      <c r="CD1515" s="87"/>
      <c r="CE1515" s="222"/>
      <c r="CF1515" s="226"/>
      <c r="CG1515" s="568"/>
      <c r="CH1515" s="568"/>
      <c r="CI1515" s="117"/>
      <c r="CJ1515" s="117"/>
      <c r="CK1515" s="117"/>
    </row>
    <row r="1516" spans="1:89" ht="15.75" hidden="1" outlineLevel="1" thickBot="1">
      <c r="A1516" s="117"/>
      <c r="B1516" s="117"/>
      <c r="C1516" s="103"/>
      <c r="D1516" s="37" t="s">
        <v>107</v>
      </c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24"/>
      <c r="AB1516" s="111">
        <f>SUM(AB1513:AB1515)</f>
        <v>0</v>
      </c>
      <c r="AC1516" s="247"/>
      <c r="AD1516" s="247"/>
      <c r="AE1516" s="247"/>
      <c r="AF1516" s="247"/>
      <c r="AG1516" s="247"/>
      <c r="AH1516" s="247"/>
      <c r="AI1516" s="111">
        <f>SUM(AI1513:AI1515)</f>
        <v>0</v>
      </c>
      <c r="AJ1516" s="111">
        <f>SUM(AJ1513:AJ1515)</f>
        <v>0</v>
      </c>
      <c r="AK1516" s="111">
        <f t="shared" ref="AK1516:BI1516" si="2128">SUM(AK1513:AK1515)</f>
        <v>0</v>
      </c>
      <c r="AL1516" s="111">
        <f t="shared" si="2128"/>
        <v>0</v>
      </c>
      <c r="AM1516" s="111">
        <f t="shared" si="2128"/>
        <v>0</v>
      </c>
      <c r="AN1516" s="111">
        <f t="shared" si="2128"/>
        <v>0</v>
      </c>
      <c r="AO1516" s="111">
        <f t="shared" si="2128"/>
        <v>0</v>
      </c>
      <c r="AP1516" s="111">
        <f t="shared" si="2128"/>
        <v>0</v>
      </c>
      <c r="AQ1516" s="111">
        <f t="shared" si="2128"/>
        <v>0</v>
      </c>
      <c r="AR1516" s="111">
        <f t="shared" si="2128"/>
        <v>0</v>
      </c>
      <c r="AS1516" s="111">
        <f t="shared" si="2128"/>
        <v>0</v>
      </c>
      <c r="AT1516" s="111">
        <f t="shared" si="2128"/>
        <v>0</v>
      </c>
      <c r="AU1516" s="111">
        <f t="shared" si="2128"/>
        <v>0</v>
      </c>
      <c r="AV1516" s="111">
        <f t="shared" si="2128"/>
        <v>0</v>
      </c>
      <c r="AW1516" s="111">
        <f t="shared" si="2128"/>
        <v>0</v>
      </c>
      <c r="AX1516" s="111">
        <f t="shared" si="2128"/>
        <v>0</v>
      </c>
      <c r="AY1516" s="111">
        <f t="shared" si="2128"/>
        <v>0</v>
      </c>
      <c r="AZ1516" s="111">
        <f t="shared" si="2128"/>
        <v>0</v>
      </c>
      <c r="BA1516" s="111">
        <f t="shared" si="2128"/>
        <v>0</v>
      </c>
      <c r="BB1516" s="111">
        <f t="shared" si="2128"/>
        <v>0</v>
      </c>
      <c r="BC1516" s="111">
        <f t="shared" si="2128"/>
        <v>0</v>
      </c>
      <c r="BD1516" s="111">
        <f t="shared" si="2128"/>
        <v>0</v>
      </c>
      <c r="BE1516" s="111">
        <f t="shared" si="2128"/>
        <v>0</v>
      </c>
      <c r="BF1516" s="111">
        <f t="shared" si="2128"/>
        <v>0</v>
      </c>
      <c r="BG1516" s="111">
        <f t="shared" si="2128"/>
        <v>0</v>
      </c>
      <c r="BH1516" s="111">
        <f t="shared" si="2128"/>
        <v>0</v>
      </c>
      <c r="BI1516" s="111">
        <f t="shared" si="2128"/>
        <v>0</v>
      </c>
      <c r="BJ1516" s="225">
        <f>SUM(BJ1513:BJ1515)</f>
        <v>0</v>
      </c>
      <c r="BK1516" s="225">
        <f>SUM(BK1513:BK1515)</f>
        <v>0</v>
      </c>
      <c r="BL1516" s="225">
        <f>SUM(BL1513:BL1515)</f>
        <v>0</v>
      </c>
      <c r="BM1516" s="112"/>
      <c r="BN1516" s="112"/>
      <c r="BO1516" s="112"/>
      <c r="BP1516" s="112"/>
      <c r="BQ1516" s="111">
        <f t="shared" ref="BQ1516:CD1516" si="2129">SUM(BQ1513:BQ1515)</f>
        <v>0</v>
      </c>
      <c r="BR1516" s="247"/>
      <c r="BS1516" s="111">
        <f t="shared" si="2129"/>
        <v>0</v>
      </c>
      <c r="BT1516" s="111">
        <f t="shared" si="2129"/>
        <v>0</v>
      </c>
      <c r="BU1516" s="111">
        <f t="shared" si="2129"/>
        <v>0</v>
      </c>
      <c r="BV1516" s="111">
        <f t="shared" si="2129"/>
        <v>0</v>
      </c>
      <c r="BW1516" s="111">
        <f t="shared" si="2129"/>
        <v>0</v>
      </c>
      <c r="BX1516" s="225">
        <f>SUM(BX1513:BX1515)</f>
        <v>0</v>
      </c>
      <c r="BY1516" s="225">
        <f>SUM(BY1513:BY1515)</f>
        <v>0</v>
      </c>
      <c r="BZ1516" s="111">
        <f t="shared" si="2129"/>
        <v>0</v>
      </c>
      <c r="CA1516" s="111">
        <f t="shared" si="2129"/>
        <v>0</v>
      </c>
      <c r="CB1516" s="111">
        <f t="shared" si="2129"/>
        <v>0</v>
      </c>
      <c r="CC1516" s="111">
        <f t="shared" si="2129"/>
        <v>0</v>
      </c>
      <c r="CD1516" s="111">
        <f t="shared" si="2129"/>
        <v>0</v>
      </c>
      <c r="CE1516" s="225">
        <f>SUM(CE1513:CE1515)</f>
        <v>0</v>
      </c>
      <c r="CF1516" s="247"/>
      <c r="CG1516" s="570"/>
      <c r="CH1516" s="570"/>
      <c r="CI1516" s="112"/>
      <c r="CJ1516" s="112"/>
      <c r="CK1516" s="112"/>
    </row>
    <row r="1517" spans="1:89" ht="15.75" hidden="1" outlineLevel="1" thickBot="1">
      <c r="A1517" s="117"/>
      <c r="B1517" s="117"/>
      <c r="C1517" s="102" t="s">
        <v>133</v>
      </c>
      <c r="D1517" s="36" t="s">
        <v>273</v>
      </c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7"/>
      <c r="AB1517" s="112"/>
      <c r="AC1517" s="246"/>
      <c r="AD1517" s="246"/>
      <c r="AE1517" s="246"/>
      <c r="AF1517" s="246"/>
      <c r="AG1517" s="246"/>
      <c r="AH1517" s="246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246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246"/>
      <c r="CG1517" s="582"/>
      <c r="CH1517" s="582"/>
      <c r="CI1517" s="112"/>
      <c r="CJ1517" s="112"/>
      <c r="CK1517" s="112"/>
    </row>
    <row r="1518" spans="1:89" ht="15.75" hidden="1" outlineLevel="1" thickBot="1">
      <c r="A1518" s="117"/>
      <c r="B1518" s="117"/>
      <c r="C1518" s="103"/>
      <c r="D1518" s="92"/>
      <c r="E1518" s="117"/>
      <c r="F1518" s="117"/>
      <c r="G1518" s="111">
        <f>J1518+O1518+P1518+Q1518+R1518</f>
        <v>0</v>
      </c>
      <c r="H1518" s="225">
        <f t="shared" ref="H1518:J1520" si="2130">SUM(I1518:L1518)</f>
        <v>0</v>
      </c>
      <c r="I1518" s="225">
        <f t="shared" si="2130"/>
        <v>0</v>
      </c>
      <c r="J1518" s="111">
        <f t="shared" si="2130"/>
        <v>0</v>
      </c>
      <c r="K1518" s="123"/>
      <c r="L1518" s="123"/>
      <c r="M1518" s="123"/>
      <c r="N1518" s="123"/>
      <c r="O1518" s="123"/>
      <c r="P1518" s="123"/>
      <c r="Q1518" s="123"/>
      <c r="R1518" s="123"/>
      <c r="S1518" s="221"/>
      <c r="T1518" s="123"/>
      <c r="U1518" s="123"/>
      <c r="V1518" s="123"/>
      <c r="W1518" s="123"/>
      <c r="X1518" s="123"/>
      <c r="Y1518" s="123"/>
      <c r="Z1518" s="221"/>
      <c r="AA1518" s="123"/>
      <c r="AB1518" s="111">
        <f>AI1518+AX1518+BA1518+BD1518+BG1518</f>
        <v>0</v>
      </c>
      <c r="AC1518" s="247"/>
      <c r="AD1518" s="247"/>
      <c r="AE1518" s="247"/>
      <c r="AF1518" s="247"/>
      <c r="AG1518" s="247"/>
      <c r="AH1518" s="247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221"/>
      <c r="BK1518" s="221"/>
      <c r="BL1518" s="221"/>
      <c r="BM1518" s="123"/>
      <c r="BN1518" s="123"/>
      <c r="BO1518" s="123"/>
      <c r="BP1518" s="123"/>
      <c r="BQ1518" s="111">
        <f>SUM(BS1518:BW1518)</f>
        <v>0</v>
      </c>
      <c r="BR1518" s="247"/>
      <c r="BS1518" s="123"/>
      <c r="BT1518" s="123"/>
      <c r="BU1518" s="123"/>
      <c r="BV1518" s="123"/>
      <c r="BW1518" s="123"/>
      <c r="BX1518" s="221"/>
      <c r="BY1518" s="221"/>
      <c r="BZ1518" s="111">
        <f>SUM(CA1518:CD1518)</f>
        <v>0</v>
      </c>
      <c r="CA1518" s="123"/>
      <c r="CB1518" s="123"/>
      <c r="CC1518" s="123"/>
      <c r="CD1518" s="123"/>
      <c r="CE1518" s="221"/>
      <c r="CF1518" s="229"/>
      <c r="CG1518" s="578"/>
      <c r="CH1518" s="578"/>
      <c r="CI1518" s="117"/>
      <c r="CJ1518" s="117"/>
      <c r="CK1518" s="117"/>
    </row>
    <row r="1519" spans="1:89" ht="15.75" hidden="1" outlineLevel="1" thickBot="1">
      <c r="A1519" s="117"/>
      <c r="B1519" s="117"/>
      <c r="C1519" s="103"/>
      <c r="D1519" s="92"/>
      <c r="E1519" s="117"/>
      <c r="F1519" s="117"/>
      <c r="G1519" s="111">
        <f>J1519+O1519+P1519+Q1519+R1519</f>
        <v>0</v>
      </c>
      <c r="H1519" s="225">
        <f t="shared" si="2130"/>
        <v>0</v>
      </c>
      <c r="I1519" s="225">
        <f t="shared" si="2130"/>
        <v>0</v>
      </c>
      <c r="J1519" s="111">
        <f t="shared" si="2130"/>
        <v>0</v>
      </c>
      <c r="K1519" s="90"/>
      <c r="L1519" s="90"/>
      <c r="M1519" s="90"/>
      <c r="N1519" s="90"/>
      <c r="O1519" s="90"/>
      <c r="P1519" s="90"/>
      <c r="Q1519" s="90"/>
      <c r="R1519" s="90"/>
      <c r="S1519" s="224"/>
      <c r="T1519" s="87"/>
      <c r="U1519" s="87"/>
      <c r="V1519" s="87"/>
      <c r="W1519" s="87"/>
      <c r="X1519" s="87"/>
      <c r="Y1519" s="87"/>
      <c r="Z1519" s="222"/>
      <c r="AA1519" s="87"/>
      <c r="AB1519" s="111">
        <f>AI1519+AX1519+BA1519+BD1519+BG1519</f>
        <v>0</v>
      </c>
      <c r="AC1519" s="247"/>
      <c r="AD1519" s="247"/>
      <c r="AE1519" s="247"/>
      <c r="AF1519" s="247"/>
      <c r="AG1519" s="247"/>
      <c r="AH1519" s="24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87"/>
      <c r="BG1519" s="87"/>
      <c r="BH1519" s="87"/>
      <c r="BI1519" s="87"/>
      <c r="BJ1519" s="222"/>
      <c r="BK1519" s="222"/>
      <c r="BL1519" s="222"/>
      <c r="BM1519" s="87"/>
      <c r="BN1519" s="87"/>
      <c r="BO1519" s="87"/>
      <c r="BP1519" s="87"/>
      <c r="BQ1519" s="111">
        <f>SUM(BS1519:BW1519)</f>
        <v>0</v>
      </c>
      <c r="BR1519" s="247"/>
      <c r="BS1519" s="87"/>
      <c r="BT1519" s="87"/>
      <c r="BU1519" s="87"/>
      <c r="BV1519" s="87"/>
      <c r="BW1519" s="87"/>
      <c r="BX1519" s="222"/>
      <c r="BY1519" s="222"/>
      <c r="BZ1519" s="111">
        <f>SUM(CA1519:CD1519)</f>
        <v>0</v>
      </c>
      <c r="CA1519" s="87"/>
      <c r="CB1519" s="87"/>
      <c r="CC1519" s="87"/>
      <c r="CD1519" s="87"/>
      <c r="CE1519" s="222"/>
      <c r="CF1519" s="226"/>
      <c r="CG1519" s="568"/>
      <c r="CH1519" s="568"/>
      <c r="CI1519" s="117"/>
      <c r="CJ1519" s="117"/>
      <c r="CK1519" s="117"/>
    </row>
    <row r="1520" spans="1:89" ht="15.75" hidden="1" outlineLevel="1" thickBot="1">
      <c r="A1520" s="117"/>
      <c r="B1520" s="117"/>
      <c r="C1520" s="103"/>
      <c r="D1520" s="92"/>
      <c r="E1520" s="117"/>
      <c r="F1520" s="117"/>
      <c r="G1520" s="111">
        <f>J1520+O1520+P1520+Q1520+R1520</f>
        <v>0</v>
      </c>
      <c r="H1520" s="225">
        <f t="shared" si="2130"/>
        <v>0</v>
      </c>
      <c r="I1520" s="225">
        <f t="shared" si="2130"/>
        <v>0</v>
      </c>
      <c r="J1520" s="111">
        <f t="shared" si="2130"/>
        <v>0</v>
      </c>
      <c r="K1520" s="90"/>
      <c r="L1520" s="90"/>
      <c r="M1520" s="90"/>
      <c r="N1520" s="90"/>
      <c r="O1520" s="90"/>
      <c r="P1520" s="90"/>
      <c r="Q1520" s="90"/>
      <c r="R1520" s="90"/>
      <c r="S1520" s="224"/>
      <c r="T1520" s="87"/>
      <c r="U1520" s="87"/>
      <c r="V1520" s="87"/>
      <c r="W1520" s="87"/>
      <c r="X1520" s="87"/>
      <c r="Y1520" s="87"/>
      <c r="Z1520" s="222"/>
      <c r="AA1520" s="87"/>
      <c r="AB1520" s="111">
        <f>AI1520+AX1520+BA1520+BD1520+BG1520</f>
        <v>0</v>
      </c>
      <c r="AC1520" s="247"/>
      <c r="AD1520" s="247"/>
      <c r="AE1520" s="247"/>
      <c r="AF1520" s="247"/>
      <c r="AG1520" s="247"/>
      <c r="AH1520" s="24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87"/>
      <c r="BG1520" s="87"/>
      <c r="BH1520" s="87"/>
      <c r="BI1520" s="87"/>
      <c r="BJ1520" s="222"/>
      <c r="BK1520" s="222"/>
      <c r="BL1520" s="222"/>
      <c r="BM1520" s="87"/>
      <c r="BN1520" s="87"/>
      <c r="BO1520" s="87"/>
      <c r="BP1520" s="87"/>
      <c r="BQ1520" s="111">
        <f>SUM(BS1520:BW1520)</f>
        <v>0</v>
      </c>
      <c r="BR1520" s="247"/>
      <c r="BS1520" s="87"/>
      <c r="BT1520" s="87"/>
      <c r="BU1520" s="87"/>
      <c r="BV1520" s="87"/>
      <c r="BW1520" s="87"/>
      <c r="BX1520" s="222"/>
      <c r="BY1520" s="222"/>
      <c r="BZ1520" s="111">
        <f>SUM(CA1520:CD1520)</f>
        <v>0</v>
      </c>
      <c r="CA1520" s="87"/>
      <c r="CB1520" s="87"/>
      <c r="CC1520" s="87"/>
      <c r="CD1520" s="87"/>
      <c r="CE1520" s="222"/>
      <c r="CF1520" s="226"/>
      <c r="CG1520" s="568"/>
      <c r="CH1520" s="568"/>
      <c r="CI1520" s="117"/>
      <c r="CJ1520" s="117"/>
      <c r="CK1520" s="117"/>
    </row>
    <row r="1521" spans="1:89" ht="15.75" hidden="1" outlineLevel="1" thickBot="1">
      <c r="A1521" s="117"/>
      <c r="B1521" s="117"/>
      <c r="C1521" s="103"/>
      <c r="D1521" s="37" t="s">
        <v>107</v>
      </c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24"/>
      <c r="AB1521" s="111">
        <f>SUM(AB1518:AB1520)</f>
        <v>0</v>
      </c>
      <c r="AC1521" s="247"/>
      <c r="AD1521" s="247"/>
      <c r="AE1521" s="247"/>
      <c r="AF1521" s="247"/>
      <c r="AG1521" s="247"/>
      <c r="AH1521" s="247"/>
      <c r="AI1521" s="111">
        <f>SUM(AI1518:AI1520)</f>
        <v>0</v>
      </c>
      <c r="AJ1521" s="111">
        <f>SUM(AJ1518:AJ1520)</f>
        <v>0</v>
      </c>
      <c r="AK1521" s="111">
        <f t="shared" ref="AK1521:BI1521" si="2131">SUM(AK1518:AK1520)</f>
        <v>0</v>
      </c>
      <c r="AL1521" s="111">
        <f t="shared" si="2131"/>
        <v>0</v>
      </c>
      <c r="AM1521" s="111">
        <f t="shared" si="2131"/>
        <v>0</v>
      </c>
      <c r="AN1521" s="111">
        <f t="shared" si="2131"/>
        <v>0</v>
      </c>
      <c r="AO1521" s="111">
        <f t="shared" si="2131"/>
        <v>0</v>
      </c>
      <c r="AP1521" s="111">
        <f t="shared" si="2131"/>
        <v>0</v>
      </c>
      <c r="AQ1521" s="111">
        <f t="shared" si="2131"/>
        <v>0</v>
      </c>
      <c r="AR1521" s="111">
        <f t="shared" si="2131"/>
        <v>0</v>
      </c>
      <c r="AS1521" s="111">
        <f t="shared" si="2131"/>
        <v>0</v>
      </c>
      <c r="AT1521" s="111">
        <f t="shared" si="2131"/>
        <v>0</v>
      </c>
      <c r="AU1521" s="111">
        <f t="shared" si="2131"/>
        <v>0</v>
      </c>
      <c r="AV1521" s="111">
        <f t="shared" si="2131"/>
        <v>0</v>
      </c>
      <c r="AW1521" s="111">
        <f t="shared" si="2131"/>
        <v>0</v>
      </c>
      <c r="AX1521" s="111">
        <f t="shared" si="2131"/>
        <v>0</v>
      </c>
      <c r="AY1521" s="111">
        <f t="shared" si="2131"/>
        <v>0</v>
      </c>
      <c r="AZ1521" s="111">
        <f t="shared" si="2131"/>
        <v>0</v>
      </c>
      <c r="BA1521" s="111">
        <f t="shared" si="2131"/>
        <v>0</v>
      </c>
      <c r="BB1521" s="111">
        <f t="shared" si="2131"/>
        <v>0</v>
      </c>
      <c r="BC1521" s="111">
        <f t="shared" si="2131"/>
        <v>0</v>
      </c>
      <c r="BD1521" s="111">
        <f t="shared" si="2131"/>
        <v>0</v>
      </c>
      <c r="BE1521" s="111">
        <f t="shared" si="2131"/>
        <v>0</v>
      </c>
      <c r="BF1521" s="111">
        <f t="shared" si="2131"/>
        <v>0</v>
      </c>
      <c r="BG1521" s="111">
        <f t="shared" si="2131"/>
        <v>0</v>
      </c>
      <c r="BH1521" s="111">
        <f t="shared" si="2131"/>
        <v>0</v>
      </c>
      <c r="BI1521" s="111">
        <f t="shared" si="2131"/>
        <v>0</v>
      </c>
      <c r="BJ1521" s="225">
        <f>SUM(BJ1518:BJ1520)</f>
        <v>0</v>
      </c>
      <c r="BK1521" s="225">
        <f>SUM(BK1518:BK1520)</f>
        <v>0</v>
      </c>
      <c r="BL1521" s="225">
        <f>SUM(BL1518:BL1520)</f>
        <v>0</v>
      </c>
      <c r="BM1521" s="112"/>
      <c r="BN1521" s="112"/>
      <c r="BO1521" s="112"/>
      <c r="BP1521" s="112"/>
      <c r="BQ1521" s="111">
        <f t="shared" ref="BQ1521:CD1521" si="2132">SUM(BQ1518:BQ1520)</f>
        <v>0</v>
      </c>
      <c r="BR1521" s="247"/>
      <c r="BS1521" s="111">
        <f t="shared" si="2132"/>
        <v>0</v>
      </c>
      <c r="BT1521" s="111">
        <f t="shared" si="2132"/>
        <v>0</v>
      </c>
      <c r="BU1521" s="111">
        <f t="shared" si="2132"/>
        <v>0</v>
      </c>
      <c r="BV1521" s="111">
        <f t="shared" si="2132"/>
        <v>0</v>
      </c>
      <c r="BW1521" s="111">
        <f t="shared" si="2132"/>
        <v>0</v>
      </c>
      <c r="BX1521" s="225">
        <f>SUM(BX1518:BX1520)</f>
        <v>0</v>
      </c>
      <c r="BY1521" s="225">
        <f>SUM(BY1518:BY1520)</f>
        <v>0</v>
      </c>
      <c r="BZ1521" s="111">
        <f t="shared" si="2132"/>
        <v>0</v>
      </c>
      <c r="CA1521" s="111">
        <f t="shared" si="2132"/>
        <v>0</v>
      </c>
      <c r="CB1521" s="111">
        <f t="shared" si="2132"/>
        <v>0</v>
      </c>
      <c r="CC1521" s="111">
        <f t="shared" si="2132"/>
        <v>0</v>
      </c>
      <c r="CD1521" s="111">
        <f t="shared" si="2132"/>
        <v>0</v>
      </c>
      <c r="CE1521" s="225">
        <f>SUM(CE1518:CE1520)</f>
        <v>0</v>
      </c>
      <c r="CF1521" s="247"/>
      <c r="CG1521" s="570"/>
      <c r="CH1521" s="570"/>
      <c r="CI1521" s="112"/>
      <c r="CJ1521" s="112"/>
      <c r="CK1521" s="112"/>
    </row>
    <row r="1522" spans="1:89" ht="15.75" hidden="1" outlineLevel="1" thickBot="1">
      <c r="A1522" s="117"/>
      <c r="B1522" s="117"/>
      <c r="C1522" s="102" t="s">
        <v>134</v>
      </c>
      <c r="D1522" s="36" t="s">
        <v>274</v>
      </c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7"/>
      <c r="AB1522" s="112"/>
      <c r="AC1522" s="246"/>
      <c r="AD1522" s="246"/>
      <c r="AE1522" s="246"/>
      <c r="AF1522" s="246"/>
      <c r="AG1522" s="246"/>
      <c r="AH1522" s="246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246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246"/>
      <c r="CG1522" s="582"/>
      <c r="CH1522" s="582"/>
      <c r="CI1522" s="112"/>
      <c r="CJ1522" s="112"/>
      <c r="CK1522" s="112"/>
    </row>
    <row r="1523" spans="1:89" ht="15.75" hidden="1" outlineLevel="1" thickBot="1">
      <c r="A1523" s="117"/>
      <c r="B1523" s="117"/>
      <c r="C1523" s="103"/>
      <c r="D1523" s="24"/>
      <c r="E1523" s="117"/>
      <c r="F1523" s="117"/>
      <c r="G1523" s="111">
        <f>J1523+O1523+P1523+Q1523+R1523</f>
        <v>0</v>
      </c>
      <c r="H1523" s="225">
        <f t="shared" ref="H1523:J1525" si="2133">SUM(I1523:L1523)</f>
        <v>0</v>
      </c>
      <c r="I1523" s="225">
        <f t="shared" si="2133"/>
        <v>0</v>
      </c>
      <c r="J1523" s="111">
        <f t="shared" si="2133"/>
        <v>0</v>
      </c>
      <c r="K1523" s="123"/>
      <c r="L1523" s="123"/>
      <c r="M1523" s="123"/>
      <c r="N1523" s="123"/>
      <c r="O1523" s="123"/>
      <c r="P1523" s="123"/>
      <c r="Q1523" s="123"/>
      <c r="R1523" s="123"/>
      <c r="S1523" s="221"/>
      <c r="T1523" s="123"/>
      <c r="U1523" s="123"/>
      <c r="V1523" s="123"/>
      <c r="W1523" s="123"/>
      <c r="X1523" s="123"/>
      <c r="Y1523" s="123"/>
      <c r="Z1523" s="221"/>
      <c r="AA1523" s="123"/>
      <c r="AB1523" s="111">
        <f>AI1523+AX1523+BA1523+BD1523+BG1523</f>
        <v>0</v>
      </c>
      <c r="AC1523" s="247"/>
      <c r="AD1523" s="247"/>
      <c r="AE1523" s="247"/>
      <c r="AF1523" s="247"/>
      <c r="AG1523" s="247"/>
      <c r="AH1523" s="247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221"/>
      <c r="BK1523" s="221"/>
      <c r="BL1523" s="221"/>
      <c r="BM1523" s="123"/>
      <c r="BN1523" s="123"/>
      <c r="BO1523" s="123"/>
      <c r="BP1523" s="123"/>
      <c r="BQ1523" s="111">
        <f>SUM(BS1523:BW1523)</f>
        <v>0</v>
      </c>
      <c r="BR1523" s="247"/>
      <c r="BS1523" s="123"/>
      <c r="BT1523" s="123"/>
      <c r="BU1523" s="123"/>
      <c r="BV1523" s="123"/>
      <c r="BW1523" s="123"/>
      <c r="BX1523" s="221"/>
      <c r="BY1523" s="221"/>
      <c r="BZ1523" s="111">
        <f>SUM(CA1523:CD1523)</f>
        <v>0</v>
      </c>
      <c r="CA1523" s="123"/>
      <c r="CB1523" s="123"/>
      <c r="CC1523" s="123"/>
      <c r="CD1523" s="123"/>
      <c r="CE1523" s="221"/>
      <c r="CF1523" s="229"/>
      <c r="CG1523" s="578"/>
      <c r="CH1523" s="578"/>
      <c r="CI1523" s="117"/>
      <c r="CJ1523" s="117"/>
      <c r="CK1523" s="117"/>
    </row>
    <row r="1524" spans="1:89" ht="15.75" hidden="1" outlineLevel="1" thickBot="1">
      <c r="A1524" s="117"/>
      <c r="B1524" s="117"/>
      <c r="C1524" s="103"/>
      <c r="D1524" s="24"/>
      <c r="E1524" s="117"/>
      <c r="F1524" s="117"/>
      <c r="G1524" s="111">
        <f>J1524+O1524+P1524+Q1524+R1524</f>
        <v>0</v>
      </c>
      <c r="H1524" s="225">
        <f t="shared" si="2133"/>
        <v>0</v>
      </c>
      <c r="I1524" s="225">
        <f t="shared" si="2133"/>
        <v>0</v>
      </c>
      <c r="J1524" s="111">
        <f t="shared" si="2133"/>
        <v>0</v>
      </c>
      <c r="K1524" s="90"/>
      <c r="L1524" s="90"/>
      <c r="M1524" s="90"/>
      <c r="N1524" s="90"/>
      <c r="O1524" s="90"/>
      <c r="P1524" s="90"/>
      <c r="Q1524" s="90"/>
      <c r="R1524" s="90"/>
      <c r="S1524" s="224"/>
      <c r="T1524" s="87"/>
      <c r="U1524" s="87"/>
      <c r="V1524" s="87"/>
      <c r="W1524" s="87"/>
      <c r="X1524" s="87"/>
      <c r="Y1524" s="87"/>
      <c r="Z1524" s="222"/>
      <c r="AA1524" s="87"/>
      <c r="AB1524" s="111">
        <f>AI1524+AX1524+BA1524+BD1524+BG1524</f>
        <v>0</v>
      </c>
      <c r="AC1524" s="247"/>
      <c r="AD1524" s="247"/>
      <c r="AE1524" s="247"/>
      <c r="AF1524" s="247"/>
      <c r="AG1524" s="247"/>
      <c r="AH1524" s="24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87"/>
      <c r="BG1524" s="87"/>
      <c r="BH1524" s="87"/>
      <c r="BI1524" s="87"/>
      <c r="BJ1524" s="222"/>
      <c r="BK1524" s="222"/>
      <c r="BL1524" s="222"/>
      <c r="BM1524" s="87"/>
      <c r="BN1524" s="87"/>
      <c r="BO1524" s="87"/>
      <c r="BP1524" s="87"/>
      <c r="BQ1524" s="111">
        <f>SUM(BS1524:BW1524)</f>
        <v>0</v>
      </c>
      <c r="BR1524" s="247"/>
      <c r="BS1524" s="87"/>
      <c r="BT1524" s="87"/>
      <c r="BU1524" s="87"/>
      <c r="BV1524" s="87"/>
      <c r="BW1524" s="87"/>
      <c r="BX1524" s="222"/>
      <c r="BY1524" s="222"/>
      <c r="BZ1524" s="111">
        <f>SUM(CA1524:CD1524)</f>
        <v>0</v>
      </c>
      <c r="CA1524" s="87"/>
      <c r="CB1524" s="87"/>
      <c r="CC1524" s="87"/>
      <c r="CD1524" s="87"/>
      <c r="CE1524" s="222"/>
      <c r="CF1524" s="226"/>
      <c r="CG1524" s="568"/>
      <c r="CH1524" s="568"/>
      <c r="CI1524" s="117"/>
      <c r="CJ1524" s="117"/>
      <c r="CK1524" s="117"/>
    </row>
    <row r="1525" spans="1:89" ht="15.75" hidden="1" outlineLevel="1" thickBot="1">
      <c r="A1525" s="117"/>
      <c r="B1525" s="117"/>
      <c r="C1525" s="103" t="s">
        <v>104</v>
      </c>
      <c r="D1525" s="24"/>
      <c r="E1525" s="117"/>
      <c r="F1525" s="117"/>
      <c r="G1525" s="111">
        <f>J1525+O1525+P1525+Q1525+R1525</f>
        <v>0</v>
      </c>
      <c r="H1525" s="225">
        <f t="shared" si="2133"/>
        <v>0</v>
      </c>
      <c r="I1525" s="225">
        <f t="shared" si="2133"/>
        <v>0</v>
      </c>
      <c r="J1525" s="111">
        <f t="shared" si="2133"/>
        <v>0</v>
      </c>
      <c r="K1525" s="90"/>
      <c r="L1525" s="90"/>
      <c r="M1525" s="90"/>
      <c r="N1525" s="90"/>
      <c r="O1525" s="90"/>
      <c r="P1525" s="90"/>
      <c r="Q1525" s="90"/>
      <c r="R1525" s="90"/>
      <c r="S1525" s="224"/>
      <c r="T1525" s="87"/>
      <c r="U1525" s="87"/>
      <c r="V1525" s="87"/>
      <c r="W1525" s="87"/>
      <c r="X1525" s="87"/>
      <c r="Y1525" s="87"/>
      <c r="Z1525" s="222"/>
      <c r="AA1525" s="87"/>
      <c r="AB1525" s="111">
        <f>AI1525+AX1525+BA1525+BD1525+BG1525</f>
        <v>0</v>
      </c>
      <c r="AC1525" s="247"/>
      <c r="AD1525" s="247"/>
      <c r="AE1525" s="247"/>
      <c r="AF1525" s="247"/>
      <c r="AG1525" s="247"/>
      <c r="AH1525" s="24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87"/>
      <c r="BG1525" s="87"/>
      <c r="BH1525" s="87"/>
      <c r="BI1525" s="87"/>
      <c r="BJ1525" s="222"/>
      <c r="BK1525" s="222"/>
      <c r="BL1525" s="222"/>
      <c r="BM1525" s="87"/>
      <c r="BN1525" s="87"/>
      <c r="BO1525" s="87"/>
      <c r="BP1525" s="87"/>
      <c r="BQ1525" s="111">
        <f>SUM(BS1525:BW1525)</f>
        <v>0</v>
      </c>
      <c r="BR1525" s="247"/>
      <c r="BS1525" s="87"/>
      <c r="BT1525" s="87"/>
      <c r="BU1525" s="87"/>
      <c r="BV1525" s="87"/>
      <c r="BW1525" s="87"/>
      <c r="BX1525" s="222"/>
      <c r="BY1525" s="222"/>
      <c r="BZ1525" s="111">
        <f>SUM(CA1525:CD1525)</f>
        <v>0</v>
      </c>
      <c r="CA1525" s="87"/>
      <c r="CB1525" s="87"/>
      <c r="CC1525" s="87"/>
      <c r="CD1525" s="87"/>
      <c r="CE1525" s="222"/>
      <c r="CF1525" s="226"/>
      <c r="CG1525" s="568"/>
      <c r="CH1525" s="568"/>
      <c r="CI1525" s="117"/>
      <c r="CJ1525" s="117"/>
      <c r="CK1525" s="117"/>
    </row>
    <row r="1526" spans="1:89" ht="15.75" hidden="1" outlineLevel="1" thickBot="1">
      <c r="A1526" s="117"/>
      <c r="B1526" s="117"/>
      <c r="C1526" s="103"/>
      <c r="D1526" s="37" t="s">
        <v>107</v>
      </c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24"/>
      <c r="AB1526" s="111">
        <f>SUM(AB1523:AB1525)</f>
        <v>0</v>
      </c>
      <c r="AC1526" s="247"/>
      <c r="AD1526" s="247"/>
      <c r="AE1526" s="247"/>
      <c r="AF1526" s="247"/>
      <c r="AG1526" s="247"/>
      <c r="AH1526" s="247"/>
      <c r="AI1526" s="111">
        <f>SUM(AI1523:AI1525)</f>
        <v>0</v>
      </c>
      <c r="AJ1526" s="111">
        <f>SUM(AJ1523:AJ1525)</f>
        <v>0</v>
      </c>
      <c r="AK1526" s="111">
        <f t="shared" ref="AK1526:BI1526" si="2134">SUM(AK1523:AK1525)</f>
        <v>0</v>
      </c>
      <c r="AL1526" s="111">
        <f t="shared" si="2134"/>
        <v>0</v>
      </c>
      <c r="AM1526" s="111">
        <f t="shared" si="2134"/>
        <v>0</v>
      </c>
      <c r="AN1526" s="111">
        <f t="shared" si="2134"/>
        <v>0</v>
      </c>
      <c r="AO1526" s="111">
        <f t="shared" si="2134"/>
        <v>0</v>
      </c>
      <c r="AP1526" s="111">
        <f t="shared" si="2134"/>
        <v>0</v>
      </c>
      <c r="AQ1526" s="111">
        <f t="shared" si="2134"/>
        <v>0</v>
      </c>
      <c r="AR1526" s="111">
        <f t="shared" si="2134"/>
        <v>0</v>
      </c>
      <c r="AS1526" s="111">
        <f t="shared" si="2134"/>
        <v>0</v>
      </c>
      <c r="AT1526" s="111">
        <f t="shared" si="2134"/>
        <v>0</v>
      </c>
      <c r="AU1526" s="111">
        <f t="shared" si="2134"/>
        <v>0</v>
      </c>
      <c r="AV1526" s="111">
        <f t="shared" si="2134"/>
        <v>0</v>
      </c>
      <c r="AW1526" s="111">
        <f t="shared" si="2134"/>
        <v>0</v>
      </c>
      <c r="AX1526" s="111">
        <f t="shared" si="2134"/>
        <v>0</v>
      </c>
      <c r="AY1526" s="111">
        <f t="shared" si="2134"/>
        <v>0</v>
      </c>
      <c r="AZ1526" s="111">
        <f t="shared" si="2134"/>
        <v>0</v>
      </c>
      <c r="BA1526" s="111">
        <f t="shared" si="2134"/>
        <v>0</v>
      </c>
      <c r="BB1526" s="111">
        <f t="shared" si="2134"/>
        <v>0</v>
      </c>
      <c r="BC1526" s="111">
        <f t="shared" si="2134"/>
        <v>0</v>
      </c>
      <c r="BD1526" s="111">
        <f t="shared" si="2134"/>
        <v>0</v>
      </c>
      <c r="BE1526" s="111">
        <f t="shared" si="2134"/>
        <v>0</v>
      </c>
      <c r="BF1526" s="111">
        <f t="shared" si="2134"/>
        <v>0</v>
      </c>
      <c r="BG1526" s="111">
        <f t="shared" si="2134"/>
        <v>0</v>
      </c>
      <c r="BH1526" s="111">
        <f t="shared" si="2134"/>
        <v>0</v>
      </c>
      <c r="BI1526" s="111">
        <f t="shared" si="2134"/>
        <v>0</v>
      </c>
      <c r="BJ1526" s="225">
        <f>SUM(BJ1523:BJ1525)</f>
        <v>0</v>
      </c>
      <c r="BK1526" s="225">
        <f>SUM(BK1523:BK1525)</f>
        <v>0</v>
      </c>
      <c r="BL1526" s="225">
        <f>SUM(BL1523:BL1525)</f>
        <v>0</v>
      </c>
      <c r="BM1526" s="112"/>
      <c r="BN1526" s="112"/>
      <c r="BO1526" s="112"/>
      <c r="BP1526" s="112"/>
      <c r="BQ1526" s="111">
        <f t="shared" ref="BQ1526:CD1526" si="2135">SUM(BQ1523:BQ1525)</f>
        <v>0</v>
      </c>
      <c r="BR1526" s="247"/>
      <c r="BS1526" s="111">
        <f t="shared" si="2135"/>
        <v>0</v>
      </c>
      <c r="BT1526" s="111">
        <f t="shared" si="2135"/>
        <v>0</v>
      </c>
      <c r="BU1526" s="111">
        <f t="shared" si="2135"/>
        <v>0</v>
      </c>
      <c r="BV1526" s="111">
        <f t="shared" si="2135"/>
        <v>0</v>
      </c>
      <c r="BW1526" s="111">
        <f t="shared" si="2135"/>
        <v>0</v>
      </c>
      <c r="BX1526" s="225">
        <f>SUM(BX1523:BX1525)</f>
        <v>0</v>
      </c>
      <c r="BY1526" s="225">
        <f>SUM(BY1523:BY1525)</f>
        <v>0</v>
      </c>
      <c r="BZ1526" s="111">
        <f t="shared" si="2135"/>
        <v>0</v>
      </c>
      <c r="CA1526" s="111">
        <f t="shared" si="2135"/>
        <v>0</v>
      </c>
      <c r="CB1526" s="111">
        <f t="shared" si="2135"/>
        <v>0</v>
      </c>
      <c r="CC1526" s="111">
        <f t="shared" si="2135"/>
        <v>0</v>
      </c>
      <c r="CD1526" s="111">
        <f t="shared" si="2135"/>
        <v>0</v>
      </c>
      <c r="CE1526" s="225">
        <f>SUM(CE1523:CE1525)</f>
        <v>0</v>
      </c>
      <c r="CF1526" s="247"/>
      <c r="CG1526" s="570"/>
      <c r="CH1526" s="570"/>
      <c r="CI1526" s="112"/>
      <c r="CJ1526" s="112"/>
      <c r="CK1526" s="112"/>
    </row>
    <row r="1527" spans="1:89" ht="15.75" hidden="1" outlineLevel="1" thickBot="1">
      <c r="A1527" s="117"/>
      <c r="B1527" s="117"/>
      <c r="C1527" s="102" t="s">
        <v>135</v>
      </c>
      <c r="D1527" s="36" t="s">
        <v>213</v>
      </c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7"/>
      <c r="AB1527" s="112"/>
      <c r="AC1527" s="246"/>
      <c r="AD1527" s="246"/>
      <c r="AE1527" s="246"/>
      <c r="AF1527" s="246"/>
      <c r="AG1527" s="246"/>
      <c r="AH1527" s="246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246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246"/>
      <c r="CG1527" s="582"/>
      <c r="CH1527" s="582"/>
      <c r="CI1527" s="112"/>
      <c r="CJ1527" s="112"/>
      <c r="CK1527" s="112"/>
    </row>
    <row r="1528" spans="1:89" ht="15.75" hidden="1" outlineLevel="1" thickBot="1">
      <c r="A1528" s="117"/>
      <c r="B1528" s="117"/>
      <c r="C1528" s="103"/>
      <c r="D1528" s="24"/>
      <c r="E1528" s="117"/>
      <c r="F1528" s="117"/>
      <c r="G1528" s="111">
        <f>J1528+O1528+P1528+Q1528+R1528</f>
        <v>0</v>
      </c>
      <c r="H1528" s="225">
        <f t="shared" ref="H1528:J1530" si="2136">SUM(I1528:L1528)</f>
        <v>0</v>
      </c>
      <c r="I1528" s="225">
        <f t="shared" si="2136"/>
        <v>0</v>
      </c>
      <c r="J1528" s="111">
        <f t="shared" si="2136"/>
        <v>0</v>
      </c>
      <c r="K1528" s="123"/>
      <c r="L1528" s="123"/>
      <c r="M1528" s="123"/>
      <c r="N1528" s="123"/>
      <c r="O1528" s="123"/>
      <c r="P1528" s="123"/>
      <c r="Q1528" s="123"/>
      <c r="R1528" s="123"/>
      <c r="S1528" s="221"/>
      <c r="T1528" s="123"/>
      <c r="U1528" s="123"/>
      <c r="V1528" s="123"/>
      <c r="W1528" s="123"/>
      <c r="X1528" s="123"/>
      <c r="Y1528" s="123"/>
      <c r="Z1528" s="221"/>
      <c r="AA1528" s="123"/>
      <c r="AB1528" s="111">
        <f>AI1528+AX1528+BA1528+BD1528+BG1528</f>
        <v>0</v>
      </c>
      <c r="AC1528" s="247"/>
      <c r="AD1528" s="247"/>
      <c r="AE1528" s="247"/>
      <c r="AF1528" s="247"/>
      <c r="AG1528" s="247"/>
      <c r="AH1528" s="247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221"/>
      <c r="BK1528" s="221"/>
      <c r="BL1528" s="221"/>
      <c r="BM1528" s="123"/>
      <c r="BN1528" s="123"/>
      <c r="BO1528" s="123"/>
      <c r="BP1528" s="123"/>
      <c r="BQ1528" s="111">
        <f>SUM(BS1528:BW1528)</f>
        <v>0</v>
      </c>
      <c r="BR1528" s="247"/>
      <c r="BS1528" s="123"/>
      <c r="BT1528" s="123"/>
      <c r="BU1528" s="123"/>
      <c r="BV1528" s="123"/>
      <c r="BW1528" s="123"/>
      <c r="BX1528" s="221"/>
      <c r="BY1528" s="221"/>
      <c r="BZ1528" s="111">
        <f>SUM(CA1528:CD1528)</f>
        <v>0</v>
      </c>
      <c r="CA1528" s="123"/>
      <c r="CB1528" s="123"/>
      <c r="CC1528" s="123"/>
      <c r="CD1528" s="123"/>
      <c r="CE1528" s="221"/>
      <c r="CF1528" s="229"/>
      <c r="CG1528" s="578"/>
      <c r="CH1528" s="578"/>
      <c r="CI1528" s="117"/>
      <c r="CJ1528" s="117"/>
      <c r="CK1528" s="117"/>
    </row>
    <row r="1529" spans="1:89" ht="15.75" hidden="1" outlineLevel="1" thickBot="1">
      <c r="A1529" s="117"/>
      <c r="B1529" s="117"/>
      <c r="C1529" s="103"/>
      <c r="D1529" s="24"/>
      <c r="E1529" s="117"/>
      <c r="F1529" s="117"/>
      <c r="G1529" s="111">
        <f>J1529+O1529+P1529+Q1529+R1529</f>
        <v>0</v>
      </c>
      <c r="H1529" s="225">
        <f t="shared" si="2136"/>
        <v>0</v>
      </c>
      <c r="I1529" s="225">
        <f t="shared" si="2136"/>
        <v>0</v>
      </c>
      <c r="J1529" s="111">
        <f t="shared" si="2136"/>
        <v>0</v>
      </c>
      <c r="K1529" s="90"/>
      <c r="L1529" s="90"/>
      <c r="M1529" s="90"/>
      <c r="N1529" s="90"/>
      <c r="O1529" s="90"/>
      <c r="P1529" s="90"/>
      <c r="Q1529" s="90"/>
      <c r="R1529" s="90"/>
      <c r="S1529" s="224"/>
      <c r="T1529" s="87"/>
      <c r="U1529" s="87"/>
      <c r="V1529" s="87"/>
      <c r="W1529" s="87"/>
      <c r="X1529" s="87"/>
      <c r="Y1529" s="87"/>
      <c r="Z1529" s="222"/>
      <c r="AA1529" s="87"/>
      <c r="AB1529" s="111">
        <f>AI1529+AX1529+BA1529+BD1529+BG1529</f>
        <v>0</v>
      </c>
      <c r="AC1529" s="247"/>
      <c r="AD1529" s="247"/>
      <c r="AE1529" s="247"/>
      <c r="AF1529" s="247"/>
      <c r="AG1529" s="247"/>
      <c r="AH1529" s="24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87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87"/>
      <c r="BG1529" s="87"/>
      <c r="BH1529" s="87"/>
      <c r="BI1529" s="87"/>
      <c r="BJ1529" s="222"/>
      <c r="BK1529" s="222"/>
      <c r="BL1529" s="222"/>
      <c r="BM1529" s="87"/>
      <c r="BN1529" s="87"/>
      <c r="BO1529" s="87"/>
      <c r="BP1529" s="87"/>
      <c r="BQ1529" s="111">
        <f>SUM(BS1529:BW1529)</f>
        <v>0</v>
      </c>
      <c r="BR1529" s="247"/>
      <c r="BS1529" s="87"/>
      <c r="BT1529" s="87"/>
      <c r="BU1529" s="87"/>
      <c r="BV1529" s="87"/>
      <c r="BW1529" s="87"/>
      <c r="BX1529" s="222"/>
      <c r="BY1529" s="222"/>
      <c r="BZ1529" s="111">
        <f>SUM(CA1529:CD1529)</f>
        <v>0</v>
      </c>
      <c r="CA1529" s="87"/>
      <c r="CB1529" s="87"/>
      <c r="CC1529" s="87"/>
      <c r="CD1529" s="87"/>
      <c r="CE1529" s="222"/>
      <c r="CF1529" s="226"/>
      <c r="CG1529" s="568"/>
      <c r="CH1529" s="568"/>
      <c r="CI1529" s="117"/>
      <c r="CJ1529" s="117"/>
      <c r="CK1529" s="117"/>
    </row>
    <row r="1530" spans="1:89" ht="15.75" hidden="1" outlineLevel="1" thickBot="1">
      <c r="A1530" s="117"/>
      <c r="B1530" s="117"/>
      <c r="C1530" s="103" t="s">
        <v>104</v>
      </c>
      <c r="D1530" s="24"/>
      <c r="E1530" s="117"/>
      <c r="F1530" s="117"/>
      <c r="G1530" s="111">
        <f>J1530+O1530+P1530+Q1530+R1530</f>
        <v>0</v>
      </c>
      <c r="H1530" s="225">
        <f t="shared" si="2136"/>
        <v>0</v>
      </c>
      <c r="I1530" s="225">
        <f t="shared" si="2136"/>
        <v>0</v>
      </c>
      <c r="J1530" s="111">
        <f t="shared" si="2136"/>
        <v>0</v>
      </c>
      <c r="K1530" s="90"/>
      <c r="L1530" s="90"/>
      <c r="M1530" s="90"/>
      <c r="N1530" s="90"/>
      <c r="O1530" s="90"/>
      <c r="P1530" s="90"/>
      <c r="Q1530" s="90"/>
      <c r="R1530" s="90"/>
      <c r="S1530" s="224"/>
      <c r="T1530" s="87"/>
      <c r="U1530" s="87"/>
      <c r="V1530" s="87"/>
      <c r="W1530" s="87"/>
      <c r="X1530" s="87"/>
      <c r="Y1530" s="87"/>
      <c r="Z1530" s="222"/>
      <c r="AA1530" s="87"/>
      <c r="AB1530" s="111">
        <f>AI1530+AX1530+BA1530+BD1530+BG1530</f>
        <v>0</v>
      </c>
      <c r="AC1530" s="247"/>
      <c r="AD1530" s="247"/>
      <c r="AE1530" s="247"/>
      <c r="AF1530" s="247"/>
      <c r="AG1530" s="247"/>
      <c r="AH1530" s="24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87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87"/>
      <c r="BG1530" s="87"/>
      <c r="BH1530" s="87"/>
      <c r="BI1530" s="87"/>
      <c r="BJ1530" s="222"/>
      <c r="BK1530" s="222"/>
      <c r="BL1530" s="222"/>
      <c r="BM1530" s="87"/>
      <c r="BN1530" s="87"/>
      <c r="BO1530" s="87"/>
      <c r="BP1530" s="87"/>
      <c r="BQ1530" s="111">
        <f>SUM(BS1530:BW1530)</f>
        <v>0</v>
      </c>
      <c r="BR1530" s="247"/>
      <c r="BS1530" s="87"/>
      <c r="BT1530" s="87"/>
      <c r="BU1530" s="87"/>
      <c r="BV1530" s="87"/>
      <c r="BW1530" s="87"/>
      <c r="BX1530" s="222"/>
      <c r="BY1530" s="222"/>
      <c r="BZ1530" s="111">
        <f>SUM(CA1530:CD1530)</f>
        <v>0</v>
      </c>
      <c r="CA1530" s="87"/>
      <c r="CB1530" s="87"/>
      <c r="CC1530" s="87"/>
      <c r="CD1530" s="87"/>
      <c r="CE1530" s="222"/>
      <c r="CF1530" s="226"/>
      <c r="CG1530" s="568"/>
      <c r="CH1530" s="568"/>
      <c r="CI1530" s="117"/>
      <c r="CJ1530" s="117"/>
      <c r="CK1530" s="117"/>
    </row>
    <row r="1531" spans="1:89" ht="15.75" hidden="1" outlineLevel="1" thickBot="1">
      <c r="A1531" s="117"/>
      <c r="B1531" s="117"/>
      <c r="C1531" s="103"/>
      <c r="D1531" s="37" t="s">
        <v>107</v>
      </c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24"/>
      <c r="AB1531" s="112"/>
      <c r="AC1531" s="246"/>
      <c r="AD1531" s="246"/>
      <c r="AE1531" s="246"/>
      <c r="AF1531" s="246"/>
      <c r="AG1531" s="246"/>
      <c r="AH1531" s="246"/>
      <c r="AI1531" s="112"/>
      <c r="AJ1531" s="111">
        <f>SUM(AJ1528:AJ1530)</f>
        <v>0</v>
      </c>
      <c r="AK1531" s="111">
        <f>SUM(AK1528:AK1530)</f>
        <v>0</v>
      </c>
      <c r="AL1531" s="112"/>
      <c r="AM1531" s="111">
        <f>SUM(AM1528:AM1530)</f>
        <v>0</v>
      </c>
      <c r="AN1531" s="111">
        <f>SUM(AN1528:AN1530)</f>
        <v>0</v>
      </c>
      <c r="AO1531" s="112"/>
      <c r="AP1531" s="111">
        <f>SUM(AP1528:AP1530)</f>
        <v>0</v>
      </c>
      <c r="AQ1531" s="111">
        <f>SUM(AQ1528:AQ1530)</f>
        <v>0</v>
      </c>
      <c r="AR1531" s="112"/>
      <c r="AS1531" s="111">
        <f>SUM(AS1528:AS1530)</f>
        <v>0</v>
      </c>
      <c r="AT1531" s="111">
        <f>SUM(AT1528:AT1530)</f>
        <v>0</v>
      </c>
      <c r="AU1531" s="112"/>
      <c r="AV1531" s="111">
        <f>SUM(AV1528:AV1530)</f>
        <v>0</v>
      </c>
      <c r="AW1531" s="111">
        <f>SUM(AW1528:AW1530)</f>
        <v>0</v>
      </c>
      <c r="AX1531" s="112"/>
      <c r="AY1531" s="111">
        <f>SUM(AY1528:AY1530)</f>
        <v>0</v>
      </c>
      <c r="AZ1531" s="111">
        <f>SUM(AZ1528:AZ1530)</f>
        <v>0</v>
      </c>
      <c r="BA1531" s="112"/>
      <c r="BB1531" s="111">
        <f>SUM(BB1528:BB1530)</f>
        <v>0</v>
      </c>
      <c r="BC1531" s="111">
        <f>SUM(BC1528:BC1530)</f>
        <v>0</v>
      </c>
      <c r="BD1531" s="112"/>
      <c r="BE1531" s="111">
        <f>SUM(BE1528:BE1530)</f>
        <v>0</v>
      </c>
      <c r="BF1531" s="111">
        <f>SUM(BF1528:BF1530)</f>
        <v>0</v>
      </c>
      <c r="BG1531" s="112"/>
      <c r="BH1531" s="111">
        <f>SUM(BH1528:BH1530)</f>
        <v>0</v>
      </c>
      <c r="BI1531" s="111">
        <f>SUM(BI1528:BI1530)</f>
        <v>0</v>
      </c>
      <c r="BJ1531" s="112"/>
      <c r="BK1531" s="225">
        <f>SUM(BK1528:BK1530)</f>
        <v>0</v>
      </c>
      <c r="BL1531" s="225">
        <f>SUM(BL1528:BL1530)</f>
        <v>0</v>
      </c>
      <c r="BM1531" s="112"/>
      <c r="BN1531" s="112"/>
      <c r="BO1531" s="112"/>
      <c r="BP1531" s="112"/>
      <c r="BQ1531" s="111">
        <f t="shared" ref="BQ1531:CD1531" si="2137">SUM(BQ1528:BQ1530)</f>
        <v>0</v>
      </c>
      <c r="BR1531" s="247"/>
      <c r="BS1531" s="111">
        <f t="shared" si="2137"/>
        <v>0</v>
      </c>
      <c r="BT1531" s="111">
        <f t="shared" si="2137"/>
        <v>0</v>
      </c>
      <c r="BU1531" s="111">
        <f t="shared" si="2137"/>
        <v>0</v>
      </c>
      <c r="BV1531" s="111">
        <f t="shared" si="2137"/>
        <v>0</v>
      </c>
      <c r="BW1531" s="111">
        <f t="shared" si="2137"/>
        <v>0</v>
      </c>
      <c r="BX1531" s="225">
        <f>SUM(BX1528:BX1530)</f>
        <v>0</v>
      </c>
      <c r="BY1531" s="225">
        <f>SUM(BY1528:BY1530)</f>
        <v>0</v>
      </c>
      <c r="BZ1531" s="111">
        <f t="shared" si="2137"/>
        <v>0</v>
      </c>
      <c r="CA1531" s="111">
        <f t="shared" si="2137"/>
        <v>0</v>
      </c>
      <c r="CB1531" s="111">
        <f t="shared" si="2137"/>
        <v>0</v>
      </c>
      <c r="CC1531" s="111">
        <f t="shared" si="2137"/>
        <v>0</v>
      </c>
      <c r="CD1531" s="111">
        <f t="shared" si="2137"/>
        <v>0</v>
      </c>
      <c r="CE1531" s="225">
        <f>SUM(CE1528:CE1530)</f>
        <v>0</v>
      </c>
      <c r="CF1531" s="247"/>
      <c r="CG1531" s="570"/>
      <c r="CH1531" s="570"/>
      <c r="CI1531" s="112"/>
      <c r="CJ1531" s="112"/>
      <c r="CK1531" s="112"/>
    </row>
    <row r="1532" spans="1:89" ht="15.75" hidden="1" outlineLevel="1" thickBot="1">
      <c r="A1532" s="117"/>
      <c r="B1532" s="117"/>
      <c r="C1532" s="102" t="s">
        <v>136</v>
      </c>
      <c r="D1532" s="36" t="s">
        <v>62</v>
      </c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7"/>
      <c r="AB1532" s="112"/>
      <c r="AC1532" s="246"/>
      <c r="AD1532" s="246"/>
      <c r="AE1532" s="246"/>
      <c r="AF1532" s="246"/>
      <c r="AG1532" s="246"/>
      <c r="AH1532" s="246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246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246"/>
      <c r="CG1532" s="582"/>
      <c r="CH1532" s="582"/>
      <c r="CI1532" s="112"/>
      <c r="CJ1532" s="112"/>
      <c r="CK1532" s="112"/>
    </row>
    <row r="1533" spans="1:89" ht="15.75" hidden="1" outlineLevel="1" thickBot="1">
      <c r="A1533" s="117"/>
      <c r="B1533" s="117"/>
      <c r="C1533" s="103"/>
      <c r="D1533" s="24"/>
      <c r="E1533" s="117"/>
      <c r="F1533" s="117"/>
      <c r="G1533" s="111">
        <f>J1533+O1533+P1533+Q1533+R1533</f>
        <v>0</v>
      </c>
      <c r="H1533" s="225">
        <f t="shared" ref="H1533:J1535" si="2138">SUM(I1533:L1533)</f>
        <v>0</v>
      </c>
      <c r="I1533" s="225">
        <f t="shared" si="2138"/>
        <v>0</v>
      </c>
      <c r="J1533" s="111">
        <f t="shared" si="2138"/>
        <v>0</v>
      </c>
      <c r="K1533" s="123"/>
      <c r="L1533" s="123"/>
      <c r="M1533" s="123"/>
      <c r="N1533" s="123"/>
      <c r="O1533" s="123"/>
      <c r="P1533" s="123"/>
      <c r="Q1533" s="123"/>
      <c r="R1533" s="123"/>
      <c r="S1533" s="221"/>
      <c r="T1533" s="123"/>
      <c r="U1533" s="123"/>
      <c r="V1533" s="123"/>
      <c r="W1533" s="123"/>
      <c r="X1533" s="123"/>
      <c r="Y1533" s="123"/>
      <c r="Z1533" s="221"/>
      <c r="AA1533" s="123"/>
      <c r="AB1533" s="111">
        <f>AI1533+AX1533+BA1533+BD1533+BG1533</f>
        <v>0</v>
      </c>
      <c r="AC1533" s="247"/>
      <c r="AD1533" s="247"/>
      <c r="AE1533" s="247"/>
      <c r="AF1533" s="247"/>
      <c r="AG1533" s="247"/>
      <c r="AH1533" s="247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221"/>
      <c r="BK1533" s="221"/>
      <c r="BL1533" s="221"/>
      <c r="BM1533" s="123"/>
      <c r="BN1533" s="123"/>
      <c r="BO1533" s="123"/>
      <c r="BP1533" s="123"/>
      <c r="BQ1533" s="111">
        <f>SUM(BS1533:BW1533)</f>
        <v>0</v>
      </c>
      <c r="BR1533" s="247"/>
      <c r="BS1533" s="123"/>
      <c r="BT1533" s="123"/>
      <c r="BU1533" s="123"/>
      <c r="BV1533" s="123"/>
      <c r="BW1533" s="123"/>
      <c r="BX1533" s="221"/>
      <c r="BY1533" s="221"/>
      <c r="BZ1533" s="111">
        <f>SUM(CA1533:CD1533)</f>
        <v>0</v>
      </c>
      <c r="CA1533" s="123"/>
      <c r="CB1533" s="123"/>
      <c r="CC1533" s="123"/>
      <c r="CD1533" s="123"/>
      <c r="CE1533" s="221"/>
      <c r="CF1533" s="229"/>
      <c r="CG1533" s="578"/>
      <c r="CH1533" s="578"/>
      <c r="CI1533" s="117"/>
      <c r="CJ1533" s="117"/>
      <c r="CK1533" s="117"/>
    </row>
    <row r="1534" spans="1:89" ht="15.75" hidden="1" outlineLevel="1" thickBot="1">
      <c r="A1534" s="117"/>
      <c r="B1534" s="117"/>
      <c r="C1534" s="103"/>
      <c r="D1534" s="24"/>
      <c r="E1534" s="117"/>
      <c r="F1534" s="117"/>
      <c r="G1534" s="111">
        <f>J1534+O1534+P1534+Q1534+R1534</f>
        <v>0</v>
      </c>
      <c r="H1534" s="225">
        <f t="shared" si="2138"/>
        <v>0</v>
      </c>
      <c r="I1534" s="225">
        <f t="shared" si="2138"/>
        <v>0</v>
      </c>
      <c r="J1534" s="111">
        <f t="shared" si="2138"/>
        <v>0</v>
      </c>
      <c r="K1534" s="90"/>
      <c r="L1534" s="90"/>
      <c r="M1534" s="90"/>
      <c r="N1534" s="90"/>
      <c r="O1534" s="90"/>
      <c r="P1534" s="90"/>
      <c r="Q1534" s="90"/>
      <c r="R1534" s="90"/>
      <c r="S1534" s="224"/>
      <c r="T1534" s="87"/>
      <c r="U1534" s="87"/>
      <c r="V1534" s="87"/>
      <c r="W1534" s="87"/>
      <c r="X1534" s="87"/>
      <c r="Y1534" s="87"/>
      <c r="Z1534" s="222"/>
      <c r="AA1534" s="87"/>
      <c r="AB1534" s="111">
        <f>AI1534+AX1534+BA1534+BD1534+BG1534</f>
        <v>0</v>
      </c>
      <c r="AC1534" s="247"/>
      <c r="AD1534" s="247"/>
      <c r="AE1534" s="247"/>
      <c r="AF1534" s="247"/>
      <c r="AG1534" s="247"/>
      <c r="AH1534" s="24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222"/>
      <c r="BK1534" s="222"/>
      <c r="BL1534" s="222"/>
      <c r="BM1534" s="87"/>
      <c r="BN1534" s="87"/>
      <c r="BO1534" s="87"/>
      <c r="BP1534" s="87"/>
      <c r="BQ1534" s="111">
        <f>SUM(BS1534:BW1534)</f>
        <v>0</v>
      </c>
      <c r="BR1534" s="247"/>
      <c r="BS1534" s="87"/>
      <c r="BT1534" s="87"/>
      <c r="BU1534" s="87"/>
      <c r="BV1534" s="87"/>
      <c r="BW1534" s="87"/>
      <c r="BX1534" s="222"/>
      <c r="BY1534" s="222"/>
      <c r="BZ1534" s="111">
        <f>SUM(CA1534:CD1534)</f>
        <v>0</v>
      </c>
      <c r="CA1534" s="87"/>
      <c r="CB1534" s="87"/>
      <c r="CC1534" s="87"/>
      <c r="CD1534" s="87"/>
      <c r="CE1534" s="222"/>
      <c r="CF1534" s="226"/>
      <c r="CG1534" s="568"/>
      <c r="CH1534" s="568"/>
      <c r="CI1534" s="117"/>
      <c r="CJ1534" s="117"/>
      <c r="CK1534" s="117"/>
    </row>
    <row r="1535" spans="1:89" ht="15.75" hidden="1" outlineLevel="1" thickBot="1">
      <c r="A1535" s="117"/>
      <c r="B1535" s="117"/>
      <c r="C1535" s="103" t="s">
        <v>104</v>
      </c>
      <c r="D1535" s="24"/>
      <c r="E1535" s="117"/>
      <c r="F1535" s="117"/>
      <c r="G1535" s="111">
        <f>J1535+O1535+P1535+Q1535+R1535</f>
        <v>0</v>
      </c>
      <c r="H1535" s="225">
        <f t="shared" si="2138"/>
        <v>0</v>
      </c>
      <c r="I1535" s="225">
        <f t="shared" si="2138"/>
        <v>0</v>
      </c>
      <c r="J1535" s="111">
        <f t="shared" si="2138"/>
        <v>0</v>
      </c>
      <c r="K1535" s="90"/>
      <c r="L1535" s="90"/>
      <c r="M1535" s="90"/>
      <c r="N1535" s="90"/>
      <c r="O1535" s="90"/>
      <c r="P1535" s="90"/>
      <c r="Q1535" s="90"/>
      <c r="R1535" s="90"/>
      <c r="S1535" s="224"/>
      <c r="T1535" s="87"/>
      <c r="U1535" s="87"/>
      <c r="V1535" s="87"/>
      <c r="W1535" s="87"/>
      <c r="X1535" s="87"/>
      <c r="Y1535" s="87"/>
      <c r="Z1535" s="222"/>
      <c r="AA1535" s="87"/>
      <c r="AB1535" s="111">
        <f>AI1535+AX1535+BA1535+BD1535+BG1535</f>
        <v>0</v>
      </c>
      <c r="AC1535" s="247"/>
      <c r="AD1535" s="247"/>
      <c r="AE1535" s="247"/>
      <c r="AF1535" s="247"/>
      <c r="AG1535" s="247"/>
      <c r="AH1535" s="24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87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87"/>
      <c r="BG1535" s="87"/>
      <c r="BH1535" s="87"/>
      <c r="BI1535" s="87"/>
      <c r="BJ1535" s="222"/>
      <c r="BK1535" s="222"/>
      <c r="BL1535" s="222"/>
      <c r="BM1535" s="87"/>
      <c r="BN1535" s="87"/>
      <c r="BO1535" s="87"/>
      <c r="BP1535" s="87"/>
      <c r="BQ1535" s="111">
        <f>SUM(BS1535:BW1535)</f>
        <v>0</v>
      </c>
      <c r="BR1535" s="247"/>
      <c r="BS1535" s="87"/>
      <c r="BT1535" s="87"/>
      <c r="BU1535" s="87"/>
      <c r="BV1535" s="87"/>
      <c r="BW1535" s="87"/>
      <c r="BX1535" s="222"/>
      <c r="BY1535" s="222"/>
      <c r="BZ1535" s="111">
        <f>SUM(CA1535:CD1535)</f>
        <v>0</v>
      </c>
      <c r="CA1535" s="87"/>
      <c r="CB1535" s="87"/>
      <c r="CC1535" s="87"/>
      <c r="CD1535" s="87"/>
      <c r="CE1535" s="222"/>
      <c r="CF1535" s="226"/>
      <c r="CG1535" s="568"/>
      <c r="CH1535" s="568"/>
      <c r="CI1535" s="117"/>
      <c r="CJ1535" s="117"/>
      <c r="CK1535" s="117"/>
    </row>
    <row r="1536" spans="1:89" ht="15.75" hidden="1" outlineLevel="1" thickBot="1">
      <c r="A1536" s="117"/>
      <c r="B1536" s="117"/>
      <c r="C1536" s="103"/>
      <c r="D1536" s="37" t="s">
        <v>107</v>
      </c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24"/>
      <c r="AB1536" s="111">
        <f>SUM(AB1533:AB1535)</f>
        <v>0</v>
      </c>
      <c r="AC1536" s="247"/>
      <c r="AD1536" s="247"/>
      <c r="AE1536" s="247"/>
      <c r="AF1536" s="247"/>
      <c r="AG1536" s="247"/>
      <c r="AH1536" s="247"/>
      <c r="AI1536" s="111">
        <f>SUM(AI1533:AI1535)</f>
        <v>0</v>
      </c>
      <c r="AJ1536" s="111">
        <f>SUM(AJ1533:AJ1535)</f>
        <v>0</v>
      </c>
      <c r="AK1536" s="111">
        <f t="shared" ref="AK1536:BI1536" si="2139">SUM(AK1533:AK1535)</f>
        <v>0</v>
      </c>
      <c r="AL1536" s="111">
        <f t="shared" si="2139"/>
        <v>0</v>
      </c>
      <c r="AM1536" s="111">
        <f t="shared" si="2139"/>
        <v>0</v>
      </c>
      <c r="AN1536" s="111">
        <f t="shared" si="2139"/>
        <v>0</v>
      </c>
      <c r="AO1536" s="111">
        <f t="shared" si="2139"/>
        <v>0</v>
      </c>
      <c r="AP1536" s="111">
        <f t="shared" si="2139"/>
        <v>0</v>
      </c>
      <c r="AQ1536" s="111">
        <f t="shared" si="2139"/>
        <v>0</v>
      </c>
      <c r="AR1536" s="111">
        <f t="shared" si="2139"/>
        <v>0</v>
      </c>
      <c r="AS1536" s="111">
        <f t="shared" si="2139"/>
        <v>0</v>
      </c>
      <c r="AT1536" s="111">
        <f t="shared" si="2139"/>
        <v>0</v>
      </c>
      <c r="AU1536" s="111">
        <f t="shared" si="2139"/>
        <v>0</v>
      </c>
      <c r="AV1536" s="111">
        <f t="shared" si="2139"/>
        <v>0</v>
      </c>
      <c r="AW1536" s="111">
        <f t="shared" si="2139"/>
        <v>0</v>
      </c>
      <c r="AX1536" s="111">
        <f t="shared" si="2139"/>
        <v>0</v>
      </c>
      <c r="AY1536" s="111">
        <f t="shared" si="2139"/>
        <v>0</v>
      </c>
      <c r="AZ1536" s="111">
        <f t="shared" si="2139"/>
        <v>0</v>
      </c>
      <c r="BA1536" s="111">
        <f t="shared" si="2139"/>
        <v>0</v>
      </c>
      <c r="BB1536" s="111">
        <f t="shared" si="2139"/>
        <v>0</v>
      </c>
      <c r="BC1536" s="111">
        <f t="shared" si="2139"/>
        <v>0</v>
      </c>
      <c r="BD1536" s="111">
        <f t="shared" si="2139"/>
        <v>0</v>
      </c>
      <c r="BE1536" s="111">
        <f t="shared" si="2139"/>
        <v>0</v>
      </c>
      <c r="BF1536" s="111">
        <f t="shared" si="2139"/>
        <v>0</v>
      </c>
      <c r="BG1536" s="111">
        <f t="shared" si="2139"/>
        <v>0</v>
      </c>
      <c r="BH1536" s="111">
        <f t="shared" si="2139"/>
        <v>0</v>
      </c>
      <c r="BI1536" s="111">
        <f t="shared" si="2139"/>
        <v>0</v>
      </c>
      <c r="BJ1536" s="225">
        <f>SUM(BJ1533:BJ1535)</f>
        <v>0</v>
      </c>
      <c r="BK1536" s="225">
        <f>SUM(BK1533:BK1535)</f>
        <v>0</v>
      </c>
      <c r="BL1536" s="225">
        <f>SUM(BL1533:BL1535)</f>
        <v>0</v>
      </c>
      <c r="BM1536" s="112"/>
      <c r="BN1536" s="112"/>
      <c r="BO1536" s="112"/>
      <c r="BP1536" s="112"/>
      <c r="BQ1536" s="111">
        <f t="shared" ref="BQ1536:CD1536" si="2140">SUM(BQ1533:BQ1535)</f>
        <v>0</v>
      </c>
      <c r="BR1536" s="247"/>
      <c r="BS1536" s="111">
        <f t="shared" si="2140"/>
        <v>0</v>
      </c>
      <c r="BT1536" s="111">
        <f t="shared" si="2140"/>
        <v>0</v>
      </c>
      <c r="BU1536" s="111">
        <f t="shared" si="2140"/>
        <v>0</v>
      </c>
      <c r="BV1536" s="111">
        <f t="shared" si="2140"/>
        <v>0</v>
      </c>
      <c r="BW1536" s="111">
        <f t="shared" si="2140"/>
        <v>0</v>
      </c>
      <c r="BX1536" s="225">
        <f>SUM(BX1533:BX1535)</f>
        <v>0</v>
      </c>
      <c r="BY1536" s="225">
        <f>SUM(BY1533:BY1535)</f>
        <v>0</v>
      </c>
      <c r="BZ1536" s="111">
        <f t="shared" si="2140"/>
        <v>0</v>
      </c>
      <c r="CA1536" s="111">
        <f t="shared" si="2140"/>
        <v>0</v>
      </c>
      <c r="CB1536" s="111">
        <f t="shared" si="2140"/>
        <v>0</v>
      </c>
      <c r="CC1536" s="111">
        <f t="shared" si="2140"/>
        <v>0</v>
      </c>
      <c r="CD1536" s="111">
        <f t="shared" si="2140"/>
        <v>0</v>
      </c>
      <c r="CE1536" s="225">
        <f>SUM(CE1533:CE1535)</f>
        <v>0</v>
      </c>
      <c r="CF1536" s="247"/>
      <c r="CG1536" s="570"/>
      <c r="CH1536" s="570"/>
      <c r="CI1536" s="112"/>
      <c r="CJ1536" s="112"/>
      <c r="CK1536" s="112"/>
    </row>
    <row r="1537" spans="1:89" ht="15.75" hidden="1" outlineLevel="1" thickBot="1">
      <c r="A1537" s="117"/>
      <c r="B1537" s="117"/>
      <c r="C1537" s="102" t="s">
        <v>137</v>
      </c>
      <c r="D1537" s="36" t="s">
        <v>63</v>
      </c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7"/>
      <c r="AB1537" s="112"/>
      <c r="AC1537" s="246"/>
      <c r="AD1537" s="246"/>
      <c r="AE1537" s="246"/>
      <c r="AF1537" s="246"/>
      <c r="AG1537" s="246"/>
      <c r="AH1537" s="246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246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246"/>
      <c r="CG1537" s="582"/>
      <c r="CH1537" s="582"/>
      <c r="CI1537" s="112"/>
      <c r="CJ1537" s="112"/>
      <c r="CK1537" s="112"/>
    </row>
    <row r="1538" spans="1:89" ht="15.75" hidden="1" outlineLevel="1" thickBot="1">
      <c r="A1538" s="117"/>
      <c r="B1538" s="117"/>
      <c r="C1538" s="103"/>
      <c r="D1538" s="24"/>
      <c r="E1538" s="117"/>
      <c r="F1538" s="117"/>
      <c r="G1538" s="111">
        <f>J1538+O1538+P1538+Q1538+R1538</f>
        <v>0</v>
      </c>
      <c r="H1538" s="225">
        <f t="shared" ref="H1538:J1540" si="2141">SUM(I1538:L1538)</f>
        <v>0</v>
      </c>
      <c r="I1538" s="225">
        <f t="shared" si="2141"/>
        <v>0</v>
      </c>
      <c r="J1538" s="111">
        <f t="shared" si="2141"/>
        <v>0</v>
      </c>
      <c r="K1538" s="123"/>
      <c r="L1538" s="123"/>
      <c r="M1538" s="123"/>
      <c r="N1538" s="123"/>
      <c r="O1538" s="123"/>
      <c r="P1538" s="123"/>
      <c r="Q1538" s="123"/>
      <c r="R1538" s="123"/>
      <c r="S1538" s="221"/>
      <c r="T1538" s="123"/>
      <c r="U1538" s="123"/>
      <c r="V1538" s="123"/>
      <c r="W1538" s="123"/>
      <c r="X1538" s="123"/>
      <c r="Y1538" s="123"/>
      <c r="Z1538" s="221"/>
      <c r="AA1538" s="123"/>
      <c r="AB1538" s="111">
        <f>AI1538+AX1538+BA1538+BD1538+BG1538</f>
        <v>0</v>
      </c>
      <c r="AC1538" s="247"/>
      <c r="AD1538" s="247"/>
      <c r="AE1538" s="247"/>
      <c r="AF1538" s="247"/>
      <c r="AG1538" s="247"/>
      <c r="AH1538" s="247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221"/>
      <c r="BK1538" s="221"/>
      <c r="BL1538" s="221"/>
      <c r="BM1538" s="123"/>
      <c r="BN1538" s="123"/>
      <c r="BO1538" s="123"/>
      <c r="BP1538" s="123"/>
      <c r="BQ1538" s="111">
        <f>SUM(BS1538:BW1538)</f>
        <v>0</v>
      </c>
      <c r="BR1538" s="247"/>
      <c r="BS1538" s="123"/>
      <c r="BT1538" s="123"/>
      <c r="BU1538" s="123"/>
      <c r="BV1538" s="123"/>
      <c r="BW1538" s="123"/>
      <c r="BX1538" s="221"/>
      <c r="BY1538" s="221"/>
      <c r="BZ1538" s="111">
        <f>SUM(CA1538:CD1538)</f>
        <v>0</v>
      </c>
      <c r="CA1538" s="123"/>
      <c r="CB1538" s="123"/>
      <c r="CC1538" s="123"/>
      <c r="CD1538" s="123"/>
      <c r="CE1538" s="221"/>
      <c r="CF1538" s="229"/>
      <c r="CG1538" s="578"/>
      <c r="CH1538" s="578"/>
      <c r="CI1538" s="117"/>
      <c r="CJ1538" s="117"/>
      <c r="CK1538" s="117"/>
    </row>
    <row r="1539" spans="1:89" ht="15.75" hidden="1" outlineLevel="1" thickBot="1">
      <c r="A1539" s="117"/>
      <c r="B1539" s="117"/>
      <c r="C1539" s="103"/>
      <c r="D1539" s="24"/>
      <c r="E1539" s="117"/>
      <c r="F1539" s="117"/>
      <c r="G1539" s="111">
        <f>J1539+O1539+P1539+Q1539+R1539</f>
        <v>0</v>
      </c>
      <c r="H1539" s="225">
        <f t="shared" si="2141"/>
        <v>0</v>
      </c>
      <c r="I1539" s="225">
        <f t="shared" si="2141"/>
        <v>0</v>
      </c>
      <c r="J1539" s="111">
        <f t="shared" si="2141"/>
        <v>0</v>
      </c>
      <c r="K1539" s="90"/>
      <c r="L1539" s="90"/>
      <c r="M1539" s="90"/>
      <c r="N1539" s="90"/>
      <c r="O1539" s="90"/>
      <c r="P1539" s="90"/>
      <c r="Q1539" s="90"/>
      <c r="R1539" s="90"/>
      <c r="S1539" s="224"/>
      <c r="T1539" s="87"/>
      <c r="U1539" s="87"/>
      <c r="V1539" s="87"/>
      <c r="W1539" s="87"/>
      <c r="X1539" s="87"/>
      <c r="Y1539" s="87"/>
      <c r="Z1539" s="222"/>
      <c r="AA1539" s="87"/>
      <c r="AB1539" s="111">
        <f>AI1539+AX1539+BA1539+BD1539+BG1539</f>
        <v>0</v>
      </c>
      <c r="AC1539" s="247"/>
      <c r="AD1539" s="247"/>
      <c r="AE1539" s="247"/>
      <c r="AF1539" s="247"/>
      <c r="AG1539" s="247"/>
      <c r="AH1539" s="24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87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87"/>
      <c r="BG1539" s="87"/>
      <c r="BH1539" s="87"/>
      <c r="BI1539" s="87"/>
      <c r="BJ1539" s="222"/>
      <c r="BK1539" s="222"/>
      <c r="BL1539" s="222"/>
      <c r="BM1539" s="87"/>
      <c r="BN1539" s="87"/>
      <c r="BO1539" s="87"/>
      <c r="BP1539" s="87"/>
      <c r="BQ1539" s="111">
        <f>SUM(BS1539:BW1539)</f>
        <v>0</v>
      </c>
      <c r="BR1539" s="247"/>
      <c r="BS1539" s="87"/>
      <c r="BT1539" s="87"/>
      <c r="BU1539" s="87"/>
      <c r="BV1539" s="87"/>
      <c r="BW1539" s="87"/>
      <c r="BX1539" s="222"/>
      <c r="BY1539" s="222"/>
      <c r="BZ1539" s="111">
        <f>SUM(CA1539:CD1539)</f>
        <v>0</v>
      </c>
      <c r="CA1539" s="87"/>
      <c r="CB1539" s="87"/>
      <c r="CC1539" s="87"/>
      <c r="CD1539" s="87"/>
      <c r="CE1539" s="222"/>
      <c r="CF1539" s="226"/>
      <c r="CG1539" s="568"/>
      <c r="CH1539" s="568"/>
      <c r="CI1539" s="117"/>
      <c r="CJ1539" s="117"/>
      <c r="CK1539" s="117"/>
    </row>
    <row r="1540" spans="1:89" ht="15.75" hidden="1" outlineLevel="1" thickBot="1">
      <c r="A1540" s="117"/>
      <c r="B1540" s="117"/>
      <c r="C1540" s="103" t="s">
        <v>104</v>
      </c>
      <c r="D1540" s="24"/>
      <c r="E1540" s="117"/>
      <c r="F1540" s="117"/>
      <c r="G1540" s="111">
        <f>J1540+O1540+P1540+Q1540+R1540</f>
        <v>0</v>
      </c>
      <c r="H1540" s="225">
        <f t="shared" si="2141"/>
        <v>0</v>
      </c>
      <c r="I1540" s="225">
        <f t="shared" si="2141"/>
        <v>0</v>
      </c>
      <c r="J1540" s="111">
        <f t="shared" si="2141"/>
        <v>0</v>
      </c>
      <c r="K1540" s="90"/>
      <c r="L1540" s="90"/>
      <c r="M1540" s="90"/>
      <c r="N1540" s="90"/>
      <c r="O1540" s="90"/>
      <c r="P1540" s="90"/>
      <c r="Q1540" s="90"/>
      <c r="R1540" s="90"/>
      <c r="S1540" s="224"/>
      <c r="T1540" s="87"/>
      <c r="U1540" s="87"/>
      <c r="V1540" s="87"/>
      <c r="W1540" s="87"/>
      <c r="X1540" s="87"/>
      <c r="Y1540" s="87"/>
      <c r="Z1540" s="222"/>
      <c r="AA1540" s="87"/>
      <c r="AB1540" s="111">
        <f>AI1540+AX1540+BA1540+BD1540+BG1540</f>
        <v>0</v>
      </c>
      <c r="AC1540" s="247"/>
      <c r="AD1540" s="247"/>
      <c r="AE1540" s="247"/>
      <c r="AF1540" s="247"/>
      <c r="AG1540" s="247"/>
      <c r="AH1540" s="24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87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87"/>
      <c r="BG1540" s="87"/>
      <c r="BH1540" s="87"/>
      <c r="BI1540" s="87"/>
      <c r="BJ1540" s="222"/>
      <c r="BK1540" s="222"/>
      <c r="BL1540" s="222"/>
      <c r="BM1540" s="87"/>
      <c r="BN1540" s="87"/>
      <c r="BO1540" s="87"/>
      <c r="BP1540" s="87"/>
      <c r="BQ1540" s="111">
        <f>SUM(BS1540:BW1540)</f>
        <v>0</v>
      </c>
      <c r="BR1540" s="247"/>
      <c r="BS1540" s="87"/>
      <c r="BT1540" s="87"/>
      <c r="BU1540" s="87"/>
      <c r="BV1540" s="87"/>
      <c r="BW1540" s="87"/>
      <c r="BX1540" s="222"/>
      <c r="BY1540" s="222"/>
      <c r="BZ1540" s="111">
        <f>SUM(CA1540:CD1540)</f>
        <v>0</v>
      </c>
      <c r="CA1540" s="87"/>
      <c r="CB1540" s="87"/>
      <c r="CC1540" s="87"/>
      <c r="CD1540" s="87"/>
      <c r="CE1540" s="222"/>
      <c r="CF1540" s="226"/>
      <c r="CG1540" s="568"/>
      <c r="CH1540" s="568"/>
      <c r="CI1540" s="117"/>
      <c r="CJ1540" s="117"/>
      <c r="CK1540" s="117"/>
    </row>
    <row r="1541" spans="1:89" ht="15.75" hidden="1" outlineLevel="1" thickBot="1">
      <c r="A1541" s="128"/>
      <c r="B1541" s="128"/>
      <c r="C1541" s="104"/>
      <c r="D1541" s="74" t="s">
        <v>107</v>
      </c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24"/>
      <c r="AB1541" s="111">
        <f>SUM(AB1538:AB1540)</f>
        <v>0</v>
      </c>
      <c r="AC1541" s="247"/>
      <c r="AD1541" s="247"/>
      <c r="AE1541" s="247"/>
      <c r="AF1541" s="247"/>
      <c r="AG1541" s="247"/>
      <c r="AH1541" s="247"/>
      <c r="AI1541" s="111">
        <f>SUM(AI1538:AI1540)</f>
        <v>0</v>
      </c>
      <c r="AJ1541" s="111">
        <f>SUM(AJ1538:AJ1540)</f>
        <v>0</v>
      </c>
      <c r="AK1541" s="111">
        <f t="shared" ref="AK1541:AQ1541" si="2142">SUM(AK1538:AK1540)</f>
        <v>0</v>
      </c>
      <c r="AL1541" s="111">
        <f t="shared" si="2142"/>
        <v>0</v>
      </c>
      <c r="AM1541" s="111">
        <f t="shared" si="2142"/>
        <v>0</v>
      </c>
      <c r="AN1541" s="111">
        <f t="shared" si="2142"/>
        <v>0</v>
      </c>
      <c r="AO1541" s="111">
        <f t="shared" si="2142"/>
        <v>0</v>
      </c>
      <c r="AP1541" s="111">
        <f t="shared" si="2142"/>
        <v>0</v>
      </c>
      <c r="AQ1541" s="111">
        <f t="shared" si="2142"/>
        <v>0</v>
      </c>
      <c r="AR1541" s="111">
        <f>SUM(AR1538:AR1540)</f>
        <v>0</v>
      </c>
      <c r="AS1541" s="111">
        <f t="shared" ref="AS1541:BI1541" si="2143">SUM(AS1538:AS1540)</f>
        <v>0</v>
      </c>
      <c r="AT1541" s="111">
        <f t="shared" si="2143"/>
        <v>0</v>
      </c>
      <c r="AU1541" s="111">
        <f t="shared" si="2143"/>
        <v>0</v>
      </c>
      <c r="AV1541" s="111">
        <f t="shared" si="2143"/>
        <v>0</v>
      </c>
      <c r="AW1541" s="111">
        <f t="shared" si="2143"/>
        <v>0</v>
      </c>
      <c r="AX1541" s="111">
        <f t="shared" si="2143"/>
        <v>0</v>
      </c>
      <c r="AY1541" s="111">
        <f t="shared" si="2143"/>
        <v>0</v>
      </c>
      <c r="AZ1541" s="111">
        <f t="shared" si="2143"/>
        <v>0</v>
      </c>
      <c r="BA1541" s="111">
        <f t="shared" si="2143"/>
        <v>0</v>
      </c>
      <c r="BB1541" s="111">
        <f t="shared" si="2143"/>
        <v>0</v>
      </c>
      <c r="BC1541" s="111">
        <f t="shared" si="2143"/>
        <v>0</v>
      </c>
      <c r="BD1541" s="111">
        <f t="shared" si="2143"/>
        <v>0</v>
      </c>
      <c r="BE1541" s="111">
        <f t="shared" si="2143"/>
        <v>0</v>
      </c>
      <c r="BF1541" s="111">
        <f t="shared" si="2143"/>
        <v>0</v>
      </c>
      <c r="BG1541" s="111">
        <f t="shared" si="2143"/>
        <v>0</v>
      </c>
      <c r="BH1541" s="111">
        <f t="shared" si="2143"/>
        <v>0</v>
      </c>
      <c r="BI1541" s="111">
        <f t="shared" si="2143"/>
        <v>0</v>
      </c>
      <c r="BJ1541" s="225">
        <f>SUM(BJ1538:BJ1540)</f>
        <v>0</v>
      </c>
      <c r="BK1541" s="225">
        <f>SUM(BK1538:BK1540)</f>
        <v>0</v>
      </c>
      <c r="BL1541" s="225">
        <f>SUM(BL1538:BL1540)</f>
        <v>0</v>
      </c>
      <c r="BM1541" s="112"/>
      <c r="BN1541" s="112"/>
      <c r="BO1541" s="112"/>
      <c r="BP1541" s="112"/>
      <c r="BQ1541" s="111">
        <f t="shared" ref="BQ1541:CD1541" si="2144">SUM(BQ1538:BQ1540)</f>
        <v>0</v>
      </c>
      <c r="BR1541" s="247"/>
      <c r="BS1541" s="111">
        <f t="shared" si="2144"/>
        <v>0</v>
      </c>
      <c r="BT1541" s="111">
        <f t="shared" si="2144"/>
        <v>0</v>
      </c>
      <c r="BU1541" s="111">
        <f t="shared" si="2144"/>
        <v>0</v>
      </c>
      <c r="BV1541" s="111">
        <f t="shared" si="2144"/>
        <v>0</v>
      </c>
      <c r="BW1541" s="111">
        <f t="shared" si="2144"/>
        <v>0</v>
      </c>
      <c r="BX1541" s="225">
        <f>SUM(BX1538:BX1540)</f>
        <v>0</v>
      </c>
      <c r="BY1541" s="225">
        <f>SUM(BY1538:BY1540)</f>
        <v>0</v>
      </c>
      <c r="BZ1541" s="111">
        <f t="shared" si="2144"/>
        <v>0</v>
      </c>
      <c r="CA1541" s="111">
        <f t="shared" si="2144"/>
        <v>0</v>
      </c>
      <c r="CB1541" s="111">
        <f t="shared" si="2144"/>
        <v>0</v>
      </c>
      <c r="CC1541" s="111">
        <f t="shared" si="2144"/>
        <v>0</v>
      </c>
      <c r="CD1541" s="111">
        <f t="shared" si="2144"/>
        <v>0</v>
      </c>
      <c r="CE1541" s="225">
        <f>SUM(CE1538:CE1540)</f>
        <v>0</v>
      </c>
      <c r="CF1541" s="247"/>
      <c r="CG1541" s="570"/>
      <c r="CH1541" s="570"/>
      <c r="CI1541" s="112"/>
      <c r="CJ1541" s="112"/>
      <c r="CK1541" s="112"/>
    </row>
    <row r="1542" spans="1:89" ht="48" hidden="1" outlineLevel="1" thickBot="1">
      <c r="A1542" s="119"/>
      <c r="B1542" s="119"/>
      <c r="C1542" s="101">
        <v>3</v>
      </c>
      <c r="D1542" s="25" t="s">
        <v>292</v>
      </c>
      <c r="E1542" s="173"/>
      <c r="F1542" s="173"/>
      <c r="G1542" s="173"/>
      <c r="H1542" s="173"/>
      <c r="I1542" s="173"/>
      <c r="J1542" s="173"/>
      <c r="K1542" s="173"/>
      <c r="L1542" s="173"/>
      <c r="M1542" s="173"/>
      <c r="N1542" s="173"/>
      <c r="O1542" s="173"/>
      <c r="P1542" s="173"/>
      <c r="Q1542" s="173"/>
      <c r="R1542" s="173"/>
      <c r="S1542" s="173"/>
      <c r="T1542" s="173"/>
      <c r="U1542" s="173"/>
      <c r="V1542" s="173"/>
      <c r="W1542" s="173"/>
      <c r="X1542" s="173"/>
      <c r="Y1542" s="173"/>
      <c r="Z1542" s="173"/>
      <c r="AA1542" s="173"/>
      <c r="AB1542" s="173"/>
      <c r="AC1542" s="252"/>
      <c r="AD1542" s="252"/>
      <c r="AE1542" s="252"/>
      <c r="AF1542" s="252"/>
      <c r="AG1542" s="252"/>
      <c r="AH1542" s="252"/>
      <c r="AI1542" s="173"/>
      <c r="AJ1542" s="164">
        <f>AJ1547+AJ1551+AJ1555+AJ1560+AJ1564+AJ1568</f>
        <v>0</v>
      </c>
      <c r="AK1542" s="164">
        <f>AK1547+AK1551+AK1555+AK1560+AK1564+AK1568</f>
        <v>0</v>
      </c>
      <c r="AL1542" s="173"/>
      <c r="AM1542" s="164">
        <f>AM1547+AM1551+AM1555+AM1560+AM1564+AM1568</f>
        <v>0</v>
      </c>
      <c r="AN1542" s="164">
        <f>AN1547+AN1551+AN1555+AN1560+AN1564+AN1568</f>
        <v>0</v>
      </c>
      <c r="AO1542" s="173"/>
      <c r="AP1542" s="164">
        <f>AP1547+AP1551+AP1555+AP1560+AP1564+AP1568</f>
        <v>0</v>
      </c>
      <c r="AQ1542" s="164">
        <f>AQ1547+AQ1551+AQ1555+AQ1560+AQ1564+AQ1568</f>
        <v>0</v>
      </c>
      <c r="AR1542" s="173"/>
      <c r="AS1542" s="164">
        <f>AS1547+AS1551+AS1555+AS1560+AS1564+AS1568</f>
        <v>0</v>
      </c>
      <c r="AT1542" s="164">
        <f>AT1547+AT1551+AT1555+AT1560+AT1564+AT1568</f>
        <v>0</v>
      </c>
      <c r="AU1542" s="173"/>
      <c r="AV1542" s="164">
        <f>AV1547+AV1551+AV1555+AV1560+AV1564+AV1568</f>
        <v>0</v>
      </c>
      <c r="AW1542" s="164">
        <f>AW1547+AW1551+AW1555+AW1560+AW1564+AW1568</f>
        <v>0</v>
      </c>
      <c r="AX1542" s="173"/>
      <c r="AY1542" s="164">
        <f>AY1547+AY1551+AY1555+AY1560+AY1564+AY1568</f>
        <v>0</v>
      </c>
      <c r="AZ1542" s="164">
        <f>AZ1547+AZ1551+AZ1555+AZ1560+AZ1564+AZ1568</f>
        <v>0</v>
      </c>
      <c r="BA1542" s="173"/>
      <c r="BB1542" s="164">
        <f>BB1547+BB1551+BB1555+BB1560+BB1564+BB1568</f>
        <v>0</v>
      </c>
      <c r="BC1542" s="164">
        <f>BC1547+BC1551+BC1555+BC1560+BC1564+BC1568</f>
        <v>0</v>
      </c>
      <c r="BD1542" s="173"/>
      <c r="BE1542" s="164">
        <f>BE1547+BE1551+BE1555+BE1560+BE1564+BE1568</f>
        <v>0</v>
      </c>
      <c r="BF1542" s="164">
        <f>BF1547+BF1551+BF1555+BF1560+BF1564+BF1568</f>
        <v>0</v>
      </c>
      <c r="BG1542" s="173"/>
      <c r="BH1542" s="164">
        <f>BH1547+BH1551+BH1555+BH1560+BH1564+BH1568</f>
        <v>0</v>
      </c>
      <c r="BI1542" s="164">
        <f>BI1547+BI1551+BI1555+BI1560+BI1564+BI1568</f>
        <v>0</v>
      </c>
      <c r="BJ1542" s="173"/>
      <c r="BK1542" s="164">
        <f>BK1547+BK1551+BK1555+BK1560+BK1564+BK1568</f>
        <v>0</v>
      </c>
      <c r="BL1542" s="164">
        <f>BL1547+BL1551+BL1555+BL1560+BL1564+BL1568</f>
        <v>0</v>
      </c>
      <c r="BM1542" s="173"/>
      <c r="BN1542" s="173"/>
      <c r="BO1542" s="173"/>
      <c r="BP1542" s="173"/>
      <c r="BQ1542" s="164">
        <f>BQ1547+BQ1551+BQ1555+BQ1560+BQ1564+BQ1568</f>
        <v>0</v>
      </c>
      <c r="BR1542" s="248"/>
      <c r="BS1542" s="164">
        <f>BS1547+BS1551+BS1555+BS1560+BS1564+BS1568</f>
        <v>0</v>
      </c>
      <c r="BT1542" s="164">
        <f t="shared" ref="BT1542:BW1542" si="2145">BT1547+BT1551+BT1555+BT1560+BT1564+BT1568</f>
        <v>0</v>
      </c>
      <c r="BU1542" s="164">
        <f t="shared" si="2145"/>
        <v>0</v>
      </c>
      <c r="BV1542" s="164">
        <f t="shared" si="2145"/>
        <v>0</v>
      </c>
      <c r="BW1542" s="164">
        <f t="shared" si="2145"/>
        <v>0</v>
      </c>
      <c r="BX1542" s="164">
        <f>BX1547+BX1551+BX1555+BX1560+BX1564+BX1568</f>
        <v>0</v>
      </c>
      <c r="BY1542" s="164">
        <f>BY1547+BY1551+BY1555+BY1560+BY1564+BY1568</f>
        <v>0</v>
      </c>
      <c r="BZ1542" s="164">
        <f t="shared" ref="BZ1542:CH1542" si="2146">BZ1547+BZ1551+BZ1555+BZ1560+BZ1564+BZ1568</f>
        <v>0</v>
      </c>
      <c r="CA1542" s="164">
        <f t="shared" si="2146"/>
        <v>0</v>
      </c>
      <c r="CB1542" s="164">
        <f t="shared" si="2146"/>
        <v>0</v>
      </c>
      <c r="CC1542" s="164">
        <f t="shared" si="2146"/>
        <v>0</v>
      </c>
      <c r="CD1542" s="164">
        <f t="shared" si="2146"/>
        <v>0</v>
      </c>
      <c r="CE1542" s="164">
        <f t="shared" si="2146"/>
        <v>0</v>
      </c>
      <c r="CF1542" s="164">
        <f t="shared" si="2146"/>
        <v>0</v>
      </c>
      <c r="CG1542" s="164">
        <f t="shared" si="2146"/>
        <v>0</v>
      </c>
      <c r="CH1542" s="164">
        <f t="shared" si="2146"/>
        <v>0</v>
      </c>
      <c r="CI1542" s="173"/>
      <c r="CJ1542" s="173"/>
      <c r="CK1542" s="173"/>
    </row>
    <row r="1543" spans="1:89" ht="15.75" hidden="1" outlineLevel="1" thickBot="1">
      <c r="A1543" s="127"/>
      <c r="B1543" s="83"/>
      <c r="C1543" s="105" t="s">
        <v>65</v>
      </c>
      <c r="D1543" s="84" t="s">
        <v>101</v>
      </c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27"/>
      <c r="AB1543" s="112"/>
      <c r="AC1543" s="246"/>
      <c r="AD1543" s="246"/>
      <c r="AE1543" s="246"/>
      <c r="AF1543" s="246"/>
      <c r="AG1543" s="246"/>
      <c r="AH1543" s="246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246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246"/>
      <c r="CG1543" s="582"/>
      <c r="CH1543" s="582"/>
      <c r="CI1543" s="112"/>
      <c r="CJ1543" s="112"/>
      <c r="CK1543" s="112"/>
    </row>
    <row r="1544" spans="1:89" ht="15.75" hidden="1" outlineLevel="1" thickBot="1">
      <c r="A1544" s="117"/>
      <c r="B1544" s="121"/>
      <c r="C1544" s="103" t="s">
        <v>275</v>
      </c>
      <c r="D1544" s="131" t="s">
        <v>276</v>
      </c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7"/>
      <c r="AB1544" s="112"/>
      <c r="AC1544" s="246"/>
      <c r="AD1544" s="246"/>
      <c r="AE1544" s="246"/>
      <c r="AF1544" s="246"/>
      <c r="AG1544" s="246"/>
      <c r="AH1544" s="246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246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246"/>
      <c r="CG1544" s="582"/>
      <c r="CH1544" s="582"/>
      <c r="CI1544" s="112"/>
      <c r="CJ1544" s="112"/>
      <c r="CK1544" s="112"/>
    </row>
    <row r="1545" spans="1:89" ht="15.75" hidden="1" outlineLevel="1" thickBot="1">
      <c r="A1545" s="117"/>
      <c r="B1545" s="121"/>
      <c r="C1545" s="103"/>
      <c r="D1545" s="131"/>
      <c r="E1545" s="117"/>
      <c r="F1545" s="117"/>
      <c r="G1545" s="111">
        <f>J1545+O1545+P1545+Q1545+R1545</f>
        <v>0</v>
      </c>
      <c r="H1545" s="225">
        <f t="shared" ref="H1545:J1546" si="2147">SUM(I1545:L1545)</f>
        <v>0</v>
      </c>
      <c r="I1545" s="225">
        <f t="shared" si="2147"/>
        <v>0</v>
      </c>
      <c r="J1545" s="111">
        <f t="shared" si="2147"/>
        <v>0</v>
      </c>
      <c r="K1545" s="90"/>
      <c r="L1545" s="90"/>
      <c r="M1545" s="90"/>
      <c r="N1545" s="90"/>
      <c r="O1545" s="90"/>
      <c r="P1545" s="90"/>
      <c r="Q1545" s="90"/>
      <c r="R1545" s="90"/>
      <c r="S1545" s="224"/>
      <c r="T1545" s="87"/>
      <c r="U1545" s="87"/>
      <c r="V1545" s="87"/>
      <c r="W1545" s="87"/>
      <c r="X1545" s="87"/>
      <c r="Y1545" s="87"/>
      <c r="Z1545" s="222"/>
      <c r="AA1545" s="87"/>
      <c r="AB1545" s="111">
        <f>AI1545+AX1545+BA1545+BD1545+BG1545</f>
        <v>0</v>
      </c>
      <c r="AC1545" s="247"/>
      <c r="AD1545" s="247"/>
      <c r="AE1545" s="247"/>
      <c r="AF1545" s="247"/>
      <c r="AG1545" s="247"/>
      <c r="AH1545" s="24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87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87"/>
      <c r="BG1545" s="87"/>
      <c r="BH1545" s="87"/>
      <c r="BI1545" s="87"/>
      <c r="BJ1545" s="222"/>
      <c r="BK1545" s="222"/>
      <c r="BL1545" s="222"/>
      <c r="BM1545" s="87"/>
      <c r="BN1545" s="87"/>
      <c r="BO1545" s="87"/>
      <c r="BP1545" s="87"/>
      <c r="BQ1545" s="111">
        <f>SUM(BS1545:BW1545)</f>
        <v>0</v>
      </c>
      <c r="BR1545" s="247"/>
      <c r="BS1545" s="87"/>
      <c r="BT1545" s="87"/>
      <c r="BU1545" s="87"/>
      <c r="BV1545" s="87"/>
      <c r="BW1545" s="87"/>
      <c r="BX1545" s="222"/>
      <c r="BY1545" s="222"/>
      <c r="BZ1545" s="111">
        <f>SUM(CA1545:CD1545)</f>
        <v>0</v>
      </c>
      <c r="CA1545" s="87"/>
      <c r="CB1545" s="87"/>
      <c r="CC1545" s="87"/>
      <c r="CD1545" s="87"/>
      <c r="CE1545" s="222"/>
      <c r="CF1545" s="226"/>
      <c r="CG1545" s="568"/>
      <c r="CH1545" s="568"/>
      <c r="CI1545" s="117"/>
      <c r="CJ1545" s="117"/>
      <c r="CK1545" s="117"/>
    </row>
    <row r="1546" spans="1:89" ht="15.75" hidden="1" outlineLevel="1" thickBot="1">
      <c r="A1546" s="117"/>
      <c r="B1546" s="121"/>
      <c r="C1546" s="103"/>
      <c r="D1546" s="121"/>
      <c r="E1546" s="117"/>
      <c r="F1546" s="117"/>
      <c r="G1546" s="111">
        <f>J1546+O1546+P1546+Q1546+R1546</f>
        <v>0</v>
      </c>
      <c r="H1546" s="225">
        <f t="shared" si="2147"/>
        <v>0</v>
      </c>
      <c r="I1546" s="225">
        <f t="shared" si="2147"/>
        <v>0</v>
      </c>
      <c r="J1546" s="111">
        <f t="shared" si="2147"/>
        <v>0</v>
      </c>
      <c r="K1546" s="90"/>
      <c r="L1546" s="90"/>
      <c r="M1546" s="90"/>
      <c r="N1546" s="90"/>
      <c r="O1546" s="90"/>
      <c r="P1546" s="90"/>
      <c r="Q1546" s="90"/>
      <c r="R1546" s="90"/>
      <c r="S1546" s="224"/>
      <c r="T1546" s="87"/>
      <c r="U1546" s="87"/>
      <c r="V1546" s="87"/>
      <c r="W1546" s="87"/>
      <c r="X1546" s="87"/>
      <c r="Y1546" s="87"/>
      <c r="Z1546" s="222"/>
      <c r="AA1546" s="87"/>
      <c r="AB1546" s="111">
        <f>AI1546+AX1546+BA1546+BD1546+BG1546</f>
        <v>0</v>
      </c>
      <c r="AC1546" s="247"/>
      <c r="AD1546" s="247"/>
      <c r="AE1546" s="247"/>
      <c r="AF1546" s="247"/>
      <c r="AG1546" s="247"/>
      <c r="AH1546" s="24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87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87"/>
      <c r="BG1546" s="87"/>
      <c r="BH1546" s="87"/>
      <c r="BI1546" s="87"/>
      <c r="BJ1546" s="222"/>
      <c r="BK1546" s="222"/>
      <c r="BL1546" s="222"/>
      <c r="BM1546" s="87"/>
      <c r="BN1546" s="87"/>
      <c r="BO1546" s="87"/>
      <c r="BP1546" s="87"/>
      <c r="BQ1546" s="111">
        <f>SUM(BS1546:BW1546)</f>
        <v>0</v>
      </c>
      <c r="BR1546" s="247"/>
      <c r="BS1546" s="87"/>
      <c r="BT1546" s="87"/>
      <c r="BU1546" s="87"/>
      <c r="BV1546" s="87"/>
      <c r="BW1546" s="87"/>
      <c r="BX1546" s="222"/>
      <c r="BY1546" s="222"/>
      <c r="BZ1546" s="111">
        <f>SUM(CA1546:CD1546)</f>
        <v>0</v>
      </c>
      <c r="CA1546" s="87"/>
      <c r="CB1546" s="87"/>
      <c r="CC1546" s="87"/>
      <c r="CD1546" s="87"/>
      <c r="CE1546" s="222"/>
      <c r="CF1546" s="226"/>
      <c r="CG1546" s="568"/>
      <c r="CH1546" s="568"/>
      <c r="CI1546" s="117"/>
      <c r="CJ1546" s="117"/>
      <c r="CK1546" s="117"/>
    </row>
    <row r="1547" spans="1:89" ht="15.75" hidden="1" outlineLevel="1" thickBot="1">
      <c r="A1547" s="117"/>
      <c r="B1547" s="121"/>
      <c r="C1547" s="103" t="s">
        <v>104</v>
      </c>
      <c r="D1547" s="85" t="s">
        <v>13</v>
      </c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24"/>
      <c r="AB1547" s="111">
        <f>SUM(AB1545:AB1546)</f>
        <v>0</v>
      </c>
      <c r="AC1547" s="247"/>
      <c r="AD1547" s="247"/>
      <c r="AE1547" s="247"/>
      <c r="AF1547" s="247"/>
      <c r="AG1547" s="247"/>
      <c r="AH1547" s="247"/>
      <c r="AI1547" s="111">
        <f>SUM(AI1545:AI1546)</f>
        <v>0</v>
      </c>
      <c r="AJ1547" s="111">
        <f>SUM(AJ1545:AJ1546)</f>
        <v>0</v>
      </c>
      <c r="AK1547" s="111">
        <f t="shared" ref="AK1547:BI1547" si="2148">SUM(AK1545:AK1546)</f>
        <v>0</v>
      </c>
      <c r="AL1547" s="111">
        <f t="shared" si="2148"/>
        <v>0</v>
      </c>
      <c r="AM1547" s="111">
        <f t="shared" si="2148"/>
        <v>0</v>
      </c>
      <c r="AN1547" s="111">
        <f t="shared" si="2148"/>
        <v>0</v>
      </c>
      <c r="AO1547" s="111">
        <f t="shared" si="2148"/>
        <v>0</v>
      </c>
      <c r="AP1547" s="111">
        <f t="shared" si="2148"/>
        <v>0</v>
      </c>
      <c r="AQ1547" s="111">
        <f t="shared" si="2148"/>
        <v>0</v>
      </c>
      <c r="AR1547" s="111">
        <f t="shared" si="2148"/>
        <v>0</v>
      </c>
      <c r="AS1547" s="111">
        <f t="shared" si="2148"/>
        <v>0</v>
      </c>
      <c r="AT1547" s="111">
        <f t="shared" si="2148"/>
        <v>0</v>
      </c>
      <c r="AU1547" s="111">
        <f t="shared" si="2148"/>
        <v>0</v>
      </c>
      <c r="AV1547" s="111">
        <f t="shared" si="2148"/>
        <v>0</v>
      </c>
      <c r="AW1547" s="111">
        <f t="shared" si="2148"/>
        <v>0</v>
      </c>
      <c r="AX1547" s="111">
        <f t="shared" si="2148"/>
        <v>0</v>
      </c>
      <c r="AY1547" s="111">
        <f t="shared" si="2148"/>
        <v>0</v>
      </c>
      <c r="AZ1547" s="111">
        <f t="shared" si="2148"/>
        <v>0</v>
      </c>
      <c r="BA1547" s="111">
        <f t="shared" si="2148"/>
        <v>0</v>
      </c>
      <c r="BB1547" s="111">
        <f t="shared" si="2148"/>
        <v>0</v>
      </c>
      <c r="BC1547" s="111">
        <f t="shared" si="2148"/>
        <v>0</v>
      </c>
      <c r="BD1547" s="111">
        <f t="shared" si="2148"/>
        <v>0</v>
      </c>
      <c r="BE1547" s="111">
        <f t="shared" si="2148"/>
        <v>0</v>
      </c>
      <c r="BF1547" s="111">
        <f t="shared" si="2148"/>
        <v>0</v>
      </c>
      <c r="BG1547" s="111">
        <f t="shared" si="2148"/>
        <v>0</v>
      </c>
      <c r="BH1547" s="111">
        <f t="shared" si="2148"/>
        <v>0</v>
      </c>
      <c r="BI1547" s="111">
        <f t="shared" si="2148"/>
        <v>0</v>
      </c>
      <c r="BJ1547" s="225">
        <f>SUM(BJ1545:BJ1546)</f>
        <v>0</v>
      </c>
      <c r="BK1547" s="225">
        <f>SUM(BK1545:BK1546)</f>
        <v>0</v>
      </c>
      <c r="BL1547" s="225">
        <f>SUM(BL1545:BL1546)</f>
        <v>0</v>
      </c>
      <c r="BM1547" s="112"/>
      <c r="BN1547" s="112"/>
      <c r="BO1547" s="112"/>
      <c r="BP1547" s="112"/>
      <c r="BQ1547" s="111">
        <f>SUM(BQ1545:BQ1546)</f>
        <v>0</v>
      </c>
      <c r="BR1547" s="247"/>
      <c r="BS1547" s="111">
        <f t="shared" ref="BS1547:CD1547" si="2149">SUM(BS1545:BS1546)</f>
        <v>0</v>
      </c>
      <c r="BT1547" s="111">
        <f t="shared" si="2149"/>
        <v>0</v>
      </c>
      <c r="BU1547" s="111">
        <f t="shared" si="2149"/>
        <v>0</v>
      </c>
      <c r="BV1547" s="111">
        <f t="shared" si="2149"/>
        <v>0</v>
      </c>
      <c r="BW1547" s="111">
        <f t="shared" si="2149"/>
        <v>0</v>
      </c>
      <c r="BX1547" s="225">
        <f>SUM(BX1545:BX1546)</f>
        <v>0</v>
      </c>
      <c r="BY1547" s="225">
        <f>SUM(BY1545:BY1546)</f>
        <v>0</v>
      </c>
      <c r="BZ1547" s="111">
        <f t="shared" si="2149"/>
        <v>0</v>
      </c>
      <c r="CA1547" s="111">
        <f t="shared" si="2149"/>
        <v>0</v>
      </c>
      <c r="CB1547" s="111">
        <f t="shared" si="2149"/>
        <v>0</v>
      </c>
      <c r="CC1547" s="111">
        <f t="shared" si="2149"/>
        <v>0</v>
      </c>
      <c r="CD1547" s="111">
        <f t="shared" si="2149"/>
        <v>0</v>
      </c>
      <c r="CE1547" s="225">
        <f>SUM(CE1545:CE1546)</f>
        <v>0</v>
      </c>
      <c r="CF1547" s="247"/>
      <c r="CG1547" s="570"/>
      <c r="CH1547" s="570"/>
      <c r="CI1547" s="112"/>
      <c r="CJ1547" s="112"/>
      <c r="CK1547" s="112"/>
    </row>
    <row r="1548" spans="1:89" ht="15.75" hidden="1" outlineLevel="1" thickBot="1">
      <c r="A1548" s="117"/>
      <c r="B1548" s="121"/>
      <c r="C1548" s="103" t="s">
        <v>277</v>
      </c>
      <c r="D1548" s="131" t="s">
        <v>279</v>
      </c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7"/>
      <c r="AB1548" s="112"/>
      <c r="AC1548" s="246"/>
      <c r="AD1548" s="246"/>
      <c r="AE1548" s="246"/>
      <c r="AF1548" s="246"/>
      <c r="AG1548" s="246"/>
      <c r="AH1548" s="246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246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246"/>
      <c r="CG1548" s="582"/>
      <c r="CH1548" s="582"/>
      <c r="CI1548" s="112"/>
      <c r="CJ1548" s="112"/>
      <c r="CK1548" s="112"/>
    </row>
    <row r="1549" spans="1:89" ht="15.75" hidden="1" outlineLevel="1" thickBot="1">
      <c r="A1549" s="117"/>
      <c r="B1549" s="121"/>
      <c r="C1549" s="103"/>
      <c r="D1549" s="131"/>
      <c r="E1549" s="117"/>
      <c r="F1549" s="117"/>
      <c r="G1549" s="111">
        <f>J1549+O1549+P1549+Q1549+R1549</f>
        <v>0</v>
      </c>
      <c r="H1549" s="225">
        <f t="shared" ref="H1549:J1550" si="2150">SUM(I1549:L1549)</f>
        <v>0</v>
      </c>
      <c r="I1549" s="225">
        <f t="shared" si="2150"/>
        <v>0</v>
      </c>
      <c r="J1549" s="111">
        <f t="shared" si="2150"/>
        <v>0</v>
      </c>
      <c r="K1549" s="90"/>
      <c r="L1549" s="90"/>
      <c r="M1549" s="90"/>
      <c r="N1549" s="90"/>
      <c r="O1549" s="90"/>
      <c r="P1549" s="90"/>
      <c r="Q1549" s="90"/>
      <c r="R1549" s="90"/>
      <c r="S1549" s="224"/>
      <c r="T1549" s="87"/>
      <c r="U1549" s="87"/>
      <c r="V1549" s="87"/>
      <c r="W1549" s="87"/>
      <c r="X1549" s="87"/>
      <c r="Y1549" s="87"/>
      <c r="Z1549" s="222"/>
      <c r="AA1549" s="87"/>
      <c r="AB1549" s="111">
        <f>AI1549+AX1549+BA1549+BD1549+BG1549</f>
        <v>0</v>
      </c>
      <c r="AC1549" s="247"/>
      <c r="AD1549" s="247"/>
      <c r="AE1549" s="247"/>
      <c r="AF1549" s="247"/>
      <c r="AG1549" s="247"/>
      <c r="AH1549" s="24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87"/>
      <c r="BG1549" s="87"/>
      <c r="BH1549" s="87"/>
      <c r="BI1549" s="87"/>
      <c r="BJ1549" s="222"/>
      <c r="BK1549" s="222"/>
      <c r="BL1549" s="222"/>
      <c r="BM1549" s="87"/>
      <c r="BN1549" s="87"/>
      <c r="BO1549" s="87"/>
      <c r="BP1549" s="87"/>
      <c r="BQ1549" s="111">
        <f>SUM(BS1549:BW1549)</f>
        <v>0</v>
      </c>
      <c r="BR1549" s="247"/>
      <c r="BS1549" s="87"/>
      <c r="BT1549" s="87"/>
      <c r="BU1549" s="87"/>
      <c r="BV1549" s="87"/>
      <c r="BW1549" s="87"/>
      <c r="BX1549" s="222"/>
      <c r="BY1549" s="222"/>
      <c r="BZ1549" s="111">
        <f>SUM(CA1549:CD1549)</f>
        <v>0</v>
      </c>
      <c r="CA1549" s="87"/>
      <c r="CB1549" s="87"/>
      <c r="CC1549" s="87"/>
      <c r="CD1549" s="87"/>
      <c r="CE1549" s="222"/>
      <c r="CF1549" s="226"/>
      <c r="CG1549" s="568"/>
      <c r="CH1549" s="568"/>
      <c r="CI1549" s="117"/>
      <c r="CJ1549" s="117"/>
      <c r="CK1549" s="117"/>
    </row>
    <row r="1550" spans="1:89" ht="15.75" hidden="1" outlineLevel="1" thickBot="1">
      <c r="A1550" s="117"/>
      <c r="B1550" s="121"/>
      <c r="C1550" s="103"/>
      <c r="D1550" s="121"/>
      <c r="E1550" s="117"/>
      <c r="F1550" s="117"/>
      <c r="G1550" s="111">
        <f>J1550+O1550+P1550+Q1550+R1550</f>
        <v>0</v>
      </c>
      <c r="H1550" s="225">
        <f t="shared" si="2150"/>
        <v>0</v>
      </c>
      <c r="I1550" s="225">
        <f t="shared" si="2150"/>
        <v>0</v>
      </c>
      <c r="J1550" s="111">
        <f t="shared" si="2150"/>
        <v>0</v>
      </c>
      <c r="K1550" s="90"/>
      <c r="L1550" s="90"/>
      <c r="M1550" s="90"/>
      <c r="N1550" s="90"/>
      <c r="O1550" s="90"/>
      <c r="P1550" s="90"/>
      <c r="Q1550" s="90"/>
      <c r="R1550" s="90"/>
      <c r="S1550" s="224"/>
      <c r="T1550" s="87"/>
      <c r="U1550" s="87"/>
      <c r="V1550" s="87"/>
      <c r="W1550" s="87"/>
      <c r="X1550" s="87"/>
      <c r="Y1550" s="87"/>
      <c r="Z1550" s="222"/>
      <c r="AA1550" s="87"/>
      <c r="AB1550" s="111">
        <f>AI1550+AX1550+BA1550+BD1550+BG1550</f>
        <v>0</v>
      </c>
      <c r="AC1550" s="247"/>
      <c r="AD1550" s="247"/>
      <c r="AE1550" s="247"/>
      <c r="AF1550" s="247"/>
      <c r="AG1550" s="247"/>
      <c r="AH1550" s="24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87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87"/>
      <c r="BG1550" s="87"/>
      <c r="BH1550" s="87"/>
      <c r="BI1550" s="87"/>
      <c r="BJ1550" s="222"/>
      <c r="BK1550" s="222"/>
      <c r="BL1550" s="222"/>
      <c r="BM1550" s="87"/>
      <c r="BN1550" s="87"/>
      <c r="BO1550" s="87"/>
      <c r="BP1550" s="87"/>
      <c r="BQ1550" s="111">
        <f>SUM(BS1550:BW1550)</f>
        <v>0</v>
      </c>
      <c r="BR1550" s="247"/>
      <c r="BS1550" s="87"/>
      <c r="BT1550" s="87"/>
      <c r="BU1550" s="87"/>
      <c r="BV1550" s="87"/>
      <c r="BW1550" s="87"/>
      <c r="BX1550" s="222"/>
      <c r="BY1550" s="222"/>
      <c r="BZ1550" s="111">
        <f>SUM(CA1550:CD1550)</f>
        <v>0</v>
      </c>
      <c r="CA1550" s="87"/>
      <c r="CB1550" s="87"/>
      <c r="CC1550" s="87"/>
      <c r="CD1550" s="87"/>
      <c r="CE1550" s="222"/>
      <c r="CF1550" s="226"/>
      <c r="CG1550" s="568"/>
      <c r="CH1550" s="568"/>
      <c r="CI1550" s="117"/>
      <c r="CJ1550" s="117"/>
      <c r="CK1550" s="117"/>
    </row>
    <row r="1551" spans="1:89" ht="15.75" hidden="1" outlineLevel="1" thickBot="1">
      <c r="A1551" s="117"/>
      <c r="B1551" s="121"/>
      <c r="C1551" s="103" t="s">
        <v>104</v>
      </c>
      <c r="D1551" s="85" t="s">
        <v>13</v>
      </c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24"/>
      <c r="AB1551" s="111">
        <f>SUM(AB1549:AB1550)</f>
        <v>0</v>
      </c>
      <c r="AC1551" s="247"/>
      <c r="AD1551" s="247"/>
      <c r="AE1551" s="247"/>
      <c r="AF1551" s="247"/>
      <c r="AG1551" s="247"/>
      <c r="AH1551" s="247"/>
      <c r="AI1551" s="111">
        <f>SUM(AI1549:AI1550)</f>
        <v>0</v>
      </c>
      <c r="AJ1551" s="111">
        <f>SUM(AJ1549:AJ1550)</f>
        <v>0</v>
      </c>
      <c r="AK1551" s="111">
        <f t="shared" ref="AK1551:BI1551" si="2151">SUM(AK1549:AK1550)</f>
        <v>0</v>
      </c>
      <c r="AL1551" s="111">
        <f t="shared" si="2151"/>
        <v>0</v>
      </c>
      <c r="AM1551" s="111">
        <f t="shared" si="2151"/>
        <v>0</v>
      </c>
      <c r="AN1551" s="111">
        <f t="shared" si="2151"/>
        <v>0</v>
      </c>
      <c r="AO1551" s="111">
        <f t="shared" si="2151"/>
        <v>0</v>
      </c>
      <c r="AP1551" s="111">
        <f t="shared" si="2151"/>
        <v>0</v>
      </c>
      <c r="AQ1551" s="111">
        <f t="shared" si="2151"/>
        <v>0</v>
      </c>
      <c r="AR1551" s="111">
        <f t="shared" si="2151"/>
        <v>0</v>
      </c>
      <c r="AS1551" s="111">
        <f t="shared" si="2151"/>
        <v>0</v>
      </c>
      <c r="AT1551" s="111">
        <f t="shared" si="2151"/>
        <v>0</v>
      </c>
      <c r="AU1551" s="111">
        <f t="shared" si="2151"/>
        <v>0</v>
      </c>
      <c r="AV1551" s="111">
        <f t="shared" si="2151"/>
        <v>0</v>
      </c>
      <c r="AW1551" s="111">
        <f t="shared" si="2151"/>
        <v>0</v>
      </c>
      <c r="AX1551" s="111">
        <f t="shared" si="2151"/>
        <v>0</v>
      </c>
      <c r="AY1551" s="111">
        <f t="shared" si="2151"/>
        <v>0</v>
      </c>
      <c r="AZ1551" s="111">
        <f t="shared" si="2151"/>
        <v>0</v>
      </c>
      <c r="BA1551" s="111">
        <f t="shared" si="2151"/>
        <v>0</v>
      </c>
      <c r="BB1551" s="111">
        <f t="shared" si="2151"/>
        <v>0</v>
      </c>
      <c r="BC1551" s="111">
        <f t="shared" si="2151"/>
        <v>0</v>
      </c>
      <c r="BD1551" s="111">
        <f t="shared" si="2151"/>
        <v>0</v>
      </c>
      <c r="BE1551" s="111">
        <f t="shared" si="2151"/>
        <v>0</v>
      </c>
      <c r="BF1551" s="111">
        <f t="shared" si="2151"/>
        <v>0</v>
      </c>
      <c r="BG1551" s="111">
        <f t="shared" si="2151"/>
        <v>0</v>
      </c>
      <c r="BH1551" s="111">
        <f t="shared" si="2151"/>
        <v>0</v>
      </c>
      <c r="BI1551" s="111">
        <f t="shared" si="2151"/>
        <v>0</v>
      </c>
      <c r="BJ1551" s="225">
        <f>SUM(BJ1549:BJ1550)</f>
        <v>0</v>
      </c>
      <c r="BK1551" s="225">
        <f>SUM(BK1549:BK1550)</f>
        <v>0</v>
      </c>
      <c r="BL1551" s="225">
        <f>SUM(BL1549:BL1550)</f>
        <v>0</v>
      </c>
      <c r="BM1551" s="112"/>
      <c r="BN1551" s="112"/>
      <c r="BO1551" s="112"/>
      <c r="BP1551" s="112"/>
      <c r="BQ1551" s="111">
        <f>SUM(BQ1549:BQ1550)</f>
        <v>0</v>
      </c>
      <c r="BR1551" s="247"/>
      <c r="BS1551" s="111">
        <f t="shared" ref="BS1551:CD1551" si="2152">SUM(BS1549:BS1550)</f>
        <v>0</v>
      </c>
      <c r="BT1551" s="111">
        <f t="shared" si="2152"/>
        <v>0</v>
      </c>
      <c r="BU1551" s="111">
        <f t="shared" si="2152"/>
        <v>0</v>
      </c>
      <c r="BV1551" s="111">
        <f t="shared" si="2152"/>
        <v>0</v>
      </c>
      <c r="BW1551" s="111">
        <f t="shared" si="2152"/>
        <v>0</v>
      </c>
      <c r="BX1551" s="225">
        <f>SUM(BX1549:BX1550)</f>
        <v>0</v>
      </c>
      <c r="BY1551" s="225">
        <f>SUM(BY1549:BY1550)</f>
        <v>0</v>
      </c>
      <c r="BZ1551" s="111">
        <f t="shared" si="2152"/>
        <v>0</v>
      </c>
      <c r="CA1551" s="111">
        <f t="shared" si="2152"/>
        <v>0</v>
      </c>
      <c r="CB1551" s="111">
        <f t="shared" si="2152"/>
        <v>0</v>
      </c>
      <c r="CC1551" s="111">
        <f t="shared" si="2152"/>
        <v>0</v>
      </c>
      <c r="CD1551" s="111">
        <f t="shared" si="2152"/>
        <v>0</v>
      </c>
      <c r="CE1551" s="225">
        <f>SUM(CE1549:CE1550)</f>
        <v>0</v>
      </c>
      <c r="CF1551" s="247"/>
      <c r="CG1551" s="570"/>
      <c r="CH1551" s="570"/>
      <c r="CI1551" s="112"/>
      <c r="CJ1551" s="112"/>
      <c r="CK1551" s="112"/>
    </row>
    <row r="1552" spans="1:89" ht="15.75" hidden="1" outlineLevel="1" thickBot="1">
      <c r="A1552" s="117"/>
      <c r="B1552" s="121"/>
      <c r="C1552" s="103" t="s">
        <v>278</v>
      </c>
      <c r="D1552" s="131" t="s">
        <v>280</v>
      </c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7"/>
      <c r="AB1552" s="112"/>
      <c r="AC1552" s="246"/>
      <c r="AD1552" s="246"/>
      <c r="AE1552" s="246"/>
      <c r="AF1552" s="246"/>
      <c r="AG1552" s="246"/>
      <c r="AH1552" s="246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246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246"/>
      <c r="CG1552" s="582"/>
      <c r="CH1552" s="582"/>
      <c r="CI1552" s="112"/>
      <c r="CJ1552" s="112"/>
      <c r="CK1552" s="112"/>
    </row>
    <row r="1553" spans="1:89" ht="15.75" hidden="1" outlineLevel="1" thickBot="1">
      <c r="A1553" s="117"/>
      <c r="B1553" s="121"/>
      <c r="C1553" s="103"/>
      <c r="D1553" s="131"/>
      <c r="E1553" s="117"/>
      <c r="F1553" s="117"/>
      <c r="G1553" s="111">
        <f>J1553+O1553+P1553+Q1553+R1553</f>
        <v>0</v>
      </c>
      <c r="H1553" s="225">
        <f t="shared" ref="H1553:J1554" si="2153">SUM(I1553:L1553)</f>
        <v>0</v>
      </c>
      <c r="I1553" s="225">
        <f t="shared" si="2153"/>
        <v>0</v>
      </c>
      <c r="J1553" s="111">
        <f t="shared" si="2153"/>
        <v>0</v>
      </c>
      <c r="K1553" s="90"/>
      <c r="L1553" s="90"/>
      <c r="M1553" s="90"/>
      <c r="N1553" s="90"/>
      <c r="O1553" s="90"/>
      <c r="P1553" s="90"/>
      <c r="Q1553" s="90"/>
      <c r="R1553" s="90"/>
      <c r="S1553" s="224"/>
      <c r="T1553" s="87"/>
      <c r="U1553" s="87"/>
      <c r="V1553" s="87"/>
      <c r="W1553" s="87"/>
      <c r="X1553" s="87"/>
      <c r="Y1553" s="87"/>
      <c r="Z1553" s="222"/>
      <c r="AA1553" s="87"/>
      <c r="AB1553" s="111">
        <f>AI1553+AX1553+BA1553+BD1553+BG1553</f>
        <v>0</v>
      </c>
      <c r="AC1553" s="247"/>
      <c r="AD1553" s="247"/>
      <c r="AE1553" s="247"/>
      <c r="AF1553" s="247"/>
      <c r="AG1553" s="247"/>
      <c r="AH1553" s="247"/>
      <c r="AI1553" s="87"/>
      <c r="AJ1553" s="87"/>
      <c r="AK1553" s="87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87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87"/>
      <c r="BG1553" s="87"/>
      <c r="BH1553" s="87"/>
      <c r="BI1553" s="87"/>
      <c r="BJ1553" s="222"/>
      <c r="BK1553" s="222"/>
      <c r="BL1553" s="222"/>
      <c r="BM1553" s="87"/>
      <c r="BN1553" s="87"/>
      <c r="BO1553" s="87"/>
      <c r="BP1553" s="87"/>
      <c r="BQ1553" s="111">
        <f>SUM(BS1553:BW1553)</f>
        <v>0</v>
      </c>
      <c r="BR1553" s="247"/>
      <c r="BS1553" s="87"/>
      <c r="BT1553" s="87"/>
      <c r="BU1553" s="87"/>
      <c r="BV1553" s="87"/>
      <c r="BW1553" s="87"/>
      <c r="BX1553" s="222"/>
      <c r="BY1553" s="222"/>
      <c r="BZ1553" s="111">
        <f>SUM(CA1553:CD1553)</f>
        <v>0</v>
      </c>
      <c r="CA1553" s="87"/>
      <c r="CB1553" s="87"/>
      <c r="CC1553" s="87"/>
      <c r="CD1553" s="87"/>
      <c r="CE1553" s="222"/>
      <c r="CF1553" s="226"/>
      <c r="CG1553" s="568"/>
      <c r="CH1553" s="568"/>
      <c r="CI1553" s="117"/>
      <c r="CJ1553" s="117"/>
      <c r="CK1553" s="117"/>
    </row>
    <row r="1554" spans="1:89" ht="15.75" hidden="1" outlineLevel="1" thickBot="1">
      <c r="A1554" s="117"/>
      <c r="B1554" s="121"/>
      <c r="C1554" s="103"/>
      <c r="D1554" s="121"/>
      <c r="E1554" s="117"/>
      <c r="F1554" s="117"/>
      <c r="G1554" s="111">
        <f>J1554+O1554+P1554+Q1554+R1554</f>
        <v>0</v>
      </c>
      <c r="H1554" s="225">
        <f t="shared" si="2153"/>
        <v>0</v>
      </c>
      <c r="I1554" s="225">
        <f t="shared" si="2153"/>
        <v>0</v>
      </c>
      <c r="J1554" s="111">
        <f t="shared" si="2153"/>
        <v>0</v>
      </c>
      <c r="K1554" s="90"/>
      <c r="L1554" s="90"/>
      <c r="M1554" s="90"/>
      <c r="N1554" s="90"/>
      <c r="O1554" s="90"/>
      <c r="P1554" s="90"/>
      <c r="Q1554" s="90"/>
      <c r="R1554" s="90"/>
      <c r="S1554" s="224"/>
      <c r="T1554" s="87"/>
      <c r="U1554" s="87"/>
      <c r="V1554" s="87"/>
      <c r="W1554" s="87"/>
      <c r="X1554" s="87"/>
      <c r="Y1554" s="87"/>
      <c r="Z1554" s="222"/>
      <c r="AA1554" s="87"/>
      <c r="AB1554" s="111">
        <f>AI1554+AX1554+BA1554+BD1554+BG1554</f>
        <v>0</v>
      </c>
      <c r="AC1554" s="247"/>
      <c r="AD1554" s="247"/>
      <c r="AE1554" s="247"/>
      <c r="AF1554" s="247"/>
      <c r="AG1554" s="247"/>
      <c r="AH1554" s="247"/>
      <c r="AI1554" s="87"/>
      <c r="AJ1554" s="87"/>
      <c r="AK1554" s="87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87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87"/>
      <c r="BG1554" s="87"/>
      <c r="BH1554" s="87"/>
      <c r="BI1554" s="87"/>
      <c r="BJ1554" s="222"/>
      <c r="BK1554" s="222"/>
      <c r="BL1554" s="222"/>
      <c r="BM1554" s="87"/>
      <c r="BN1554" s="87"/>
      <c r="BO1554" s="87"/>
      <c r="BP1554" s="87"/>
      <c r="BQ1554" s="111">
        <f>SUM(BS1554:BW1554)</f>
        <v>0</v>
      </c>
      <c r="BR1554" s="247"/>
      <c r="BS1554" s="87"/>
      <c r="BT1554" s="87"/>
      <c r="BU1554" s="87"/>
      <c r="BV1554" s="87"/>
      <c r="BW1554" s="87"/>
      <c r="BX1554" s="222"/>
      <c r="BY1554" s="222"/>
      <c r="BZ1554" s="111">
        <f>SUM(CA1554:CD1554)</f>
        <v>0</v>
      </c>
      <c r="CA1554" s="87"/>
      <c r="CB1554" s="87"/>
      <c r="CC1554" s="87"/>
      <c r="CD1554" s="87"/>
      <c r="CE1554" s="222"/>
      <c r="CF1554" s="226"/>
      <c r="CG1554" s="568"/>
      <c r="CH1554" s="568"/>
      <c r="CI1554" s="117"/>
      <c r="CJ1554" s="117"/>
      <c r="CK1554" s="117"/>
    </row>
    <row r="1555" spans="1:89" ht="15.75" hidden="1" outlineLevel="1" thickBot="1">
      <c r="A1555" s="117"/>
      <c r="B1555" s="121"/>
      <c r="C1555" s="103" t="s">
        <v>104</v>
      </c>
      <c r="D1555" s="85" t="s">
        <v>13</v>
      </c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24"/>
      <c r="AB1555" s="112"/>
      <c r="AC1555" s="246"/>
      <c r="AD1555" s="246"/>
      <c r="AE1555" s="246"/>
      <c r="AF1555" s="246"/>
      <c r="AG1555" s="246"/>
      <c r="AH1555" s="246"/>
      <c r="AI1555" s="112"/>
      <c r="AJ1555" s="111">
        <f>SUM(AJ1553:AJ1554)</f>
        <v>0</v>
      </c>
      <c r="AK1555" s="111">
        <f>SUM(AK1553:AK1554)</f>
        <v>0</v>
      </c>
      <c r="AL1555" s="112"/>
      <c r="AM1555" s="111">
        <f>SUM(AM1553:AM1554)</f>
        <v>0</v>
      </c>
      <c r="AN1555" s="111">
        <f>SUM(AN1553:AN1554)</f>
        <v>0</v>
      </c>
      <c r="AO1555" s="112"/>
      <c r="AP1555" s="111">
        <f>SUM(AP1553:AP1554)</f>
        <v>0</v>
      </c>
      <c r="AQ1555" s="111">
        <f>SUM(AQ1553:AQ1554)</f>
        <v>0</v>
      </c>
      <c r="AR1555" s="112"/>
      <c r="AS1555" s="111">
        <f>SUM(AS1553:AS1554)</f>
        <v>0</v>
      </c>
      <c r="AT1555" s="111">
        <f>SUM(AT1553:AT1554)</f>
        <v>0</v>
      </c>
      <c r="AU1555" s="112"/>
      <c r="AV1555" s="111">
        <f>SUM(AV1553:AV1554)</f>
        <v>0</v>
      </c>
      <c r="AW1555" s="111">
        <f>SUM(AW1553:AW1554)</f>
        <v>0</v>
      </c>
      <c r="AX1555" s="112"/>
      <c r="AY1555" s="111">
        <f>SUM(AY1553:AY1554)</f>
        <v>0</v>
      </c>
      <c r="AZ1555" s="111">
        <f>SUM(AZ1553:AZ1554)</f>
        <v>0</v>
      </c>
      <c r="BA1555" s="112"/>
      <c r="BB1555" s="111">
        <f>SUM(BB1553:BB1554)</f>
        <v>0</v>
      </c>
      <c r="BC1555" s="111">
        <f>SUM(BC1553:BC1554)</f>
        <v>0</v>
      </c>
      <c r="BD1555" s="112"/>
      <c r="BE1555" s="111">
        <f>SUM(BE1553:BE1554)</f>
        <v>0</v>
      </c>
      <c r="BF1555" s="111">
        <f>SUM(BF1553:BF1554)</f>
        <v>0</v>
      </c>
      <c r="BG1555" s="112"/>
      <c r="BH1555" s="111">
        <f>SUM(BH1553:BH1554)</f>
        <v>0</v>
      </c>
      <c r="BI1555" s="111">
        <f>SUM(BI1553:BI1554)</f>
        <v>0</v>
      </c>
      <c r="BJ1555" s="112"/>
      <c r="BK1555" s="225">
        <f>SUM(BK1553:BK1554)</f>
        <v>0</v>
      </c>
      <c r="BL1555" s="225">
        <f>SUM(BL1553:BL1554)</f>
        <v>0</v>
      </c>
      <c r="BM1555" s="112"/>
      <c r="BN1555" s="112"/>
      <c r="BO1555" s="112"/>
      <c r="BP1555" s="112"/>
      <c r="BQ1555" s="111">
        <f>SUM(BQ1553:BQ1554)</f>
        <v>0</v>
      </c>
      <c r="BR1555" s="247"/>
      <c r="BS1555" s="111">
        <f t="shared" ref="BS1555:CD1555" si="2154">SUM(BS1553:BS1554)</f>
        <v>0</v>
      </c>
      <c r="BT1555" s="111">
        <f t="shared" si="2154"/>
        <v>0</v>
      </c>
      <c r="BU1555" s="111">
        <f t="shared" si="2154"/>
        <v>0</v>
      </c>
      <c r="BV1555" s="111">
        <f t="shared" si="2154"/>
        <v>0</v>
      </c>
      <c r="BW1555" s="111">
        <f t="shared" si="2154"/>
        <v>0</v>
      </c>
      <c r="BX1555" s="225">
        <f>SUM(BX1553:BX1554)</f>
        <v>0</v>
      </c>
      <c r="BY1555" s="225">
        <f>SUM(BY1553:BY1554)</f>
        <v>0</v>
      </c>
      <c r="BZ1555" s="111">
        <f t="shared" si="2154"/>
        <v>0</v>
      </c>
      <c r="CA1555" s="111">
        <f t="shared" si="2154"/>
        <v>0</v>
      </c>
      <c r="CB1555" s="111">
        <f t="shared" si="2154"/>
        <v>0</v>
      </c>
      <c r="CC1555" s="111">
        <f t="shared" si="2154"/>
        <v>0</v>
      </c>
      <c r="CD1555" s="111">
        <f t="shared" si="2154"/>
        <v>0</v>
      </c>
      <c r="CE1555" s="225">
        <f>SUM(CE1553:CE1554)</f>
        <v>0</v>
      </c>
      <c r="CF1555" s="247"/>
      <c r="CG1555" s="570"/>
      <c r="CH1555" s="570"/>
      <c r="CI1555" s="112"/>
      <c r="CJ1555" s="112"/>
      <c r="CK1555" s="112"/>
    </row>
    <row r="1556" spans="1:89" ht="15.75" hidden="1" outlineLevel="1" thickBot="1">
      <c r="A1556" s="117"/>
      <c r="B1556" s="121"/>
      <c r="C1556" s="106" t="s">
        <v>87</v>
      </c>
      <c r="D1556" s="86" t="s">
        <v>105</v>
      </c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7"/>
      <c r="AB1556" s="112"/>
      <c r="AC1556" s="246"/>
      <c r="AD1556" s="246"/>
      <c r="AE1556" s="246"/>
      <c r="AF1556" s="246"/>
      <c r="AG1556" s="246"/>
      <c r="AH1556" s="246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246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246"/>
      <c r="CG1556" s="582"/>
      <c r="CH1556" s="582"/>
      <c r="CI1556" s="112"/>
      <c r="CJ1556" s="112"/>
      <c r="CK1556" s="112"/>
    </row>
    <row r="1557" spans="1:89" ht="15.75" hidden="1" outlineLevel="1" thickBot="1">
      <c r="A1557" s="117"/>
      <c r="B1557" s="121"/>
      <c r="C1557" s="103" t="s">
        <v>281</v>
      </c>
      <c r="D1557" s="131" t="s">
        <v>276</v>
      </c>
      <c r="E1557" s="117"/>
      <c r="F1557" s="117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7"/>
      <c r="AB1557" s="112"/>
      <c r="AC1557" s="246"/>
      <c r="AD1557" s="246"/>
      <c r="AE1557" s="246"/>
      <c r="AF1557" s="246"/>
      <c r="AG1557" s="246"/>
      <c r="AH1557" s="246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246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246"/>
      <c r="CG1557" s="582"/>
      <c r="CH1557" s="582"/>
      <c r="CI1557" s="112"/>
      <c r="CJ1557" s="112"/>
      <c r="CK1557" s="112"/>
    </row>
    <row r="1558" spans="1:89" ht="15.75" hidden="1" outlineLevel="1" thickBot="1">
      <c r="A1558" s="117"/>
      <c r="B1558" s="121"/>
      <c r="C1558" s="103"/>
      <c r="D1558" s="131"/>
      <c r="E1558" s="117"/>
      <c r="F1558" s="117"/>
      <c r="G1558" s="111">
        <f>J1558+O1558+P1558+Q1558+R1558</f>
        <v>0</v>
      </c>
      <c r="H1558" s="225">
        <f t="shared" ref="H1558:J1559" si="2155">SUM(I1558:L1558)</f>
        <v>0</v>
      </c>
      <c r="I1558" s="225">
        <f t="shared" si="2155"/>
        <v>0</v>
      </c>
      <c r="J1558" s="111">
        <f t="shared" si="2155"/>
        <v>0</v>
      </c>
      <c r="K1558" s="90"/>
      <c r="L1558" s="90"/>
      <c r="M1558" s="90"/>
      <c r="N1558" s="90"/>
      <c r="O1558" s="90"/>
      <c r="P1558" s="90"/>
      <c r="Q1558" s="90"/>
      <c r="R1558" s="90"/>
      <c r="S1558" s="224"/>
      <c r="T1558" s="87"/>
      <c r="U1558" s="87"/>
      <c r="V1558" s="87"/>
      <c r="W1558" s="87"/>
      <c r="X1558" s="87"/>
      <c r="Y1558" s="87"/>
      <c r="Z1558" s="222"/>
      <c r="AA1558" s="87"/>
      <c r="AB1558" s="111">
        <f>AI1558+AX1558+BA1558+BD1558+BG1558</f>
        <v>0</v>
      </c>
      <c r="AC1558" s="247"/>
      <c r="AD1558" s="247"/>
      <c r="AE1558" s="247"/>
      <c r="AF1558" s="247"/>
      <c r="AG1558" s="247"/>
      <c r="AH1558" s="247"/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87"/>
      <c r="BG1558" s="87"/>
      <c r="BH1558" s="87"/>
      <c r="BI1558" s="87"/>
      <c r="BJ1558" s="222"/>
      <c r="BK1558" s="222"/>
      <c r="BL1558" s="222"/>
      <c r="BM1558" s="87"/>
      <c r="BN1558" s="87"/>
      <c r="BO1558" s="87"/>
      <c r="BP1558" s="87"/>
      <c r="BQ1558" s="111">
        <f>SUM(BS1558:BW1558)</f>
        <v>0</v>
      </c>
      <c r="BR1558" s="247"/>
      <c r="BS1558" s="87"/>
      <c r="BT1558" s="87"/>
      <c r="BU1558" s="87"/>
      <c r="BV1558" s="87"/>
      <c r="BW1558" s="87"/>
      <c r="BX1558" s="222"/>
      <c r="BY1558" s="222"/>
      <c r="BZ1558" s="111">
        <f>SUM(CA1558:CD1558)</f>
        <v>0</v>
      </c>
      <c r="CA1558" s="87"/>
      <c r="CB1558" s="87"/>
      <c r="CC1558" s="87"/>
      <c r="CD1558" s="87"/>
      <c r="CE1558" s="222"/>
      <c r="CF1558" s="226"/>
      <c r="CG1558" s="568"/>
      <c r="CH1558" s="568"/>
      <c r="CI1558" s="117"/>
      <c r="CJ1558" s="117"/>
      <c r="CK1558" s="117"/>
    </row>
    <row r="1559" spans="1:89" ht="15.75" hidden="1" outlineLevel="1" thickBot="1">
      <c r="A1559" s="117"/>
      <c r="B1559" s="121"/>
      <c r="C1559" s="103"/>
      <c r="D1559" s="121"/>
      <c r="E1559" s="117"/>
      <c r="F1559" s="117"/>
      <c r="G1559" s="111">
        <f>J1559+O1559+P1559+Q1559+R1559</f>
        <v>0</v>
      </c>
      <c r="H1559" s="225">
        <f t="shared" si="2155"/>
        <v>0</v>
      </c>
      <c r="I1559" s="225">
        <f t="shared" si="2155"/>
        <v>0</v>
      </c>
      <c r="J1559" s="111">
        <f t="shared" si="2155"/>
        <v>0</v>
      </c>
      <c r="K1559" s="90"/>
      <c r="L1559" s="90"/>
      <c r="M1559" s="90"/>
      <c r="N1559" s="90"/>
      <c r="O1559" s="90"/>
      <c r="P1559" s="90"/>
      <c r="Q1559" s="90"/>
      <c r="R1559" s="90"/>
      <c r="S1559" s="224"/>
      <c r="T1559" s="87"/>
      <c r="U1559" s="87"/>
      <c r="V1559" s="87"/>
      <c r="W1559" s="87"/>
      <c r="X1559" s="87"/>
      <c r="Y1559" s="87"/>
      <c r="Z1559" s="222"/>
      <c r="AA1559" s="87"/>
      <c r="AB1559" s="111">
        <f>AI1559+AX1559+BA1559+BD1559+BG1559</f>
        <v>0</v>
      </c>
      <c r="AC1559" s="247"/>
      <c r="AD1559" s="247"/>
      <c r="AE1559" s="247"/>
      <c r="AF1559" s="247"/>
      <c r="AG1559" s="247"/>
      <c r="AH1559" s="247"/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87"/>
      <c r="BG1559" s="87"/>
      <c r="BH1559" s="87"/>
      <c r="BI1559" s="87"/>
      <c r="BJ1559" s="222"/>
      <c r="BK1559" s="222"/>
      <c r="BL1559" s="222"/>
      <c r="BM1559" s="87"/>
      <c r="BN1559" s="87"/>
      <c r="BO1559" s="87"/>
      <c r="BP1559" s="87"/>
      <c r="BQ1559" s="111">
        <f>SUM(BS1559:BW1559)</f>
        <v>0</v>
      </c>
      <c r="BR1559" s="247"/>
      <c r="BS1559" s="87"/>
      <c r="BT1559" s="87"/>
      <c r="BU1559" s="87"/>
      <c r="BV1559" s="87"/>
      <c r="BW1559" s="87"/>
      <c r="BX1559" s="222"/>
      <c r="BY1559" s="222"/>
      <c r="BZ1559" s="111">
        <f>SUM(CA1559:CD1559)</f>
        <v>0</v>
      </c>
      <c r="CA1559" s="87"/>
      <c r="CB1559" s="87"/>
      <c r="CC1559" s="87"/>
      <c r="CD1559" s="87"/>
      <c r="CE1559" s="222"/>
      <c r="CF1559" s="226"/>
      <c r="CG1559" s="568"/>
      <c r="CH1559" s="568"/>
      <c r="CI1559" s="117"/>
      <c r="CJ1559" s="117"/>
      <c r="CK1559" s="117"/>
    </row>
    <row r="1560" spans="1:89" ht="15.75" hidden="1" outlineLevel="1" thickBot="1">
      <c r="A1560" s="117"/>
      <c r="B1560" s="121"/>
      <c r="C1560" s="103" t="s">
        <v>104</v>
      </c>
      <c r="D1560" s="85" t="s">
        <v>13</v>
      </c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24"/>
      <c r="AB1560" s="111">
        <f>SUM(AB1558:AB1559)</f>
        <v>0</v>
      </c>
      <c r="AC1560" s="247"/>
      <c r="AD1560" s="247"/>
      <c r="AE1560" s="247"/>
      <c r="AF1560" s="247"/>
      <c r="AG1560" s="247"/>
      <c r="AH1560" s="247"/>
      <c r="AI1560" s="111">
        <f>SUM(AI1558:AI1559)</f>
        <v>0</v>
      </c>
      <c r="AJ1560" s="111">
        <f>SUM(AJ1558:AJ1559)</f>
        <v>0</v>
      </c>
      <c r="AK1560" s="111">
        <f t="shared" ref="AK1560:BI1560" si="2156">SUM(AK1558:AK1559)</f>
        <v>0</v>
      </c>
      <c r="AL1560" s="111">
        <f t="shared" si="2156"/>
        <v>0</v>
      </c>
      <c r="AM1560" s="111">
        <f t="shared" si="2156"/>
        <v>0</v>
      </c>
      <c r="AN1560" s="111">
        <f t="shared" si="2156"/>
        <v>0</v>
      </c>
      <c r="AO1560" s="111">
        <f t="shared" si="2156"/>
        <v>0</v>
      </c>
      <c r="AP1560" s="111">
        <f t="shared" si="2156"/>
        <v>0</v>
      </c>
      <c r="AQ1560" s="111">
        <f t="shared" si="2156"/>
        <v>0</v>
      </c>
      <c r="AR1560" s="111">
        <f t="shared" si="2156"/>
        <v>0</v>
      </c>
      <c r="AS1560" s="111">
        <f t="shared" si="2156"/>
        <v>0</v>
      </c>
      <c r="AT1560" s="111">
        <f t="shared" si="2156"/>
        <v>0</v>
      </c>
      <c r="AU1560" s="111">
        <f t="shared" si="2156"/>
        <v>0</v>
      </c>
      <c r="AV1560" s="111">
        <f t="shared" si="2156"/>
        <v>0</v>
      </c>
      <c r="AW1560" s="111">
        <f t="shared" si="2156"/>
        <v>0</v>
      </c>
      <c r="AX1560" s="111">
        <f t="shared" si="2156"/>
        <v>0</v>
      </c>
      <c r="AY1560" s="111">
        <f t="shared" si="2156"/>
        <v>0</v>
      </c>
      <c r="AZ1560" s="111">
        <f t="shared" si="2156"/>
        <v>0</v>
      </c>
      <c r="BA1560" s="111">
        <f t="shared" si="2156"/>
        <v>0</v>
      </c>
      <c r="BB1560" s="111">
        <f t="shared" si="2156"/>
        <v>0</v>
      </c>
      <c r="BC1560" s="111">
        <f t="shared" si="2156"/>
        <v>0</v>
      </c>
      <c r="BD1560" s="111">
        <f t="shared" si="2156"/>
        <v>0</v>
      </c>
      <c r="BE1560" s="111">
        <f t="shared" si="2156"/>
        <v>0</v>
      </c>
      <c r="BF1560" s="111">
        <f t="shared" si="2156"/>
        <v>0</v>
      </c>
      <c r="BG1560" s="111">
        <f t="shared" si="2156"/>
        <v>0</v>
      </c>
      <c r="BH1560" s="111">
        <f t="shared" si="2156"/>
        <v>0</v>
      </c>
      <c r="BI1560" s="111">
        <f t="shared" si="2156"/>
        <v>0</v>
      </c>
      <c r="BJ1560" s="225">
        <f>SUM(BJ1558:BJ1559)</f>
        <v>0</v>
      </c>
      <c r="BK1560" s="225">
        <f>SUM(BK1558:BK1559)</f>
        <v>0</v>
      </c>
      <c r="BL1560" s="225">
        <f>SUM(BL1558:BL1559)</f>
        <v>0</v>
      </c>
      <c r="BM1560" s="112"/>
      <c r="BN1560" s="112"/>
      <c r="BO1560" s="112"/>
      <c r="BP1560" s="112"/>
      <c r="BQ1560" s="111">
        <f>SUM(BQ1558:BQ1559)</f>
        <v>0</v>
      </c>
      <c r="BR1560" s="247"/>
      <c r="BS1560" s="111">
        <f t="shared" ref="BS1560:CD1560" si="2157">SUM(BS1558:BS1559)</f>
        <v>0</v>
      </c>
      <c r="BT1560" s="111">
        <f t="shared" si="2157"/>
        <v>0</v>
      </c>
      <c r="BU1560" s="111">
        <f t="shared" si="2157"/>
        <v>0</v>
      </c>
      <c r="BV1560" s="111">
        <f t="shared" si="2157"/>
        <v>0</v>
      </c>
      <c r="BW1560" s="111">
        <f t="shared" si="2157"/>
        <v>0</v>
      </c>
      <c r="BX1560" s="225">
        <f>SUM(BX1558:BX1559)</f>
        <v>0</v>
      </c>
      <c r="BY1560" s="225">
        <f>SUM(BY1558:BY1559)</f>
        <v>0</v>
      </c>
      <c r="BZ1560" s="111">
        <f t="shared" si="2157"/>
        <v>0</v>
      </c>
      <c r="CA1560" s="111">
        <f t="shared" si="2157"/>
        <v>0</v>
      </c>
      <c r="CB1560" s="111">
        <f t="shared" si="2157"/>
        <v>0</v>
      </c>
      <c r="CC1560" s="111">
        <f t="shared" si="2157"/>
        <v>0</v>
      </c>
      <c r="CD1560" s="111">
        <f t="shared" si="2157"/>
        <v>0</v>
      </c>
      <c r="CE1560" s="225">
        <f>SUM(CE1558:CE1559)</f>
        <v>0</v>
      </c>
      <c r="CF1560" s="247"/>
      <c r="CG1560" s="570"/>
      <c r="CH1560" s="570"/>
      <c r="CI1560" s="112"/>
      <c r="CJ1560" s="112"/>
      <c r="CK1560" s="112"/>
    </row>
    <row r="1561" spans="1:89" ht="15.75" hidden="1" outlineLevel="1" thickBot="1">
      <c r="A1561" s="117"/>
      <c r="B1561" s="121"/>
      <c r="C1561" s="103" t="s">
        <v>282</v>
      </c>
      <c r="D1561" s="131" t="s">
        <v>279</v>
      </c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7"/>
      <c r="AB1561" s="112"/>
      <c r="AC1561" s="246"/>
      <c r="AD1561" s="246"/>
      <c r="AE1561" s="246"/>
      <c r="AF1561" s="246"/>
      <c r="AG1561" s="246"/>
      <c r="AH1561" s="246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246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246"/>
      <c r="CG1561" s="582"/>
      <c r="CH1561" s="582"/>
      <c r="CI1561" s="112"/>
      <c r="CJ1561" s="112"/>
      <c r="CK1561" s="112"/>
    </row>
    <row r="1562" spans="1:89" ht="15.75" hidden="1" outlineLevel="1" thickBot="1">
      <c r="A1562" s="117"/>
      <c r="B1562" s="121"/>
      <c r="C1562" s="103"/>
      <c r="D1562" s="131"/>
      <c r="E1562" s="117"/>
      <c r="F1562" s="117"/>
      <c r="G1562" s="111">
        <f>J1562+O1562+P1562+Q1562+R1562</f>
        <v>0</v>
      </c>
      <c r="H1562" s="225">
        <f t="shared" ref="H1562:J1563" si="2158">SUM(I1562:L1562)</f>
        <v>0</v>
      </c>
      <c r="I1562" s="225">
        <f t="shared" si="2158"/>
        <v>0</v>
      </c>
      <c r="J1562" s="111">
        <f t="shared" si="2158"/>
        <v>0</v>
      </c>
      <c r="K1562" s="90"/>
      <c r="L1562" s="90"/>
      <c r="M1562" s="90"/>
      <c r="N1562" s="90"/>
      <c r="O1562" s="90"/>
      <c r="P1562" s="90"/>
      <c r="Q1562" s="90"/>
      <c r="R1562" s="90"/>
      <c r="S1562" s="224"/>
      <c r="T1562" s="87"/>
      <c r="U1562" s="87"/>
      <c r="V1562" s="87"/>
      <c r="W1562" s="87"/>
      <c r="X1562" s="87"/>
      <c r="Y1562" s="87"/>
      <c r="Z1562" s="222"/>
      <c r="AA1562" s="87"/>
      <c r="AB1562" s="111">
        <f>AI1562+AX1562+BA1562+BD1562+BG1562</f>
        <v>0</v>
      </c>
      <c r="AC1562" s="247"/>
      <c r="AD1562" s="247"/>
      <c r="AE1562" s="247"/>
      <c r="AF1562" s="247"/>
      <c r="AG1562" s="247"/>
      <c r="AH1562" s="247"/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87"/>
      <c r="BG1562" s="87"/>
      <c r="BH1562" s="87"/>
      <c r="BI1562" s="87"/>
      <c r="BJ1562" s="222"/>
      <c r="BK1562" s="222"/>
      <c r="BL1562" s="222"/>
      <c r="BM1562" s="87"/>
      <c r="BN1562" s="87"/>
      <c r="BO1562" s="87"/>
      <c r="BP1562" s="87"/>
      <c r="BQ1562" s="111">
        <f>SUM(BS1562:BW1562)</f>
        <v>0</v>
      </c>
      <c r="BR1562" s="247"/>
      <c r="BS1562" s="87"/>
      <c r="BT1562" s="87"/>
      <c r="BU1562" s="87"/>
      <c r="BV1562" s="87"/>
      <c r="BW1562" s="87"/>
      <c r="BX1562" s="222"/>
      <c r="BY1562" s="222"/>
      <c r="BZ1562" s="111">
        <f>SUM(CA1562:CD1562)</f>
        <v>0</v>
      </c>
      <c r="CA1562" s="87"/>
      <c r="CB1562" s="87"/>
      <c r="CC1562" s="87"/>
      <c r="CD1562" s="87"/>
      <c r="CE1562" s="222"/>
      <c r="CF1562" s="226"/>
      <c r="CG1562" s="568"/>
      <c r="CH1562" s="568"/>
      <c r="CI1562" s="117"/>
      <c r="CJ1562" s="117"/>
      <c r="CK1562" s="117"/>
    </row>
    <row r="1563" spans="1:89" ht="15.75" hidden="1" outlineLevel="1" thickBot="1">
      <c r="A1563" s="117"/>
      <c r="B1563" s="121"/>
      <c r="C1563" s="103"/>
      <c r="D1563" s="121"/>
      <c r="E1563" s="117"/>
      <c r="F1563" s="117"/>
      <c r="G1563" s="111">
        <f>J1563+O1563+P1563+Q1563+R1563</f>
        <v>0</v>
      </c>
      <c r="H1563" s="225">
        <f t="shared" si="2158"/>
        <v>0</v>
      </c>
      <c r="I1563" s="225">
        <f t="shared" si="2158"/>
        <v>0</v>
      </c>
      <c r="J1563" s="111">
        <f t="shared" si="2158"/>
        <v>0</v>
      </c>
      <c r="K1563" s="90"/>
      <c r="L1563" s="90"/>
      <c r="M1563" s="90"/>
      <c r="N1563" s="90"/>
      <c r="O1563" s="90"/>
      <c r="P1563" s="90"/>
      <c r="Q1563" s="90"/>
      <c r="R1563" s="90"/>
      <c r="S1563" s="224"/>
      <c r="T1563" s="87"/>
      <c r="U1563" s="87"/>
      <c r="V1563" s="87"/>
      <c r="W1563" s="87"/>
      <c r="X1563" s="87"/>
      <c r="Y1563" s="87"/>
      <c r="Z1563" s="222"/>
      <c r="AA1563" s="87"/>
      <c r="AB1563" s="111">
        <f>AI1563+AX1563+BA1563+BD1563+BG1563</f>
        <v>0</v>
      </c>
      <c r="AC1563" s="247"/>
      <c r="AD1563" s="247"/>
      <c r="AE1563" s="247"/>
      <c r="AF1563" s="247"/>
      <c r="AG1563" s="247"/>
      <c r="AH1563" s="247"/>
      <c r="AI1563" s="87"/>
      <c r="AJ1563" s="87"/>
      <c r="AK1563" s="87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87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87"/>
      <c r="BG1563" s="87"/>
      <c r="BH1563" s="87"/>
      <c r="BI1563" s="87"/>
      <c r="BJ1563" s="222"/>
      <c r="BK1563" s="222"/>
      <c r="BL1563" s="222"/>
      <c r="BM1563" s="87"/>
      <c r="BN1563" s="87"/>
      <c r="BO1563" s="87"/>
      <c r="BP1563" s="87"/>
      <c r="BQ1563" s="111">
        <f>SUM(BS1563:BW1563)</f>
        <v>0</v>
      </c>
      <c r="BR1563" s="247"/>
      <c r="BS1563" s="87"/>
      <c r="BT1563" s="87"/>
      <c r="BU1563" s="87"/>
      <c r="BV1563" s="87"/>
      <c r="BW1563" s="87"/>
      <c r="BX1563" s="222"/>
      <c r="BY1563" s="222"/>
      <c r="BZ1563" s="111">
        <f>SUM(CA1563:CD1563)</f>
        <v>0</v>
      </c>
      <c r="CA1563" s="87"/>
      <c r="CB1563" s="87"/>
      <c r="CC1563" s="87"/>
      <c r="CD1563" s="87"/>
      <c r="CE1563" s="222"/>
      <c r="CF1563" s="226"/>
      <c r="CG1563" s="568"/>
      <c r="CH1563" s="568"/>
      <c r="CI1563" s="117"/>
      <c r="CJ1563" s="117"/>
      <c r="CK1563" s="117"/>
    </row>
    <row r="1564" spans="1:89" ht="15.75" hidden="1" outlineLevel="1" thickBot="1">
      <c r="A1564" s="117"/>
      <c r="B1564" s="121"/>
      <c r="C1564" s="103" t="s">
        <v>104</v>
      </c>
      <c r="D1564" s="85" t="s">
        <v>13</v>
      </c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24"/>
      <c r="AB1564" s="111">
        <f>SUM(AB1562:AB1563)</f>
        <v>0</v>
      </c>
      <c r="AC1564" s="247"/>
      <c r="AD1564" s="247"/>
      <c r="AE1564" s="247"/>
      <c r="AF1564" s="247"/>
      <c r="AG1564" s="247"/>
      <c r="AH1564" s="247"/>
      <c r="AI1564" s="111">
        <f>SUM(AI1562:AI1563)</f>
        <v>0</v>
      </c>
      <c r="AJ1564" s="111">
        <f>SUM(AJ1562:AJ1563)</f>
        <v>0</v>
      </c>
      <c r="AK1564" s="111">
        <f t="shared" ref="AK1564:BG1564" si="2159">SUM(AK1562:AK1563)</f>
        <v>0</v>
      </c>
      <c r="AL1564" s="111">
        <f t="shared" si="2159"/>
        <v>0</v>
      </c>
      <c r="AM1564" s="111">
        <f t="shared" si="2159"/>
        <v>0</v>
      </c>
      <c r="AN1564" s="111">
        <f t="shared" si="2159"/>
        <v>0</v>
      </c>
      <c r="AO1564" s="111">
        <f t="shared" si="2159"/>
        <v>0</v>
      </c>
      <c r="AP1564" s="111">
        <f t="shared" si="2159"/>
        <v>0</v>
      </c>
      <c r="AQ1564" s="111">
        <f t="shared" si="2159"/>
        <v>0</v>
      </c>
      <c r="AR1564" s="111">
        <f t="shared" si="2159"/>
        <v>0</v>
      </c>
      <c r="AS1564" s="111">
        <f t="shared" si="2159"/>
        <v>0</v>
      </c>
      <c r="AT1564" s="111">
        <f t="shared" si="2159"/>
        <v>0</v>
      </c>
      <c r="AU1564" s="111">
        <f t="shared" si="2159"/>
        <v>0</v>
      </c>
      <c r="AV1564" s="111">
        <f t="shared" si="2159"/>
        <v>0</v>
      </c>
      <c r="AW1564" s="111">
        <f t="shared" si="2159"/>
        <v>0</v>
      </c>
      <c r="AX1564" s="111">
        <f t="shared" si="2159"/>
        <v>0</v>
      </c>
      <c r="AY1564" s="111">
        <f t="shared" si="2159"/>
        <v>0</v>
      </c>
      <c r="AZ1564" s="111">
        <f t="shared" si="2159"/>
        <v>0</v>
      </c>
      <c r="BA1564" s="111">
        <f t="shared" si="2159"/>
        <v>0</v>
      </c>
      <c r="BB1564" s="111">
        <f t="shared" si="2159"/>
        <v>0</v>
      </c>
      <c r="BC1564" s="111">
        <f t="shared" si="2159"/>
        <v>0</v>
      </c>
      <c r="BD1564" s="111">
        <f t="shared" si="2159"/>
        <v>0</v>
      </c>
      <c r="BE1564" s="111">
        <f t="shared" si="2159"/>
        <v>0</v>
      </c>
      <c r="BF1564" s="111">
        <f t="shared" si="2159"/>
        <v>0</v>
      </c>
      <c r="BG1564" s="111">
        <f t="shared" si="2159"/>
        <v>0</v>
      </c>
      <c r="BH1564" s="111">
        <v>0</v>
      </c>
      <c r="BI1564" s="111">
        <f>SUM(BI1562:BI1563)</f>
        <v>0</v>
      </c>
      <c r="BJ1564" s="225">
        <f>SUM(BJ1562:BJ1563)</f>
        <v>0</v>
      </c>
      <c r="BK1564" s="225">
        <v>0</v>
      </c>
      <c r="BL1564" s="225">
        <f>SUM(BL1562:BL1563)</f>
        <v>0</v>
      </c>
      <c r="BM1564" s="112"/>
      <c r="BN1564" s="112"/>
      <c r="BO1564" s="112"/>
      <c r="BP1564" s="112"/>
      <c r="BQ1564" s="111">
        <f>SUM(BQ1562:BQ1563)</f>
        <v>0</v>
      </c>
      <c r="BR1564" s="247"/>
      <c r="BS1564" s="111">
        <f t="shared" ref="BS1564:CD1564" si="2160">SUM(BS1562:BS1563)</f>
        <v>0</v>
      </c>
      <c r="BT1564" s="111">
        <f t="shared" si="2160"/>
        <v>0</v>
      </c>
      <c r="BU1564" s="111">
        <f t="shared" si="2160"/>
        <v>0</v>
      </c>
      <c r="BV1564" s="111">
        <f t="shared" si="2160"/>
        <v>0</v>
      </c>
      <c r="BW1564" s="111">
        <f t="shared" si="2160"/>
        <v>0</v>
      </c>
      <c r="BX1564" s="225">
        <f>SUM(BX1562:BX1563)</f>
        <v>0</v>
      </c>
      <c r="BY1564" s="225">
        <f>SUM(BY1562:BY1563)</f>
        <v>0</v>
      </c>
      <c r="BZ1564" s="111">
        <f t="shared" si="2160"/>
        <v>0</v>
      </c>
      <c r="CA1564" s="111">
        <f t="shared" si="2160"/>
        <v>0</v>
      </c>
      <c r="CB1564" s="111">
        <f t="shared" si="2160"/>
        <v>0</v>
      </c>
      <c r="CC1564" s="111">
        <f t="shared" si="2160"/>
        <v>0</v>
      </c>
      <c r="CD1564" s="111">
        <f t="shared" si="2160"/>
        <v>0</v>
      </c>
      <c r="CE1564" s="225">
        <f>SUM(CE1562:CE1563)</f>
        <v>0</v>
      </c>
      <c r="CF1564" s="247"/>
      <c r="CG1564" s="570"/>
      <c r="CH1564" s="570"/>
      <c r="CI1564" s="112"/>
      <c r="CJ1564" s="112"/>
      <c r="CK1564" s="112"/>
    </row>
    <row r="1565" spans="1:89" ht="15.75" hidden="1" outlineLevel="1" thickBot="1">
      <c r="A1565" s="117"/>
      <c r="B1565" s="121"/>
      <c r="C1565" s="103" t="s">
        <v>283</v>
      </c>
      <c r="D1565" s="131" t="s">
        <v>280</v>
      </c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7"/>
      <c r="AB1565" s="112"/>
      <c r="AC1565" s="246"/>
      <c r="AD1565" s="246"/>
      <c r="AE1565" s="246"/>
      <c r="AF1565" s="246"/>
      <c r="AG1565" s="246"/>
      <c r="AH1565" s="246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246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246"/>
      <c r="CG1565" s="582"/>
      <c r="CH1565" s="582"/>
      <c r="CI1565" s="112"/>
      <c r="CJ1565" s="112"/>
      <c r="CK1565" s="112"/>
    </row>
    <row r="1566" spans="1:89" ht="15.75" hidden="1" outlineLevel="1" thickBot="1">
      <c r="A1566" s="117"/>
      <c r="B1566" s="121"/>
      <c r="C1566" s="103"/>
      <c r="D1566" s="131"/>
      <c r="E1566" s="117"/>
      <c r="F1566" s="117"/>
      <c r="G1566" s="111">
        <f>J1566+O1566+P1566+Q1566+R1566</f>
        <v>0</v>
      </c>
      <c r="H1566" s="225">
        <f t="shared" ref="H1566:J1567" si="2161">SUM(I1566:L1566)</f>
        <v>0</v>
      </c>
      <c r="I1566" s="225">
        <f t="shared" si="2161"/>
        <v>0</v>
      </c>
      <c r="J1566" s="111">
        <f t="shared" si="2161"/>
        <v>0</v>
      </c>
      <c r="K1566" s="90"/>
      <c r="L1566" s="90"/>
      <c r="M1566" s="90"/>
      <c r="N1566" s="90"/>
      <c r="O1566" s="90"/>
      <c r="P1566" s="90"/>
      <c r="Q1566" s="90"/>
      <c r="R1566" s="90"/>
      <c r="S1566" s="224"/>
      <c r="T1566" s="87"/>
      <c r="U1566" s="87"/>
      <c r="V1566" s="87"/>
      <c r="W1566" s="87"/>
      <c r="X1566" s="87"/>
      <c r="Y1566" s="87"/>
      <c r="Z1566" s="222"/>
      <c r="AA1566" s="87"/>
      <c r="AB1566" s="111">
        <f>AI1566+AX1566+BA1566+BD1566+BG1566</f>
        <v>0</v>
      </c>
      <c r="AC1566" s="247"/>
      <c r="AD1566" s="247"/>
      <c r="AE1566" s="247"/>
      <c r="AF1566" s="247"/>
      <c r="AG1566" s="247"/>
      <c r="AH1566" s="247"/>
      <c r="AI1566" s="87"/>
      <c r="AJ1566" s="87"/>
      <c r="AK1566" s="87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87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87"/>
      <c r="BG1566" s="87"/>
      <c r="BH1566" s="87"/>
      <c r="BI1566" s="87"/>
      <c r="BJ1566" s="222"/>
      <c r="BK1566" s="222"/>
      <c r="BL1566" s="222"/>
      <c r="BM1566" s="87"/>
      <c r="BN1566" s="87"/>
      <c r="BO1566" s="87"/>
      <c r="BP1566" s="87"/>
      <c r="BQ1566" s="111">
        <f>SUM(BS1566:BW1566)</f>
        <v>0</v>
      </c>
      <c r="BR1566" s="247"/>
      <c r="BS1566" s="87"/>
      <c r="BT1566" s="87"/>
      <c r="BU1566" s="87"/>
      <c r="BV1566" s="87"/>
      <c r="BW1566" s="87"/>
      <c r="BX1566" s="222"/>
      <c r="BY1566" s="222"/>
      <c r="BZ1566" s="111">
        <f>SUM(CA1566:CD1566)</f>
        <v>0</v>
      </c>
      <c r="CA1566" s="87"/>
      <c r="CB1566" s="87"/>
      <c r="CC1566" s="87"/>
      <c r="CD1566" s="87"/>
      <c r="CE1566" s="222"/>
      <c r="CF1566" s="226"/>
      <c r="CG1566" s="568"/>
      <c r="CH1566" s="568"/>
      <c r="CI1566" s="117"/>
      <c r="CJ1566" s="117"/>
      <c r="CK1566" s="117"/>
    </row>
    <row r="1567" spans="1:89" ht="15.75" hidden="1" outlineLevel="1" thickBot="1">
      <c r="A1567" s="117"/>
      <c r="B1567" s="121"/>
      <c r="C1567" s="103"/>
      <c r="D1567" s="121"/>
      <c r="E1567" s="117"/>
      <c r="F1567" s="117"/>
      <c r="G1567" s="111">
        <f>J1567+O1567+P1567+Q1567+R1567</f>
        <v>0</v>
      </c>
      <c r="H1567" s="225">
        <f t="shared" si="2161"/>
        <v>0</v>
      </c>
      <c r="I1567" s="225">
        <f t="shared" si="2161"/>
        <v>0</v>
      </c>
      <c r="J1567" s="111">
        <f t="shared" si="2161"/>
        <v>0</v>
      </c>
      <c r="K1567" s="90"/>
      <c r="L1567" s="90"/>
      <c r="M1567" s="90"/>
      <c r="N1567" s="90"/>
      <c r="O1567" s="90"/>
      <c r="P1567" s="90"/>
      <c r="Q1567" s="90"/>
      <c r="R1567" s="90"/>
      <c r="S1567" s="224"/>
      <c r="T1567" s="87"/>
      <c r="U1567" s="87"/>
      <c r="V1567" s="87"/>
      <c r="W1567" s="87"/>
      <c r="X1567" s="87"/>
      <c r="Y1567" s="87"/>
      <c r="Z1567" s="222"/>
      <c r="AA1567" s="87"/>
      <c r="AB1567" s="111">
        <f>AI1567+AX1567+BA1567+BD1567+BG1567</f>
        <v>0</v>
      </c>
      <c r="AC1567" s="247"/>
      <c r="AD1567" s="247"/>
      <c r="AE1567" s="247"/>
      <c r="AF1567" s="247"/>
      <c r="AG1567" s="247"/>
      <c r="AH1567" s="247"/>
      <c r="AI1567" s="87"/>
      <c r="AJ1567" s="87"/>
      <c r="AK1567" s="87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87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87"/>
      <c r="BG1567" s="87"/>
      <c r="BH1567" s="87"/>
      <c r="BI1567" s="87"/>
      <c r="BJ1567" s="222"/>
      <c r="BK1567" s="222"/>
      <c r="BL1567" s="222"/>
      <c r="BM1567" s="87"/>
      <c r="BN1567" s="87"/>
      <c r="BO1567" s="87"/>
      <c r="BP1567" s="87"/>
      <c r="BQ1567" s="111">
        <f>SUM(BS1567:BW1567)</f>
        <v>0</v>
      </c>
      <c r="BR1567" s="247"/>
      <c r="BS1567" s="87"/>
      <c r="BT1567" s="87"/>
      <c r="BU1567" s="87"/>
      <c r="BV1567" s="87"/>
      <c r="BW1567" s="87"/>
      <c r="BX1567" s="222"/>
      <c r="BY1567" s="222"/>
      <c r="BZ1567" s="111">
        <f>SUM(CA1567:CD1567)</f>
        <v>0</v>
      </c>
      <c r="CA1567" s="87"/>
      <c r="CB1567" s="87"/>
      <c r="CC1567" s="87"/>
      <c r="CD1567" s="87"/>
      <c r="CE1567" s="222"/>
      <c r="CF1567" s="226"/>
      <c r="CG1567" s="568"/>
      <c r="CH1567" s="568"/>
      <c r="CI1567" s="117"/>
      <c r="CJ1567" s="117"/>
      <c r="CK1567" s="117"/>
    </row>
    <row r="1568" spans="1:89" ht="15.75" hidden="1" outlineLevel="1" thickBot="1">
      <c r="A1568" s="128"/>
      <c r="B1568" s="177"/>
      <c r="C1568" s="104" t="s">
        <v>104</v>
      </c>
      <c r="D1568" s="178" t="s">
        <v>13</v>
      </c>
      <c r="E1568" s="179"/>
      <c r="F1568" s="179"/>
      <c r="G1568" s="179"/>
      <c r="H1568" s="179"/>
      <c r="I1568" s="179"/>
      <c r="J1568" s="179"/>
      <c r="K1568" s="179"/>
      <c r="L1568" s="179"/>
      <c r="M1568" s="179"/>
      <c r="N1568" s="179"/>
      <c r="O1568" s="179"/>
      <c r="P1568" s="179"/>
      <c r="Q1568" s="179"/>
      <c r="R1568" s="179"/>
      <c r="S1568" s="179"/>
      <c r="T1568" s="179"/>
      <c r="U1568" s="179"/>
      <c r="V1568" s="179"/>
      <c r="W1568" s="179"/>
      <c r="X1568" s="179"/>
      <c r="Y1568" s="179"/>
      <c r="Z1568" s="179"/>
      <c r="AA1568" s="180"/>
      <c r="AB1568" s="179"/>
      <c r="AC1568" s="179"/>
      <c r="AD1568" s="179"/>
      <c r="AE1568" s="179"/>
      <c r="AF1568" s="179"/>
      <c r="AG1568" s="179"/>
      <c r="AH1568" s="179"/>
      <c r="AI1568" s="179"/>
      <c r="AJ1568" s="181">
        <f>SUM(AJ1566:AJ1567)</f>
        <v>0</v>
      </c>
      <c r="AK1568" s="181">
        <f>SUM(AK1566:AK1567)</f>
        <v>0</v>
      </c>
      <c r="AL1568" s="179"/>
      <c r="AM1568" s="181">
        <f>SUM(AM1566:AM1567)</f>
        <v>0</v>
      </c>
      <c r="AN1568" s="181">
        <f>SUM(AN1566:AN1567)</f>
        <v>0</v>
      </c>
      <c r="AO1568" s="179"/>
      <c r="AP1568" s="181">
        <f>SUM(AP1566:AP1567)</f>
        <v>0</v>
      </c>
      <c r="AQ1568" s="181">
        <f>SUM(AQ1566:AQ1567)</f>
        <v>0</v>
      </c>
      <c r="AR1568" s="179"/>
      <c r="AS1568" s="181">
        <f>SUM(AS1566:AS1567)</f>
        <v>0</v>
      </c>
      <c r="AT1568" s="181">
        <f>SUM(AT1566:AT1567)</f>
        <v>0</v>
      </c>
      <c r="AU1568" s="179"/>
      <c r="AV1568" s="181">
        <f>SUM(AV1566:AV1567)</f>
        <v>0</v>
      </c>
      <c r="AW1568" s="181">
        <f>SUM(AW1566:AW1567)</f>
        <v>0</v>
      </c>
      <c r="AX1568" s="179"/>
      <c r="AY1568" s="181">
        <f>SUM(AY1566:AY1567)</f>
        <v>0</v>
      </c>
      <c r="AZ1568" s="181">
        <f>SUM(AZ1566:AZ1567)</f>
        <v>0</v>
      </c>
      <c r="BA1568" s="179"/>
      <c r="BB1568" s="181">
        <f>SUM(BB1566:BB1567)</f>
        <v>0</v>
      </c>
      <c r="BC1568" s="181">
        <f>SUM(BC1566:BC1567)</f>
        <v>0</v>
      </c>
      <c r="BD1568" s="179"/>
      <c r="BE1568" s="181">
        <f>SUM(BE1566:BE1567)</f>
        <v>0</v>
      </c>
      <c r="BF1568" s="181">
        <f>SUM(BF1566:BF1567)</f>
        <v>0</v>
      </c>
      <c r="BG1568" s="179"/>
      <c r="BH1568" s="181">
        <f>SUM(BH1566:BH1567)</f>
        <v>0</v>
      </c>
      <c r="BI1568" s="181">
        <f>SUM(BI1566:BI1567)</f>
        <v>0</v>
      </c>
      <c r="BJ1568" s="179"/>
      <c r="BK1568" s="181">
        <f>SUM(BK1566:BK1567)</f>
        <v>0</v>
      </c>
      <c r="BL1568" s="181">
        <f>SUM(BL1566:BL1567)</f>
        <v>0</v>
      </c>
      <c r="BM1568" s="179"/>
      <c r="BN1568" s="179"/>
      <c r="BO1568" s="179"/>
      <c r="BP1568" s="179"/>
      <c r="BQ1568" s="181">
        <f t="shared" ref="BQ1568:CD1568" si="2162">SUM(BQ1566:BQ1567)</f>
        <v>0</v>
      </c>
      <c r="BR1568" s="181"/>
      <c r="BS1568" s="181">
        <f t="shared" si="2162"/>
        <v>0</v>
      </c>
      <c r="BT1568" s="181">
        <f t="shared" si="2162"/>
        <v>0</v>
      </c>
      <c r="BU1568" s="181">
        <f t="shared" si="2162"/>
        <v>0</v>
      </c>
      <c r="BV1568" s="181">
        <f t="shared" si="2162"/>
        <v>0</v>
      </c>
      <c r="BW1568" s="181">
        <f t="shared" si="2162"/>
        <v>0</v>
      </c>
      <c r="BX1568" s="181">
        <f>SUM(BX1566:BX1567)</f>
        <v>0</v>
      </c>
      <c r="BY1568" s="181">
        <f>SUM(BY1566:BY1567)</f>
        <v>0</v>
      </c>
      <c r="BZ1568" s="181">
        <f t="shared" si="2162"/>
        <v>0</v>
      </c>
      <c r="CA1568" s="181">
        <f t="shared" si="2162"/>
        <v>0</v>
      </c>
      <c r="CB1568" s="181">
        <f t="shared" si="2162"/>
        <v>0</v>
      </c>
      <c r="CC1568" s="181">
        <f t="shared" si="2162"/>
        <v>0</v>
      </c>
      <c r="CD1568" s="181">
        <f t="shared" si="2162"/>
        <v>0</v>
      </c>
      <c r="CE1568" s="181">
        <f>SUM(CE1566:CE1567)</f>
        <v>0</v>
      </c>
      <c r="CF1568" s="181"/>
      <c r="CG1568" s="593"/>
      <c r="CH1568" s="593"/>
      <c r="CI1568" s="112"/>
      <c r="CJ1568" s="112"/>
      <c r="CK1568" s="112"/>
    </row>
    <row r="1569" spans="1:89" ht="21.75" outlineLevel="1" thickBot="1">
      <c r="A1569" s="182"/>
      <c r="B1569" s="183"/>
      <c r="C1569" s="184"/>
      <c r="D1569" s="185" t="s">
        <v>13</v>
      </c>
      <c r="E1569" s="186"/>
      <c r="F1569" s="186"/>
      <c r="G1569" s="186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186"/>
      <c r="S1569" s="186"/>
      <c r="T1569" s="186"/>
      <c r="U1569" s="186"/>
      <c r="V1569" s="186"/>
      <c r="W1569" s="186"/>
      <c r="X1569" s="186"/>
      <c r="Y1569" s="186"/>
      <c r="Z1569" s="186"/>
      <c r="AA1569" s="186"/>
      <c r="AB1569" s="186"/>
      <c r="AC1569" s="186"/>
      <c r="AD1569" s="186"/>
      <c r="AE1569" s="186"/>
      <c r="AF1569" s="186"/>
      <c r="AG1569" s="186"/>
      <c r="AH1569" s="186"/>
      <c r="AI1569" s="186"/>
      <c r="AJ1569" s="187">
        <f>AJ1462+AJ1467+AJ1473+AJ1478+AJ1485+AJ1490+AJ1495+AJ1500+AJ1505+AJ1510+AJ1516+AJ1521+AJ1526+AJ1531+AJ1536+AJ1541+AJ1547+AJ1551+AJ1555+AJ1560+AJ1564+AJ1568</f>
        <v>635.95732463009551</v>
      </c>
      <c r="AK1569" s="187">
        <f>AK1462+AK1467+AK1473+AK1478+AK1485+AK1490+AK1495+AK1500+AK1505+AK1510+AK1516+AK1521+AK1526+AK1531+AK1536+AK1541+AK1547+AK1551+AK1555+AK1560+AK1564+AK1568</f>
        <v>5.3920899082599085</v>
      </c>
      <c r="AL1569" s="186"/>
      <c r="AM1569" s="187">
        <f>AM1462+AM1467+AM1473+AM1478+AM1485+AM1490+AM1495+AM1500+AM1505+AM1510+AM1516+AM1521+AM1526+AM1531+AM1536+AM1541+AM1547+AM1551+AM1555+AM1560+AM1564+AM1568</f>
        <v>117.28970330999998</v>
      </c>
      <c r="AN1569" s="187">
        <f>AN1462+AN1467+AN1473+AN1478+AN1485+AN1490+AN1495+AN1500+AN1505+AN1510+AN1516+AN1521+AN1526+AN1531+AN1536+AN1541+AN1547+AN1551+AN1555+AN1560+AN1564+AN1568</f>
        <v>1.471736728068169</v>
      </c>
      <c r="AO1569" s="186"/>
      <c r="AP1569" s="187">
        <f>AP1462+AP1467+AP1473+AP1478+AP1485+AP1490+AP1495+AP1500+AP1505+AP1510+AP1516+AP1521+AP1526+AP1531+AP1536+AP1541+AP1547+AP1551+AP1555+AP1560+AP1564+AP1568</f>
        <v>196.52372493000001</v>
      </c>
      <c r="AQ1569" s="187">
        <f>AQ1462+AQ1467+AQ1473+AQ1478+AQ1485+AQ1490+AQ1495+AQ1500+AQ1505+AQ1510+AQ1516+AQ1521+AQ1526+AQ1531+AQ1536+AQ1541+AQ1547+AQ1551+AQ1555+AQ1560+AQ1564+AQ1568</f>
        <v>2.2524126180587429</v>
      </c>
      <c r="AR1569" s="186"/>
      <c r="AS1569" s="187">
        <f>AS1462+AS1467+AS1473+AS1478+AS1485+AS1490+AS1495+AS1500+AS1505+AS1510+AS1516+AS1521+AS1526+AS1531+AS1536+AS1541+AS1547+AS1551+AS1555+AS1560+AS1564+AS1568</f>
        <v>155.49209652600001</v>
      </c>
      <c r="AT1569" s="187">
        <f>AT1462+AT1467+AT1473+AT1478+AT1485+AT1490+AT1495+AT1500+AT1505+AT1510+AT1516+AT1521+AT1526+AT1531+AT1536+AT1541+AT1547+AT1551+AT1555+AT1560+AT1564+AT1568</f>
        <v>1.888713998393013</v>
      </c>
      <c r="AU1569" s="186"/>
      <c r="AV1569" s="187">
        <f>AV1462+AV1467+AV1473+AV1478+AV1485+AV1490+AV1495+AV1500+AV1505+AV1510+AV1516+AV1521+AV1526+AV1531+AV1536+AV1541+AV1547+AV1551+AV1555+AV1560+AV1564+AV1568</f>
        <v>171.192073572</v>
      </c>
      <c r="AW1569" s="187">
        <f>AW1462+AW1467+AW1473+AW1478+AW1485+AW1490+AW1495+AW1500+AW1505+AW1510+AW1516+AW1521+AW1526+AW1531+AW1536+AW1541+AW1547+AW1551+AW1555+AW1560+AW1564+AW1568</f>
        <v>1.891321427223819</v>
      </c>
      <c r="AX1569" s="186"/>
      <c r="AY1569" s="187">
        <f>AY1462+AY1467+AY1473+AY1478+AY1485+AY1490+AY1495+AY1500+AY1505+AY1510+AY1516+AY1521+AY1526+AY1531+AY1536+AY1541+AY1547+AY1551+AY1555+AY1560+AY1564+AY1568</f>
        <v>640.4975983380001</v>
      </c>
      <c r="AZ1569" s="187">
        <f>AZ1462+AZ1467+AZ1473+AZ1478+AZ1485+AZ1490+AZ1495+AZ1500+AZ1505+AZ1510+AZ1516+AZ1521+AZ1526+AZ1531+AZ1536+AZ1541+AZ1547+AZ1551+AZ1555+AZ1560+AZ1564+AZ1568</f>
        <v>7.504184771743744</v>
      </c>
      <c r="BA1569" s="186"/>
      <c r="BB1569" s="187">
        <f>BB1462+BB1467+BB1473+BB1478+BB1485+BB1490+BB1495+BB1500+BB1505+BB1510+BB1516+BB1521+BB1526+BB1531+BB1536+BB1541+BB1547+BB1551+BB1555+BB1560+BB1564+BB1568</f>
        <v>600.57204429444448</v>
      </c>
      <c r="BC1569" s="187">
        <f>BC1462+BC1467+BC1473+BC1478+BC1485+BC1490+BC1495+BC1500+BC1505+BC1510+BC1516+BC1521+BC1526+BC1531+BC1536+BC1541+BC1547+BC1551+BC1555+BC1560+BC1564+BC1568</f>
        <v>7.4100265573171153</v>
      </c>
      <c r="BD1569" s="186"/>
      <c r="BE1569" s="187">
        <f>BE1462+BE1467+BE1473+BE1478+BE1485+BE1490+BE1495+BE1500+BE1505+BE1510+BE1516+BE1521+BE1526+BE1531+BE1536+BE1541+BE1547+BE1551+BE1555+BE1560+BE1564+BE1568</f>
        <v>566.3346559144444</v>
      </c>
      <c r="BF1569" s="187">
        <f>BF1462+BF1467+BF1473+BF1478+BF1485+BF1490+BF1495+BF1500+BF1505+BF1510+BF1516+BF1521+BF1526+BF1531+BF1536+BF1541+BF1547+BF1551+BF1555+BF1560+BF1564+BF1568</f>
        <v>7.3034678134357129</v>
      </c>
      <c r="BG1569" s="186"/>
      <c r="BH1569" s="187">
        <f>BH1462+BH1467+BH1473+BH1478+BH1485+BH1490+BH1495+BH1500+BH1505+BH1510+BH1516+BH1521+BH1526+BH1531+BH1536+BH1541+BH1547+BH1551+BH1555+BH1560+BH1564+BH1568</f>
        <v>532.67418867000004</v>
      </c>
      <c r="BI1569" s="187">
        <f>BI1462+BI1467+BI1473+BI1478+BI1485+BI1490+BI1495+BI1500+BI1505+BI1510+BI1516+BI1521+BI1526+BI1531+BI1536+BI1541+BI1547+BI1551+BI1555+BI1560+BI1564+BI1568</f>
        <v>7.1712773539226466</v>
      </c>
      <c r="BJ1569" s="186"/>
      <c r="BK1569" s="187">
        <f>BK1462+BK1467+BK1473+BK1478+BK1485+BK1490+BK1495+BK1500+BK1505+BK1510+BK1516+BK1521+BK1526+BK1531+BK1536+BK1541+BK1547+BK1551+BK1555+BK1560+BK1564+BK1568</f>
        <v>502.24829317000001</v>
      </c>
      <c r="BL1569" s="187">
        <f>BL1462+BL1467+BL1473+BL1478+BL1485+BL1490+BL1495+BL1500+BL1505+BL1510+BL1516+BL1521+BL1526+BL1531+BL1536+BL1541+BL1547+BL1551+BL1555+BL1560+BL1564+BL1568</f>
        <v>7.0684349870468424</v>
      </c>
      <c r="BM1569" s="186"/>
      <c r="BN1569" s="186"/>
      <c r="BO1569" s="186"/>
      <c r="BP1569" s="186"/>
      <c r="BQ1569" s="187">
        <f t="shared" ref="BQ1569:CH1569" si="2163">BQ1462+BQ1467+BQ1473+BQ1478+BQ1485+BQ1490+BQ1495+BQ1500+BQ1505+BQ1510+BQ1516+BQ1521+BQ1526+BQ1531+BQ1536+BQ1541+BQ1547+BQ1551+BQ1555+BQ1560+BQ1564+BQ1568</f>
        <v>130.44604814721913</v>
      </c>
      <c r="BR1569" s="187"/>
      <c r="BS1569" s="187">
        <f t="shared" si="2163"/>
        <v>0</v>
      </c>
      <c r="BT1569" s="187">
        <f t="shared" si="2163"/>
        <v>38.709366533169543</v>
      </c>
      <c r="BU1569" s="187">
        <f t="shared" si="2163"/>
        <v>28.217721405066335</v>
      </c>
      <c r="BV1569" s="187">
        <f t="shared" si="2163"/>
        <v>32.089881094288586</v>
      </c>
      <c r="BW1569" s="187">
        <f t="shared" si="2163"/>
        <v>31.429079114694687</v>
      </c>
      <c r="BX1569" s="187">
        <f t="shared" si="2163"/>
        <v>33.594615820222231</v>
      </c>
      <c r="BY1569" s="187">
        <f t="shared" si="2163"/>
        <v>34.721782507286761</v>
      </c>
      <c r="BZ1569" s="187">
        <f t="shared" si="2163"/>
        <v>69.09396575400001</v>
      </c>
      <c r="CA1569" s="187">
        <f t="shared" si="2163"/>
        <v>0</v>
      </c>
      <c r="CB1569" s="187">
        <f t="shared" si="2163"/>
        <v>0</v>
      </c>
      <c r="CC1569" s="187">
        <f t="shared" si="2163"/>
        <v>69.175147534000004</v>
      </c>
      <c r="CD1569" s="187">
        <f t="shared" si="2163"/>
        <v>0</v>
      </c>
      <c r="CE1569" s="187">
        <f t="shared" si="2163"/>
        <v>0</v>
      </c>
      <c r="CF1569" s="187">
        <f t="shared" si="2163"/>
        <v>0</v>
      </c>
      <c r="CG1569" s="187">
        <f t="shared" si="2163"/>
        <v>0</v>
      </c>
      <c r="CH1569" s="187">
        <f t="shared" si="2163"/>
        <v>0</v>
      </c>
      <c r="CI1569" s="186"/>
      <c r="CJ1569" s="186"/>
      <c r="CK1569" s="188"/>
    </row>
    <row r="1570" spans="1:89" ht="45">
      <c r="A1570" s="157" t="s">
        <v>452</v>
      </c>
      <c r="B1570" s="158"/>
      <c r="C1570" s="159"/>
      <c r="D1570" s="158"/>
      <c r="E1570" s="158"/>
      <c r="F1570" s="158"/>
      <c r="G1570" s="158"/>
      <c r="H1570" s="158"/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  <c r="T1570" s="158"/>
      <c r="U1570" s="158"/>
      <c r="V1570" s="158"/>
      <c r="W1570" s="158"/>
      <c r="X1570" s="158"/>
      <c r="Y1570" s="158"/>
      <c r="Z1570" s="158"/>
      <c r="AA1570" s="158"/>
      <c r="AB1570" s="158"/>
      <c r="AC1570" s="158"/>
      <c r="AD1570" s="158"/>
      <c r="AE1570" s="158"/>
      <c r="AF1570" s="158"/>
      <c r="AG1570" s="158"/>
      <c r="AH1570" s="158"/>
      <c r="AI1570" s="158"/>
      <c r="AJ1570" s="158"/>
      <c r="AK1570" s="158"/>
      <c r="AL1570" s="158"/>
      <c r="AM1570" s="158"/>
      <c r="AN1570" s="158"/>
      <c r="AO1570" s="158"/>
      <c r="AP1570" s="158"/>
      <c r="AQ1570" s="158"/>
      <c r="AR1570" s="158"/>
      <c r="AS1570" s="158"/>
      <c r="AT1570" s="158"/>
      <c r="AU1570" s="158"/>
      <c r="AV1570" s="158"/>
      <c r="AW1570" s="158"/>
      <c r="AX1570" s="158"/>
      <c r="AY1570" s="158"/>
      <c r="AZ1570" s="158"/>
      <c r="BA1570" s="158"/>
      <c r="BB1570" s="158"/>
      <c r="BC1570" s="158"/>
      <c r="BD1570" s="158"/>
      <c r="BE1570" s="158"/>
      <c r="BF1570" s="158"/>
      <c r="BG1570" s="158"/>
      <c r="BH1570" s="158"/>
      <c r="BI1570" s="158"/>
      <c r="BJ1570" s="158"/>
      <c r="BK1570" s="158"/>
      <c r="BL1570" s="158"/>
      <c r="BM1570" s="158"/>
      <c r="BN1570" s="158"/>
      <c r="BO1570" s="158"/>
      <c r="BP1570" s="158"/>
      <c r="BQ1570" s="158"/>
      <c r="BR1570" s="158"/>
      <c r="BS1570" s="158"/>
      <c r="BT1570" s="158"/>
      <c r="BU1570" s="158"/>
      <c r="BV1570" s="158"/>
      <c r="BW1570" s="158"/>
      <c r="BX1570" s="158"/>
      <c r="BY1570" s="158"/>
      <c r="BZ1570" s="158"/>
      <c r="CA1570" s="158"/>
      <c r="CB1570" s="158"/>
      <c r="CC1570" s="158"/>
      <c r="CD1570" s="158"/>
      <c r="CE1570" s="158"/>
      <c r="CF1570" s="158"/>
      <c r="CG1570" s="158"/>
      <c r="CH1570" s="158"/>
      <c r="CI1570" s="158"/>
      <c r="CJ1570" s="158"/>
      <c r="CK1570" s="158"/>
    </row>
    <row r="1571" spans="1:89" ht="31.5" outlineLevel="1">
      <c r="A1571" s="75"/>
      <c r="B1571" s="75"/>
      <c r="C1571" s="94">
        <v>1</v>
      </c>
      <c r="D1571" s="129" t="s">
        <v>289</v>
      </c>
      <c r="E1571" s="189"/>
      <c r="F1571" s="189"/>
      <c r="G1571" s="189"/>
      <c r="H1571" s="189"/>
      <c r="I1571" s="189"/>
      <c r="J1571" s="189"/>
      <c r="K1571" s="189"/>
      <c r="L1571" s="189"/>
      <c r="M1571" s="189"/>
      <c r="N1571" s="189"/>
      <c r="O1571" s="189"/>
      <c r="P1571" s="189"/>
      <c r="Q1571" s="189"/>
      <c r="R1571" s="189"/>
      <c r="S1571" s="189"/>
      <c r="T1571" s="189"/>
      <c r="U1571" s="189"/>
      <c r="V1571" s="189"/>
      <c r="W1571" s="189"/>
      <c r="X1571" s="189"/>
      <c r="Y1571" s="189"/>
      <c r="Z1571" s="189"/>
      <c r="AA1571" s="189"/>
      <c r="AB1571" s="163">
        <f t="shared" ref="AB1571:BI1571" si="2164">AB1581+AB1586+AB1592+AB1597</f>
        <v>17.702616295218842</v>
      </c>
      <c r="AC1571" s="163"/>
      <c r="AD1571" s="163"/>
      <c r="AE1571" s="163"/>
      <c r="AF1571" s="163"/>
      <c r="AG1571" s="163"/>
      <c r="AH1571" s="163"/>
      <c r="AI1571" s="163">
        <f t="shared" si="2164"/>
        <v>2.703801090359343</v>
      </c>
      <c r="AJ1571" s="163">
        <f t="shared" si="2164"/>
        <v>931.4594756287936</v>
      </c>
      <c r="AK1571" s="163">
        <f t="shared" si="2164"/>
        <v>7.7959078265227042</v>
      </c>
      <c r="AL1571" s="163">
        <f t="shared" si="2164"/>
        <v>0.36486150000000001</v>
      </c>
      <c r="AM1571" s="163">
        <f t="shared" si="2164"/>
        <v>125.69478674999999</v>
      </c>
      <c r="AN1571" s="163">
        <f t="shared" si="2164"/>
        <v>1.6115930566193652</v>
      </c>
      <c r="AO1571" s="163">
        <f t="shared" si="2164"/>
        <v>0.56310850000000001</v>
      </c>
      <c r="AP1571" s="163">
        <f t="shared" si="2164"/>
        <v>193.99087824999998</v>
      </c>
      <c r="AQ1571" s="163">
        <f t="shared" si="2164"/>
        <v>2.1998723540788703</v>
      </c>
      <c r="AR1571" s="163">
        <f t="shared" si="2164"/>
        <v>0.39022199999999996</v>
      </c>
      <c r="AS1571" s="163">
        <f t="shared" si="2164"/>
        <v>134.431479</v>
      </c>
      <c r="AT1571" s="163">
        <f t="shared" si="2164"/>
        <v>1.6500862651613608</v>
      </c>
      <c r="AU1571" s="163">
        <f t="shared" si="2164"/>
        <v>0.44821149999999998</v>
      </c>
      <c r="AV1571" s="163">
        <f t="shared" si="2164"/>
        <v>154.40886174999997</v>
      </c>
      <c r="AW1571" s="163">
        <f t="shared" si="2164"/>
        <v>1.7484917489951424</v>
      </c>
      <c r="AX1571" s="163">
        <f t="shared" si="2164"/>
        <v>1.7664035</v>
      </c>
      <c r="AY1571" s="163">
        <f t="shared" si="2164"/>
        <v>608.52600574999997</v>
      </c>
      <c r="AZ1571" s="163">
        <f t="shared" si="2164"/>
        <v>7.2100434248547396</v>
      </c>
      <c r="BA1571" s="163">
        <f t="shared" si="2164"/>
        <v>1.644531</v>
      </c>
      <c r="BB1571" s="163">
        <f t="shared" si="2164"/>
        <v>566.54092949999995</v>
      </c>
      <c r="BC1571" s="163">
        <f t="shared" si="2164"/>
        <v>7.0447959439092962</v>
      </c>
      <c r="BD1571" s="163">
        <f t="shared" si="2164"/>
        <v>1.5426120000000001</v>
      </c>
      <c r="BE1571" s="163">
        <f t="shared" si="2164"/>
        <v>531.42983400000003</v>
      </c>
      <c r="BF1571" s="163">
        <f t="shared" si="2164"/>
        <v>6.8944118703439665</v>
      </c>
      <c r="BG1571" s="163">
        <f t="shared" si="2164"/>
        <v>1.447411</v>
      </c>
      <c r="BH1571" s="163">
        <f t="shared" si="2164"/>
        <v>498.63308949999998</v>
      </c>
      <c r="BI1571" s="163">
        <f t="shared" si="2164"/>
        <v>6.7441924412125793</v>
      </c>
      <c r="BJ1571" s="163">
        <f>BJ1581+BJ1586+BJ1592+BJ1597</f>
        <v>1.3589329999999999</v>
      </c>
      <c r="BK1571" s="163">
        <f>BK1581+BK1586+BK1592+BK1597</f>
        <v>468.15241849999995</v>
      </c>
      <c r="BL1571" s="163">
        <f>BL1581+BL1586+BL1592+BL1597</f>
        <v>6.6015041379828325</v>
      </c>
      <c r="BM1571" s="189"/>
      <c r="BN1571" s="189"/>
      <c r="BO1571" s="189"/>
      <c r="BP1571" s="189"/>
      <c r="BQ1571" s="163">
        <f>BQ1581+BQ1586+BQ1592+BQ1597</f>
        <v>152.29826220422819</v>
      </c>
      <c r="BR1571" s="163"/>
      <c r="BS1571" s="163">
        <f>BS1581+BS1586+BS1592+BS1597</f>
        <v>0</v>
      </c>
      <c r="BT1571" s="163">
        <f t="shared" ref="BT1571:BW1571" si="2165">BT1581+BT1586+BT1592+BT1597</f>
        <v>36.240991365336683</v>
      </c>
      <c r="BU1571" s="163">
        <f t="shared" si="2165"/>
        <v>37.981752110713188</v>
      </c>
      <c r="BV1571" s="163">
        <f t="shared" si="2165"/>
        <v>39.503583556367673</v>
      </c>
      <c r="BW1571" s="163">
        <f t="shared" si="2165"/>
        <v>38.571935171810665</v>
      </c>
      <c r="BX1571" s="163">
        <f>BX1581+BX1586+BX1592+BX1597</f>
        <v>37.631889897620482</v>
      </c>
      <c r="BY1571" s="163">
        <f>BY1581+BY1586+BY1592+BY1597</f>
        <v>41.899771382307847</v>
      </c>
      <c r="BZ1571" s="163">
        <f t="shared" ref="BZ1571:CH1571" si="2166">BZ1581+BZ1586+BZ1592+BZ1597</f>
        <v>40.686503103</v>
      </c>
      <c r="CA1571" s="163">
        <f t="shared" si="2166"/>
        <v>0</v>
      </c>
      <c r="CB1571" s="163">
        <f t="shared" si="2166"/>
        <v>0</v>
      </c>
      <c r="CC1571" s="163">
        <f t="shared" si="2166"/>
        <v>40.751210282999999</v>
      </c>
      <c r="CD1571" s="163">
        <f t="shared" si="2166"/>
        <v>0</v>
      </c>
      <c r="CE1571" s="163">
        <f t="shared" si="2166"/>
        <v>0</v>
      </c>
      <c r="CF1571" s="163">
        <f t="shared" si="2166"/>
        <v>0</v>
      </c>
      <c r="CG1571" s="163">
        <f t="shared" si="2166"/>
        <v>0</v>
      </c>
      <c r="CH1571" s="163">
        <f t="shared" si="2166"/>
        <v>0</v>
      </c>
      <c r="CI1571" s="189"/>
      <c r="CJ1571" s="189"/>
      <c r="CK1571" s="189"/>
    </row>
    <row r="1572" spans="1:89" outlineLevel="1">
      <c r="A1572" s="214"/>
      <c r="B1572" s="214"/>
      <c r="C1572" s="95" t="s">
        <v>44</v>
      </c>
      <c r="D1572" s="122" t="s">
        <v>101</v>
      </c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221"/>
      <c r="AB1572" s="112"/>
      <c r="AC1572" s="246"/>
      <c r="AD1572" s="246"/>
      <c r="AE1572" s="246"/>
      <c r="AF1572" s="246"/>
      <c r="AG1572" s="246"/>
      <c r="AH1572" s="246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246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246"/>
      <c r="CG1572" s="582"/>
      <c r="CH1572" s="582"/>
      <c r="CI1572" s="112"/>
      <c r="CJ1572" s="112"/>
      <c r="CK1572" s="112"/>
    </row>
    <row r="1573" spans="1:89" s="220" customFormat="1" outlineLevel="1">
      <c r="A1573" s="214"/>
      <c r="B1573" s="214"/>
      <c r="C1573" s="466" t="s">
        <v>203</v>
      </c>
      <c r="D1573" s="464" t="s">
        <v>418</v>
      </c>
      <c r="E1573" s="222"/>
      <c r="F1573" s="222" t="s">
        <v>14</v>
      </c>
      <c r="G1573" s="599">
        <f t="shared" ref="G1573:G1580" si="2167">J1573+O1573+P1573+Q1573+I1573</f>
        <v>369</v>
      </c>
      <c r="H1573" s="224">
        <f>H1574+H1575+H1576</f>
        <v>0</v>
      </c>
      <c r="I1573" s="224">
        <f>I1574+I1575+I1576</f>
        <v>0</v>
      </c>
      <c r="J1573" s="224">
        <f>J1574+J1575+J1576</f>
        <v>60</v>
      </c>
      <c r="K1573" s="224">
        <f t="shared" ref="K1573" si="2168">K1574+K1575+K1576</f>
        <v>42</v>
      </c>
      <c r="L1573" s="224">
        <f t="shared" ref="L1573" si="2169">L1574+L1575+L1576</f>
        <v>26</v>
      </c>
      <c r="M1573" s="224">
        <f t="shared" ref="M1573" si="2170">M1574+M1575+M1576</f>
        <v>16</v>
      </c>
      <c r="N1573" s="224">
        <f t="shared" ref="N1573:O1573" si="2171">N1574+N1575+N1576</f>
        <v>17</v>
      </c>
      <c r="O1573" s="571">
        <f t="shared" si="2171"/>
        <v>101</v>
      </c>
      <c r="P1573" s="224">
        <f t="shared" ref="P1573" si="2172">P1574+P1575+P1576</f>
        <v>104</v>
      </c>
      <c r="Q1573" s="224">
        <f t="shared" ref="Q1573" si="2173">Q1574+Q1575+Q1576</f>
        <v>104</v>
      </c>
      <c r="R1573" s="224">
        <f t="shared" ref="R1573" si="2174">R1574+R1575+R1576</f>
        <v>104</v>
      </c>
      <c r="S1573" s="224">
        <f t="shared" ref="S1573:Z1573" si="2175">S1574+S1575+S1576</f>
        <v>104</v>
      </c>
      <c r="T1573" s="221">
        <f t="shared" ref="T1573:T1580" si="2176">SUM(U1573:Z1573)</f>
        <v>189</v>
      </c>
      <c r="U1573" s="221">
        <f t="shared" si="2175"/>
        <v>0</v>
      </c>
      <c r="V1573" s="221">
        <f t="shared" si="2175"/>
        <v>50</v>
      </c>
      <c r="W1573" s="221">
        <f t="shared" si="2175"/>
        <v>139</v>
      </c>
      <c r="X1573" s="221">
        <f t="shared" si="2175"/>
        <v>0</v>
      </c>
      <c r="Y1573" s="221">
        <f t="shared" si="2175"/>
        <v>0</v>
      </c>
      <c r="Z1573" s="221">
        <f t="shared" si="2175"/>
        <v>0</v>
      </c>
      <c r="AA1573" s="229" t="s">
        <v>316</v>
      </c>
      <c r="AB1573" s="575">
        <f t="shared" ref="AB1573:AB1580" si="2177">AI1573+AX1573+BA1573+BD1573+AF1573</f>
        <v>0.22766782962559889</v>
      </c>
      <c r="AC1573" s="222">
        <f t="shared" ref="AC1573:AE1573" si="2178">AC1574+AC1575+AC1576</f>
        <v>0</v>
      </c>
      <c r="AD1573" s="222">
        <f t="shared" si="2178"/>
        <v>0</v>
      </c>
      <c r="AE1573" s="222">
        <f t="shared" si="2178"/>
        <v>0</v>
      </c>
      <c r="AF1573" s="223">
        <v>4.2919512662559891E-3</v>
      </c>
      <c r="AG1573" s="223">
        <v>1.4785772112251883</v>
      </c>
      <c r="AH1573" s="223">
        <v>1.3173500619082821E-2</v>
      </c>
      <c r="AI1573" s="223">
        <v>8.7985378359342906E-2</v>
      </c>
      <c r="AJ1573" s="223">
        <v>30.310962844793632</v>
      </c>
      <c r="AK1573" s="223">
        <v>0.247515720284227</v>
      </c>
      <c r="AL1573" s="223">
        <v>5.3214999999999998E-3</v>
      </c>
      <c r="AM1573" s="223">
        <v>1.8332567500000001</v>
      </c>
      <c r="AN1573" s="223">
        <v>1.7365901651533101E-2</v>
      </c>
      <c r="AO1573" s="223">
        <v>1.0625500000000001E-2</v>
      </c>
      <c r="AP1573" s="223">
        <v>3.6604847500000002</v>
      </c>
      <c r="AQ1573" s="223">
        <v>3.2603830226450303E-2</v>
      </c>
      <c r="AR1573" s="223">
        <v>1.4026E-2</v>
      </c>
      <c r="AS1573" s="223">
        <v>4.8319570000000001</v>
      </c>
      <c r="AT1573" s="223">
        <v>4.5657621403056403E-2</v>
      </c>
      <c r="AU1573" s="223">
        <v>1.4033500000000001E-2</v>
      </c>
      <c r="AV1573" s="223">
        <v>4.8345407500000004</v>
      </c>
      <c r="AW1573" s="223">
        <v>4.6206122570704798E-2</v>
      </c>
      <c r="AX1573" s="223">
        <v>4.4006499999999997E-2</v>
      </c>
      <c r="AY1573" s="223">
        <v>15.16023925</v>
      </c>
      <c r="AZ1573" s="223">
        <v>0.14183347585174461</v>
      </c>
      <c r="BA1573" s="223">
        <v>4.5692000000000003E-2</v>
      </c>
      <c r="BB1573" s="223">
        <v>15.740894000000001</v>
      </c>
      <c r="BC1573" s="223">
        <v>0.156041378439955</v>
      </c>
      <c r="BD1573" s="223">
        <v>4.5692000000000003E-2</v>
      </c>
      <c r="BE1573" s="223">
        <v>15.740894000000001</v>
      </c>
      <c r="BF1573" s="223">
        <v>0.163979906519996</v>
      </c>
      <c r="BG1573" s="223">
        <v>4.5692000000000003E-2</v>
      </c>
      <c r="BH1573" s="223">
        <v>15.740894000000001</v>
      </c>
      <c r="BI1573" s="223">
        <v>0.17232417955993301</v>
      </c>
      <c r="BJ1573" s="223">
        <v>4.5692000000000003E-2</v>
      </c>
      <c r="BK1573" s="223">
        <v>15.740894000000001</v>
      </c>
      <c r="BL1573" s="223">
        <v>0.18109567280001601</v>
      </c>
      <c r="BM1573" s="223">
        <v>0</v>
      </c>
      <c r="BN1573" s="223">
        <v>0</v>
      </c>
      <c r="BO1573" s="223">
        <v>0</v>
      </c>
      <c r="BP1573" s="223">
        <v>0</v>
      </c>
      <c r="BQ1573" s="575">
        <f>SUM(BU1573:BY1573)</f>
        <v>0</v>
      </c>
      <c r="BR1573" s="239"/>
      <c r="BS1573" s="222">
        <f t="shared" ref="BS1573" si="2179">BS1574+BS1575+BS1576</f>
        <v>0</v>
      </c>
      <c r="BT1573" s="222">
        <f t="shared" ref="BT1573" si="2180">BT1574+BT1575+BT1576</f>
        <v>0</v>
      </c>
      <c r="BU1573" s="222">
        <f t="shared" ref="BU1573" si="2181">BU1574+BU1575+BU1576</f>
        <v>0</v>
      </c>
      <c r="BV1573" s="222">
        <f t="shared" ref="BV1573" si="2182">BV1574+BV1575+BV1576</f>
        <v>0</v>
      </c>
      <c r="BW1573" s="222">
        <f t="shared" ref="BW1573" si="2183">BW1574+BW1575+BW1576</f>
        <v>0</v>
      </c>
      <c r="BX1573" s="222">
        <f t="shared" ref="BX1573" si="2184">BX1574+BX1575+BX1576</f>
        <v>0</v>
      </c>
      <c r="BY1573" s="222">
        <f t="shared" ref="BY1573" si="2185">BY1574+BY1575+BY1576</f>
        <v>0</v>
      </c>
      <c r="BZ1573" s="112"/>
      <c r="CA1573" s="239"/>
      <c r="CB1573" s="112"/>
      <c r="CC1573" s="112"/>
      <c r="CD1573" s="112"/>
      <c r="CE1573" s="112"/>
      <c r="CF1573" s="246"/>
      <c r="CG1573" s="582"/>
      <c r="CH1573" s="582"/>
      <c r="CI1573" s="112"/>
      <c r="CJ1573" s="112"/>
      <c r="CK1573" s="112"/>
    </row>
    <row r="1574" spans="1:89" s="220" customFormat="1" ht="45" outlineLevel="1">
      <c r="A1574" s="222"/>
      <c r="B1574" s="222"/>
      <c r="C1574" s="569" t="s">
        <v>419</v>
      </c>
      <c r="D1574" s="219" t="s">
        <v>422</v>
      </c>
      <c r="E1574" s="222" t="s">
        <v>74</v>
      </c>
      <c r="F1574" s="222" t="s">
        <v>14</v>
      </c>
      <c r="G1574" s="599">
        <f t="shared" si="2167"/>
        <v>0</v>
      </c>
      <c r="H1574" s="570"/>
      <c r="I1574" s="571"/>
      <c r="J1574" s="570"/>
      <c r="K1574" s="224"/>
      <c r="L1574" s="224"/>
      <c r="M1574" s="224"/>
      <c r="N1574" s="224"/>
      <c r="O1574" s="571">
        <f t="shared" ref="O1574:O1579" si="2186">SUM(K1574:N1574)</f>
        <v>0</v>
      </c>
      <c r="P1574" s="224"/>
      <c r="Q1574" s="224"/>
      <c r="R1574" s="224"/>
      <c r="S1574" s="224"/>
      <c r="T1574" s="221">
        <f t="shared" si="2176"/>
        <v>0</v>
      </c>
      <c r="U1574" s="222"/>
      <c r="V1574" s="222"/>
      <c r="W1574" s="222"/>
      <c r="X1574" s="222"/>
      <c r="Y1574" s="222"/>
      <c r="Z1574" s="222"/>
      <c r="AA1574" s="229" t="s">
        <v>316</v>
      </c>
      <c r="AB1574" s="575">
        <f t="shared" si="2177"/>
        <v>0</v>
      </c>
      <c r="AC1574" s="222"/>
      <c r="AD1574" s="568"/>
      <c r="AE1574" s="578"/>
      <c r="AF1574" s="223"/>
      <c r="AG1574" s="660">
        <v>0</v>
      </c>
      <c r="AH1574" s="662"/>
      <c r="AI1574" s="223"/>
      <c r="AJ1574" s="660">
        <v>0</v>
      </c>
      <c r="AK1574" s="223"/>
      <c r="AL1574" s="223"/>
      <c r="AM1574" s="223">
        <v>0</v>
      </c>
      <c r="AN1574" s="223"/>
      <c r="AO1574" s="223"/>
      <c r="AP1574" s="223">
        <v>0</v>
      </c>
      <c r="AQ1574" s="223"/>
      <c r="AR1574" s="223"/>
      <c r="AS1574" s="223">
        <v>0</v>
      </c>
      <c r="AT1574" s="223"/>
      <c r="AU1574" s="223"/>
      <c r="AV1574" s="223">
        <v>0</v>
      </c>
      <c r="AW1574" s="223"/>
      <c r="AX1574" s="223">
        <v>0</v>
      </c>
      <c r="AY1574" s="223">
        <v>0</v>
      </c>
      <c r="AZ1574" s="223">
        <v>0</v>
      </c>
      <c r="BA1574" s="223"/>
      <c r="BB1574" s="223">
        <v>0</v>
      </c>
      <c r="BC1574" s="223"/>
      <c r="BD1574" s="223"/>
      <c r="BE1574" s="223">
        <v>0</v>
      </c>
      <c r="BF1574" s="223"/>
      <c r="BG1574" s="223"/>
      <c r="BH1574" s="223">
        <v>0</v>
      </c>
      <c r="BI1574" s="223"/>
      <c r="BJ1574" s="223"/>
      <c r="BK1574" s="223">
        <v>0</v>
      </c>
      <c r="BL1574" s="223"/>
      <c r="BM1574" s="223"/>
      <c r="BN1574" s="223"/>
      <c r="BO1574" s="223"/>
      <c r="BP1574" s="223"/>
      <c r="BQ1574" s="599">
        <f>SUM(BS1574:BW1574)</f>
        <v>0</v>
      </c>
      <c r="BR1574" s="223"/>
      <c r="BS1574" s="223"/>
      <c r="BT1574" s="223"/>
      <c r="BU1574" s="660">
        <v>0</v>
      </c>
      <c r="BV1574" s="660">
        <v>0</v>
      </c>
      <c r="BW1574" s="660">
        <v>0</v>
      </c>
      <c r="BX1574" s="660">
        <v>0</v>
      </c>
      <c r="BY1574" s="660">
        <v>0</v>
      </c>
      <c r="BZ1574" s="222"/>
      <c r="CA1574" s="223"/>
      <c r="CB1574" s="222"/>
      <c r="CC1574" s="222"/>
      <c r="CD1574" s="222"/>
      <c r="CE1574" s="222"/>
      <c r="CF1574" s="222"/>
      <c r="CG1574" s="222"/>
      <c r="CH1574" s="222"/>
      <c r="CI1574" s="221"/>
      <c r="CJ1574" s="221"/>
      <c r="CK1574" s="214"/>
    </row>
    <row r="1575" spans="1:89" s="220" customFormat="1" ht="30" outlineLevel="1">
      <c r="A1575" s="568"/>
      <c r="B1575" s="624"/>
      <c r="C1575" s="569" t="s">
        <v>420</v>
      </c>
      <c r="D1575" s="219" t="s">
        <v>423</v>
      </c>
      <c r="E1575" s="222" t="s">
        <v>345</v>
      </c>
      <c r="F1575" s="222" t="s">
        <v>14</v>
      </c>
      <c r="G1575" s="599">
        <f t="shared" si="2167"/>
        <v>105</v>
      </c>
      <c r="H1575" s="570"/>
      <c r="I1575" s="571"/>
      <c r="J1575" s="570"/>
      <c r="K1575" s="571">
        <v>17</v>
      </c>
      <c r="L1575" s="571">
        <v>1</v>
      </c>
      <c r="M1575" s="571">
        <v>0</v>
      </c>
      <c r="N1575" s="571">
        <v>17</v>
      </c>
      <c r="O1575" s="571">
        <f t="shared" si="2186"/>
        <v>35</v>
      </c>
      <c r="P1575" s="571">
        <v>35</v>
      </c>
      <c r="Q1575" s="571">
        <v>35</v>
      </c>
      <c r="R1575" s="571">
        <v>35</v>
      </c>
      <c r="S1575" s="571">
        <v>35</v>
      </c>
      <c r="T1575" s="221">
        <f t="shared" si="2176"/>
        <v>81</v>
      </c>
      <c r="U1575" s="568"/>
      <c r="V1575" s="568">
        <v>45</v>
      </c>
      <c r="W1575" s="568">
        <v>36</v>
      </c>
      <c r="X1575" s="568"/>
      <c r="Y1575" s="568"/>
      <c r="Z1575" s="568"/>
      <c r="AA1575" s="229" t="s">
        <v>316</v>
      </c>
      <c r="AB1575" s="575">
        <f t="shared" si="2177"/>
        <v>6.9829637234770741E-5</v>
      </c>
      <c r="AC1575" s="222"/>
      <c r="AD1575" s="568"/>
      <c r="AE1575" s="578"/>
      <c r="AF1575" s="223">
        <v>4.195126625598905E-5</v>
      </c>
      <c r="AG1575" s="660">
        <v>1.4452211225188227E-2</v>
      </c>
      <c r="AH1575" s="665">
        <v>1.2876311908281999E-4</v>
      </c>
      <c r="AI1575" s="660">
        <v>1.0378370978781699E-5</v>
      </c>
      <c r="AJ1575" s="660">
        <v>3.5753488021902954E-3</v>
      </c>
      <c r="AK1575" s="660">
        <v>2.9327615510483319E-5</v>
      </c>
      <c r="AL1575" s="669">
        <v>8.4999999999999999E-6</v>
      </c>
      <c r="AM1575" s="669">
        <v>2.9282499999999999E-3</v>
      </c>
      <c r="AN1575" s="660">
        <v>2.7743663948506985E-5</v>
      </c>
      <c r="AO1575" s="660">
        <v>4.9999999999999998E-7</v>
      </c>
      <c r="AP1575" s="660">
        <v>1.7224999999999999E-4</v>
      </c>
      <c r="AQ1575" s="660">
        <v>1.5342256941532303E-6</v>
      </c>
      <c r="AR1575" s="660">
        <v>0</v>
      </c>
      <c r="AS1575" s="660">
        <v>0</v>
      </c>
      <c r="AT1575" s="660">
        <v>0</v>
      </c>
      <c r="AU1575" s="660">
        <v>8.4999999999999999E-6</v>
      </c>
      <c r="AV1575" s="660">
        <v>2.9282499999999999E-3</v>
      </c>
      <c r="AW1575" s="660">
        <v>2.7988743406448661E-5</v>
      </c>
      <c r="AX1575" s="223">
        <v>1.7499999999999998E-5</v>
      </c>
      <c r="AY1575" s="223">
        <v>6.0287499999999994E-3</v>
      </c>
      <c r="AZ1575" s="223">
        <v>5.7266633049108878E-5</v>
      </c>
      <c r="BA1575" s="660"/>
      <c r="BB1575" s="660">
        <v>0</v>
      </c>
      <c r="BC1575" s="660"/>
      <c r="BD1575" s="660"/>
      <c r="BE1575" s="660">
        <v>0</v>
      </c>
      <c r="BF1575" s="660"/>
      <c r="BG1575" s="660"/>
      <c r="BH1575" s="660">
        <v>0</v>
      </c>
      <c r="BI1575" s="660"/>
      <c r="BJ1575" s="660"/>
      <c r="BK1575" s="660">
        <v>0</v>
      </c>
      <c r="BL1575" s="660"/>
      <c r="BM1575" s="660"/>
      <c r="BN1575" s="660"/>
      <c r="BO1575" s="660"/>
      <c r="BP1575" s="660"/>
      <c r="BQ1575" s="599">
        <f t="shared" ref="BQ1575:BQ1579" si="2187">SUM(BS1575:BW1575)</f>
        <v>0</v>
      </c>
      <c r="BR1575" s="223"/>
      <c r="BS1575" s="660"/>
      <c r="BT1575" s="660"/>
      <c r="BU1575" s="660">
        <v>0</v>
      </c>
      <c r="BV1575" s="660">
        <v>0</v>
      </c>
      <c r="BW1575" s="660">
        <v>0</v>
      </c>
      <c r="BX1575" s="660">
        <v>0</v>
      </c>
      <c r="BY1575" s="660">
        <v>0</v>
      </c>
      <c r="BZ1575" s="570"/>
      <c r="CA1575" s="223"/>
      <c r="CB1575" s="578"/>
      <c r="CC1575" s="578"/>
      <c r="CD1575" s="578"/>
      <c r="CE1575" s="578"/>
      <c r="CF1575" s="578"/>
      <c r="CG1575" s="578"/>
      <c r="CH1575" s="578"/>
      <c r="CI1575" s="578"/>
      <c r="CJ1575" s="578"/>
      <c r="CK1575" s="577"/>
    </row>
    <row r="1576" spans="1:89" s="220" customFormat="1" ht="30" outlineLevel="1">
      <c r="A1576" s="568"/>
      <c r="B1576" s="624"/>
      <c r="C1576" s="574" t="s">
        <v>421</v>
      </c>
      <c r="D1576" s="313" t="s">
        <v>424</v>
      </c>
      <c r="E1576" s="222" t="s">
        <v>75</v>
      </c>
      <c r="F1576" s="222" t="s">
        <v>14</v>
      </c>
      <c r="G1576" s="599">
        <f t="shared" si="2167"/>
        <v>264</v>
      </c>
      <c r="H1576" s="570"/>
      <c r="I1576" s="571"/>
      <c r="J1576" s="570">
        <v>60</v>
      </c>
      <c r="K1576" s="571">
        <v>25</v>
      </c>
      <c r="L1576" s="571">
        <v>25</v>
      </c>
      <c r="M1576" s="571">
        <v>16</v>
      </c>
      <c r="N1576" s="571">
        <v>0</v>
      </c>
      <c r="O1576" s="571">
        <f t="shared" si="2186"/>
        <v>66</v>
      </c>
      <c r="P1576" s="571">
        <v>69</v>
      </c>
      <c r="Q1576" s="571">
        <v>69</v>
      </c>
      <c r="R1576" s="571">
        <v>69</v>
      </c>
      <c r="S1576" s="571">
        <v>69</v>
      </c>
      <c r="T1576" s="221">
        <f t="shared" si="2176"/>
        <v>108</v>
      </c>
      <c r="U1576" s="568"/>
      <c r="V1576" s="568">
        <v>5</v>
      </c>
      <c r="W1576" s="568">
        <v>103</v>
      </c>
      <c r="X1576" s="568"/>
      <c r="Y1576" s="568"/>
      <c r="Z1576" s="568"/>
      <c r="AA1576" s="296" t="s">
        <v>316</v>
      </c>
      <c r="AB1576" s="575">
        <f t="shared" si="2177"/>
        <v>0.22759799998836414</v>
      </c>
      <c r="AC1576" s="212"/>
      <c r="AD1576" s="568"/>
      <c r="AE1576" s="584"/>
      <c r="AF1576" s="396">
        <v>4.2500000000000003E-3</v>
      </c>
      <c r="AG1576" s="660">
        <v>1.4641250000000001</v>
      </c>
      <c r="AH1576" s="665">
        <v>1.30447375E-2</v>
      </c>
      <c r="AI1576" s="669">
        <v>8.7974999988364125E-2</v>
      </c>
      <c r="AJ1576" s="660">
        <v>30.307387495991442</v>
      </c>
      <c r="AK1576" s="660">
        <v>0.24748639266871653</v>
      </c>
      <c r="AL1576" s="660">
        <v>5.313E-3</v>
      </c>
      <c r="AM1576" s="660">
        <v>1.8303285</v>
      </c>
      <c r="AN1576" s="660">
        <v>1.7338157987584594E-2</v>
      </c>
      <c r="AO1576" s="660">
        <v>1.0625000000000001E-2</v>
      </c>
      <c r="AP1576" s="660">
        <v>3.6603125000000003</v>
      </c>
      <c r="AQ1576" s="660">
        <v>3.2602296000756148E-2</v>
      </c>
      <c r="AR1576" s="660">
        <v>1.4026E-2</v>
      </c>
      <c r="AS1576" s="660">
        <v>4.8319570000000001</v>
      </c>
      <c r="AT1576" s="660">
        <v>4.5657621403056403E-2</v>
      </c>
      <c r="AU1576" s="660">
        <v>1.4025000000000001E-2</v>
      </c>
      <c r="AV1576" s="660">
        <v>4.8316125000000003</v>
      </c>
      <c r="AW1576" s="660">
        <v>4.6178133827298351E-2</v>
      </c>
      <c r="AX1576" s="223">
        <v>4.3989E-2</v>
      </c>
      <c r="AY1576" s="223">
        <v>15.1542105</v>
      </c>
      <c r="AZ1576" s="223">
        <v>0.14177620921869549</v>
      </c>
      <c r="BA1576" s="660">
        <v>4.5692000000000003E-2</v>
      </c>
      <c r="BB1576" s="660">
        <v>15.740894000000001</v>
      </c>
      <c r="BC1576" s="660">
        <v>0.156041378439955</v>
      </c>
      <c r="BD1576" s="660">
        <v>4.5692000000000003E-2</v>
      </c>
      <c r="BE1576" s="660">
        <v>15.740894000000001</v>
      </c>
      <c r="BF1576" s="660">
        <v>0.163979906519996</v>
      </c>
      <c r="BG1576" s="660">
        <v>4.5692000000000003E-2</v>
      </c>
      <c r="BH1576" s="660">
        <v>15.740894000000001</v>
      </c>
      <c r="BI1576" s="660">
        <v>0.17232417955993301</v>
      </c>
      <c r="BJ1576" s="660">
        <v>4.5692000000000003E-2</v>
      </c>
      <c r="BK1576" s="660">
        <v>15.740894000000001</v>
      </c>
      <c r="BL1576" s="660">
        <v>0.18109567280001601</v>
      </c>
      <c r="BM1576" s="660"/>
      <c r="BN1576" s="660"/>
      <c r="BO1576" s="660"/>
      <c r="BP1576" s="660"/>
      <c r="BQ1576" s="599">
        <f t="shared" si="2187"/>
        <v>0</v>
      </c>
      <c r="BR1576" s="223"/>
      <c r="BS1576" s="660"/>
      <c r="BT1576" s="660"/>
      <c r="BU1576" s="660">
        <v>0</v>
      </c>
      <c r="BV1576" s="660">
        <v>0</v>
      </c>
      <c r="BW1576" s="660">
        <v>0</v>
      </c>
      <c r="BX1576" s="660">
        <v>0</v>
      </c>
      <c r="BY1576" s="660">
        <v>0</v>
      </c>
      <c r="BZ1576" s="570"/>
      <c r="CA1576" s="223"/>
      <c r="CB1576" s="578"/>
      <c r="CC1576" s="578"/>
      <c r="CD1576" s="578"/>
      <c r="CE1576" s="578"/>
      <c r="CF1576" s="578"/>
      <c r="CG1576" s="578"/>
      <c r="CH1576" s="578"/>
      <c r="CI1576" s="578"/>
      <c r="CJ1576" s="578"/>
      <c r="CK1576" s="577"/>
    </row>
    <row r="1577" spans="1:89" s="220" customFormat="1" ht="30" outlineLevel="1">
      <c r="A1577" s="568"/>
      <c r="B1577" s="624"/>
      <c r="C1577" s="466" t="s">
        <v>205</v>
      </c>
      <c r="D1577" s="467" t="s">
        <v>425</v>
      </c>
      <c r="E1577" s="222" t="s">
        <v>75</v>
      </c>
      <c r="F1577" s="222" t="s">
        <v>14</v>
      </c>
      <c r="G1577" s="599">
        <f t="shared" si="2167"/>
        <v>249</v>
      </c>
      <c r="H1577" s="570"/>
      <c r="I1577" s="571">
        <f>V1577</f>
        <v>2</v>
      </c>
      <c r="J1577" s="570">
        <v>196</v>
      </c>
      <c r="K1577" s="571">
        <v>4</v>
      </c>
      <c r="L1577" s="571">
        <v>4</v>
      </c>
      <c r="M1577" s="571">
        <v>6</v>
      </c>
      <c r="N1577" s="571">
        <v>4</v>
      </c>
      <c r="O1577" s="571">
        <f t="shared" si="2186"/>
        <v>18</v>
      </c>
      <c r="P1577" s="571">
        <v>17</v>
      </c>
      <c r="Q1577" s="571">
        <v>16</v>
      </c>
      <c r="R1577" s="571">
        <v>15</v>
      </c>
      <c r="S1577" s="571">
        <v>14</v>
      </c>
      <c r="T1577" s="221">
        <f t="shared" si="2176"/>
        <v>4</v>
      </c>
      <c r="U1577" s="568"/>
      <c r="V1577" s="568">
        <v>2</v>
      </c>
      <c r="W1577" s="568">
        <v>2</v>
      </c>
      <c r="X1577" s="568"/>
      <c r="Y1577" s="568"/>
      <c r="Z1577" s="568"/>
      <c r="AA1577" s="222" t="s">
        <v>316</v>
      </c>
      <c r="AB1577" s="575">
        <f t="shared" si="2177"/>
        <v>1.6320510000000001</v>
      </c>
      <c r="AC1577" s="222"/>
      <c r="AD1577" s="568"/>
      <c r="AE1577" s="584"/>
      <c r="AF1577" s="223"/>
      <c r="AG1577" s="660">
        <v>0</v>
      </c>
      <c r="AH1577" s="664"/>
      <c r="AI1577" s="660">
        <v>9.5680000000000001E-2</v>
      </c>
      <c r="AJ1577" s="660">
        <v>32.961759999999998</v>
      </c>
      <c r="AK1577" s="660">
        <v>0.406482128</v>
      </c>
      <c r="AL1577" s="660">
        <v>0.113931</v>
      </c>
      <c r="AM1577" s="669">
        <v>39.249229499999998</v>
      </c>
      <c r="AN1577" s="660">
        <v>0.37186627968439401</v>
      </c>
      <c r="AO1577" s="660">
        <v>0.17402599999999999</v>
      </c>
      <c r="AP1577" s="669">
        <v>59.951956999999993</v>
      </c>
      <c r="AQ1577" s="660">
        <v>0.5339903213014201</v>
      </c>
      <c r="AR1577" s="660">
        <v>0.113931</v>
      </c>
      <c r="AS1577" s="669">
        <v>39.249229499999998</v>
      </c>
      <c r="AT1577" s="660">
        <v>0.37086970369824368</v>
      </c>
      <c r="AU1577" s="660">
        <v>0.13671699999999998</v>
      </c>
      <c r="AV1577" s="669">
        <v>47.099006499999994</v>
      </c>
      <c r="AW1577" s="660">
        <v>0.450180827329346</v>
      </c>
      <c r="AX1577" s="223">
        <v>0.538605</v>
      </c>
      <c r="AY1577" s="223">
        <v>185.54942249999999</v>
      </c>
      <c r="AZ1577" s="223">
        <v>1.7269071320134037</v>
      </c>
      <c r="BA1577" s="660">
        <v>0.51167499999999999</v>
      </c>
      <c r="BB1577" s="669">
        <v>176.27203750000001</v>
      </c>
      <c r="BC1577" s="660">
        <v>1.7474059422494932</v>
      </c>
      <c r="BD1577" s="660">
        <v>0.486091</v>
      </c>
      <c r="BE1577" s="669">
        <v>167.4583495</v>
      </c>
      <c r="BF1577" s="660">
        <v>1.744488241709957</v>
      </c>
      <c r="BG1577" s="660">
        <v>0.46178599999999997</v>
      </c>
      <c r="BH1577" s="669">
        <v>159.08527699999999</v>
      </c>
      <c r="BI1577" s="660">
        <v>1.7415935739793196</v>
      </c>
      <c r="BJ1577" s="660">
        <v>0.438697</v>
      </c>
      <c r="BK1577" s="669">
        <v>151.13111649999999</v>
      </c>
      <c r="BL1577" s="660">
        <v>1.7387316898001566</v>
      </c>
      <c r="BM1577" s="660"/>
      <c r="BN1577" s="660"/>
      <c r="BO1577" s="660"/>
      <c r="BP1577" s="660"/>
      <c r="BQ1577" s="599">
        <f t="shared" si="2187"/>
        <v>0.78965931803111644</v>
      </c>
      <c r="BR1577" s="223"/>
      <c r="BS1577" s="660"/>
      <c r="BT1577" s="660"/>
      <c r="BU1577" s="660">
        <v>0.27683031803111652</v>
      </c>
      <c r="BV1577" s="660">
        <v>0.26298899999999997</v>
      </c>
      <c r="BW1577" s="660">
        <v>0.24984000000000001</v>
      </c>
      <c r="BX1577" s="660">
        <v>0.237348</v>
      </c>
      <c r="BY1577" s="660">
        <v>0.22548099999999999</v>
      </c>
      <c r="BZ1577" s="570"/>
      <c r="CA1577" s="223"/>
      <c r="CB1577" s="568"/>
      <c r="CC1577" s="568">
        <v>6.4707180000000003E-2</v>
      </c>
      <c r="CD1577" s="568"/>
      <c r="CE1577" s="568"/>
      <c r="CF1577" s="568"/>
      <c r="CG1577" s="568"/>
      <c r="CH1577" s="568"/>
      <c r="CI1577" s="578"/>
      <c r="CJ1577" s="578"/>
      <c r="CK1577" s="577"/>
    </row>
    <row r="1578" spans="1:89" ht="30" outlineLevel="1">
      <c r="A1578" s="568"/>
      <c r="B1578" s="624"/>
      <c r="C1578" s="468" t="s">
        <v>207</v>
      </c>
      <c r="D1578" s="467" t="s">
        <v>371</v>
      </c>
      <c r="E1578" s="222" t="s">
        <v>75</v>
      </c>
      <c r="F1578" s="222" t="s">
        <v>14</v>
      </c>
      <c r="G1578" s="599">
        <f t="shared" si="2167"/>
        <v>81</v>
      </c>
      <c r="H1578" s="570"/>
      <c r="I1578" s="571"/>
      <c r="J1578" s="570"/>
      <c r="K1578" s="571">
        <v>7</v>
      </c>
      <c r="L1578" s="571">
        <v>7</v>
      </c>
      <c r="M1578" s="571">
        <v>7</v>
      </c>
      <c r="N1578" s="571">
        <v>5</v>
      </c>
      <c r="O1578" s="571">
        <f t="shared" si="2186"/>
        <v>26</v>
      </c>
      <c r="P1578" s="571">
        <v>27</v>
      </c>
      <c r="Q1578" s="571">
        <v>28</v>
      </c>
      <c r="R1578" s="571">
        <v>29</v>
      </c>
      <c r="S1578" s="571">
        <v>30</v>
      </c>
      <c r="T1578" s="221">
        <f t="shared" si="2176"/>
        <v>4</v>
      </c>
      <c r="U1578" s="568"/>
      <c r="V1578" s="568">
        <v>2</v>
      </c>
      <c r="W1578" s="568">
        <v>2</v>
      </c>
      <c r="X1578" s="568"/>
      <c r="Y1578" s="568"/>
      <c r="Z1578" s="568"/>
      <c r="AA1578" s="222" t="s">
        <v>316</v>
      </c>
      <c r="AB1578" s="575">
        <f t="shared" si="2177"/>
        <v>11.465612430723075</v>
      </c>
      <c r="AC1578" s="222"/>
      <c r="AD1578" s="568"/>
      <c r="AE1578" s="584"/>
      <c r="AF1578" s="223">
        <v>9.9259584307230746</v>
      </c>
      <c r="AG1578" s="660">
        <v>3419.4926793840991</v>
      </c>
      <c r="AH1578" s="664">
        <v>28.267160736063079</v>
      </c>
      <c r="AI1578" s="660">
        <v>0.114861</v>
      </c>
      <c r="AJ1578" s="660">
        <v>39.5696145</v>
      </c>
      <c r="AK1578" s="660">
        <v>0.389379632772</v>
      </c>
      <c r="AL1578" s="660">
        <v>0.14407</v>
      </c>
      <c r="AM1578" s="669">
        <v>49.632114999999999</v>
      </c>
      <c r="AN1578" s="660">
        <v>0.89094159367550274</v>
      </c>
      <c r="AO1578" s="660">
        <v>0.162186</v>
      </c>
      <c r="AP1578" s="669">
        <v>55.873077000000002</v>
      </c>
      <c r="AQ1578" s="660">
        <v>0.9696611523505736</v>
      </c>
      <c r="AR1578" s="660">
        <v>0.12651299999999999</v>
      </c>
      <c r="AS1578" s="669">
        <v>43.583728499999992</v>
      </c>
      <c r="AT1578" s="660">
        <v>0.79165722747574241</v>
      </c>
      <c r="AU1578" s="660">
        <v>9.2893000000000003E-2</v>
      </c>
      <c r="AV1578" s="669">
        <v>32.001638499999999</v>
      </c>
      <c r="AW1578" s="660">
        <v>0.57850465072210466</v>
      </c>
      <c r="AX1578" s="223">
        <v>0.52566199999999996</v>
      </c>
      <c r="AY1578" s="223">
        <v>181.09055899999998</v>
      </c>
      <c r="AZ1578" s="223">
        <v>3.2307646242239234</v>
      </c>
      <c r="BA1578" s="660">
        <v>0.47245500000000001</v>
      </c>
      <c r="BB1578" s="669">
        <v>162.76074750000001</v>
      </c>
      <c r="BC1578" s="660">
        <v>3.0420743585904573</v>
      </c>
      <c r="BD1578" s="660">
        <v>0.426676</v>
      </c>
      <c r="BE1578" s="669">
        <v>146.98988199999999</v>
      </c>
      <c r="BF1578" s="660">
        <v>2.8895295941840646</v>
      </c>
      <c r="BG1578" s="660">
        <v>0.38524599999999998</v>
      </c>
      <c r="BH1578" s="669">
        <v>132.71724699999999</v>
      </c>
      <c r="BI1578" s="660">
        <v>2.7383114952641439</v>
      </c>
      <c r="BJ1578" s="660">
        <v>0.34776699999999999</v>
      </c>
      <c r="BK1578" s="669">
        <v>119.80573149999999</v>
      </c>
      <c r="BL1578" s="660">
        <v>2.5938488135824711</v>
      </c>
      <c r="BM1578" s="660"/>
      <c r="BN1578" s="660"/>
      <c r="BO1578" s="660"/>
      <c r="BP1578" s="660"/>
      <c r="BQ1578" s="599">
        <f t="shared" si="2187"/>
        <v>22.62599616339967</v>
      </c>
      <c r="BR1578" s="223"/>
      <c r="BS1578" s="660"/>
      <c r="BT1578" s="665">
        <v>0.31859145721548227</v>
      </c>
      <c r="BU1578" s="660">
        <v>7.4458121284566658</v>
      </c>
      <c r="BV1578" s="660">
        <v>7.8962914499497856</v>
      </c>
      <c r="BW1578" s="660">
        <v>6.9653011277777361</v>
      </c>
      <c r="BX1578" s="660">
        <v>6.65125214648707</v>
      </c>
      <c r="BY1578" s="660">
        <v>6.3584463125623172</v>
      </c>
      <c r="BZ1578" s="570">
        <f>SUM(CA1578:CD1578)</f>
        <v>2.1093770000000001E-2</v>
      </c>
      <c r="CA1578" s="223"/>
      <c r="CB1578" s="568"/>
      <c r="CC1578" s="568">
        <v>2.1093770000000001E-2</v>
      </c>
      <c r="CD1578" s="568"/>
      <c r="CE1578" s="568"/>
      <c r="CF1578" s="568"/>
      <c r="CG1578" s="568"/>
      <c r="CH1578" s="568"/>
      <c r="CI1578" s="578"/>
      <c r="CJ1578" s="578"/>
      <c r="CK1578" s="577"/>
    </row>
    <row r="1579" spans="1:89" ht="30" outlineLevel="1">
      <c r="A1579" s="568"/>
      <c r="B1579" s="624"/>
      <c r="C1579" s="466" t="s">
        <v>209</v>
      </c>
      <c r="D1579" s="469" t="s">
        <v>366</v>
      </c>
      <c r="E1579" s="226" t="s">
        <v>75</v>
      </c>
      <c r="F1579" s="226" t="s">
        <v>14</v>
      </c>
      <c r="G1579" s="599">
        <f t="shared" si="2167"/>
        <v>4617.5</v>
      </c>
      <c r="H1579" s="225"/>
      <c r="I1579" s="571">
        <v>867.5</v>
      </c>
      <c r="J1579" s="225">
        <v>890</v>
      </c>
      <c r="K1579" s="571">
        <v>229</v>
      </c>
      <c r="L1579" s="571">
        <v>232</v>
      </c>
      <c r="M1579" s="571">
        <v>232</v>
      </c>
      <c r="N1579" s="571">
        <v>232</v>
      </c>
      <c r="O1579" s="571">
        <f t="shared" si="2186"/>
        <v>925</v>
      </c>
      <c r="P1579" s="571">
        <v>953</v>
      </c>
      <c r="Q1579" s="571">
        <v>982</v>
      </c>
      <c r="R1579" s="571">
        <v>1011</v>
      </c>
      <c r="S1579" s="571">
        <v>1041</v>
      </c>
      <c r="T1579" s="221">
        <f t="shared" si="2176"/>
        <v>2458.5</v>
      </c>
      <c r="U1579" s="568"/>
      <c r="V1579" s="571">
        <v>867.5</v>
      </c>
      <c r="W1579" s="568">
        <v>1591</v>
      </c>
      <c r="X1579" s="568"/>
      <c r="Y1579" s="568"/>
      <c r="Z1579" s="568"/>
      <c r="AA1579" s="222" t="s">
        <v>316</v>
      </c>
      <c r="AB1579" s="575">
        <f t="shared" si="2177"/>
        <v>4.3772850348701677</v>
      </c>
      <c r="AC1579" s="222">
        <f>-AC1578-AC1577-AC1576-AC1575-AC1574</f>
        <v>0</v>
      </c>
      <c r="AD1579" s="568">
        <f t="shared" ref="AD1579" si="2188">AC1579*344.5</f>
        <v>0</v>
      </c>
      <c r="AE1579" s="584">
        <f>-AE1578-AE1577-AE1576-AE1575-AE1574</f>
        <v>0</v>
      </c>
      <c r="AF1579" s="223">
        <v>0.115018322870168</v>
      </c>
      <c r="AG1579" s="660">
        <v>39.623812228772877</v>
      </c>
      <c r="AH1579" s="664">
        <v>0.35970457869614014</v>
      </c>
      <c r="AI1579" s="660">
        <v>2.4052747120000002</v>
      </c>
      <c r="AJ1579" s="660">
        <v>828.61713828400002</v>
      </c>
      <c r="AK1579" s="660">
        <v>6.7525303454664769</v>
      </c>
      <c r="AL1579" s="660">
        <v>0.101539</v>
      </c>
      <c r="AM1579" s="660">
        <v>34.980185500000005</v>
      </c>
      <c r="AN1579" s="660">
        <v>0.33141928160793538</v>
      </c>
      <c r="AO1579" s="660">
        <v>0.21627099999999999</v>
      </c>
      <c r="AP1579" s="660">
        <v>74.505359499999997</v>
      </c>
      <c r="AQ1579" s="660">
        <v>0.66361705020042661</v>
      </c>
      <c r="AR1579" s="660">
        <v>0.13575200000000001</v>
      </c>
      <c r="AS1579" s="660">
        <v>46.766564000000002</v>
      </c>
      <c r="AT1579" s="660">
        <v>0.44190171258431843</v>
      </c>
      <c r="AU1579" s="660">
        <v>0.204568</v>
      </c>
      <c r="AV1579" s="660">
        <v>70.473675999999998</v>
      </c>
      <c r="AW1579" s="660">
        <v>0.6736001483729871</v>
      </c>
      <c r="AX1579" s="223">
        <v>0.65812999999999999</v>
      </c>
      <c r="AY1579" s="223">
        <v>226.72578500000003</v>
      </c>
      <c r="AZ1579" s="223">
        <v>2.1105381927656675</v>
      </c>
      <c r="BA1579" s="660">
        <v>0.61470899999999995</v>
      </c>
      <c r="BB1579" s="660">
        <v>211.76725049999999</v>
      </c>
      <c r="BC1579" s="660">
        <v>2.0992742646293912</v>
      </c>
      <c r="BD1579" s="660">
        <v>0.58415300000000003</v>
      </c>
      <c r="BE1579" s="660">
        <v>201.24070850000001</v>
      </c>
      <c r="BF1579" s="660">
        <v>2.0964141279299486</v>
      </c>
      <c r="BG1579" s="660">
        <v>0.55468700000000004</v>
      </c>
      <c r="BH1579" s="660">
        <v>191.08967150000001</v>
      </c>
      <c r="BI1579" s="660">
        <v>2.091963192409183</v>
      </c>
      <c r="BJ1579" s="660">
        <v>0.52677700000000005</v>
      </c>
      <c r="BK1579" s="660">
        <v>181.47467650000002</v>
      </c>
      <c r="BL1579" s="660">
        <v>2.0878279618001883</v>
      </c>
      <c r="BM1579" s="660"/>
      <c r="BN1579" s="660"/>
      <c r="BO1579" s="660"/>
      <c r="BP1579" s="660"/>
      <c r="BQ1579" s="599">
        <f t="shared" si="2187"/>
        <v>128.88260672279742</v>
      </c>
      <c r="BR1579" s="223"/>
      <c r="BS1579" s="660"/>
      <c r="BT1579" s="660">
        <v>35.9223999081212</v>
      </c>
      <c r="BU1579" s="660">
        <v>30.259109664225406</v>
      </c>
      <c r="BV1579" s="660">
        <v>31.344303106417886</v>
      </c>
      <c r="BW1579" s="660">
        <v>31.356794044032927</v>
      </c>
      <c r="BX1579" s="660">
        <v>30.743289751133414</v>
      </c>
      <c r="BY1579" s="660">
        <v>35.31584406974553</v>
      </c>
      <c r="BZ1579" s="570">
        <f>SUM(CA1579:CD1579)</f>
        <v>40.665409332999999</v>
      </c>
      <c r="CA1579" s="223"/>
      <c r="CB1579" s="568"/>
      <c r="CC1579" s="568">
        <v>40.665409332999999</v>
      </c>
      <c r="CD1579" s="568"/>
      <c r="CE1579" s="568"/>
      <c r="CF1579" s="568"/>
      <c r="CG1579" s="568"/>
      <c r="CH1579" s="568"/>
      <c r="CI1579" s="601"/>
      <c r="CJ1579" s="578"/>
      <c r="CK1579" s="577"/>
    </row>
    <row r="1580" spans="1:89" outlineLevel="1">
      <c r="A1580" s="87"/>
      <c r="B1580" s="87"/>
      <c r="C1580" s="96" t="s">
        <v>104</v>
      </c>
      <c r="D1580" s="87"/>
      <c r="E1580" s="87"/>
      <c r="F1580" s="87"/>
      <c r="G1580" s="225">
        <f t="shared" si="2167"/>
        <v>0</v>
      </c>
      <c r="H1580" s="225"/>
      <c r="I1580" s="224"/>
      <c r="J1580" s="111"/>
      <c r="K1580" s="90"/>
      <c r="L1580" s="90"/>
      <c r="M1580" s="90"/>
      <c r="N1580" s="90"/>
      <c r="O1580" s="90"/>
      <c r="P1580" s="90"/>
      <c r="Q1580" s="90"/>
      <c r="R1580" s="90"/>
      <c r="S1580" s="224"/>
      <c r="T1580" s="221">
        <f t="shared" si="2176"/>
        <v>0</v>
      </c>
      <c r="U1580" s="87"/>
      <c r="V1580" s="87"/>
      <c r="W1580" s="87"/>
      <c r="X1580" s="87"/>
      <c r="Y1580" s="87"/>
      <c r="Z1580" s="222"/>
      <c r="AA1580" s="222"/>
      <c r="AB1580" s="575">
        <f t="shared" si="2177"/>
        <v>0</v>
      </c>
      <c r="AC1580" s="247"/>
      <c r="AD1580" s="247"/>
      <c r="AE1580" s="247"/>
      <c r="AF1580" s="594"/>
      <c r="AG1580" s="594"/>
      <c r="AH1580" s="594"/>
      <c r="AI1580" s="223"/>
      <c r="AJ1580" s="223"/>
      <c r="AK1580" s="223"/>
      <c r="AL1580" s="223"/>
      <c r="AM1580" s="223"/>
      <c r="AN1580" s="223"/>
      <c r="AO1580" s="223"/>
      <c r="AP1580" s="223"/>
      <c r="AQ1580" s="223"/>
      <c r="AR1580" s="223"/>
      <c r="AS1580" s="223"/>
      <c r="AT1580" s="223"/>
      <c r="AU1580" s="223"/>
      <c r="AV1580" s="223"/>
      <c r="AW1580" s="223"/>
      <c r="AX1580" s="223">
        <v>0</v>
      </c>
      <c r="AY1580" s="223">
        <v>0</v>
      </c>
      <c r="AZ1580" s="223">
        <v>0</v>
      </c>
      <c r="BA1580" s="223"/>
      <c r="BB1580" s="223"/>
      <c r="BC1580" s="223"/>
      <c r="BD1580" s="223"/>
      <c r="BE1580" s="223"/>
      <c r="BF1580" s="223"/>
      <c r="BG1580" s="223"/>
      <c r="BH1580" s="223"/>
      <c r="BI1580" s="223"/>
      <c r="BJ1580" s="223"/>
      <c r="BK1580" s="223"/>
      <c r="BL1580" s="223"/>
      <c r="BM1580" s="223"/>
      <c r="BN1580" s="223"/>
      <c r="BO1580" s="223"/>
      <c r="BP1580" s="223"/>
      <c r="BQ1580" s="575"/>
      <c r="BR1580" s="223"/>
      <c r="BS1580" s="87"/>
      <c r="BT1580" s="87"/>
      <c r="BU1580" s="87"/>
      <c r="BV1580" s="87"/>
      <c r="BW1580" s="87"/>
      <c r="BX1580" s="222"/>
      <c r="BY1580" s="222"/>
      <c r="BZ1580" s="225">
        <f>SUM(CA1580:CD1580)</f>
        <v>0</v>
      </c>
      <c r="CA1580" s="223"/>
      <c r="CB1580" s="222"/>
      <c r="CC1580" s="222"/>
      <c r="CD1580" s="222"/>
      <c r="CE1580" s="222"/>
      <c r="CF1580" s="226"/>
      <c r="CG1580" s="568"/>
      <c r="CH1580" s="568"/>
      <c r="CI1580" s="89"/>
      <c r="CJ1580" s="89"/>
      <c r="CK1580" s="222"/>
    </row>
    <row r="1581" spans="1:89" outlineLevel="1">
      <c r="A1581" s="117"/>
      <c r="B1581" s="117"/>
      <c r="C1581" s="97"/>
      <c r="D1581" s="124" t="s">
        <v>13</v>
      </c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24"/>
      <c r="AB1581" s="575">
        <f>SUM(AB1574:AB1580)</f>
        <v>17.702616295218842</v>
      </c>
      <c r="AC1581" s="247">
        <f t="shared" ref="AC1581:AE1581" si="2189">SUM(AC1574:AC1580)</f>
        <v>0</v>
      </c>
      <c r="AD1581" s="247">
        <f t="shared" si="2189"/>
        <v>0</v>
      </c>
      <c r="AE1581" s="247">
        <f t="shared" si="2189"/>
        <v>0</v>
      </c>
      <c r="AF1581" s="247">
        <f t="shared" ref="AF1581" si="2190">SUM(AF1574:AF1580)</f>
        <v>10.045268704859499</v>
      </c>
      <c r="AG1581" s="247">
        <f t="shared" ref="AG1581" si="2191">SUM(AG1574:AG1580)</f>
        <v>3460.5950688240969</v>
      </c>
      <c r="AH1581" s="247">
        <f t="shared" ref="AH1581" si="2192">SUM(AH1574:AH1580)</f>
        <v>28.640038815378301</v>
      </c>
      <c r="AI1581" s="111">
        <f>SUM(AI1574:AI1580)</f>
        <v>2.703801090359343</v>
      </c>
      <c r="AJ1581" s="111">
        <f t="shared" ref="AJ1581" si="2193">SUM(AJ1574:AJ1580)</f>
        <v>931.4594756287936</v>
      </c>
      <c r="AK1581" s="111">
        <f t="shared" ref="AK1581" si="2194">SUM(AK1574:AK1580)</f>
        <v>7.7959078265227042</v>
      </c>
      <c r="AL1581" s="111">
        <f t="shared" ref="AL1581" si="2195">SUM(AL1574:AL1580)</f>
        <v>0.36486150000000001</v>
      </c>
      <c r="AM1581" s="111">
        <f t="shared" ref="AM1581" si="2196">SUM(AM1574:AM1580)</f>
        <v>125.69478674999999</v>
      </c>
      <c r="AN1581" s="111">
        <f t="shared" ref="AN1581" si="2197">SUM(AN1574:AN1580)</f>
        <v>1.6115930566193652</v>
      </c>
      <c r="AO1581" s="111">
        <f t="shared" ref="AO1581" si="2198">SUM(AO1574:AO1580)</f>
        <v>0.56310850000000001</v>
      </c>
      <c r="AP1581" s="111">
        <f t="shared" ref="AP1581" si="2199">SUM(AP1574:AP1580)</f>
        <v>193.99087824999998</v>
      </c>
      <c r="AQ1581" s="111">
        <f t="shared" ref="AQ1581" si="2200">SUM(AQ1574:AQ1580)</f>
        <v>2.1998723540788703</v>
      </c>
      <c r="AR1581" s="111">
        <f t="shared" ref="AR1581" si="2201">SUM(AR1574:AR1580)</f>
        <v>0.39022199999999996</v>
      </c>
      <c r="AS1581" s="111">
        <f t="shared" ref="AS1581" si="2202">SUM(AS1574:AS1580)</f>
        <v>134.431479</v>
      </c>
      <c r="AT1581" s="111">
        <f t="shared" ref="AT1581" si="2203">SUM(AT1574:AT1580)</f>
        <v>1.6500862651613608</v>
      </c>
      <c r="AU1581" s="111">
        <f t="shared" ref="AU1581" si="2204">SUM(AU1574:AU1580)</f>
        <v>0.44821149999999998</v>
      </c>
      <c r="AV1581" s="111">
        <f t="shared" ref="AV1581" si="2205">SUM(AV1574:AV1580)</f>
        <v>154.40886174999997</v>
      </c>
      <c r="AW1581" s="111">
        <f t="shared" ref="AW1581" si="2206">SUM(AW1574:AW1580)</f>
        <v>1.7484917489951424</v>
      </c>
      <c r="AX1581" s="111">
        <f t="shared" ref="AX1581" si="2207">SUM(AX1574:AX1580)</f>
        <v>1.7664035</v>
      </c>
      <c r="AY1581" s="111">
        <f t="shared" ref="AY1581" si="2208">SUM(AY1574:AY1580)</f>
        <v>608.52600574999997</v>
      </c>
      <c r="AZ1581" s="111">
        <f t="shared" ref="AZ1581" si="2209">SUM(AZ1574:AZ1580)</f>
        <v>7.2100434248547396</v>
      </c>
      <c r="BA1581" s="111">
        <f t="shared" ref="BA1581" si="2210">SUM(BA1574:BA1580)</f>
        <v>1.644531</v>
      </c>
      <c r="BB1581" s="111">
        <f t="shared" ref="BB1581" si="2211">SUM(BB1574:BB1580)</f>
        <v>566.54092949999995</v>
      </c>
      <c r="BC1581" s="111">
        <f t="shared" ref="BC1581" si="2212">SUM(BC1574:BC1580)</f>
        <v>7.0447959439092962</v>
      </c>
      <c r="BD1581" s="111">
        <f t="shared" ref="BD1581" si="2213">SUM(BD1574:BD1580)</f>
        <v>1.5426120000000001</v>
      </c>
      <c r="BE1581" s="111">
        <f t="shared" ref="BE1581" si="2214">SUM(BE1574:BE1580)</f>
        <v>531.42983400000003</v>
      </c>
      <c r="BF1581" s="111">
        <f t="shared" ref="BF1581" si="2215">SUM(BF1574:BF1580)</f>
        <v>6.8944118703439665</v>
      </c>
      <c r="BG1581" s="111">
        <f t="shared" ref="BG1581" si="2216">SUM(BG1574:BG1580)</f>
        <v>1.447411</v>
      </c>
      <c r="BH1581" s="111">
        <f t="shared" ref="BH1581" si="2217">SUM(BH1574:BH1580)</f>
        <v>498.63308949999998</v>
      </c>
      <c r="BI1581" s="111">
        <f t="shared" ref="BI1581" si="2218">SUM(BI1574:BI1580)</f>
        <v>6.7441924412125793</v>
      </c>
      <c r="BJ1581" s="225">
        <f t="shared" ref="BJ1581" si="2219">SUM(BJ1574:BJ1580)</f>
        <v>1.3589329999999999</v>
      </c>
      <c r="BK1581" s="225">
        <f t="shared" ref="BK1581" si="2220">SUM(BK1574:BK1580)</f>
        <v>468.15241849999995</v>
      </c>
      <c r="BL1581" s="225">
        <f t="shared" ref="BL1581" si="2221">SUM(BL1574:BL1580)</f>
        <v>6.6015041379828325</v>
      </c>
      <c r="BM1581" s="112">
        <f t="shared" ref="BM1581" si="2222">SUM(BM1574:BM1580)</f>
        <v>0</v>
      </c>
      <c r="BN1581" s="112">
        <f t="shared" ref="BN1581" si="2223">SUM(BN1574:BN1580)</f>
        <v>0</v>
      </c>
      <c r="BO1581" s="112">
        <f t="shared" ref="BO1581" si="2224">SUM(BO1574:BO1580)</f>
        <v>0</v>
      </c>
      <c r="BP1581" s="112">
        <f t="shared" ref="BP1581" si="2225">SUM(BP1574:BP1580)</f>
        <v>0</v>
      </c>
      <c r="BQ1581" s="111">
        <f t="shared" ref="BQ1581" si="2226">SUM(BQ1574:BQ1580)</f>
        <v>152.29826220422819</v>
      </c>
      <c r="BR1581" s="247">
        <f t="shared" ref="BR1581" si="2227">SUM(BR1574:BR1580)</f>
        <v>0</v>
      </c>
      <c r="BS1581" s="111">
        <f t="shared" ref="BS1581" si="2228">SUM(BS1574:BS1580)</f>
        <v>0</v>
      </c>
      <c r="BT1581" s="111">
        <f>SUM(BT1574:BT1580)</f>
        <v>36.240991365336683</v>
      </c>
      <c r="BU1581" s="111">
        <f t="shared" ref="BU1581" si="2229">SUM(BU1574:BU1580)</f>
        <v>37.981752110713188</v>
      </c>
      <c r="BV1581" s="111">
        <f t="shared" ref="BV1581" si="2230">SUM(BV1574:BV1580)</f>
        <v>39.503583556367673</v>
      </c>
      <c r="BW1581" s="111">
        <f t="shared" ref="BW1581" si="2231">SUM(BW1574:BW1580)</f>
        <v>38.571935171810665</v>
      </c>
      <c r="BX1581" s="225">
        <f t="shared" ref="BX1581" si="2232">SUM(BX1574:BX1580)</f>
        <v>37.631889897620482</v>
      </c>
      <c r="BY1581" s="225">
        <f t="shared" ref="BY1581" si="2233">SUM(BY1574:BY1580)</f>
        <v>41.899771382307847</v>
      </c>
      <c r="BZ1581" s="225">
        <f t="shared" ref="BZ1581" si="2234">SUM(BZ1574:BZ1580)</f>
        <v>40.686503103</v>
      </c>
      <c r="CA1581" s="247">
        <f t="shared" ref="CA1581" si="2235">SUM(CA1574:CA1580)</f>
        <v>0</v>
      </c>
      <c r="CB1581" s="225">
        <f t="shared" ref="CB1581" si="2236">SUM(CB1574:CB1580)</f>
        <v>0</v>
      </c>
      <c r="CC1581" s="225">
        <f t="shared" ref="CC1581" si="2237">SUM(CC1574:CC1580)</f>
        <v>40.751210282999999</v>
      </c>
      <c r="CD1581" s="225">
        <f t="shared" ref="CD1581" si="2238">SUM(CD1574:CD1580)</f>
        <v>0</v>
      </c>
      <c r="CE1581" s="225">
        <f t="shared" ref="CE1581" si="2239">SUM(CE1574:CE1580)</f>
        <v>0</v>
      </c>
      <c r="CF1581" s="225">
        <f t="shared" ref="CF1581" si="2240">SUM(CF1574:CF1580)</f>
        <v>0</v>
      </c>
      <c r="CG1581" s="225">
        <f t="shared" ref="CG1581" si="2241">SUM(CG1574:CG1580)</f>
        <v>0</v>
      </c>
      <c r="CH1581" s="225">
        <f t="shared" ref="CH1581" si="2242">SUM(CH1574:CH1580)</f>
        <v>0</v>
      </c>
      <c r="CI1581" s="89"/>
      <c r="CJ1581" s="89"/>
      <c r="CK1581" s="222"/>
    </row>
    <row r="1582" spans="1:89" hidden="1" outlineLevel="1">
      <c r="A1582" s="117"/>
      <c r="B1582" s="117"/>
      <c r="C1582" s="95" t="s">
        <v>45</v>
      </c>
      <c r="D1582" s="122" t="s">
        <v>105</v>
      </c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23"/>
      <c r="AB1582" s="112"/>
      <c r="AC1582" s="246"/>
      <c r="AD1582" s="246"/>
      <c r="AE1582" s="246"/>
      <c r="AF1582" s="246"/>
      <c r="AG1582" s="246"/>
      <c r="AH1582" s="246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246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246"/>
      <c r="CG1582" s="582"/>
      <c r="CH1582" s="582"/>
      <c r="CI1582" s="112"/>
      <c r="CJ1582" s="112"/>
      <c r="CK1582" s="112"/>
    </row>
    <row r="1583" spans="1:89" hidden="1" outlineLevel="1">
      <c r="A1583" s="117"/>
      <c r="B1583" s="117"/>
      <c r="C1583" s="95"/>
      <c r="D1583" s="122"/>
      <c r="E1583" s="123"/>
      <c r="F1583" s="123"/>
      <c r="G1583" s="111">
        <f>J1583+O1583+P1583+Q1583+R1583</f>
        <v>0</v>
      </c>
      <c r="H1583" s="225">
        <f t="shared" ref="H1583:J1585" si="2243">SUM(I1583:L1583)</f>
        <v>0</v>
      </c>
      <c r="I1583" s="225">
        <f t="shared" si="2243"/>
        <v>0</v>
      </c>
      <c r="J1583" s="111">
        <f t="shared" si="2243"/>
        <v>0</v>
      </c>
      <c r="K1583" s="123"/>
      <c r="L1583" s="123"/>
      <c r="M1583" s="123"/>
      <c r="N1583" s="123"/>
      <c r="O1583" s="123"/>
      <c r="P1583" s="123"/>
      <c r="Q1583" s="123"/>
      <c r="R1583" s="123"/>
      <c r="S1583" s="221"/>
      <c r="T1583" s="123"/>
      <c r="U1583" s="123"/>
      <c r="V1583" s="123"/>
      <c r="W1583" s="123"/>
      <c r="X1583" s="123"/>
      <c r="Y1583" s="123"/>
      <c r="Z1583" s="221"/>
      <c r="AA1583" s="123"/>
      <c r="AB1583" s="111">
        <f>AI1583+AX1583+BA1583+BD1583+BG1583</f>
        <v>0</v>
      </c>
      <c r="AC1583" s="247"/>
      <c r="AD1583" s="247"/>
      <c r="AE1583" s="247"/>
      <c r="AF1583" s="247"/>
      <c r="AG1583" s="247"/>
      <c r="AH1583" s="247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221"/>
      <c r="BK1583" s="221"/>
      <c r="BL1583" s="221"/>
      <c r="BM1583" s="124"/>
      <c r="BN1583" s="124"/>
      <c r="BO1583" s="124"/>
      <c r="BP1583" s="124"/>
      <c r="BQ1583" s="111">
        <f>SUM(BS1583:BW1583)</f>
        <v>0</v>
      </c>
      <c r="BR1583" s="247"/>
      <c r="BS1583" s="123"/>
      <c r="BT1583" s="123"/>
      <c r="BU1583" s="123"/>
      <c r="BV1583" s="123"/>
      <c r="BW1583" s="123"/>
      <c r="BX1583" s="221"/>
      <c r="BY1583" s="221"/>
      <c r="BZ1583" s="111">
        <f>SUM(CA1583:CD1583)</f>
        <v>0</v>
      </c>
      <c r="CA1583" s="123"/>
      <c r="CB1583" s="123"/>
      <c r="CC1583" s="123"/>
      <c r="CD1583" s="123"/>
      <c r="CE1583" s="221"/>
      <c r="CF1583" s="229"/>
      <c r="CG1583" s="578"/>
      <c r="CH1583" s="578"/>
      <c r="CI1583" s="123"/>
      <c r="CJ1583" s="123"/>
      <c r="CK1583" s="117"/>
    </row>
    <row r="1584" spans="1:89" hidden="1" outlineLevel="1">
      <c r="A1584" s="117"/>
      <c r="B1584" s="117"/>
      <c r="C1584" s="95"/>
      <c r="D1584" s="122"/>
      <c r="E1584" s="123"/>
      <c r="F1584" s="123"/>
      <c r="G1584" s="111">
        <f>J1584+O1584+P1584+Q1584+R1584</f>
        <v>0</v>
      </c>
      <c r="H1584" s="225">
        <f t="shared" si="2243"/>
        <v>0</v>
      </c>
      <c r="I1584" s="225">
        <f t="shared" si="2243"/>
        <v>0</v>
      </c>
      <c r="J1584" s="111">
        <f t="shared" si="2243"/>
        <v>0</v>
      </c>
      <c r="K1584" s="90"/>
      <c r="L1584" s="90"/>
      <c r="M1584" s="90"/>
      <c r="N1584" s="90"/>
      <c r="O1584" s="90"/>
      <c r="P1584" s="90"/>
      <c r="Q1584" s="90"/>
      <c r="R1584" s="90"/>
      <c r="S1584" s="224"/>
      <c r="T1584" s="87"/>
      <c r="U1584" s="87"/>
      <c r="V1584" s="87"/>
      <c r="W1584" s="87"/>
      <c r="X1584" s="87"/>
      <c r="Y1584" s="87"/>
      <c r="Z1584" s="222"/>
      <c r="AA1584" s="123"/>
      <c r="AB1584" s="111">
        <f>AI1584+AX1584+BA1584+BD1584+BG1584</f>
        <v>0</v>
      </c>
      <c r="AC1584" s="247"/>
      <c r="AD1584" s="247"/>
      <c r="AE1584" s="247"/>
      <c r="AF1584" s="247"/>
      <c r="AG1584" s="247"/>
      <c r="AH1584" s="247"/>
      <c r="AI1584" s="87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221"/>
      <c r="BK1584" s="221"/>
      <c r="BL1584" s="221"/>
      <c r="BM1584" s="124"/>
      <c r="BN1584" s="124"/>
      <c r="BO1584" s="124"/>
      <c r="BP1584" s="124"/>
      <c r="BQ1584" s="111">
        <f>SUM(BS1584:BW1584)</f>
        <v>0</v>
      </c>
      <c r="BR1584" s="247"/>
      <c r="BS1584" s="123"/>
      <c r="BT1584" s="123"/>
      <c r="BU1584" s="123"/>
      <c r="BV1584" s="123"/>
      <c r="BW1584" s="123"/>
      <c r="BX1584" s="221"/>
      <c r="BY1584" s="221"/>
      <c r="BZ1584" s="111">
        <f>SUM(CA1584:CD1584)</f>
        <v>0</v>
      </c>
      <c r="CA1584" s="123"/>
      <c r="CB1584" s="123"/>
      <c r="CC1584" s="123"/>
      <c r="CD1584" s="123"/>
      <c r="CE1584" s="221"/>
      <c r="CF1584" s="229"/>
      <c r="CG1584" s="578"/>
      <c r="CH1584" s="578"/>
      <c r="CI1584" s="123"/>
      <c r="CJ1584" s="123"/>
      <c r="CK1584" s="117"/>
    </row>
    <row r="1585" spans="1:89" hidden="1" outlineLevel="1">
      <c r="A1585" s="117"/>
      <c r="B1585" s="117"/>
      <c r="C1585" s="95" t="s">
        <v>104</v>
      </c>
      <c r="D1585" s="122"/>
      <c r="E1585" s="123"/>
      <c r="F1585" s="123"/>
      <c r="G1585" s="111">
        <f>J1585+O1585+P1585+Q1585+R1585</f>
        <v>0</v>
      </c>
      <c r="H1585" s="225">
        <f t="shared" si="2243"/>
        <v>0</v>
      </c>
      <c r="I1585" s="225">
        <f t="shared" si="2243"/>
        <v>0</v>
      </c>
      <c r="J1585" s="111">
        <f t="shared" si="2243"/>
        <v>0</v>
      </c>
      <c r="K1585" s="90"/>
      <c r="L1585" s="90"/>
      <c r="M1585" s="90"/>
      <c r="N1585" s="90"/>
      <c r="O1585" s="90"/>
      <c r="P1585" s="90"/>
      <c r="Q1585" s="90"/>
      <c r="R1585" s="90"/>
      <c r="S1585" s="224"/>
      <c r="T1585" s="87"/>
      <c r="U1585" s="87"/>
      <c r="V1585" s="87"/>
      <c r="W1585" s="87"/>
      <c r="X1585" s="87"/>
      <c r="Y1585" s="87"/>
      <c r="Z1585" s="222"/>
      <c r="AA1585" s="123"/>
      <c r="AB1585" s="111">
        <f>AI1585+AX1585+BA1585+BD1585+BG1585</f>
        <v>0</v>
      </c>
      <c r="AC1585" s="247"/>
      <c r="AD1585" s="247"/>
      <c r="AE1585" s="247"/>
      <c r="AF1585" s="247"/>
      <c r="AG1585" s="247"/>
      <c r="AH1585" s="247"/>
      <c r="AI1585" s="87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221"/>
      <c r="BK1585" s="221"/>
      <c r="BL1585" s="221"/>
      <c r="BM1585" s="124"/>
      <c r="BN1585" s="124"/>
      <c r="BO1585" s="124"/>
      <c r="BP1585" s="124"/>
      <c r="BQ1585" s="111">
        <f>SUM(BS1585:BW1585)</f>
        <v>0</v>
      </c>
      <c r="BR1585" s="247"/>
      <c r="BS1585" s="123"/>
      <c r="BT1585" s="123"/>
      <c r="BU1585" s="123"/>
      <c r="BV1585" s="123"/>
      <c r="BW1585" s="123"/>
      <c r="BX1585" s="221"/>
      <c r="BY1585" s="221"/>
      <c r="BZ1585" s="111">
        <f>SUM(CA1585:CD1585)</f>
        <v>0</v>
      </c>
      <c r="CA1585" s="123"/>
      <c r="CB1585" s="123"/>
      <c r="CC1585" s="123"/>
      <c r="CD1585" s="123"/>
      <c r="CE1585" s="221"/>
      <c r="CF1585" s="229"/>
      <c r="CG1585" s="578"/>
      <c r="CH1585" s="578"/>
      <c r="CI1585" s="123"/>
      <c r="CJ1585" s="123"/>
      <c r="CK1585" s="117"/>
    </row>
    <row r="1586" spans="1:89" hidden="1" outlineLevel="1">
      <c r="A1586" s="117"/>
      <c r="B1586" s="117"/>
      <c r="C1586" s="97"/>
      <c r="D1586" s="124" t="s">
        <v>13</v>
      </c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24"/>
      <c r="AB1586" s="111">
        <f>SUM(AB1583:AB1585)</f>
        <v>0</v>
      </c>
      <c r="AC1586" s="247"/>
      <c r="AD1586" s="247"/>
      <c r="AE1586" s="247"/>
      <c r="AF1586" s="247"/>
      <c r="AG1586" s="247"/>
      <c r="AH1586" s="247"/>
      <c r="AI1586" s="111">
        <f>SUM(AI1583:AI1585)</f>
        <v>0</v>
      </c>
      <c r="AJ1586" s="111">
        <f>SUM(AJ1583:AJ1585)</f>
        <v>0</v>
      </c>
      <c r="AK1586" s="111">
        <f t="shared" ref="AK1586:BI1586" si="2244">SUM(AK1583:AK1585)</f>
        <v>0</v>
      </c>
      <c r="AL1586" s="111">
        <f t="shared" si="2244"/>
        <v>0</v>
      </c>
      <c r="AM1586" s="111">
        <f t="shared" si="2244"/>
        <v>0</v>
      </c>
      <c r="AN1586" s="111">
        <f t="shared" si="2244"/>
        <v>0</v>
      </c>
      <c r="AO1586" s="111">
        <f t="shared" si="2244"/>
        <v>0</v>
      </c>
      <c r="AP1586" s="111">
        <f t="shared" si="2244"/>
        <v>0</v>
      </c>
      <c r="AQ1586" s="111">
        <f t="shared" si="2244"/>
        <v>0</v>
      </c>
      <c r="AR1586" s="111">
        <f t="shared" si="2244"/>
        <v>0</v>
      </c>
      <c r="AS1586" s="111">
        <f t="shared" si="2244"/>
        <v>0</v>
      </c>
      <c r="AT1586" s="111">
        <f t="shared" si="2244"/>
        <v>0</v>
      </c>
      <c r="AU1586" s="111">
        <f t="shared" si="2244"/>
        <v>0</v>
      </c>
      <c r="AV1586" s="111">
        <f t="shared" si="2244"/>
        <v>0</v>
      </c>
      <c r="AW1586" s="111">
        <f t="shared" si="2244"/>
        <v>0</v>
      </c>
      <c r="AX1586" s="111">
        <f t="shared" si="2244"/>
        <v>0</v>
      </c>
      <c r="AY1586" s="111">
        <f t="shared" si="2244"/>
        <v>0</v>
      </c>
      <c r="AZ1586" s="111">
        <f t="shared" si="2244"/>
        <v>0</v>
      </c>
      <c r="BA1586" s="111">
        <f t="shared" si="2244"/>
        <v>0</v>
      </c>
      <c r="BB1586" s="111">
        <f t="shared" si="2244"/>
        <v>0</v>
      </c>
      <c r="BC1586" s="111">
        <f t="shared" si="2244"/>
        <v>0</v>
      </c>
      <c r="BD1586" s="111">
        <f t="shared" si="2244"/>
        <v>0</v>
      </c>
      <c r="BE1586" s="111">
        <f t="shared" si="2244"/>
        <v>0</v>
      </c>
      <c r="BF1586" s="111">
        <f t="shared" si="2244"/>
        <v>0</v>
      </c>
      <c r="BG1586" s="111">
        <f t="shared" si="2244"/>
        <v>0</v>
      </c>
      <c r="BH1586" s="111">
        <f t="shared" si="2244"/>
        <v>0</v>
      </c>
      <c r="BI1586" s="111">
        <f t="shared" si="2244"/>
        <v>0</v>
      </c>
      <c r="BJ1586" s="225">
        <f>SUM(BJ1583:BJ1585)</f>
        <v>0</v>
      </c>
      <c r="BK1586" s="225">
        <f>SUM(BK1583:BK1585)</f>
        <v>0</v>
      </c>
      <c r="BL1586" s="225">
        <f>SUM(BL1583:BL1585)</f>
        <v>0</v>
      </c>
      <c r="BM1586" s="112"/>
      <c r="BN1586" s="112"/>
      <c r="BO1586" s="112"/>
      <c r="BP1586" s="112"/>
      <c r="BQ1586" s="111">
        <f t="shared" ref="BQ1586:CD1586" si="2245">SUM(BQ1583:BQ1585)</f>
        <v>0</v>
      </c>
      <c r="BR1586" s="247"/>
      <c r="BS1586" s="111">
        <f t="shared" si="2245"/>
        <v>0</v>
      </c>
      <c r="BT1586" s="111">
        <f t="shared" si="2245"/>
        <v>0</v>
      </c>
      <c r="BU1586" s="111">
        <f t="shared" si="2245"/>
        <v>0</v>
      </c>
      <c r="BV1586" s="111">
        <f t="shared" si="2245"/>
        <v>0</v>
      </c>
      <c r="BW1586" s="111">
        <f t="shared" si="2245"/>
        <v>0</v>
      </c>
      <c r="BX1586" s="225">
        <f>SUM(BX1583:BX1585)</f>
        <v>0</v>
      </c>
      <c r="BY1586" s="225">
        <f>SUM(BY1583:BY1585)</f>
        <v>0</v>
      </c>
      <c r="BZ1586" s="111">
        <f t="shared" si="2245"/>
        <v>0</v>
      </c>
      <c r="CA1586" s="111">
        <f t="shared" si="2245"/>
        <v>0</v>
      </c>
      <c r="CB1586" s="111">
        <f t="shared" si="2245"/>
        <v>0</v>
      </c>
      <c r="CC1586" s="111">
        <f t="shared" si="2245"/>
        <v>0</v>
      </c>
      <c r="CD1586" s="111">
        <f t="shared" si="2245"/>
        <v>0</v>
      </c>
      <c r="CE1586" s="225">
        <f>SUM(CE1583:CE1585)</f>
        <v>0</v>
      </c>
      <c r="CF1586" s="247"/>
      <c r="CG1586" s="570"/>
      <c r="CH1586" s="570"/>
      <c r="CI1586" s="112"/>
      <c r="CJ1586" s="112"/>
      <c r="CK1586" s="112"/>
    </row>
    <row r="1587" spans="1:89" ht="45" hidden="1" outlineLevel="1">
      <c r="A1587" s="117"/>
      <c r="B1587" s="117"/>
      <c r="C1587" s="98" t="s">
        <v>46</v>
      </c>
      <c r="D1587" s="38" t="s">
        <v>290</v>
      </c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23"/>
      <c r="AB1587" s="112"/>
      <c r="AC1587" s="246"/>
      <c r="AD1587" s="246"/>
      <c r="AE1587" s="246"/>
      <c r="AF1587" s="246"/>
      <c r="AG1587" s="246"/>
      <c r="AH1587" s="246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246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246"/>
      <c r="CG1587" s="582"/>
      <c r="CH1587" s="582"/>
      <c r="CI1587" s="112"/>
      <c r="CJ1587" s="112"/>
      <c r="CK1587" s="112"/>
    </row>
    <row r="1588" spans="1:89" hidden="1" outlineLevel="1">
      <c r="A1588" s="117"/>
      <c r="B1588" s="117"/>
      <c r="C1588" s="95" t="s">
        <v>124</v>
      </c>
      <c r="D1588" s="122" t="s">
        <v>101</v>
      </c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24"/>
      <c r="AB1588" s="112"/>
      <c r="AC1588" s="246"/>
      <c r="AD1588" s="246"/>
      <c r="AE1588" s="246"/>
      <c r="AF1588" s="246"/>
      <c r="AG1588" s="246"/>
      <c r="AH1588" s="246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246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246"/>
      <c r="CG1588" s="582"/>
      <c r="CH1588" s="582"/>
      <c r="CI1588" s="112"/>
      <c r="CJ1588" s="112"/>
      <c r="CK1588" s="112"/>
    </row>
    <row r="1589" spans="1:89" hidden="1" outlineLevel="1">
      <c r="A1589" s="117"/>
      <c r="B1589" s="117"/>
      <c r="C1589" s="99"/>
      <c r="D1589" s="117"/>
      <c r="E1589" s="124"/>
      <c r="F1589" s="124"/>
      <c r="G1589" s="111">
        <f>J1589+O1589+P1589+Q1589+R1589</f>
        <v>0</v>
      </c>
      <c r="H1589" s="225">
        <f t="shared" ref="H1589:J1591" si="2246">SUM(I1589:L1589)</f>
        <v>0</v>
      </c>
      <c r="I1589" s="225">
        <f t="shared" si="2246"/>
        <v>0</v>
      </c>
      <c r="J1589" s="111">
        <f t="shared" si="2246"/>
        <v>0</v>
      </c>
      <c r="K1589" s="123"/>
      <c r="L1589" s="123"/>
      <c r="M1589" s="123"/>
      <c r="N1589" s="123"/>
      <c r="O1589" s="123"/>
      <c r="P1589" s="123"/>
      <c r="Q1589" s="123"/>
      <c r="R1589" s="123"/>
      <c r="S1589" s="221"/>
      <c r="T1589" s="123"/>
      <c r="U1589" s="123"/>
      <c r="V1589" s="123"/>
      <c r="W1589" s="123"/>
      <c r="X1589" s="123"/>
      <c r="Y1589" s="123"/>
      <c r="Z1589" s="221"/>
      <c r="AA1589" s="124"/>
      <c r="AB1589" s="111">
        <f>AI1589+AX1589+BA1589+BD1589+BG1589</f>
        <v>0</v>
      </c>
      <c r="AC1589" s="247"/>
      <c r="AD1589" s="247"/>
      <c r="AE1589" s="247"/>
      <c r="AF1589" s="247"/>
      <c r="AG1589" s="247"/>
      <c r="AH1589" s="247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221"/>
      <c r="BK1589" s="221"/>
      <c r="BL1589" s="221"/>
      <c r="BM1589" s="124"/>
      <c r="BN1589" s="124"/>
      <c r="BO1589" s="124"/>
      <c r="BP1589" s="124"/>
      <c r="BQ1589" s="111">
        <f>SUM(BS1589:BW1589)</f>
        <v>0</v>
      </c>
      <c r="BR1589" s="247"/>
      <c r="BS1589" s="123"/>
      <c r="BT1589" s="123"/>
      <c r="BU1589" s="123"/>
      <c r="BV1589" s="123"/>
      <c r="BW1589" s="123"/>
      <c r="BX1589" s="221"/>
      <c r="BY1589" s="221"/>
      <c r="BZ1589" s="111">
        <f>SUM(CA1589:CD1589)</f>
        <v>0</v>
      </c>
      <c r="CA1589" s="123"/>
      <c r="CB1589" s="123"/>
      <c r="CC1589" s="123"/>
      <c r="CD1589" s="123"/>
      <c r="CE1589" s="221"/>
      <c r="CF1589" s="229"/>
      <c r="CG1589" s="578"/>
      <c r="CH1589" s="578"/>
      <c r="CI1589" s="124"/>
      <c r="CJ1589" s="124"/>
      <c r="CK1589" s="117"/>
    </row>
    <row r="1590" spans="1:89" hidden="1" outlineLevel="1">
      <c r="A1590" s="117"/>
      <c r="B1590" s="117"/>
      <c r="C1590" s="99"/>
      <c r="D1590" s="117"/>
      <c r="E1590" s="124"/>
      <c r="F1590" s="124"/>
      <c r="G1590" s="111">
        <f>J1590+O1590+P1590+Q1590+R1590</f>
        <v>0</v>
      </c>
      <c r="H1590" s="225">
        <f t="shared" si="2246"/>
        <v>0</v>
      </c>
      <c r="I1590" s="225">
        <f t="shared" si="2246"/>
        <v>0</v>
      </c>
      <c r="J1590" s="111">
        <f t="shared" si="2246"/>
        <v>0</v>
      </c>
      <c r="K1590" s="90"/>
      <c r="L1590" s="90"/>
      <c r="M1590" s="90"/>
      <c r="N1590" s="90"/>
      <c r="O1590" s="90"/>
      <c r="P1590" s="90"/>
      <c r="Q1590" s="90"/>
      <c r="R1590" s="90"/>
      <c r="S1590" s="224"/>
      <c r="T1590" s="87"/>
      <c r="U1590" s="87"/>
      <c r="V1590" s="87"/>
      <c r="W1590" s="87"/>
      <c r="X1590" s="87"/>
      <c r="Y1590" s="87"/>
      <c r="Z1590" s="222"/>
      <c r="AA1590" s="124"/>
      <c r="AB1590" s="111">
        <f>AI1590+AX1590+BA1590+BD1590+BG1590</f>
        <v>0</v>
      </c>
      <c r="AC1590" s="247"/>
      <c r="AD1590" s="247"/>
      <c r="AE1590" s="247"/>
      <c r="AF1590" s="247"/>
      <c r="AG1590" s="247"/>
      <c r="AH1590" s="247"/>
      <c r="AI1590" s="87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221"/>
      <c r="BK1590" s="221"/>
      <c r="BL1590" s="221"/>
      <c r="BM1590" s="124"/>
      <c r="BN1590" s="124"/>
      <c r="BO1590" s="124"/>
      <c r="BP1590" s="124"/>
      <c r="BQ1590" s="111">
        <f>SUM(BS1590:BW1590)</f>
        <v>0</v>
      </c>
      <c r="BR1590" s="247"/>
      <c r="BS1590" s="87"/>
      <c r="BT1590" s="87"/>
      <c r="BU1590" s="87"/>
      <c r="BV1590" s="87"/>
      <c r="BW1590" s="87"/>
      <c r="BX1590" s="222"/>
      <c r="BY1590" s="222"/>
      <c r="BZ1590" s="111">
        <f>SUM(CA1590:CD1590)</f>
        <v>0</v>
      </c>
      <c r="CA1590" s="87"/>
      <c r="CB1590" s="87"/>
      <c r="CC1590" s="87"/>
      <c r="CD1590" s="87"/>
      <c r="CE1590" s="222"/>
      <c r="CF1590" s="226"/>
      <c r="CG1590" s="568"/>
      <c r="CH1590" s="568"/>
      <c r="CI1590" s="124"/>
      <c r="CJ1590" s="124"/>
      <c r="CK1590" s="117"/>
    </row>
    <row r="1591" spans="1:89" hidden="1" outlineLevel="1">
      <c r="A1591" s="117"/>
      <c r="B1591" s="117"/>
      <c r="C1591" s="99" t="s">
        <v>104</v>
      </c>
      <c r="D1591" s="117"/>
      <c r="E1591" s="124"/>
      <c r="F1591" s="124"/>
      <c r="G1591" s="111">
        <f>J1591+O1591+P1591+Q1591+R1591</f>
        <v>0</v>
      </c>
      <c r="H1591" s="225">
        <f t="shared" si="2246"/>
        <v>0</v>
      </c>
      <c r="I1591" s="225">
        <f t="shared" si="2246"/>
        <v>0</v>
      </c>
      <c r="J1591" s="111">
        <f t="shared" si="2246"/>
        <v>0</v>
      </c>
      <c r="K1591" s="90"/>
      <c r="L1591" s="90"/>
      <c r="M1591" s="90"/>
      <c r="N1591" s="90"/>
      <c r="O1591" s="90"/>
      <c r="P1591" s="90"/>
      <c r="Q1591" s="90"/>
      <c r="R1591" s="90"/>
      <c r="S1591" s="224"/>
      <c r="T1591" s="87"/>
      <c r="U1591" s="87"/>
      <c r="V1591" s="87"/>
      <c r="W1591" s="87"/>
      <c r="X1591" s="87"/>
      <c r="Y1591" s="87"/>
      <c r="Z1591" s="222"/>
      <c r="AA1591" s="124"/>
      <c r="AB1591" s="111">
        <f>AI1591+AX1591+BA1591+BD1591+BG1591</f>
        <v>0</v>
      </c>
      <c r="AC1591" s="247"/>
      <c r="AD1591" s="247"/>
      <c r="AE1591" s="247"/>
      <c r="AF1591" s="247"/>
      <c r="AG1591" s="247"/>
      <c r="AH1591" s="247"/>
      <c r="AI1591" s="87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221"/>
      <c r="BK1591" s="221"/>
      <c r="BL1591" s="221"/>
      <c r="BM1591" s="124"/>
      <c r="BN1591" s="124"/>
      <c r="BO1591" s="124"/>
      <c r="BP1591" s="124"/>
      <c r="BQ1591" s="111">
        <f>SUM(BS1591:BW1591)</f>
        <v>0</v>
      </c>
      <c r="BR1591" s="247"/>
      <c r="BS1591" s="87"/>
      <c r="BT1591" s="87"/>
      <c r="BU1591" s="87"/>
      <c r="BV1591" s="87"/>
      <c r="BW1591" s="87"/>
      <c r="BX1591" s="222"/>
      <c r="BY1591" s="222"/>
      <c r="BZ1591" s="111">
        <f>SUM(CA1591:CD1591)</f>
        <v>0</v>
      </c>
      <c r="CA1591" s="87"/>
      <c r="CB1591" s="87"/>
      <c r="CC1591" s="87"/>
      <c r="CD1591" s="87"/>
      <c r="CE1591" s="222"/>
      <c r="CF1591" s="226"/>
      <c r="CG1591" s="568"/>
      <c r="CH1591" s="568"/>
      <c r="CI1591" s="124"/>
      <c r="CJ1591" s="124"/>
      <c r="CK1591" s="117"/>
    </row>
    <row r="1592" spans="1:89" hidden="1" outlineLevel="1">
      <c r="A1592" s="117"/>
      <c r="B1592" s="117"/>
      <c r="C1592" s="97"/>
      <c r="D1592" s="124" t="s">
        <v>13</v>
      </c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24"/>
      <c r="AB1592" s="111">
        <f>SUM(AB1589:AB1591)</f>
        <v>0</v>
      </c>
      <c r="AC1592" s="247"/>
      <c r="AD1592" s="247"/>
      <c r="AE1592" s="247"/>
      <c r="AF1592" s="247"/>
      <c r="AG1592" s="247"/>
      <c r="AH1592" s="247"/>
      <c r="AI1592" s="111">
        <f>SUM(AI1589:AI1591)</f>
        <v>0</v>
      </c>
      <c r="AJ1592" s="111">
        <f>SUM(AJ1589:AJ1591)</f>
        <v>0</v>
      </c>
      <c r="AK1592" s="111">
        <f t="shared" ref="AK1592:BI1592" si="2247">SUM(AK1589:AK1591)</f>
        <v>0</v>
      </c>
      <c r="AL1592" s="111">
        <f t="shared" si="2247"/>
        <v>0</v>
      </c>
      <c r="AM1592" s="111">
        <f t="shared" si="2247"/>
        <v>0</v>
      </c>
      <c r="AN1592" s="111">
        <f t="shared" si="2247"/>
        <v>0</v>
      </c>
      <c r="AO1592" s="111">
        <f t="shared" si="2247"/>
        <v>0</v>
      </c>
      <c r="AP1592" s="111">
        <f t="shared" si="2247"/>
        <v>0</v>
      </c>
      <c r="AQ1592" s="111">
        <f t="shared" si="2247"/>
        <v>0</v>
      </c>
      <c r="AR1592" s="111">
        <f t="shared" si="2247"/>
        <v>0</v>
      </c>
      <c r="AS1592" s="111">
        <f t="shared" si="2247"/>
        <v>0</v>
      </c>
      <c r="AT1592" s="111">
        <f t="shared" si="2247"/>
        <v>0</v>
      </c>
      <c r="AU1592" s="111">
        <f t="shared" si="2247"/>
        <v>0</v>
      </c>
      <c r="AV1592" s="111">
        <f t="shared" si="2247"/>
        <v>0</v>
      </c>
      <c r="AW1592" s="111">
        <f t="shared" si="2247"/>
        <v>0</v>
      </c>
      <c r="AX1592" s="111">
        <f t="shared" si="2247"/>
        <v>0</v>
      </c>
      <c r="AY1592" s="111">
        <f t="shared" si="2247"/>
        <v>0</v>
      </c>
      <c r="AZ1592" s="111">
        <f t="shared" si="2247"/>
        <v>0</v>
      </c>
      <c r="BA1592" s="111">
        <f t="shared" si="2247"/>
        <v>0</v>
      </c>
      <c r="BB1592" s="111">
        <f t="shared" si="2247"/>
        <v>0</v>
      </c>
      <c r="BC1592" s="111">
        <f t="shared" si="2247"/>
        <v>0</v>
      </c>
      <c r="BD1592" s="111">
        <f t="shared" si="2247"/>
        <v>0</v>
      </c>
      <c r="BE1592" s="111">
        <f t="shared" si="2247"/>
        <v>0</v>
      </c>
      <c r="BF1592" s="111">
        <f t="shared" si="2247"/>
        <v>0</v>
      </c>
      <c r="BG1592" s="111">
        <f t="shared" si="2247"/>
        <v>0</v>
      </c>
      <c r="BH1592" s="111">
        <f t="shared" si="2247"/>
        <v>0</v>
      </c>
      <c r="BI1592" s="111">
        <f t="shared" si="2247"/>
        <v>0</v>
      </c>
      <c r="BJ1592" s="225">
        <f>SUM(BJ1589:BJ1591)</f>
        <v>0</v>
      </c>
      <c r="BK1592" s="225">
        <f>SUM(BK1589:BK1591)</f>
        <v>0</v>
      </c>
      <c r="BL1592" s="225">
        <f>SUM(BL1589:BL1591)</f>
        <v>0</v>
      </c>
      <c r="BM1592" s="112"/>
      <c r="BN1592" s="112"/>
      <c r="BO1592" s="112"/>
      <c r="BP1592" s="112"/>
      <c r="BQ1592" s="111">
        <f t="shared" ref="BQ1592:CD1592" si="2248">SUM(BQ1589:BQ1591)</f>
        <v>0</v>
      </c>
      <c r="BR1592" s="247"/>
      <c r="BS1592" s="111">
        <f t="shared" si="2248"/>
        <v>0</v>
      </c>
      <c r="BT1592" s="111">
        <f t="shared" si="2248"/>
        <v>0</v>
      </c>
      <c r="BU1592" s="111">
        <f t="shared" si="2248"/>
        <v>0</v>
      </c>
      <c r="BV1592" s="111">
        <f t="shared" si="2248"/>
        <v>0</v>
      </c>
      <c r="BW1592" s="111">
        <f t="shared" si="2248"/>
        <v>0</v>
      </c>
      <c r="BX1592" s="225">
        <f>SUM(BX1589:BX1591)</f>
        <v>0</v>
      </c>
      <c r="BY1592" s="225">
        <f>SUM(BY1589:BY1591)</f>
        <v>0</v>
      </c>
      <c r="BZ1592" s="111">
        <f t="shared" si="2248"/>
        <v>0</v>
      </c>
      <c r="CA1592" s="111">
        <f t="shared" si="2248"/>
        <v>0</v>
      </c>
      <c r="CB1592" s="111">
        <f t="shared" si="2248"/>
        <v>0</v>
      </c>
      <c r="CC1592" s="111">
        <f t="shared" si="2248"/>
        <v>0</v>
      </c>
      <c r="CD1592" s="111">
        <f t="shared" si="2248"/>
        <v>0</v>
      </c>
      <c r="CE1592" s="225">
        <f>SUM(CE1589:CE1591)</f>
        <v>0</v>
      </c>
      <c r="CF1592" s="247"/>
      <c r="CG1592" s="570"/>
      <c r="CH1592" s="570"/>
      <c r="CI1592" s="112"/>
      <c r="CJ1592" s="112"/>
      <c r="CK1592" s="112"/>
    </row>
    <row r="1593" spans="1:89" hidden="1" outlineLevel="1">
      <c r="A1593" s="117"/>
      <c r="B1593" s="117"/>
      <c r="C1593" s="95" t="s">
        <v>125</v>
      </c>
      <c r="D1593" s="122" t="s">
        <v>105</v>
      </c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24"/>
      <c r="AB1593" s="112"/>
      <c r="AC1593" s="246"/>
      <c r="AD1593" s="246"/>
      <c r="AE1593" s="246"/>
      <c r="AF1593" s="246"/>
      <c r="AG1593" s="246"/>
      <c r="AH1593" s="246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246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246"/>
      <c r="CG1593" s="582"/>
      <c r="CH1593" s="582"/>
      <c r="CI1593" s="112"/>
      <c r="CJ1593" s="112"/>
      <c r="CK1593" s="112"/>
    </row>
    <row r="1594" spans="1:89" hidden="1" outlineLevel="1">
      <c r="A1594" s="117"/>
      <c r="B1594" s="117"/>
      <c r="C1594" s="100"/>
      <c r="D1594" s="117"/>
      <c r="E1594" s="124"/>
      <c r="F1594" s="124"/>
      <c r="G1594" s="111">
        <f>J1594+O1594+P1594+Q1594+R1594</f>
        <v>0</v>
      </c>
      <c r="H1594" s="225">
        <f t="shared" ref="H1594:J1596" si="2249">SUM(I1594:L1594)</f>
        <v>0</v>
      </c>
      <c r="I1594" s="225">
        <f t="shared" si="2249"/>
        <v>0</v>
      </c>
      <c r="J1594" s="111">
        <f t="shared" si="2249"/>
        <v>0</v>
      </c>
      <c r="K1594" s="123"/>
      <c r="L1594" s="123"/>
      <c r="M1594" s="123"/>
      <c r="N1594" s="123"/>
      <c r="O1594" s="123"/>
      <c r="P1594" s="123"/>
      <c r="Q1594" s="123"/>
      <c r="R1594" s="123"/>
      <c r="S1594" s="221"/>
      <c r="T1594" s="123"/>
      <c r="U1594" s="123"/>
      <c r="V1594" s="123"/>
      <c r="W1594" s="123"/>
      <c r="X1594" s="123"/>
      <c r="Y1594" s="123"/>
      <c r="Z1594" s="221"/>
      <c r="AA1594" s="124"/>
      <c r="AB1594" s="111">
        <f>AI1594+AX1594+BA1594+BD1594+BG1594</f>
        <v>0</v>
      </c>
      <c r="AC1594" s="247"/>
      <c r="AD1594" s="247"/>
      <c r="AE1594" s="247"/>
      <c r="AF1594" s="247"/>
      <c r="AG1594" s="247"/>
      <c r="AH1594" s="247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221"/>
      <c r="BK1594" s="221"/>
      <c r="BL1594" s="221"/>
      <c r="BM1594" s="124"/>
      <c r="BN1594" s="124"/>
      <c r="BO1594" s="124"/>
      <c r="BP1594" s="124"/>
      <c r="BQ1594" s="111">
        <f>SUM(BS1594:BW1594)</f>
        <v>0</v>
      </c>
      <c r="BR1594" s="247"/>
      <c r="BS1594" s="123"/>
      <c r="BT1594" s="123"/>
      <c r="BU1594" s="123"/>
      <c r="BV1594" s="123"/>
      <c r="BW1594" s="123"/>
      <c r="BX1594" s="221"/>
      <c r="BY1594" s="221"/>
      <c r="BZ1594" s="111">
        <f>SUM(CA1594:CD1594)</f>
        <v>0</v>
      </c>
      <c r="CA1594" s="123"/>
      <c r="CB1594" s="123"/>
      <c r="CC1594" s="123"/>
      <c r="CD1594" s="123"/>
      <c r="CE1594" s="221"/>
      <c r="CF1594" s="229"/>
      <c r="CG1594" s="578"/>
      <c r="CH1594" s="578"/>
      <c r="CI1594" s="124"/>
      <c r="CJ1594" s="124"/>
      <c r="CK1594" s="117"/>
    </row>
    <row r="1595" spans="1:89" hidden="1" outlineLevel="1">
      <c r="A1595" s="117"/>
      <c r="B1595" s="117"/>
      <c r="C1595" s="100"/>
      <c r="D1595" s="117"/>
      <c r="E1595" s="124"/>
      <c r="F1595" s="124"/>
      <c r="G1595" s="111">
        <f>J1595+O1595+P1595+Q1595+R1595</f>
        <v>0</v>
      </c>
      <c r="H1595" s="225">
        <f t="shared" si="2249"/>
        <v>0</v>
      </c>
      <c r="I1595" s="225">
        <f t="shared" si="2249"/>
        <v>0</v>
      </c>
      <c r="J1595" s="111">
        <f t="shared" si="2249"/>
        <v>0</v>
      </c>
      <c r="K1595" s="90"/>
      <c r="L1595" s="90"/>
      <c r="M1595" s="90"/>
      <c r="N1595" s="90"/>
      <c r="O1595" s="90"/>
      <c r="P1595" s="90"/>
      <c r="Q1595" s="90"/>
      <c r="R1595" s="90"/>
      <c r="S1595" s="224"/>
      <c r="T1595" s="87"/>
      <c r="U1595" s="87"/>
      <c r="V1595" s="87"/>
      <c r="W1595" s="87"/>
      <c r="X1595" s="87"/>
      <c r="Y1595" s="87"/>
      <c r="Z1595" s="222"/>
      <c r="AA1595" s="124"/>
      <c r="AB1595" s="111">
        <f>AI1595+AX1595+BA1595+BD1595+BG1595</f>
        <v>0</v>
      </c>
      <c r="AC1595" s="247"/>
      <c r="AD1595" s="247"/>
      <c r="AE1595" s="247"/>
      <c r="AF1595" s="247"/>
      <c r="AG1595" s="247"/>
      <c r="AH1595" s="247"/>
      <c r="AI1595" s="87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221"/>
      <c r="BK1595" s="221"/>
      <c r="BL1595" s="221"/>
      <c r="BM1595" s="124"/>
      <c r="BN1595" s="124"/>
      <c r="BO1595" s="124"/>
      <c r="BP1595" s="124"/>
      <c r="BQ1595" s="111">
        <f>SUM(BS1595:BW1595)</f>
        <v>0</v>
      </c>
      <c r="BR1595" s="247"/>
      <c r="BS1595" s="123"/>
      <c r="BT1595" s="123"/>
      <c r="BU1595" s="123"/>
      <c r="BV1595" s="123"/>
      <c r="BW1595" s="123"/>
      <c r="BX1595" s="221"/>
      <c r="BY1595" s="221"/>
      <c r="BZ1595" s="111">
        <f>SUM(CA1595:CD1595)</f>
        <v>0</v>
      </c>
      <c r="CA1595" s="123"/>
      <c r="CB1595" s="123"/>
      <c r="CC1595" s="123"/>
      <c r="CD1595" s="123"/>
      <c r="CE1595" s="221"/>
      <c r="CF1595" s="229"/>
      <c r="CG1595" s="578"/>
      <c r="CH1595" s="578"/>
      <c r="CI1595" s="124"/>
      <c r="CJ1595" s="124"/>
      <c r="CK1595" s="117"/>
    </row>
    <row r="1596" spans="1:89" hidden="1" outlineLevel="1">
      <c r="A1596" s="117"/>
      <c r="B1596" s="117"/>
      <c r="C1596" s="100" t="s">
        <v>104</v>
      </c>
      <c r="D1596" s="117"/>
      <c r="E1596" s="124"/>
      <c r="F1596" s="124"/>
      <c r="G1596" s="111">
        <f>J1596+O1596+P1596+Q1596+R1596</f>
        <v>0</v>
      </c>
      <c r="H1596" s="225">
        <f t="shared" si="2249"/>
        <v>0</v>
      </c>
      <c r="I1596" s="225">
        <f t="shared" si="2249"/>
        <v>0</v>
      </c>
      <c r="J1596" s="111">
        <f t="shared" si="2249"/>
        <v>0</v>
      </c>
      <c r="K1596" s="90"/>
      <c r="L1596" s="90"/>
      <c r="M1596" s="90"/>
      <c r="N1596" s="90"/>
      <c r="O1596" s="90"/>
      <c r="P1596" s="90"/>
      <c r="Q1596" s="90"/>
      <c r="R1596" s="90"/>
      <c r="S1596" s="224"/>
      <c r="T1596" s="87"/>
      <c r="U1596" s="87"/>
      <c r="V1596" s="87"/>
      <c r="W1596" s="87"/>
      <c r="X1596" s="87"/>
      <c r="Y1596" s="87"/>
      <c r="Z1596" s="222"/>
      <c r="AA1596" s="124"/>
      <c r="AB1596" s="111">
        <f>AI1596+AX1596+BA1596+BD1596+BG1596</f>
        <v>0</v>
      </c>
      <c r="AC1596" s="247"/>
      <c r="AD1596" s="247"/>
      <c r="AE1596" s="247"/>
      <c r="AF1596" s="247"/>
      <c r="AG1596" s="247"/>
      <c r="AH1596" s="247"/>
      <c r="AI1596" s="87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221"/>
      <c r="BK1596" s="221"/>
      <c r="BL1596" s="221"/>
      <c r="BM1596" s="124"/>
      <c r="BN1596" s="124"/>
      <c r="BO1596" s="124"/>
      <c r="BP1596" s="124"/>
      <c r="BQ1596" s="111">
        <f>SUM(BS1596:BW1596)</f>
        <v>0</v>
      </c>
      <c r="BR1596" s="247"/>
      <c r="BS1596" s="123"/>
      <c r="BT1596" s="123"/>
      <c r="BU1596" s="123"/>
      <c r="BV1596" s="123"/>
      <c r="BW1596" s="123"/>
      <c r="BX1596" s="221"/>
      <c r="BY1596" s="221"/>
      <c r="BZ1596" s="111">
        <f>SUM(CA1596:CD1596)</f>
        <v>0</v>
      </c>
      <c r="CA1596" s="123"/>
      <c r="CB1596" s="123"/>
      <c r="CC1596" s="123"/>
      <c r="CD1596" s="123"/>
      <c r="CE1596" s="221"/>
      <c r="CF1596" s="229"/>
      <c r="CG1596" s="578"/>
      <c r="CH1596" s="578"/>
      <c r="CI1596" s="124"/>
      <c r="CJ1596" s="124"/>
      <c r="CK1596" s="117"/>
    </row>
    <row r="1597" spans="1:89" hidden="1" outlineLevel="1">
      <c r="A1597" s="117"/>
      <c r="B1597" s="117"/>
      <c r="C1597" s="97"/>
      <c r="D1597" s="124" t="s">
        <v>13</v>
      </c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24"/>
      <c r="AB1597" s="111">
        <f>SUM(AB1594:AB1596)</f>
        <v>0</v>
      </c>
      <c r="AC1597" s="247"/>
      <c r="AD1597" s="247"/>
      <c r="AE1597" s="247"/>
      <c r="AF1597" s="247"/>
      <c r="AG1597" s="247"/>
      <c r="AH1597" s="247"/>
      <c r="AI1597" s="111">
        <f>SUM(AI1594:AI1596)</f>
        <v>0</v>
      </c>
      <c r="AJ1597" s="111">
        <f>SUM(AJ1594:AJ1596)</f>
        <v>0</v>
      </c>
      <c r="AK1597" s="111">
        <f t="shared" ref="AK1597:BI1597" si="2250">SUM(AK1594:AK1596)</f>
        <v>0</v>
      </c>
      <c r="AL1597" s="111">
        <f t="shared" si="2250"/>
        <v>0</v>
      </c>
      <c r="AM1597" s="111">
        <f t="shared" si="2250"/>
        <v>0</v>
      </c>
      <c r="AN1597" s="111">
        <f t="shared" si="2250"/>
        <v>0</v>
      </c>
      <c r="AO1597" s="111">
        <f t="shared" si="2250"/>
        <v>0</v>
      </c>
      <c r="AP1597" s="111">
        <f t="shared" si="2250"/>
        <v>0</v>
      </c>
      <c r="AQ1597" s="111">
        <f t="shared" si="2250"/>
        <v>0</v>
      </c>
      <c r="AR1597" s="111">
        <f t="shared" si="2250"/>
        <v>0</v>
      </c>
      <c r="AS1597" s="111">
        <f t="shared" si="2250"/>
        <v>0</v>
      </c>
      <c r="AT1597" s="111">
        <f t="shared" si="2250"/>
        <v>0</v>
      </c>
      <c r="AU1597" s="111">
        <f t="shared" si="2250"/>
        <v>0</v>
      </c>
      <c r="AV1597" s="111">
        <f t="shared" si="2250"/>
        <v>0</v>
      </c>
      <c r="AW1597" s="111">
        <f t="shared" si="2250"/>
        <v>0</v>
      </c>
      <c r="AX1597" s="111">
        <f t="shared" si="2250"/>
        <v>0</v>
      </c>
      <c r="AY1597" s="111">
        <f t="shared" si="2250"/>
        <v>0</v>
      </c>
      <c r="AZ1597" s="111">
        <f t="shared" si="2250"/>
        <v>0</v>
      </c>
      <c r="BA1597" s="111">
        <f t="shared" si="2250"/>
        <v>0</v>
      </c>
      <c r="BB1597" s="111">
        <f t="shared" si="2250"/>
        <v>0</v>
      </c>
      <c r="BC1597" s="111">
        <f t="shared" si="2250"/>
        <v>0</v>
      </c>
      <c r="BD1597" s="111">
        <f t="shared" si="2250"/>
        <v>0</v>
      </c>
      <c r="BE1597" s="111">
        <f t="shared" si="2250"/>
        <v>0</v>
      </c>
      <c r="BF1597" s="111">
        <f t="shared" si="2250"/>
        <v>0</v>
      </c>
      <c r="BG1597" s="111">
        <f t="shared" si="2250"/>
        <v>0</v>
      </c>
      <c r="BH1597" s="111">
        <f t="shared" si="2250"/>
        <v>0</v>
      </c>
      <c r="BI1597" s="111">
        <f t="shared" si="2250"/>
        <v>0</v>
      </c>
      <c r="BJ1597" s="225">
        <f>SUM(BJ1594:BJ1596)</f>
        <v>0</v>
      </c>
      <c r="BK1597" s="225">
        <f>SUM(BK1594:BK1596)</f>
        <v>0</v>
      </c>
      <c r="BL1597" s="225">
        <f>SUM(BL1594:BL1596)</f>
        <v>0</v>
      </c>
      <c r="BM1597" s="112"/>
      <c r="BN1597" s="112"/>
      <c r="BO1597" s="112"/>
      <c r="BP1597" s="112"/>
      <c r="BQ1597" s="111">
        <f t="shared" ref="BQ1597:CD1597" si="2251">SUM(BQ1594:BQ1596)</f>
        <v>0</v>
      </c>
      <c r="BR1597" s="247"/>
      <c r="BS1597" s="111">
        <f t="shared" si="2251"/>
        <v>0</v>
      </c>
      <c r="BT1597" s="111">
        <f t="shared" si="2251"/>
        <v>0</v>
      </c>
      <c r="BU1597" s="111">
        <f t="shared" si="2251"/>
        <v>0</v>
      </c>
      <c r="BV1597" s="111">
        <f t="shared" si="2251"/>
        <v>0</v>
      </c>
      <c r="BW1597" s="111">
        <f t="shared" si="2251"/>
        <v>0</v>
      </c>
      <c r="BX1597" s="225">
        <f>SUM(BX1594:BX1596)</f>
        <v>0</v>
      </c>
      <c r="BY1597" s="225">
        <f>SUM(BY1594:BY1596)</f>
        <v>0</v>
      </c>
      <c r="BZ1597" s="111">
        <f t="shared" si="2251"/>
        <v>0</v>
      </c>
      <c r="CA1597" s="111">
        <f t="shared" si="2251"/>
        <v>0</v>
      </c>
      <c r="CB1597" s="111">
        <f t="shared" si="2251"/>
        <v>0</v>
      </c>
      <c r="CC1597" s="111">
        <f t="shared" si="2251"/>
        <v>0</v>
      </c>
      <c r="CD1597" s="111">
        <f t="shared" si="2251"/>
        <v>0</v>
      </c>
      <c r="CE1597" s="225">
        <f>SUM(CE1594:CE1596)</f>
        <v>0</v>
      </c>
      <c r="CF1597" s="247"/>
      <c r="CG1597" s="570"/>
      <c r="CH1597" s="570"/>
      <c r="CI1597" s="112"/>
      <c r="CJ1597" s="112"/>
      <c r="CK1597" s="112"/>
    </row>
    <row r="1598" spans="1:89" ht="78.75" outlineLevel="1">
      <c r="A1598" s="119"/>
      <c r="B1598" s="119"/>
      <c r="C1598" s="101">
        <v>2</v>
      </c>
      <c r="D1598" s="25" t="s">
        <v>291</v>
      </c>
      <c r="E1598" s="173"/>
      <c r="F1598" s="173"/>
      <c r="G1598" s="173"/>
      <c r="H1598" s="173"/>
      <c r="I1598" s="173"/>
      <c r="J1598" s="173"/>
      <c r="K1598" s="173"/>
      <c r="L1598" s="173"/>
      <c r="M1598" s="173"/>
      <c r="N1598" s="173"/>
      <c r="O1598" s="173"/>
      <c r="P1598" s="173"/>
      <c r="Q1598" s="173"/>
      <c r="R1598" s="173"/>
      <c r="S1598" s="173"/>
      <c r="T1598" s="173"/>
      <c r="U1598" s="173"/>
      <c r="V1598" s="173"/>
      <c r="W1598" s="173"/>
      <c r="X1598" s="173"/>
      <c r="Y1598" s="173"/>
      <c r="Z1598" s="173"/>
      <c r="AA1598" s="173"/>
      <c r="AB1598" s="173"/>
      <c r="AC1598" s="252"/>
      <c r="AD1598" s="252"/>
      <c r="AE1598" s="252"/>
      <c r="AF1598" s="252"/>
      <c r="AG1598" s="252"/>
      <c r="AH1598" s="252"/>
      <c r="AI1598" s="173"/>
      <c r="AJ1598" s="164">
        <f>AJ1604+AJ1609+AJ1614+AJ1619+AJ1624+AJ1629+AJ1635+AJ1640+AJ1645+AJ1650+AJ1655+AJ1660</f>
        <v>12.386030052336615</v>
      </c>
      <c r="AK1598" s="164">
        <f>AK1604+AK1609+AK1614+AK1619+AK1624+AK1629+AK1635+AK1640+AK1645+AK1650+AK1655+AK1660</f>
        <v>0.25600588677035968</v>
      </c>
      <c r="AL1598" s="173"/>
      <c r="AM1598" s="164">
        <f>AM1604+AM1609+AM1614+AM1619+AM1624+AM1629+AM1635+AM1640+AM1645+AM1650+AM1655+AM1660</f>
        <v>0.18002881000000001</v>
      </c>
      <c r="AN1598" s="164">
        <f>AN1604+AN1609+AN1614+AN1619+AN1624+AN1629+AN1635+AN1640+AN1645+AN1650+AN1655+AN1660</f>
        <v>3.1333896800000002E-3</v>
      </c>
      <c r="AO1598" s="173"/>
      <c r="AP1598" s="164">
        <f>AP1604+AP1609+AP1614+AP1619+AP1624+AP1629+AP1635+AP1640+AP1645+AP1650+AP1655+AP1660</f>
        <v>1.9083053859999999</v>
      </c>
      <c r="AQ1598" s="164">
        <f>AQ1604+AQ1609+AQ1614+AQ1619+AQ1624+AQ1629+AQ1635+AQ1640+AQ1645+AQ1650+AQ1655+AQ1660</f>
        <v>3.3213930608E-2</v>
      </c>
      <c r="AR1598" s="173"/>
      <c r="AS1598" s="164">
        <f>AS1604+AS1609+AS1614+AS1619+AS1624+AS1629+AS1635+AS1640+AS1645+AS1650+AS1655+AS1660</f>
        <v>3.1685070560000002</v>
      </c>
      <c r="AT1598" s="164">
        <f>AT1604+AT1609+AT1614+AT1619+AT1624+AT1629+AT1635+AT1640+AT1645+AT1650+AT1655+AT1660</f>
        <v>5.5147658368000008E-2</v>
      </c>
      <c r="AU1598" s="173"/>
      <c r="AV1598" s="164">
        <f>AV1604+AV1609+AV1614+AV1619+AV1624+AV1629+AV1635+AV1640+AV1645+AV1650+AV1655+AV1660</f>
        <v>2.5204033400000001</v>
      </c>
      <c r="AW1598" s="164">
        <f>AW1604+AW1609+AW1614+AW1619+AW1624+AW1629+AW1635+AW1640+AW1645+AW1650+AW1655+AW1660</f>
        <v>4.3867455520000001E-2</v>
      </c>
      <c r="AX1598" s="173"/>
      <c r="AY1598" s="164">
        <f>AY1604+AY1609+AY1614+AY1619+AY1624+AY1629+AY1635+AY1640+AY1645+AY1650+AY1655+AY1660</f>
        <v>7.7772445919999997</v>
      </c>
      <c r="AZ1598" s="164">
        <f>AZ1604+AZ1609+AZ1614+AZ1619+AZ1624+AZ1629+AZ1635+AZ1640+AZ1645+AZ1650+AZ1655+AZ1660</f>
        <v>0.13536243417600002</v>
      </c>
      <c r="BA1598" s="173"/>
      <c r="BB1598" s="164">
        <f>BB1604+BB1609+BB1614+BB1619+BB1624+BB1629+BB1635+BB1640+BB1645+BB1650+BB1655+BB1660</f>
        <v>4.1406626299999996</v>
      </c>
      <c r="BC1598" s="164">
        <f>BC1604+BC1609+BC1614+BC1619+BC1624+BC1629+BC1635+BC1640+BC1645+BC1650+BC1655+BC1660</f>
        <v>7.2067962640000011E-2</v>
      </c>
      <c r="BD1598" s="173"/>
      <c r="BE1598" s="164">
        <f>BE1604+BE1609+BE1614+BE1619+BE1624+BE1629+BE1635+BE1640+BE1645+BE1650+BE1655+BE1660</f>
        <v>4.1406626299999996</v>
      </c>
      <c r="BF1598" s="164">
        <f>BF1604+BF1609+BF1614+BF1619+BF1624+BF1629+BF1635+BF1640+BF1645+BF1650+BF1655+BF1660</f>
        <v>7.2067962640000011E-2</v>
      </c>
      <c r="BG1598" s="173"/>
      <c r="BH1598" s="164">
        <f>BH1604+BH1609+BH1614+BH1619+BH1624+BH1629+BH1635+BH1640+BH1645+BH1650+BH1655+BH1660</f>
        <v>4.1406626299999996</v>
      </c>
      <c r="BI1598" s="164">
        <f>BI1604+BI1609+BI1614+BI1619+BI1624+BI1629+BI1635+BI1640+BI1645+BI1650+BI1655+BI1660</f>
        <v>7.2067962640000011E-2</v>
      </c>
      <c r="BJ1598" s="173"/>
      <c r="BK1598" s="164">
        <f>BK1604+BK1609+BK1614+BK1619+BK1624+BK1629+BK1635+BK1640+BK1645+BK1650+BK1655+BK1660</f>
        <v>4.1406626299999996</v>
      </c>
      <c r="BL1598" s="164">
        <f>BL1604+BL1609+BL1614+BL1619+BL1624+BL1629+BL1635+BL1640+BL1645+BL1650+BL1655+BL1660</f>
        <v>7.2067962640000011E-2</v>
      </c>
      <c r="BM1598" s="173"/>
      <c r="BN1598" s="173"/>
      <c r="BO1598" s="173"/>
      <c r="BP1598" s="173"/>
      <c r="BQ1598" s="164">
        <f>BQ1604+BQ1609+BQ1614+BQ1619+BQ1624+BQ1629+BQ1635+BQ1640+BQ1645+BQ1650+BQ1655+BQ1660</f>
        <v>0.85396246885935689</v>
      </c>
      <c r="BR1598" s="248"/>
      <c r="BS1598" s="164">
        <f>BS1604+BS1609+BS1614+BS1619+BS1624+BS1629+BS1635+BS1640+BS1645+BS1650+BS1655+BS1660</f>
        <v>0</v>
      </c>
      <c r="BT1598" s="164">
        <f t="shared" ref="BT1598:CH1598" si="2252">BT1604+BT1609+BT1614+BT1619+BT1624+BT1629+BT1635+BT1640+BT1645+BT1650+BT1655+BT1660</f>
        <v>2.1147577377875329E-2</v>
      </c>
      <c r="BU1598" s="164">
        <f t="shared" si="2252"/>
        <v>0.40333636000000006</v>
      </c>
      <c r="BV1598" s="164">
        <f t="shared" si="2252"/>
        <v>0.21473926574074076</v>
      </c>
      <c r="BW1598" s="164">
        <f t="shared" si="2252"/>
        <v>0.21473926574074076</v>
      </c>
      <c r="BX1598" s="164">
        <f t="shared" si="2252"/>
        <v>0.21473926574074076</v>
      </c>
      <c r="BY1598" s="164">
        <f t="shared" si="2252"/>
        <v>0.21473926574074076</v>
      </c>
      <c r="BZ1598" s="164">
        <f t="shared" si="2252"/>
        <v>0.20680312000000003</v>
      </c>
      <c r="CA1598" s="164">
        <f t="shared" si="2252"/>
        <v>0</v>
      </c>
      <c r="CB1598" s="164">
        <f t="shared" si="2252"/>
        <v>0</v>
      </c>
      <c r="CC1598" s="164">
        <f t="shared" si="2252"/>
        <v>0.20680312000000003</v>
      </c>
      <c r="CD1598" s="164">
        <f t="shared" si="2252"/>
        <v>0</v>
      </c>
      <c r="CE1598" s="164">
        <f t="shared" si="2252"/>
        <v>0</v>
      </c>
      <c r="CF1598" s="164">
        <f t="shared" si="2252"/>
        <v>0</v>
      </c>
      <c r="CG1598" s="164">
        <f t="shared" si="2252"/>
        <v>0</v>
      </c>
      <c r="CH1598" s="164">
        <f t="shared" si="2252"/>
        <v>0</v>
      </c>
      <c r="CI1598" s="173"/>
      <c r="CJ1598" s="173"/>
      <c r="CK1598" s="173"/>
    </row>
    <row r="1599" spans="1:89" outlineLevel="1">
      <c r="A1599" s="117"/>
      <c r="B1599" s="117"/>
      <c r="C1599" s="95" t="s">
        <v>51</v>
      </c>
      <c r="D1599" s="122" t="s">
        <v>101</v>
      </c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23"/>
      <c r="AB1599" s="112"/>
      <c r="AC1599" s="246"/>
      <c r="AD1599" s="246"/>
      <c r="AE1599" s="246"/>
      <c r="AF1599" s="246"/>
      <c r="AG1599" s="246"/>
      <c r="AH1599" s="246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246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246"/>
      <c r="CG1599" s="582"/>
      <c r="CH1599" s="582"/>
      <c r="CI1599" s="112"/>
      <c r="CJ1599" s="112"/>
      <c r="CK1599" s="112"/>
    </row>
    <row r="1600" spans="1:89" outlineLevel="1">
      <c r="A1600" s="214"/>
      <c r="B1600" s="214"/>
      <c r="C1600" s="103" t="s">
        <v>126</v>
      </c>
      <c r="D1600" s="583" t="s">
        <v>106</v>
      </c>
      <c r="E1600" s="214"/>
      <c r="F1600" s="214"/>
      <c r="G1600" s="575">
        <f t="shared" ref="G1600:G1603" si="2253">J1600+O1600+P1600+Q1600+I1600</f>
        <v>0</v>
      </c>
      <c r="H1600" s="225"/>
      <c r="I1600" s="571"/>
      <c r="J1600" s="225"/>
      <c r="K1600" s="221"/>
      <c r="L1600" s="221"/>
      <c r="M1600" s="221"/>
      <c r="N1600" s="221"/>
      <c r="O1600" s="571"/>
      <c r="P1600" s="221"/>
      <c r="Q1600" s="221"/>
      <c r="R1600" s="221"/>
      <c r="S1600" s="221"/>
      <c r="T1600" s="221">
        <f t="shared" ref="T1600:T1603" si="2254">SUM(U1600:Z1600)</f>
        <v>0</v>
      </c>
      <c r="U1600" s="221"/>
      <c r="V1600" s="221"/>
      <c r="W1600" s="221"/>
      <c r="X1600" s="221"/>
      <c r="Y1600" s="221"/>
      <c r="Z1600" s="221"/>
      <c r="AA1600" s="214"/>
      <c r="AB1600" s="225"/>
      <c r="AC1600" s="247"/>
      <c r="AD1600" s="247"/>
      <c r="AE1600" s="247"/>
      <c r="AF1600" s="247"/>
      <c r="AG1600" s="247"/>
      <c r="AH1600" s="247"/>
      <c r="AI1600" s="221"/>
      <c r="AJ1600" s="221"/>
      <c r="AK1600" s="221"/>
      <c r="AL1600" s="221"/>
      <c r="AM1600" s="222"/>
      <c r="AN1600" s="221"/>
      <c r="AO1600" s="221"/>
      <c r="AP1600" s="222"/>
      <c r="AQ1600" s="221"/>
      <c r="AR1600" s="221"/>
      <c r="AS1600" s="222"/>
      <c r="AT1600" s="221"/>
      <c r="AU1600" s="221"/>
      <c r="AV1600" s="222"/>
      <c r="AW1600" s="221"/>
      <c r="AX1600" s="222"/>
      <c r="AY1600" s="222"/>
      <c r="AZ1600" s="222"/>
      <c r="BA1600" s="221"/>
      <c r="BB1600" s="222"/>
      <c r="BC1600" s="221"/>
      <c r="BD1600" s="221"/>
      <c r="BE1600" s="222"/>
      <c r="BF1600" s="221"/>
      <c r="BG1600" s="221"/>
      <c r="BH1600" s="222"/>
      <c r="BI1600" s="221"/>
      <c r="BJ1600" s="221"/>
      <c r="BK1600" s="222"/>
      <c r="BL1600" s="221"/>
      <c r="BM1600" s="221"/>
      <c r="BN1600" s="221"/>
      <c r="BO1600" s="221"/>
      <c r="BP1600" s="221"/>
      <c r="BQ1600" s="225"/>
      <c r="BR1600" s="221"/>
      <c r="BS1600" s="221"/>
      <c r="BT1600" s="221"/>
      <c r="BU1600" s="221"/>
      <c r="BV1600" s="221"/>
      <c r="BW1600" s="221"/>
      <c r="BX1600" s="221"/>
      <c r="BY1600" s="221"/>
      <c r="BZ1600" s="225"/>
      <c r="CA1600" s="221"/>
      <c r="CB1600" s="221"/>
      <c r="CC1600" s="221"/>
      <c r="CD1600" s="221"/>
      <c r="CE1600" s="221"/>
      <c r="CF1600" s="229"/>
      <c r="CG1600" s="578"/>
      <c r="CH1600" s="578"/>
      <c r="CI1600" s="112"/>
      <c r="CJ1600" s="112"/>
      <c r="CK1600" s="112"/>
    </row>
    <row r="1601" spans="1:89" ht="60" outlineLevel="1">
      <c r="A1601" s="214"/>
      <c r="B1601" s="214"/>
      <c r="C1601" s="103"/>
      <c r="D1601" s="231" t="s">
        <v>337</v>
      </c>
      <c r="E1601" s="214" t="s">
        <v>75</v>
      </c>
      <c r="F1601" s="214" t="s">
        <v>14</v>
      </c>
      <c r="G1601" s="599">
        <f t="shared" si="2253"/>
        <v>355</v>
      </c>
      <c r="H1601" s="225"/>
      <c r="I1601" s="571">
        <v>10</v>
      </c>
      <c r="J1601" s="225"/>
      <c r="K1601" s="224">
        <v>0</v>
      </c>
      <c r="L1601" s="224">
        <v>46</v>
      </c>
      <c r="M1601" s="224">
        <v>34</v>
      </c>
      <c r="N1601" s="224">
        <v>35</v>
      </c>
      <c r="O1601" s="571">
        <f t="shared" ref="O1601:O1602" si="2255">SUM(K1601:N1601)</f>
        <v>115</v>
      </c>
      <c r="P1601" s="224">
        <v>115</v>
      </c>
      <c r="Q1601" s="224">
        <v>115</v>
      </c>
      <c r="R1601" s="224">
        <v>115</v>
      </c>
      <c r="S1601" s="224">
        <v>115</v>
      </c>
      <c r="T1601" s="221">
        <f t="shared" si="2254"/>
        <v>59</v>
      </c>
      <c r="U1601" s="222"/>
      <c r="V1601" s="222">
        <v>0</v>
      </c>
      <c r="W1601" s="222">
        <v>59</v>
      </c>
      <c r="X1601" s="222"/>
      <c r="Y1601" s="222"/>
      <c r="Z1601" s="222"/>
      <c r="AA1601" s="221" t="s">
        <v>316</v>
      </c>
      <c r="AB1601" s="575">
        <f t="shared" ref="AB1601:AB1602" si="2256">AI1601+AX1601+BA1601+BD1601+AF1601</f>
        <v>4.2224457671832721E-2</v>
      </c>
      <c r="AC1601" s="247"/>
      <c r="AD1601" s="247"/>
      <c r="AE1601" s="247"/>
      <c r="AF1601" s="247"/>
      <c r="AG1601" s="247"/>
      <c r="AH1601" s="247"/>
      <c r="AI1601" s="222">
        <v>6.1664376718327191E-3</v>
      </c>
      <c r="AJ1601" s="568">
        <v>2.1243377779463719</v>
      </c>
      <c r="AK1601" s="222">
        <v>4.2807251706047454E-2</v>
      </c>
      <c r="AL1601" s="353">
        <v>0</v>
      </c>
      <c r="AM1601" s="222">
        <v>0</v>
      </c>
      <c r="AN1601" s="353">
        <v>0</v>
      </c>
      <c r="AO1601" s="353">
        <v>4.807736E-3</v>
      </c>
      <c r="AP1601" s="222">
        <v>1.656265052</v>
      </c>
      <c r="AQ1601" s="353">
        <v>2.8827185056000001E-2</v>
      </c>
      <c r="AR1601" s="353">
        <v>3.5535440000000001E-3</v>
      </c>
      <c r="AS1601" s="222">
        <v>1.224195908</v>
      </c>
      <c r="AT1601" s="353">
        <v>2.1307049824000002E-2</v>
      </c>
      <c r="AU1601" s="353">
        <v>3.6580599999999999E-3</v>
      </c>
      <c r="AV1601" s="222">
        <v>1.2602016700000001</v>
      </c>
      <c r="AW1601" s="353">
        <v>2.1933727760000001E-2</v>
      </c>
      <c r="AX1601" s="222">
        <v>1.201934E-2</v>
      </c>
      <c r="AY1601" s="222">
        <v>4.1406626299999996</v>
      </c>
      <c r="AZ1601" s="222">
        <v>7.2067962640000011E-2</v>
      </c>
      <c r="BA1601" s="353">
        <v>1.201934E-2</v>
      </c>
      <c r="BB1601" s="222">
        <v>4.1406626299999996</v>
      </c>
      <c r="BC1601" s="222">
        <v>7.2067962640000011E-2</v>
      </c>
      <c r="BD1601" s="222">
        <v>1.201934E-2</v>
      </c>
      <c r="BE1601" s="222">
        <v>4.1406626299999996</v>
      </c>
      <c r="BF1601" s="222">
        <v>7.2067962640000011E-2</v>
      </c>
      <c r="BG1601" s="353">
        <v>1.201934E-2</v>
      </c>
      <c r="BH1601" s="222">
        <v>4.1406626299999996</v>
      </c>
      <c r="BI1601" s="222">
        <v>7.2067962640000011E-2</v>
      </c>
      <c r="BJ1601" s="353">
        <v>1.201934E-2</v>
      </c>
      <c r="BK1601" s="222">
        <v>4.1406626299999996</v>
      </c>
      <c r="BL1601" s="222">
        <v>7.2067962640000011E-2</v>
      </c>
      <c r="BM1601" s="222"/>
      <c r="BN1601" s="222"/>
      <c r="BO1601" s="222"/>
      <c r="BP1601" s="222"/>
      <c r="BQ1601" s="599">
        <f>SUM(BS1601:BW1601)</f>
        <v>0.64421779722222228</v>
      </c>
      <c r="BR1601" s="222"/>
      <c r="BS1601" s="222"/>
      <c r="BT1601" s="256">
        <v>0</v>
      </c>
      <c r="BU1601" s="222">
        <v>0.21473926574074076</v>
      </c>
      <c r="BV1601" s="222">
        <v>0.21473926574074076</v>
      </c>
      <c r="BW1601" s="222">
        <v>0.21473926574074076</v>
      </c>
      <c r="BX1601" s="222">
        <v>0.21473926574074076</v>
      </c>
      <c r="BY1601" s="222">
        <v>0.21473926574074076</v>
      </c>
      <c r="BZ1601" s="225">
        <f>SUM(CA1601:CD1601)</f>
        <v>3.5469139767441864E-2</v>
      </c>
      <c r="CA1601" s="222"/>
      <c r="CB1601" s="222"/>
      <c r="CC1601" s="584">
        <v>3.5469139767441864E-2</v>
      </c>
      <c r="CD1601" s="222"/>
      <c r="CE1601" s="222"/>
      <c r="CF1601" s="226"/>
      <c r="CG1601" s="568"/>
      <c r="CH1601" s="568"/>
      <c r="CI1601" s="117"/>
      <c r="CJ1601" s="117"/>
      <c r="CK1601" s="117"/>
    </row>
    <row r="1602" spans="1:89" ht="60" outlineLevel="1">
      <c r="A1602" s="214"/>
      <c r="B1602" s="214"/>
      <c r="C1602" s="103"/>
      <c r="D1602" s="292" t="s">
        <v>338</v>
      </c>
      <c r="E1602" s="214" t="s">
        <v>75</v>
      </c>
      <c r="F1602" s="214" t="s">
        <v>14</v>
      </c>
      <c r="G1602" s="599">
        <f t="shared" si="2253"/>
        <v>210</v>
      </c>
      <c r="H1602" s="225"/>
      <c r="I1602" s="571">
        <v>45</v>
      </c>
      <c r="J1602" s="225">
        <v>64</v>
      </c>
      <c r="K1602" s="224">
        <v>5</v>
      </c>
      <c r="L1602" s="224">
        <v>7</v>
      </c>
      <c r="M1602" s="224">
        <f>30+24</f>
        <v>54</v>
      </c>
      <c r="N1602" s="224">
        <f>54-19</f>
        <v>35</v>
      </c>
      <c r="O1602" s="571">
        <f t="shared" si="2255"/>
        <v>101</v>
      </c>
      <c r="P1602" s="224">
        <v>0</v>
      </c>
      <c r="Q1602" s="224">
        <v>0</v>
      </c>
      <c r="R1602" s="224">
        <v>0</v>
      </c>
      <c r="S1602" s="224">
        <v>0</v>
      </c>
      <c r="T1602" s="221">
        <f t="shared" si="2254"/>
        <v>344</v>
      </c>
      <c r="U1602" s="222"/>
      <c r="V1602" s="222">
        <v>59</v>
      </c>
      <c r="W1602" s="222">
        <v>285</v>
      </c>
      <c r="X1602" s="222"/>
      <c r="Y1602" s="222"/>
      <c r="Z1602" s="222"/>
      <c r="AA1602" s="222" t="s">
        <v>316</v>
      </c>
      <c r="AB1602" s="575">
        <f t="shared" si="2256"/>
        <v>5.2409765440900563E-2</v>
      </c>
      <c r="AC1602" s="247"/>
      <c r="AD1602" s="247"/>
      <c r="AE1602" s="247"/>
      <c r="AF1602" s="247">
        <v>1.2066443999999999E-2</v>
      </c>
      <c r="AG1602" s="247">
        <v>4.1568899579999998</v>
      </c>
      <c r="AH1602" s="247">
        <v>1.7660256819343131E-2</v>
      </c>
      <c r="AI1602" s="222">
        <v>2.9787205440900563E-2</v>
      </c>
      <c r="AJ1602" s="568">
        <v>10.261692274390244</v>
      </c>
      <c r="AK1602" s="222">
        <v>0.21319863506431222</v>
      </c>
      <c r="AL1602" s="353">
        <v>5.2258000000000003E-4</v>
      </c>
      <c r="AM1602" s="222">
        <v>0.18002881000000001</v>
      </c>
      <c r="AN1602" s="353">
        <v>3.1333896800000002E-3</v>
      </c>
      <c r="AO1602" s="353">
        <v>7.3161199999999997E-4</v>
      </c>
      <c r="AP1602" s="222">
        <v>0.25204033399999998</v>
      </c>
      <c r="AQ1602" s="353">
        <v>4.3867455520000005E-3</v>
      </c>
      <c r="AR1602" s="353">
        <v>5.6438640000000002E-3</v>
      </c>
      <c r="AS1602" s="222">
        <v>1.9443111480000002</v>
      </c>
      <c r="AT1602" s="353">
        <v>3.3840608544000006E-2</v>
      </c>
      <c r="AU1602" s="353">
        <v>3.6580599999999999E-3</v>
      </c>
      <c r="AV1602" s="222">
        <v>1.2602016700000001</v>
      </c>
      <c r="AW1602" s="353">
        <v>2.1933727760000001E-2</v>
      </c>
      <c r="AX1602" s="222">
        <v>1.0556115999999999E-2</v>
      </c>
      <c r="AY1602" s="222">
        <v>3.6365819620000002</v>
      </c>
      <c r="AZ1602" s="222">
        <v>6.3294471536000013E-2</v>
      </c>
      <c r="BA1602" s="353">
        <v>0</v>
      </c>
      <c r="BB1602" s="222">
        <v>0</v>
      </c>
      <c r="BC1602" s="222">
        <v>0</v>
      </c>
      <c r="BD1602" s="222">
        <v>0</v>
      </c>
      <c r="BE1602" s="222">
        <v>0</v>
      </c>
      <c r="BF1602" s="222">
        <v>0</v>
      </c>
      <c r="BG1602" s="353">
        <v>0</v>
      </c>
      <c r="BH1602" s="222">
        <v>0</v>
      </c>
      <c r="BI1602" s="222">
        <v>0</v>
      </c>
      <c r="BJ1602" s="353">
        <v>0</v>
      </c>
      <c r="BK1602" s="222">
        <v>0</v>
      </c>
      <c r="BL1602" s="222">
        <v>0</v>
      </c>
      <c r="BM1602" s="222"/>
      <c r="BN1602" s="222"/>
      <c r="BO1602" s="222"/>
      <c r="BP1602" s="222"/>
      <c r="BQ1602" s="599">
        <f>SUM(BS1602:BW1602)</f>
        <v>0.20974467163713462</v>
      </c>
      <c r="BR1602" s="222"/>
      <c r="BS1602" s="222"/>
      <c r="BT1602" s="256">
        <v>2.1147577377875329E-2</v>
      </c>
      <c r="BU1602" s="222">
        <v>0.18859709425925927</v>
      </c>
      <c r="BV1602" s="222">
        <v>0</v>
      </c>
      <c r="BW1602" s="222">
        <v>0</v>
      </c>
      <c r="BX1602" s="222">
        <v>0</v>
      </c>
      <c r="BY1602" s="222">
        <v>0</v>
      </c>
      <c r="BZ1602" s="225">
        <f>SUM(CA1602:CD1602)</f>
        <v>0.17133398023255816</v>
      </c>
      <c r="CA1602" s="222"/>
      <c r="CB1602" s="222"/>
      <c r="CC1602" s="222">
        <v>0.17133398023255816</v>
      </c>
      <c r="CD1602" s="222"/>
      <c r="CE1602" s="222"/>
      <c r="CF1602" s="226"/>
      <c r="CG1602" s="568"/>
      <c r="CH1602" s="568"/>
      <c r="CI1602" s="117"/>
      <c r="CJ1602" s="117"/>
      <c r="CK1602" s="117"/>
    </row>
    <row r="1603" spans="1:89" outlineLevel="1">
      <c r="A1603" s="117"/>
      <c r="B1603" s="117"/>
      <c r="C1603" s="103"/>
      <c r="D1603" s="131"/>
      <c r="E1603" s="117"/>
      <c r="F1603" s="117"/>
      <c r="G1603" s="111">
        <f t="shared" si="2253"/>
        <v>0</v>
      </c>
      <c r="H1603" s="225">
        <f>SUM(I1603:L1603)</f>
        <v>0</v>
      </c>
      <c r="I1603" s="224">
        <f>SUM(J1603:M1603)</f>
        <v>0</v>
      </c>
      <c r="J1603" s="111">
        <f>SUM(K1603:N1603)</f>
        <v>0</v>
      </c>
      <c r="K1603" s="90"/>
      <c r="L1603" s="90"/>
      <c r="M1603" s="90"/>
      <c r="N1603" s="90"/>
      <c r="O1603" s="90"/>
      <c r="P1603" s="90"/>
      <c r="Q1603" s="90"/>
      <c r="R1603" s="90"/>
      <c r="S1603" s="224"/>
      <c r="T1603" s="221">
        <f t="shared" si="2254"/>
        <v>0</v>
      </c>
      <c r="U1603" s="87"/>
      <c r="V1603" s="87"/>
      <c r="W1603" s="87"/>
      <c r="X1603" s="87"/>
      <c r="Y1603" s="87"/>
      <c r="Z1603" s="222"/>
      <c r="AA1603" s="87"/>
      <c r="AB1603" s="111">
        <f>AI1603+AX1603+BA1603+BD1603+BG1603</f>
        <v>0</v>
      </c>
      <c r="AC1603" s="247"/>
      <c r="AD1603" s="247"/>
      <c r="AE1603" s="247"/>
      <c r="AF1603" s="247"/>
      <c r="AG1603" s="247"/>
      <c r="AH1603" s="247"/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87"/>
      <c r="BG1603" s="87"/>
      <c r="BH1603" s="87"/>
      <c r="BI1603" s="87"/>
      <c r="BJ1603" s="222"/>
      <c r="BK1603" s="222"/>
      <c r="BL1603" s="222"/>
      <c r="BM1603" s="87"/>
      <c r="BN1603" s="87"/>
      <c r="BO1603" s="87"/>
      <c r="BP1603" s="87"/>
      <c r="BQ1603" s="111">
        <f>SUM(BS1603:BW1603)</f>
        <v>0</v>
      </c>
      <c r="BR1603" s="222"/>
      <c r="BS1603" s="87"/>
      <c r="BT1603" s="87"/>
      <c r="BU1603" s="87"/>
      <c r="BV1603" s="87"/>
      <c r="BW1603" s="87"/>
      <c r="BX1603" s="222"/>
      <c r="BY1603" s="222"/>
      <c r="BZ1603" s="111">
        <f>SUM(CA1603:CD1603)</f>
        <v>0</v>
      </c>
      <c r="CA1603" s="87"/>
      <c r="CB1603" s="87"/>
      <c r="CC1603" s="87"/>
      <c r="CD1603" s="87"/>
      <c r="CE1603" s="222"/>
      <c r="CF1603" s="226"/>
      <c r="CG1603" s="568"/>
      <c r="CH1603" s="568"/>
      <c r="CI1603" s="117"/>
      <c r="CJ1603" s="117"/>
      <c r="CK1603" s="117"/>
    </row>
    <row r="1604" spans="1:89" ht="15.75" outlineLevel="1" thickBot="1">
      <c r="A1604" s="117"/>
      <c r="B1604" s="117"/>
      <c r="C1604" s="103"/>
      <c r="D1604" s="37" t="s">
        <v>107</v>
      </c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24"/>
      <c r="AB1604" s="111">
        <f>SUM(AB1601:AB1603)</f>
        <v>9.4634223112733284E-2</v>
      </c>
      <c r="AC1604" s="247"/>
      <c r="AD1604" s="247"/>
      <c r="AE1604" s="247"/>
      <c r="AF1604" s="225">
        <f t="shared" ref="AF1604:AH1604" si="2257">SUM(AF1601:AF1603)</f>
        <v>1.2066443999999999E-2</v>
      </c>
      <c r="AG1604" s="225">
        <f t="shared" si="2257"/>
        <v>4.1568899579999998</v>
      </c>
      <c r="AH1604" s="225">
        <f t="shared" si="2257"/>
        <v>1.7660256819343131E-2</v>
      </c>
      <c r="AI1604" s="111">
        <f>SUM(AI1601:AI1603)</f>
        <v>3.5953643112733281E-2</v>
      </c>
      <c r="AJ1604" s="111">
        <f>SUM(AJ1601:AJ1603)</f>
        <v>12.386030052336615</v>
      </c>
      <c r="AK1604" s="111">
        <f t="shared" ref="AK1604:BI1604" si="2258">SUM(AK1601:AK1603)</f>
        <v>0.25600588677035968</v>
      </c>
      <c r="AL1604" s="111">
        <f t="shared" si="2258"/>
        <v>5.2258000000000003E-4</v>
      </c>
      <c r="AM1604" s="111">
        <f t="shared" si="2258"/>
        <v>0.18002881000000001</v>
      </c>
      <c r="AN1604" s="111">
        <f t="shared" si="2258"/>
        <v>3.1333896800000002E-3</v>
      </c>
      <c r="AO1604" s="111">
        <f t="shared" si="2258"/>
        <v>5.5393479999999995E-3</v>
      </c>
      <c r="AP1604" s="111">
        <f t="shared" si="2258"/>
        <v>1.9083053859999999</v>
      </c>
      <c r="AQ1604" s="111">
        <f t="shared" si="2258"/>
        <v>3.3213930608E-2</v>
      </c>
      <c r="AR1604" s="111">
        <f t="shared" si="2258"/>
        <v>9.1974080000000007E-3</v>
      </c>
      <c r="AS1604" s="111">
        <f t="shared" si="2258"/>
        <v>3.1685070560000002</v>
      </c>
      <c r="AT1604" s="111">
        <f t="shared" si="2258"/>
        <v>5.5147658368000008E-2</v>
      </c>
      <c r="AU1604" s="111">
        <f t="shared" si="2258"/>
        <v>7.3161199999999997E-3</v>
      </c>
      <c r="AV1604" s="111">
        <f t="shared" si="2258"/>
        <v>2.5204033400000001</v>
      </c>
      <c r="AW1604" s="111">
        <f t="shared" si="2258"/>
        <v>4.3867455520000001E-2</v>
      </c>
      <c r="AX1604" s="111">
        <f t="shared" si="2258"/>
        <v>2.2575456000000001E-2</v>
      </c>
      <c r="AY1604" s="111">
        <f t="shared" si="2258"/>
        <v>7.7772445919999997</v>
      </c>
      <c r="AZ1604" s="111">
        <f t="shared" si="2258"/>
        <v>0.13536243417600002</v>
      </c>
      <c r="BA1604" s="111">
        <f t="shared" si="2258"/>
        <v>1.201934E-2</v>
      </c>
      <c r="BB1604" s="111">
        <f t="shared" si="2258"/>
        <v>4.1406626299999996</v>
      </c>
      <c r="BC1604" s="111">
        <f t="shared" si="2258"/>
        <v>7.2067962640000011E-2</v>
      </c>
      <c r="BD1604" s="111">
        <f t="shared" si="2258"/>
        <v>1.201934E-2</v>
      </c>
      <c r="BE1604" s="111">
        <f t="shared" si="2258"/>
        <v>4.1406626299999996</v>
      </c>
      <c r="BF1604" s="111">
        <f t="shared" si="2258"/>
        <v>7.2067962640000011E-2</v>
      </c>
      <c r="BG1604" s="111">
        <f t="shared" si="2258"/>
        <v>1.201934E-2</v>
      </c>
      <c r="BH1604" s="111">
        <f t="shared" si="2258"/>
        <v>4.1406626299999996</v>
      </c>
      <c r="BI1604" s="111">
        <f t="shared" si="2258"/>
        <v>7.2067962640000011E-2</v>
      </c>
      <c r="BJ1604" s="225">
        <f>SUM(BJ1601:BJ1603)</f>
        <v>1.201934E-2</v>
      </c>
      <c r="BK1604" s="225">
        <f>SUM(BK1601:BK1603)</f>
        <v>4.1406626299999996</v>
      </c>
      <c r="BL1604" s="225">
        <f>SUM(BL1601:BL1603)</f>
        <v>7.2067962640000011E-2</v>
      </c>
      <c r="BM1604" s="112"/>
      <c r="BN1604" s="112"/>
      <c r="BO1604" s="112"/>
      <c r="BP1604" s="112"/>
      <c r="BQ1604" s="111">
        <f t="shared" ref="BQ1604:CD1604" si="2259">SUM(BQ1601:BQ1603)</f>
        <v>0.85396246885935689</v>
      </c>
      <c r="BR1604" s="225"/>
      <c r="BS1604" s="111">
        <f t="shared" si="2259"/>
        <v>0</v>
      </c>
      <c r="BT1604" s="111">
        <f t="shared" si="2259"/>
        <v>2.1147577377875329E-2</v>
      </c>
      <c r="BU1604" s="111">
        <f t="shared" si="2259"/>
        <v>0.40333636000000006</v>
      </c>
      <c r="BV1604" s="111">
        <f t="shared" si="2259"/>
        <v>0.21473926574074076</v>
      </c>
      <c r="BW1604" s="111">
        <f t="shared" si="2259"/>
        <v>0.21473926574074076</v>
      </c>
      <c r="BX1604" s="225">
        <f>SUM(BX1601:BX1603)</f>
        <v>0.21473926574074076</v>
      </c>
      <c r="BY1604" s="225">
        <f>SUM(BY1601:BY1603)</f>
        <v>0.21473926574074076</v>
      </c>
      <c r="BZ1604" s="111">
        <f t="shared" si="2259"/>
        <v>0.20680312000000003</v>
      </c>
      <c r="CA1604" s="111">
        <f t="shared" si="2259"/>
        <v>0</v>
      </c>
      <c r="CB1604" s="111">
        <f t="shared" si="2259"/>
        <v>0</v>
      </c>
      <c r="CC1604" s="111">
        <f t="shared" si="2259"/>
        <v>0.20680312000000003</v>
      </c>
      <c r="CD1604" s="111">
        <f t="shared" si="2259"/>
        <v>0</v>
      </c>
      <c r="CE1604" s="225">
        <f>SUM(CE1601:CE1603)</f>
        <v>0</v>
      </c>
      <c r="CF1604" s="247"/>
      <c r="CG1604" s="570"/>
      <c r="CH1604" s="570"/>
      <c r="CI1604" s="112"/>
      <c r="CJ1604" s="112"/>
      <c r="CK1604" s="112"/>
    </row>
    <row r="1605" spans="1:89" ht="15.75" hidden="1" outlineLevel="1" thickBot="1">
      <c r="A1605" s="117"/>
      <c r="B1605" s="117"/>
      <c r="C1605" s="102" t="s">
        <v>127</v>
      </c>
      <c r="D1605" s="36" t="s">
        <v>273</v>
      </c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7"/>
      <c r="AB1605" s="112"/>
      <c r="AC1605" s="246"/>
      <c r="AD1605" s="246"/>
      <c r="AE1605" s="246"/>
      <c r="AF1605" s="246"/>
      <c r="AG1605" s="246"/>
      <c r="AH1605" s="246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246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246"/>
      <c r="CG1605" s="582"/>
      <c r="CH1605" s="582"/>
      <c r="CI1605" s="112"/>
      <c r="CJ1605" s="112"/>
      <c r="CK1605" s="112"/>
    </row>
    <row r="1606" spans="1:89" ht="15.75" hidden="1" outlineLevel="1" thickBot="1">
      <c r="A1606" s="117"/>
      <c r="B1606" s="117"/>
      <c r="C1606" s="103"/>
      <c r="D1606" s="24"/>
      <c r="E1606" s="117"/>
      <c r="F1606" s="117"/>
      <c r="G1606" s="111">
        <f>J1606+O1606+P1606+Q1606+R1606</f>
        <v>0</v>
      </c>
      <c r="H1606" s="225">
        <f t="shared" ref="H1606:J1608" si="2260">SUM(I1606:L1606)</f>
        <v>0</v>
      </c>
      <c r="I1606" s="225">
        <f t="shared" si="2260"/>
        <v>0</v>
      </c>
      <c r="J1606" s="111">
        <f t="shared" si="2260"/>
        <v>0</v>
      </c>
      <c r="K1606" s="123"/>
      <c r="L1606" s="123"/>
      <c r="M1606" s="123"/>
      <c r="N1606" s="123"/>
      <c r="O1606" s="123"/>
      <c r="P1606" s="123"/>
      <c r="Q1606" s="123"/>
      <c r="R1606" s="123"/>
      <c r="S1606" s="221"/>
      <c r="T1606" s="123"/>
      <c r="U1606" s="123"/>
      <c r="V1606" s="123"/>
      <c r="W1606" s="123"/>
      <c r="X1606" s="123"/>
      <c r="Y1606" s="123"/>
      <c r="Z1606" s="221"/>
      <c r="AA1606" s="123"/>
      <c r="AB1606" s="111">
        <f>AI1606+AX1606+BA1606+BD1606+BG1606</f>
        <v>0</v>
      </c>
      <c r="AC1606" s="247"/>
      <c r="AD1606" s="247"/>
      <c r="AE1606" s="247"/>
      <c r="AF1606" s="247"/>
      <c r="AG1606" s="247"/>
      <c r="AH1606" s="247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221"/>
      <c r="BK1606" s="221"/>
      <c r="BL1606" s="221"/>
      <c r="BM1606" s="123"/>
      <c r="BN1606" s="123"/>
      <c r="BO1606" s="123"/>
      <c r="BP1606" s="123"/>
      <c r="BQ1606" s="111">
        <f>SUM(BS1606:BW1606)</f>
        <v>0</v>
      </c>
      <c r="BR1606" s="247"/>
      <c r="BS1606" s="123"/>
      <c r="BT1606" s="123"/>
      <c r="BU1606" s="123"/>
      <c r="BV1606" s="123"/>
      <c r="BW1606" s="123"/>
      <c r="BX1606" s="221"/>
      <c r="BY1606" s="221"/>
      <c r="BZ1606" s="111">
        <f>SUM(CA1606:CD1606)</f>
        <v>0</v>
      </c>
      <c r="CA1606" s="123"/>
      <c r="CB1606" s="123"/>
      <c r="CC1606" s="123"/>
      <c r="CD1606" s="123"/>
      <c r="CE1606" s="221"/>
      <c r="CF1606" s="229"/>
      <c r="CG1606" s="578"/>
      <c r="CH1606" s="578"/>
      <c r="CI1606" s="117"/>
      <c r="CJ1606" s="117"/>
      <c r="CK1606" s="117"/>
    </row>
    <row r="1607" spans="1:89" ht="15.75" hidden="1" outlineLevel="1" thickBot="1">
      <c r="A1607" s="117"/>
      <c r="B1607" s="117"/>
      <c r="C1607" s="103"/>
      <c r="D1607" s="24"/>
      <c r="E1607" s="117"/>
      <c r="F1607" s="117"/>
      <c r="G1607" s="111">
        <f>J1607+O1607+P1607+Q1607+R1607</f>
        <v>0</v>
      </c>
      <c r="H1607" s="225">
        <f t="shared" si="2260"/>
        <v>0</v>
      </c>
      <c r="I1607" s="225">
        <f t="shared" si="2260"/>
        <v>0</v>
      </c>
      <c r="J1607" s="111">
        <f t="shared" si="2260"/>
        <v>0</v>
      </c>
      <c r="K1607" s="90"/>
      <c r="L1607" s="90"/>
      <c r="M1607" s="90"/>
      <c r="N1607" s="90"/>
      <c r="O1607" s="90"/>
      <c r="P1607" s="90"/>
      <c r="Q1607" s="90"/>
      <c r="R1607" s="90"/>
      <c r="S1607" s="224"/>
      <c r="T1607" s="87"/>
      <c r="U1607" s="87"/>
      <c r="V1607" s="87"/>
      <c r="W1607" s="87"/>
      <c r="X1607" s="87"/>
      <c r="Y1607" s="87"/>
      <c r="Z1607" s="222"/>
      <c r="AA1607" s="87"/>
      <c r="AB1607" s="111">
        <f>AI1607+AX1607+BA1607+BD1607+BG1607</f>
        <v>0</v>
      </c>
      <c r="AC1607" s="247"/>
      <c r="AD1607" s="247"/>
      <c r="AE1607" s="247"/>
      <c r="AF1607" s="247"/>
      <c r="AG1607" s="247"/>
      <c r="AH1607" s="247"/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87"/>
      <c r="BG1607" s="87"/>
      <c r="BH1607" s="87"/>
      <c r="BI1607" s="87"/>
      <c r="BJ1607" s="222"/>
      <c r="BK1607" s="222"/>
      <c r="BL1607" s="222"/>
      <c r="BM1607" s="87"/>
      <c r="BN1607" s="87"/>
      <c r="BO1607" s="87"/>
      <c r="BP1607" s="87"/>
      <c r="BQ1607" s="111">
        <f>SUM(BS1607:BW1607)</f>
        <v>0</v>
      </c>
      <c r="BR1607" s="247"/>
      <c r="BS1607" s="87"/>
      <c r="BT1607" s="87"/>
      <c r="BU1607" s="87"/>
      <c r="BV1607" s="87"/>
      <c r="BW1607" s="87"/>
      <c r="BX1607" s="222"/>
      <c r="BY1607" s="222"/>
      <c r="BZ1607" s="111">
        <f>SUM(CA1607:CD1607)</f>
        <v>0</v>
      </c>
      <c r="CA1607" s="87"/>
      <c r="CB1607" s="87"/>
      <c r="CC1607" s="87"/>
      <c r="CD1607" s="87"/>
      <c r="CE1607" s="222"/>
      <c r="CF1607" s="226"/>
      <c r="CG1607" s="568"/>
      <c r="CH1607" s="568"/>
      <c r="CI1607" s="117"/>
      <c r="CJ1607" s="117"/>
      <c r="CK1607" s="117"/>
    </row>
    <row r="1608" spans="1:89" ht="15.75" hidden="1" outlineLevel="1" thickBot="1">
      <c r="A1608" s="117"/>
      <c r="B1608" s="117"/>
      <c r="C1608" s="103" t="s">
        <v>104</v>
      </c>
      <c r="D1608" s="24"/>
      <c r="E1608" s="117"/>
      <c r="F1608" s="117"/>
      <c r="G1608" s="111">
        <f>J1608+O1608+P1608+Q1608+R1608</f>
        <v>0</v>
      </c>
      <c r="H1608" s="225">
        <f t="shared" si="2260"/>
        <v>0</v>
      </c>
      <c r="I1608" s="225">
        <f t="shared" si="2260"/>
        <v>0</v>
      </c>
      <c r="J1608" s="111">
        <f t="shared" si="2260"/>
        <v>0</v>
      </c>
      <c r="K1608" s="90"/>
      <c r="L1608" s="90"/>
      <c r="M1608" s="90"/>
      <c r="N1608" s="90"/>
      <c r="O1608" s="90"/>
      <c r="P1608" s="90"/>
      <c r="Q1608" s="90"/>
      <c r="R1608" s="90"/>
      <c r="S1608" s="224"/>
      <c r="T1608" s="87"/>
      <c r="U1608" s="87"/>
      <c r="V1608" s="87"/>
      <c r="W1608" s="87"/>
      <c r="X1608" s="87"/>
      <c r="Y1608" s="87"/>
      <c r="Z1608" s="222"/>
      <c r="AA1608" s="87"/>
      <c r="AB1608" s="111">
        <f>AI1608+AX1608+BA1608+BD1608+BG1608</f>
        <v>0</v>
      </c>
      <c r="AC1608" s="247"/>
      <c r="AD1608" s="247"/>
      <c r="AE1608" s="247"/>
      <c r="AF1608" s="247"/>
      <c r="AG1608" s="247"/>
      <c r="AH1608" s="247"/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87"/>
      <c r="BG1608" s="87"/>
      <c r="BH1608" s="87"/>
      <c r="BI1608" s="87"/>
      <c r="BJ1608" s="222"/>
      <c r="BK1608" s="222"/>
      <c r="BL1608" s="222"/>
      <c r="BM1608" s="87"/>
      <c r="BN1608" s="87"/>
      <c r="BO1608" s="87"/>
      <c r="BP1608" s="87"/>
      <c r="BQ1608" s="111">
        <f>SUM(BS1608:BW1608)</f>
        <v>0</v>
      </c>
      <c r="BR1608" s="247"/>
      <c r="BS1608" s="87"/>
      <c r="BT1608" s="87"/>
      <c r="BU1608" s="87"/>
      <c r="BV1608" s="87"/>
      <c r="BW1608" s="87"/>
      <c r="BX1608" s="222"/>
      <c r="BY1608" s="222"/>
      <c r="BZ1608" s="111">
        <f>SUM(CA1608:CD1608)</f>
        <v>0</v>
      </c>
      <c r="CA1608" s="87"/>
      <c r="CB1608" s="87"/>
      <c r="CC1608" s="87"/>
      <c r="CD1608" s="87"/>
      <c r="CE1608" s="222"/>
      <c r="CF1608" s="226"/>
      <c r="CG1608" s="568"/>
      <c r="CH1608" s="568"/>
      <c r="CI1608" s="117"/>
      <c r="CJ1608" s="117"/>
      <c r="CK1608" s="117"/>
    </row>
    <row r="1609" spans="1:89" ht="15.75" hidden="1" outlineLevel="1" thickBot="1">
      <c r="A1609" s="117"/>
      <c r="B1609" s="117"/>
      <c r="C1609" s="103"/>
      <c r="D1609" s="37" t="s">
        <v>107</v>
      </c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24"/>
      <c r="AB1609" s="111">
        <f>SUM(AB1606:AB1608)</f>
        <v>0</v>
      </c>
      <c r="AC1609" s="247"/>
      <c r="AD1609" s="247"/>
      <c r="AE1609" s="247"/>
      <c r="AF1609" s="247"/>
      <c r="AG1609" s="247"/>
      <c r="AH1609" s="247"/>
      <c r="AI1609" s="111">
        <f>SUM(AI1606:AI1608)</f>
        <v>0</v>
      </c>
      <c r="AJ1609" s="111">
        <f>SUM(AJ1606:AJ1608)</f>
        <v>0</v>
      </c>
      <c r="AK1609" s="111">
        <f t="shared" ref="AK1609:BI1609" si="2261">SUM(AK1606:AK1608)</f>
        <v>0</v>
      </c>
      <c r="AL1609" s="111">
        <f t="shared" si="2261"/>
        <v>0</v>
      </c>
      <c r="AM1609" s="111">
        <f t="shared" si="2261"/>
        <v>0</v>
      </c>
      <c r="AN1609" s="111">
        <f t="shared" si="2261"/>
        <v>0</v>
      </c>
      <c r="AO1609" s="111">
        <f t="shared" si="2261"/>
        <v>0</v>
      </c>
      <c r="AP1609" s="111">
        <f t="shared" si="2261"/>
        <v>0</v>
      </c>
      <c r="AQ1609" s="111">
        <f t="shared" si="2261"/>
        <v>0</v>
      </c>
      <c r="AR1609" s="111">
        <f t="shared" si="2261"/>
        <v>0</v>
      </c>
      <c r="AS1609" s="111">
        <f t="shared" si="2261"/>
        <v>0</v>
      </c>
      <c r="AT1609" s="111">
        <f t="shared" si="2261"/>
        <v>0</v>
      </c>
      <c r="AU1609" s="111">
        <f t="shared" si="2261"/>
        <v>0</v>
      </c>
      <c r="AV1609" s="111">
        <f t="shared" si="2261"/>
        <v>0</v>
      </c>
      <c r="AW1609" s="111">
        <f t="shared" si="2261"/>
        <v>0</v>
      </c>
      <c r="AX1609" s="111">
        <f t="shared" si="2261"/>
        <v>0</v>
      </c>
      <c r="AY1609" s="111">
        <f t="shared" si="2261"/>
        <v>0</v>
      </c>
      <c r="AZ1609" s="111">
        <f t="shared" si="2261"/>
        <v>0</v>
      </c>
      <c r="BA1609" s="111">
        <f t="shared" si="2261"/>
        <v>0</v>
      </c>
      <c r="BB1609" s="111">
        <f t="shared" si="2261"/>
        <v>0</v>
      </c>
      <c r="BC1609" s="111">
        <f t="shared" si="2261"/>
        <v>0</v>
      </c>
      <c r="BD1609" s="111">
        <f t="shared" si="2261"/>
        <v>0</v>
      </c>
      <c r="BE1609" s="111">
        <f t="shared" si="2261"/>
        <v>0</v>
      </c>
      <c r="BF1609" s="111">
        <f t="shared" si="2261"/>
        <v>0</v>
      </c>
      <c r="BG1609" s="111">
        <f t="shared" si="2261"/>
        <v>0</v>
      </c>
      <c r="BH1609" s="111">
        <f t="shared" si="2261"/>
        <v>0</v>
      </c>
      <c r="BI1609" s="111">
        <f t="shared" si="2261"/>
        <v>0</v>
      </c>
      <c r="BJ1609" s="225">
        <f>SUM(BJ1606:BJ1608)</f>
        <v>0</v>
      </c>
      <c r="BK1609" s="225">
        <f>SUM(BK1606:BK1608)</f>
        <v>0</v>
      </c>
      <c r="BL1609" s="225">
        <f>SUM(BL1606:BL1608)</f>
        <v>0</v>
      </c>
      <c r="BM1609" s="112"/>
      <c r="BN1609" s="112"/>
      <c r="BO1609" s="112"/>
      <c r="BP1609" s="112"/>
      <c r="BQ1609" s="111">
        <f t="shared" ref="BQ1609:CD1609" si="2262">SUM(BQ1606:BQ1608)</f>
        <v>0</v>
      </c>
      <c r="BR1609" s="247"/>
      <c r="BS1609" s="111">
        <f t="shared" si="2262"/>
        <v>0</v>
      </c>
      <c r="BT1609" s="111">
        <f t="shared" si="2262"/>
        <v>0</v>
      </c>
      <c r="BU1609" s="111">
        <f t="shared" si="2262"/>
        <v>0</v>
      </c>
      <c r="BV1609" s="111">
        <f t="shared" si="2262"/>
        <v>0</v>
      </c>
      <c r="BW1609" s="111">
        <f t="shared" si="2262"/>
        <v>0</v>
      </c>
      <c r="BX1609" s="225">
        <f>SUM(BX1606:BX1608)</f>
        <v>0</v>
      </c>
      <c r="BY1609" s="225">
        <f>SUM(BY1606:BY1608)</f>
        <v>0</v>
      </c>
      <c r="BZ1609" s="111">
        <f t="shared" si="2262"/>
        <v>0</v>
      </c>
      <c r="CA1609" s="111">
        <f t="shared" si="2262"/>
        <v>0</v>
      </c>
      <c r="CB1609" s="111">
        <f t="shared" si="2262"/>
        <v>0</v>
      </c>
      <c r="CC1609" s="111">
        <f t="shared" si="2262"/>
        <v>0</v>
      </c>
      <c r="CD1609" s="111">
        <f t="shared" si="2262"/>
        <v>0</v>
      </c>
      <c r="CE1609" s="225">
        <f>SUM(CE1606:CE1608)</f>
        <v>0</v>
      </c>
      <c r="CF1609" s="247"/>
      <c r="CG1609" s="570"/>
      <c r="CH1609" s="570"/>
      <c r="CI1609" s="112"/>
      <c r="CJ1609" s="112"/>
      <c r="CK1609" s="112"/>
    </row>
    <row r="1610" spans="1:89" ht="15.75" hidden="1" outlineLevel="1" thickBot="1">
      <c r="A1610" s="117"/>
      <c r="B1610" s="117"/>
      <c r="C1610" s="102" t="s">
        <v>128</v>
      </c>
      <c r="D1610" s="36" t="s">
        <v>274</v>
      </c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7"/>
      <c r="AB1610" s="112"/>
      <c r="AC1610" s="246"/>
      <c r="AD1610" s="246"/>
      <c r="AE1610" s="246"/>
      <c r="AF1610" s="246"/>
      <c r="AG1610" s="246"/>
      <c r="AH1610" s="246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246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246"/>
      <c r="CG1610" s="582"/>
      <c r="CH1610" s="582"/>
      <c r="CI1610" s="112"/>
      <c r="CJ1610" s="112"/>
      <c r="CK1610" s="112"/>
    </row>
    <row r="1611" spans="1:89" ht="15.75" hidden="1" outlineLevel="1" thickBot="1">
      <c r="A1611" s="117"/>
      <c r="B1611" s="117"/>
      <c r="C1611" s="103"/>
      <c r="D1611" s="24"/>
      <c r="E1611" s="117"/>
      <c r="F1611" s="117"/>
      <c r="G1611" s="111">
        <f>J1611+O1611+P1611+Q1611+R1611</f>
        <v>0</v>
      </c>
      <c r="H1611" s="225">
        <f t="shared" ref="H1611:J1613" si="2263">SUM(I1611:L1611)</f>
        <v>0</v>
      </c>
      <c r="I1611" s="225">
        <f t="shared" si="2263"/>
        <v>0</v>
      </c>
      <c r="J1611" s="111">
        <f t="shared" si="2263"/>
        <v>0</v>
      </c>
      <c r="K1611" s="123"/>
      <c r="L1611" s="123"/>
      <c r="M1611" s="123"/>
      <c r="N1611" s="123"/>
      <c r="O1611" s="123"/>
      <c r="P1611" s="123"/>
      <c r="Q1611" s="123"/>
      <c r="R1611" s="123"/>
      <c r="S1611" s="221"/>
      <c r="T1611" s="123"/>
      <c r="U1611" s="123"/>
      <c r="V1611" s="123"/>
      <c r="W1611" s="123"/>
      <c r="X1611" s="123"/>
      <c r="Y1611" s="123"/>
      <c r="Z1611" s="221"/>
      <c r="AA1611" s="123"/>
      <c r="AB1611" s="111">
        <f>AI1611+AX1611+BA1611+BD1611+BG1611</f>
        <v>0</v>
      </c>
      <c r="AC1611" s="247"/>
      <c r="AD1611" s="247"/>
      <c r="AE1611" s="247"/>
      <c r="AF1611" s="247"/>
      <c r="AG1611" s="247"/>
      <c r="AH1611" s="247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221"/>
      <c r="BK1611" s="221"/>
      <c r="BL1611" s="221"/>
      <c r="BM1611" s="123"/>
      <c r="BN1611" s="123"/>
      <c r="BO1611" s="123"/>
      <c r="BP1611" s="123"/>
      <c r="BQ1611" s="111">
        <f>SUM(BS1611:BW1611)</f>
        <v>0</v>
      </c>
      <c r="BR1611" s="247"/>
      <c r="BS1611" s="123"/>
      <c r="BT1611" s="123"/>
      <c r="BU1611" s="123"/>
      <c r="BV1611" s="123"/>
      <c r="BW1611" s="123"/>
      <c r="BX1611" s="221"/>
      <c r="BY1611" s="221"/>
      <c r="BZ1611" s="111">
        <f>SUM(CA1611:CD1611)</f>
        <v>0</v>
      </c>
      <c r="CA1611" s="123"/>
      <c r="CB1611" s="123"/>
      <c r="CC1611" s="123"/>
      <c r="CD1611" s="123"/>
      <c r="CE1611" s="221"/>
      <c r="CF1611" s="229"/>
      <c r="CG1611" s="578"/>
      <c r="CH1611" s="578"/>
      <c r="CI1611" s="117"/>
      <c r="CJ1611" s="117"/>
      <c r="CK1611" s="117"/>
    </row>
    <row r="1612" spans="1:89" ht="15.75" hidden="1" outlineLevel="1" thickBot="1">
      <c r="A1612" s="117"/>
      <c r="B1612" s="117"/>
      <c r="C1612" s="103"/>
      <c r="D1612" s="24"/>
      <c r="E1612" s="117"/>
      <c r="F1612" s="117"/>
      <c r="G1612" s="111">
        <f>J1612+O1612+P1612+Q1612+R1612</f>
        <v>0</v>
      </c>
      <c r="H1612" s="225">
        <f t="shared" si="2263"/>
        <v>0</v>
      </c>
      <c r="I1612" s="225">
        <f t="shared" si="2263"/>
        <v>0</v>
      </c>
      <c r="J1612" s="111">
        <f t="shared" si="2263"/>
        <v>0</v>
      </c>
      <c r="K1612" s="90"/>
      <c r="L1612" s="90"/>
      <c r="M1612" s="90"/>
      <c r="N1612" s="90"/>
      <c r="O1612" s="90"/>
      <c r="P1612" s="90"/>
      <c r="Q1612" s="90"/>
      <c r="R1612" s="90"/>
      <c r="S1612" s="224"/>
      <c r="T1612" s="87"/>
      <c r="U1612" s="87"/>
      <c r="V1612" s="87"/>
      <c r="W1612" s="87"/>
      <c r="X1612" s="87"/>
      <c r="Y1612" s="87"/>
      <c r="Z1612" s="222"/>
      <c r="AA1612" s="87"/>
      <c r="AB1612" s="111">
        <f>AI1612+AX1612+BA1612+BD1612+BG1612</f>
        <v>0</v>
      </c>
      <c r="AC1612" s="247"/>
      <c r="AD1612" s="247"/>
      <c r="AE1612" s="247"/>
      <c r="AF1612" s="247"/>
      <c r="AG1612" s="247"/>
      <c r="AH1612" s="247"/>
      <c r="AI1612" s="87"/>
      <c r="AJ1612" s="87"/>
      <c r="AK1612" s="87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87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87"/>
      <c r="BG1612" s="87"/>
      <c r="BH1612" s="87"/>
      <c r="BI1612" s="87"/>
      <c r="BJ1612" s="222"/>
      <c r="BK1612" s="222"/>
      <c r="BL1612" s="222"/>
      <c r="BM1612" s="87"/>
      <c r="BN1612" s="87"/>
      <c r="BO1612" s="87"/>
      <c r="BP1612" s="87"/>
      <c r="BQ1612" s="111">
        <f>SUM(BS1612:BW1612)</f>
        <v>0</v>
      </c>
      <c r="BR1612" s="247"/>
      <c r="BS1612" s="87"/>
      <c r="BT1612" s="87"/>
      <c r="BU1612" s="87"/>
      <c r="BV1612" s="87"/>
      <c r="BW1612" s="87"/>
      <c r="BX1612" s="222"/>
      <c r="BY1612" s="222"/>
      <c r="BZ1612" s="111">
        <f>SUM(CA1612:CD1612)</f>
        <v>0</v>
      </c>
      <c r="CA1612" s="87"/>
      <c r="CB1612" s="87"/>
      <c r="CC1612" s="87"/>
      <c r="CD1612" s="87"/>
      <c r="CE1612" s="222"/>
      <c r="CF1612" s="226"/>
      <c r="CG1612" s="568"/>
      <c r="CH1612" s="568"/>
      <c r="CI1612" s="117"/>
      <c r="CJ1612" s="117"/>
      <c r="CK1612" s="117"/>
    </row>
    <row r="1613" spans="1:89" ht="15.75" hidden="1" outlineLevel="1" thickBot="1">
      <c r="A1613" s="117"/>
      <c r="B1613" s="117"/>
      <c r="C1613" s="103" t="s">
        <v>104</v>
      </c>
      <c r="D1613" s="24"/>
      <c r="E1613" s="117"/>
      <c r="F1613" s="117"/>
      <c r="G1613" s="111">
        <f>J1613+O1613+P1613+Q1613+R1613</f>
        <v>0</v>
      </c>
      <c r="H1613" s="225">
        <f t="shared" si="2263"/>
        <v>0</v>
      </c>
      <c r="I1613" s="225">
        <f t="shared" si="2263"/>
        <v>0</v>
      </c>
      <c r="J1613" s="111">
        <f t="shared" si="2263"/>
        <v>0</v>
      </c>
      <c r="K1613" s="90"/>
      <c r="L1613" s="90"/>
      <c r="M1613" s="90"/>
      <c r="N1613" s="90"/>
      <c r="O1613" s="90"/>
      <c r="P1613" s="90"/>
      <c r="Q1613" s="90"/>
      <c r="R1613" s="90"/>
      <c r="S1613" s="224"/>
      <c r="T1613" s="87"/>
      <c r="U1613" s="87"/>
      <c r="V1613" s="87"/>
      <c r="W1613" s="87"/>
      <c r="X1613" s="87"/>
      <c r="Y1613" s="87"/>
      <c r="Z1613" s="222"/>
      <c r="AA1613" s="87"/>
      <c r="AB1613" s="111">
        <f>AI1613+AX1613+BA1613+BD1613+BG1613</f>
        <v>0</v>
      </c>
      <c r="AC1613" s="247"/>
      <c r="AD1613" s="247"/>
      <c r="AE1613" s="247"/>
      <c r="AF1613" s="247"/>
      <c r="AG1613" s="247"/>
      <c r="AH1613" s="24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87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87"/>
      <c r="BG1613" s="87"/>
      <c r="BH1613" s="87"/>
      <c r="BI1613" s="87"/>
      <c r="BJ1613" s="222"/>
      <c r="BK1613" s="222"/>
      <c r="BL1613" s="222"/>
      <c r="BM1613" s="87"/>
      <c r="BN1613" s="87"/>
      <c r="BO1613" s="87"/>
      <c r="BP1613" s="87"/>
      <c r="BQ1613" s="111">
        <f>SUM(BS1613:BW1613)</f>
        <v>0</v>
      </c>
      <c r="BR1613" s="247"/>
      <c r="BS1613" s="87"/>
      <c r="BT1613" s="87"/>
      <c r="BU1613" s="87"/>
      <c r="BV1613" s="87"/>
      <c r="BW1613" s="87"/>
      <c r="BX1613" s="222"/>
      <c r="BY1613" s="222"/>
      <c r="BZ1613" s="111">
        <f>SUM(CA1613:CD1613)</f>
        <v>0</v>
      </c>
      <c r="CA1613" s="87"/>
      <c r="CB1613" s="87"/>
      <c r="CC1613" s="87"/>
      <c r="CD1613" s="87"/>
      <c r="CE1613" s="222"/>
      <c r="CF1613" s="226"/>
      <c r="CG1613" s="568"/>
      <c r="CH1613" s="568"/>
      <c r="CI1613" s="117"/>
      <c r="CJ1613" s="117"/>
      <c r="CK1613" s="117"/>
    </row>
    <row r="1614" spans="1:89" ht="15.75" hidden="1" outlineLevel="1" thickBot="1">
      <c r="A1614" s="117"/>
      <c r="B1614" s="117"/>
      <c r="C1614" s="103"/>
      <c r="D1614" s="37" t="s">
        <v>107</v>
      </c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24"/>
      <c r="AB1614" s="111">
        <f>SUM(AB1611:AB1613)</f>
        <v>0</v>
      </c>
      <c r="AC1614" s="247"/>
      <c r="AD1614" s="247"/>
      <c r="AE1614" s="247"/>
      <c r="AF1614" s="247"/>
      <c r="AG1614" s="247"/>
      <c r="AH1614" s="247"/>
      <c r="AI1614" s="111">
        <f>SUM(AI1611:AI1613)</f>
        <v>0</v>
      </c>
      <c r="AJ1614" s="111">
        <f>SUM(AJ1611:AJ1613)</f>
        <v>0</v>
      </c>
      <c r="AK1614" s="111">
        <f t="shared" ref="AK1614:BI1614" si="2264">SUM(AK1611:AK1613)</f>
        <v>0</v>
      </c>
      <c r="AL1614" s="111">
        <f t="shared" si="2264"/>
        <v>0</v>
      </c>
      <c r="AM1614" s="111">
        <f t="shared" si="2264"/>
        <v>0</v>
      </c>
      <c r="AN1614" s="111">
        <f t="shared" si="2264"/>
        <v>0</v>
      </c>
      <c r="AO1614" s="111">
        <f t="shared" si="2264"/>
        <v>0</v>
      </c>
      <c r="AP1614" s="111">
        <f t="shared" si="2264"/>
        <v>0</v>
      </c>
      <c r="AQ1614" s="111">
        <f t="shared" si="2264"/>
        <v>0</v>
      </c>
      <c r="AR1614" s="111">
        <f t="shared" si="2264"/>
        <v>0</v>
      </c>
      <c r="AS1614" s="111">
        <f t="shared" si="2264"/>
        <v>0</v>
      </c>
      <c r="AT1614" s="111">
        <f t="shared" si="2264"/>
        <v>0</v>
      </c>
      <c r="AU1614" s="111">
        <f t="shared" si="2264"/>
        <v>0</v>
      </c>
      <c r="AV1614" s="111">
        <f t="shared" si="2264"/>
        <v>0</v>
      </c>
      <c r="AW1614" s="111">
        <f t="shared" si="2264"/>
        <v>0</v>
      </c>
      <c r="AX1614" s="111">
        <f t="shared" si="2264"/>
        <v>0</v>
      </c>
      <c r="AY1614" s="111">
        <f t="shared" si="2264"/>
        <v>0</v>
      </c>
      <c r="AZ1614" s="111">
        <f t="shared" si="2264"/>
        <v>0</v>
      </c>
      <c r="BA1614" s="111">
        <f t="shared" si="2264"/>
        <v>0</v>
      </c>
      <c r="BB1614" s="111">
        <f t="shared" si="2264"/>
        <v>0</v>
      </c>
      <c r="BC1614" s="111">
        <f t="shared" si="2264"/>
        <v>0</v>
      </c>
      <c r="BD1614" s="111">
        <f t="shared" si="2264"/>
        <v>0</v>
      </c>
      <c r="BE1614" s="111">
        <f t="shared" si="2264"/>
        <v>0</v>
      </c>
      <c r="BF1614" s="111">
        <f t="shared" si="2264"/>
        <v>0</v>
      </c>
      <c r="BG1614" s="111">
        <f t="shared" si="2264"/>
        <v>0</v>
      </c>
      <c r="BH1614" s="111">
        <f t="shared" si="2264"/>
        <v>0</v>
      </c>
      <c r="BI1614" s="111">
        <f t="shared" si="2264"/>
        <v>0</v>
      </c>
      <c r="BJ1614" s="225">
        <f>SUM(BJ1611:BJ1613)</f>
        <v>0</v>
      </c>
      <c r="BK1614" s="225">
        <f>SUM(BK1611:BK1613)</f>
        <v>0</v>
      </c>
      <c r="BL1614" s="225">
        <f>SUM(BL1611:BL1613)</f>
        <v>0</v>
      </c>
      <c r="BM1614" s="112"/>
      <c r="BN1614" s="112"/>
      <c r="BO1614" s="112"/>
      <c r="BP1614" s="112"/>
      <c r="BQ1614" s="111">
        <f t="shared" ref="BQ1614:CD1614" si="2265">SUM(BQ1611:BQ1613)</f>
        <v>0</v>
      </c>
      <c r="BR1614" s="247"/>
      <c r="BS1614" s="111">
        <f t="shared" si="2265"/>
        <v>0</v>
      </c>
      <c r="BT1614" s="111">
        <f t="shared" si="2265"/>
        <v>0</v>
      </c>
      <c r="BU1614" s="111">
        <f t="shared" si="2265"/>
        <v>0</v>
      </c>
      <c r="BV1614" s="111">
        <f t="shared" si="2265"/>
        <v>0</v>
      </c>
      <c r="BW1614" s="111">
        <f t="shared" si="2265"/>
        <v>0</v>
      </c>
      <c r="BX1614" s="225">
        <f>SUM(BX1611:BX1613)</f>
        <v>0</v>
      </c>
      <c r="BY1614" s="225">
        <f>SUM(BY1611:BY1613)</f>
        <v>0</v>
      </c>
      <c r="BZ1614" s="111">
        <f t="shared" si="2265"/>
        <v>0</v>
      </c>
      <c r="CA1614" s="111">
        <f t="shared" si="2265"/>
        <v>0</v>
      </c>
      <c r="CB1614" s="111">
        <f t="shared" si="2265"/>
        <v>0</v>
      </c>
      <c r="CC1614" s="111">
        <f t="shared" si="2265"/>
        <v>0</v>
      </c>
      <c r="CD1614" s="111">
        <f t="shared" si="2265"/>
        <v>0</v>
      </c>
      <c r="CE1614" s="225">
        <f>SUM(CE1611:CE1613)</f>
        <v>0</v>
      </c>
      <c r="CF1614" s="247"/>
      <c r="CG1614" s="570"/>
      <c r="CH1614" s="570"/>
      <c r="CI1614" s="112"/>
      <c r="CJ1614" s="112"/>
      <c r="CK1614" s="112"/>
    </row>
    <row r="1615" spans="1:89" ht="15.75" hidden="1" outlineLevel="1" thickBot="1">
      <c r="A1615" s="117"/>
      <c r="B1615" s="117"/>
      <c r="C1615" s="102" t="s">
        <v>129</v>
      </c>
      <c r="D1615" s="36" t="s">
        <v>213</v>
      </c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7"/>
      <c r="AB1615" s="112"/>
      <c r="AC1615" s="246"/>
      <c r="AD1615" s="246"/>
      <c r="AE1615" s="246"/>
      <c r="AF1615" s="246"/>
      <c r="AG1615" s="246"/>
      <c r="AH1615" s="246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246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246"/>
      <c r="CG1615" s="582"/>
      <c r="CH1615" s="582"/>
      <c r="CI1615" s="112"/>
      <c r="CJ1615" s="112"/>
      <c r="CK1615" s="112"/>
    </row>
    <row r="1616" spans="1:89" ht="15.75" hidden="1" outlineLevel="1" thickBot="1">
      <c r="A1616" s="117"/>
      <c r="B1616" s="117"/>
      <c r="C1616" s="103"/>
      <c r="D1616" s="24"/>
      <c r="E1616" s="117"/>
      <c r="F1616" s="117"/>
      <c r="G1616" s="111">
        <f>J1616+O1616+P1616+Q1616+R1616</f>
        <v>0</v>
      </c>
      <c r="H1616" s="225">
        <f t="shared" ref="H1616:J1618" si="2266">SUM(I1616:L1616)</f>
        <v>0</v>
      </c>
      <c r="I1616" s="225">
        <f t="shared" si="2266"/>
        <v>0</v>
      </c>
      <c r="J1616" s="111">
        <f t="shared" si="2266"/>
        <v>0</v>
      </c>
      <c r="K1616" s="123"/>
      <c r="L1616" s="123"/>
      <c r="M1616" s="123"/>
      <c r="N1616" s="123"/>
      <c r="O1616" s="123"/>
      <c r="P1616" s="123"/>
      <c r="Q1616" s="123"/>
      <c r="R1616" s="123"/>
      <c r="S1616" s="221"/>
      <c r="T1616" s="123"/>
      <c r="U1616" s="123"/>
      <c r="V1616" s="123"/>
      <c r="W1616" s="123"/>
      <c r="X1616" s="123"/>
      <c r="Y1616" s="123"/>
      <c r="Z1616" s="221"/>
      <c r="AA1616" s="123"/>
      <c r="AB1616" s="111">
        <f>AI1616+AX1616+BA1616+BD1616+BG1616</f>
        <v>0</v>
      </c>
      <c r="AC1616" s="247"/>
      <c r="AD1616" s="247"/>
      <c r="AE1616" s="247"/>
      <c r="AF1616" s="247"/>
      <c r="AG1616" s="247"/>
      <c r="AH1616" s="247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221"/>
      <c r="BK1616" s="221"/>
      <c r="BL1616" s="221"/>
      <c r="BM1616" s="123"/>
      <c r="BN1616" s="123"/>
      <c r="BO1616" s="123"/>
      <c r="BP1616" s="123"/>
      <c r="BQ1616" s="111">
        <f>SUM(BS1616:BW1616)</f>
        <v>0</v>
      </c>
      <c r="BR1616" s="247"/>
      <c r="BS1616" s="123"/>
      <c r="BT1616" s="123"/>
      <c r="BU1616" s="123"/>
      <c r="BV1616" s="123"/>
      <c r="BW1616" s="123"/>
      <c r="BX1616" s="221"/>
      <c r="BY1616" s="221"/>
      <c r="BZ1616" s="111">
        <f>SUM(CA1616:CD1616)</f>
        <v>0</v>
      </c>
      <c r="CA1616" s="123"/>
      <c r="CB1616" s="123"/>
      <c r="CC1616" s="123"/>
      <c r="CD1616" s="123"/>
      <c r="CE1616" s="221"/>
      <c r="CF1616" s="229"/>
      <c r="CG1616" s="578"/>
      <c r="CH1616" s="578"/>
      <c r="CI1616" s="117"/>
      <c r="CJ1616" s="117"/>
      <c r="CK1616" s="117"/>
    </row>
    <row r="1617" spans="1:89" ht="15.75" hidden="1" outlineLevel="1" thickBot="1">
      <c r="A1617" s="117"/>
      <c r="B1617" s="117"/>
      <c r="C1617" s="103"/>
      <c r="D1617" s="24"/>
      <c r="E1617" s="117"/>
      <c r="F1617" s="117"/>
      <c r="G1617" s="111">
        <f>J1617+O1617+P1617+Q1617+R1617</f>
        <v>0</v>
      </c>
      <c r="H1617" s="225">
        <f t="shared" si="2266"/>
        <v>0</v>
      </c>
      <c r="I1617" s="225">
        <f t="shared" si="2266"/>
        <v>0</v>
      </c>
      <c r="J1617" s="111">
        <f t="shared" si="2266"/>
        <v>0</v>
      </c>
      <c r="K1617" s="90"/>
      <c r="L1617" s="90"/>
      <c r="M1617" s="90"/>
      <c r="N1617" s="90"/>
      <c r="O1617" s="90"/>
      <c r="P1617" s="90"/>
      <c r="Q1617" s="90"/>
      <c r="R1617" s="90"/>
      <c r="S1617" s="224"/>
      <c r="T1617" s="87"/>
      <c r="U1617" s="87"/>
      <c r="V1617" s="87"/>
      <c r="W1617" s="87"/>
      <c r="X1617" s="87"/>
      <c r="Y1617" s="87"/>
      <c r="Z1617" s="222"/>
      <c r="AA1617" s="87"/>
      <c r="AB1617" s="111">
        <f>AI1617+AX1617+BA1617+BD1617+BG1617</f>
        <v>0</v>
      </c>
      <c r="AC1617" s="247"/>
      <c r="AD1617" s="247"/>
      <c r="AE1617" s="247"/>
      <c r="AF1617" s="247"/>
      <c r="AG1617" s="247"/>
      <c r="AH1617" s="247"/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87"/>
      <c r="BG1617" s="87"/>
      <c r="BH1617" s="87"/>
      <c r="BI1617" s="87"/>
      <c r="BJ1617" s="222"/>
      <c r="BK1617" s="222"/>
      <c r="BL1617" s="222"/>
      <c r="BM1617" s="87"/>
      <c r="BN1617" s="87"/>
      <c r="BO1617" s="87"/>
      <c r="BP1617" s="87"/>
      <c r="BQ1617" s="111">
        <f>SUM(BS1617:BW1617)</f>
        <v>0</v>
      </c>
      <c r="BR1617" s="247"/>
      <c r="BS1617" s="87"/>
      <c r="BT1617" s="87"/>
      <c r="BU1617" s="87"/>
      <c r="BV1617" s="87"/>
      <c r="BW1617" s="87"/>
      <c r="BX1617" s="222"/>
      <c r="BY1617" s="222"/>
      <c r="BZ1617" s="111">
        <f>SUM(CA1617:CD1617)</f>
        <v>0</v>
      </c>
      <c r="CA1617" s="87"/>
      <c r="CB1617" s="87"/>
      <c r="CC1617" s="87"/>
      <c r="CD1617" s="87"/>
      <c r="CE1617" s="222"/>
      <c r="CF1617" s="226"/>
      <c r="CG1617" s="568"/>
      <c r="CH1617" s="568"/>
      <c r="CI1617" s="117"/>
      <c r="CJ1617" s="117"/>
      <c r="CK1617" s="117"/>
    </row>
    <row r="1618" spans="1:89" ht="15.75" hidden="1" outlineLevel="1" thickBot="1">
      <c r="A1618" s="117"/>
      <c r="B1618" s="117"/>
      <c r="C1618" s="103" t="s">
        <v>104</v>
      </c>
      <c r="D1618" s="24"/>
      <c r="E1618" s="117"/>
      <c r="F1618" s="117"/>
      <c r="G1618" s="111">
        <f>J1618+O1618+P1618+Q1618+R1618</f>
        <v>0</v>
      </c>
      <c r="H1618" s="225">
        <f t="shared" si="2266"/>
        <v>0</v>
      </c>
      <c r="I1618" s="225">
        <f t="shared" si="2266"/>
        <v>0</v>
      </c>
      <c r="J1618" s="111">
        <f t="shared" si="2266"/>
        <v>0</v>
      </c>
      <c r="K1618" s="90"/>
      <c r="L1618" s="90"/>
      <c r="M1618" s="90"/>
      <c r="N1618" s="90"/>
      <c r="O1618" s="90"/>
      <c r="P1618" s="90"/>
      <c r="Q1618" s="90"/>
      <c r="R1618" s="90"/>
      <c r="S1618" s="224"/>
      <c r="T1618" s="87"/>
      <c r="U1618" s="87"/>
      <c r="V1618" s="87"/>
      <c r="W1618" s="87"/>
      <c r="X1618" s="87"/>
      <c r="Y1618" s="87"/>
      <c r="Z1618" s="222"/>
      <c r="AA1618" s="87"/>
      <c r="AB1618" s="111">
        <f>AI1618+AX1618+BA1618+BD1618+BG1618</f>
        <v>0</v>
      </c>
      <c r="AC1618" s="247"/>
      <c r="AD1618" s="247"/>
      <c r="AE1618" s="247"/>
      <c r="AF1618" s="247"/>
      <c r="AG1618" s="247"/>
      <c r="AH1618" s="247"/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87"/>
      <c r="BG1618" s="87"/>
      <c r="BH1618" s="87"/>
      <c r="BI1618" s="87"/>
      <c r="BJ1618" s="222"/>
      <c r="BK1618" s="222"/>
      <c r="BL1618" s="222"/>
      <c r="BM1618" s="87"/>
      <c r="BN1618" s="87"/>
      <c r="BO1618" s="87"/>
      <c r="BP1618" s="87"/>
      <c r="BQ1618" s="111">
        <f>SUM(BS1618:BW1618)</f>
        <v>0</v>
      </c>
      <c r="BR1618" s="247"/>
      <c r="BS1618" s="87"/>
      <c r="BT1618" s="87"/>
      <c r="BU1618" s="87"/>
      <c r="BV1618" s="87"/>
      <c r="BW1618" s="87"/>
      <c r="BX1618" s="222"/>
      <c r="BY1618" s="222"/>
      <c r="BZ1618" s="111">
        <f>SUM(CA1618:CD1618)</f>
        <v>0</v>
      </c>
      <c r="CA1618" s="87"/>
      <c r="CB1618" s="87"/>
      <c r="CC1618" s="87"/>
      <c r="CD1618" s="87"/>
      <c r="CE1618" s="222"/>
      <c r="CF1618" s="226"/>
      <c r="CG1618" s="568"/>
      <c r="CH1618" s="568"/>
      <c r="CI1618" s="117"/>
      <c r="CJ1618" s="117"/>
      <c r="CK1618" s="117"/>
    </row>
    <row r="1619" spans="1:89" ht="15.75" hidden="1" outlineLevel="1" thickBot="1">
      <c r="A1619" s="117"/>
      <c r="B1619" s="117"/>
      <c r="C1619" s="103"/>
      <c r="D1619" s="37" t="s">
        <v>107</v>
      </c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24"/>
      <c r="AB1619" s="112"/>
      <c r="AC1619" s="246"/>
      <c r="AD1619" s="246"/>
      <c r="AE1619" s="246"/>
      <c r="AF1619" s="246"/>
      <c r="AG1619" s="246"/>
      <c r="AH1619" s="246"/>
      <c r="AI1619" s="112"/>
      <c r="AJ1619" s="111">
        <f>SUM(AJ1616:AJ1618)</f>
        <v>0</v>
      </c>
      <c r="AK1619" s="111">
        <f>SUM(AK1616:AK1618)</f>
        <v>0</v>
      </c>
      <c r="AL1619" s="112"/>
      <c r="AM1619" s="111">
        <f>SUM(AM1616:AM1618)</f>
        <v>0</v>
      </c>
      <c r="AN1619" s="111">
        <f>SUM(AN1616:AN1618)</f>
        <v>0</v>
      </c>
      <c r="AO1619" s="112"/>
      <c r="AP1619" s="111">
        <f>SUM(AP1616:AP1618)</f>
        <v>0</v>
      </c>
      <c r="AQ1619" s="111">
        <f>SUM(AQ1616:AQ1618)</f>
        <v>0</v>
      </c>
      <c r="AR1619" s="112"/>
      <c r="AS1619" s="111">
        <f>SUM(AS1616:AS1618)</f>
        <v>0</v>
      </c>
      <c r="AT1619" s="111">
        <f>SUM(AT1616:AT1618)</f>
        <v>0</v>
      </c>
      <c r="AU1619" s="112"/>
      <c r="AV1619" s="111">
        <f>SUM(AV1616:AV1618)</f>
        <v>0</v>
      </c>
      <c r="AW1619" s="111">
        <f>SUM(AW1616:AW1618)</f>
        <v>0</v>
      </c>
      <c r="AX1619" s="112"/>
      <c r="AY1619" s="111">
        <f>SUM(AY1616:AY1618)</f>
        <v>0</v>
      </c>
      <c r="AZ1619" s="111">
        <f>SUM(AZ1616:AZ1618)</f>
        <v>0</v>
      </c>
      <c r="BA1619" s="112"/>
      <c r="BB1619" s="111">
        <f>SUM(BB1616:BB1618)</f>
        <v>0</v>
      </c>
      <c r="BC1619" s="111">
        <f>SUM(BC1616:BC1618)</f>
        <v>0</v>
      </c>
      <c r="BD1619" s="112"/>
      <c r="BE1619" s="111">
        <f>SUM(BE1616:BE1618)</f>
        <v>0</v>
      </c>
      <c r="BF1619" s="111">
        <f>SUM(BF1616:BF1618)</f>
        <v>0</v>
      </c>
      <c r="BG1619" s="112"/>
      <c r="BH1619" s="111">
        <f>SUM(BH1616:BH1618)</f>
        <v>0</v>
      </c>
      <c r="BI1619" s="111">
        <f>SUM(BI1616:BI1618)</f>
        <v>0</v>
      </c>
      <c r="BJ1619" s="112"/>
      <c r="BK1619" s="225">
        <f>SUM(BK1616:BK1618)</f>
        <v>0</v>
      </c>
      <c r="BL1619" s="225">
        <f>SUM(BL1616:BL1618)</f>
        <v>0</v>
      </c>
      <c r="BM1619" s="112"/>
      <c r="BN1619" s="112"/>
      <c r="BO1619" s="112"/>
      <c r="BP1619" s="112"/>
      <c r="BQ1619" s="111">
        <f t="shared" ref="BQ1619:CD1619" si="2267">SUM(BQ1616:BQ1618)</f>
        <v>0</v>
      </c>
      <c r="BR1619" s="247"/>
      <c r="BS1619" s="111">
        <f t="shared" si="2267"/>
        <v>0</v>
      </c>
      <c r="BT1619" s="111">
        <f t="shared" si="2267"/>
        <v>0</v>
      </c>
      <c r="BU1619" s="111">
        <f t="shared" si="2267"/>
        <v>0</v>
      </c>
      <c r="BV1619" s="111">
        <f t="shared" si="2267"/>
        <v>0</v>
      </c>
      <c r="BW1619" s="111">
        <f t="shared" si="2267"/>
        <v>0</v>
      </c>
      <c r="BX1619" s="225">
        <f>SUM(BX1616:BX1618)</f>
        <v>0</v>
      </c>
      <c r="BY1619" s="225">
        <f>SUM(BY1616:BY1618)</f>
        <v>0</v>
      </c>
      <c r="BZ1619" s="111">
        <f t="shared" si="2267"/>
        <v>0</v>
      </c>
      <c r="CA1619" s="111">
        <f t="shared" si="2267"/>
        <v>0</v>
      </c>
      <c r="CB1619" s="111">
        <f t="shared" si="2267"/>
        <v>0</v>
      </c>
      <c r="CC1619" s="111">
        <f t="shared" si="2267"/>
        <v>0</v>
      </c>
      <c r="CD1619" s="111">
        <f t="shared" si="2267"/>
        <v>0</v>
      </c>
      <c r="CE1619" s="225">
        <f>SUM(CE1616:CE1618)</f>
        <v>0</v>
      </c>
      <c r="CF1619" s="247"/>
      <c r="CG1619" s="570"/>
      <c r="CH1619" s="570"/>
      <c r="CI1619" s="112"/>
      <c r="CJ1619" s="112"/>
      <c r="CK1619" s="112"/>
    </row>
    <row r="1620" spans="1:89" ht="15.75" hidden="1" outlineLevel="1" thickBot="1">
      <c r="A1620" s="117"/>
      <c r="B1620" s="117"/>
      <c r="C1620" s="102" t="s">
        <v>130</v>
      </c>
      <c r="D1620" s="36" t="s">
        <v>62</v>
      </c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7"/>
      <c r="AB1620" s="112"/>
      <c r="AC1620" s="246"/>
      <c r="AD1620" s="246"/>
      <c r="AE1620" s="246"/>
      <c r="AF1620" s="246"/>
      <c r="AG1620" s="246"/>
      <c r="AH1620" s="246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246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246"/>
      <c r="CG1620" s="582"/>
      <c r="CH1620" s="582"/>
      <c r="CI1620" s="112"/>
      <c r="CJ1620" s="112"/>
      <c r="CK1620" s="112"/>
    </row>
    <row r="1621" spans="1:89" ht="15.75" hidden="1" outlineLevel="1" thickBot="1">
      <c r="A1621" s="117"/>
      <c r="B1621" s="117"/>
      <c r="C1621" s="103"/>
      <c r="D1621" s="24"/>
      <c r="E1621" s="117"/>
      <c r="F1621" s="117"/>
      <c r="G1621" s="111">
        <f>J1621+O1621+P1621+Q1621+R1621</f>
        <v>0</v>
      </c>
      <c r="H1621" s="225">
        <f t="shared" ref="H1621:J1623" si="2268">SUM(I1621:L1621)</f>
        <v>0</v>
      </c>
      <c r="I1621" s="225">
        <f t="shared" si="2268"/>
        <v>0</v>
      </c>
      <c r="J1621" s="111">
        <f t="shared" si="2268"/>
        <v>0</v>
      </c>
      <c r="K1621" s="123"/>
      <c r="L1621" s="123"/>
      <c r="M1621" s="123"/>
      <c r="N1621" s="123"/>
      <c r="O1621" s="123"/>
      <c r="P1621" s="123"/>
      <c r="Q1621" s="123"/>
      <c r="R1621" s="123"/>
      <c r="S1621" s="221"/>
      <c r="T1621" s="123"/>
      <c r="U1621" s="123"/>
      <c r="V1621" s="123"/>
      <c r="W1621" s="123"/>
      <c r="X1621" s="123"/>
      <c r="Y1621" s="123"/>
      <c r="Z1621" s="221"/>
      <c r="AA1621" s="123"/>
      <c r="AB1621" s="111">
        <f>AI1621+AX1621+BA1621+BD1621+BG1621</f>
        <v>0</v>
      </c>
      <c r="AC1621" s="247"/>
      <c r="AD1621" s="247"/>
      <c r="AE1621" s="247"/>
      <c r="AF1621" s="247"/>
      <c r="AG1621" s="247"/>
      <c r="AH1621" s="247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221"/>
      <c r="BK1621" s="221"/>
      <c r="BL1621" s="221"/>
      <c r="BM1621" s="123"/>
      <c r="BN1621" s="123"/>
      <c r="BO1621" s="123"/>
      <c r="BP1621" s="123"/>
      <c r="BQ1621" s="111">
        <f>SUM(BS1621:BW1621)</f>
        <v>0</v>
      </c>
      <c r="BR1621" s="247"/>
      <c r="BS1621" s="123"/>
      <c r="BT1621" s="123"/>
      <c r="BU1621" s="123"/>
      <c r="BV1621" s="123"/>
      <c r="BW1621" s="123"/>
      <c r="BX1621" s="221"/>
      <c r="BY1621" s="221"/>
      <c r="BZ1621" s="111">
        <f>SUM(CA1621:CD1621)</f>
        <v>0</v>
      </c>
      <c r="CA1621" s="123"/>
      <c r="CB1621" s="123"/>
      <c r="CC1621" s="123"/>
      <c r="CD1621" s="123"/>
      <c r="CE1621" s="221"/>
      <c r="CF1621" s="229"/>
      <c r="CG1621" s="578"/>
      <c r="CH1621" s="578"/>
      <c r="CI1621" s="117"/>
      <c r="CJ1621" s="117"/>
      <c r="CK1621" s="117"/>
    </row>
    <row r="1622" spans="1:89" ht="15.75" hidden="1" outlineLevel="1" thickBot="1">
      <c r="A1622" s="117"/>
      <c r="B1622" s="117"/>
      <c r="C1622" s="103"/>
      <c r="D1622" s="24"/>
      <c r="E1622" s="117"/>
      <c r="F1622" s="117"/>
      <c r="G1622" s="111">
        <f>J1622+O1622+P1622+Q1622+R1622</f>
        <v>0</v>
      </c>
      <c r="H1622" s="225">
        <f t="shared" si="2268"/>
        <v>0</v>
      </c>
      <c r="I1622" s="225">
        <f t="shared" si="2268"/>
        <v>0</v>
      </c>
      <c r="J1622" s="111">
        <f t="shared" si="2268"/>
        <v>0</v>
      </c>
      <c r="K1622" s="90"/>
      <c r="L1622" s="90"/>
      <c r="M1622" s="90"/>
      <c r="N1622" s="90"/>
      <c r="O1622" s="90"/>
      <c r="P1622" s="90"/>
      <c r="Q1622" s="90"/>
      <c r="R1622" s="90"/>
      <c r="S1622" s="224"/>
      <c r="T1622" s="87"/>
      <c r="U1622" s="87"/>
      <c r="V1622" s="87"/>
      <c r="W1622" s="87"/>
      <c r="X1622" s="87"/>
      <c r="Y1622" s="87"/>
      <c r="Z1622" s="222"/>
      <c r="AA1622" s="87"/>
      <c r="AB1622" s="111">
        <f>AI1622+AX1622+BA1622+BD1622+BG1622</f>
        <v>0</v>
      </c>
      <c r="AC1622" s="247"/>
      <c r="AD1622" s="247"/>
      <c r="AE1622" s="247"/>
      <c r="AF1622" s="247"/>
      <c r="AG1622" s="247"/>
      <c r="AH1622" s="247"/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87"/>
      <c r="BG1622" s="87"/>
      <c r="BH1622" s="87"/>
      <c r="BI1622" s="87"/>
      <c r="BJ1622" s="222"/>
      <c r="BK1622" s="222"/>
      <c r="BL1622" s="222"/>
      <c r="BM1622" s="87"/>
      <c r="BN1622" s="87"/>
      <c r="BO1622" s="87"/>
      <c r="BP1622" s="87"/>
      <c r="BQ1622" s="111">
        <f>SUM(BS1622:BW1622)</f>
        <v>0</v>
      </c>
      <c r="BR1622" s="247"/>
      <c r="BS1622" s="87"/>
      <c r="BT1622" s="87"/>
      <c r="BU1622" s="87"/>
      <c r="BV1622" s="87"/>
      <c r="BW1622" s="87"/>
      <c r="BX1622" s="222"/>
      <c r="BY1622" s="222"/>
      <c r="BZ1622" s="111">
        <f>SUM(CA1622:CD1622)</f>
        <v>0</v>
      </c>
      <c r="CA1622" s="87"/>
      <c r="CB1622" s="87"/>
      <c r="CC1622" s="87"/>
      <c r="CD1622" s="87"/>
      <c r="CE1622" s="222"/>
      <c r="CF1622" s="226"/>
      <c r="CG1622" s="568"/>
      <c r="CH1622" s="568"/>
      <c r="CI1622" s="117"/>
      <c r="CJ1622" s="117"/>
      <c r="CK1622" s="117"/>
    </row>
    <row r="1623" spans="1:89" ht="15.75" hidden="1" outlineLevel="1" thickBot="1">
      <c r="A1623" s="117"/>
      <c r="B1623" s="117"/>
      <c r="C1623" s="103" t="s">
        <v>104</v>
      </c>
      <c r="D1623" s="24"/>
      <c r="E1623" s="117"/>
      <c r="F1623" s="117"/>
      <c r="G1623" s="111">
        <f>J1623+O1623+P1623+Q1623+R1623</f>
        <v>0</v>
      </c>
      <c r="H1623" s="225">
        <f t="shared" si="2268"/>
        <v>0</v>
      </c>
      <c r="I1623" s="225">
        <f t="shared" si="2268"/>
        <v>0</v>
      </c>
      <c r="J1623" s="111">
        <f t="shared" si="2268"/>
        <v>0</v>
      </c>
      <c r="K1623" s="90"/>
      <c r="L1623" s="90"/>
      <c r="M1623" s="90"/>
      <c r="N1623" s="90"/>
      <c r="O1623" s="90"/>
      <c r="P1623" s="90"/>
      <c r="Q1623" s="90"/>
      <c r="R1623" s="90"/>
      <c r="S1623" s="224"/>
      <c r="T1623" s="87"/>
      <c r="U1623" s="87"/>
      <c r="V1623" s="87"/>
      <c r="W1623" s="87"/>
      <c r="X1623" s="87"/>
      <c r="Y1623" s="87"/>
      <c r="Z1623" s="222"/>
      <c r="AA1623" s="87"/>
      <c r="AB1623" s="111">
        <f>AI1623+AX1623+BA1623+BD1623+BG1623</f>
        <v>0</v>
      </c>
      <c r="AC1623" s="247"/>
      <c r="AD1623" s="247"/>
      <c r="AE1623" s="247"/>
      <c r="AF1623" s="247"/>
      <c r="AG1623" s="247"/>
      <c r="AH1623" s="24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87"/>
      <c r="BG1623" s="87"/>
      <c r="BH1623" s="87"/>
      <c r="BI1623" s="87"/>
      <c r="BJ1623" s="222"/>
      <c r="BK1623" s="222"/>
      <c r="BL1623" s="222"/>
      <c r="BM1623" s="87"/>
      <c r="BN1623" s="87"/>
      <c r="BO1623" s="87"/>
      <c r="BP1623" s="87"/>
      <c r="BQ1623" s="111">
        <f>SUM(BS1623:BW1623)</f>
        <v>0</v>
      </c>
      <c r="BR1623" s="247"/>
      <c r="BS1623" s="87"/>
      <c r="BT1623" s="87"/>
      <c r="BU1623" s="87"/>
      <c r="BV1623" s="87"/>
      <c r="BW1623" s="87"/>
      <c r="BX1623" s="222"/>
      <c r="BY1623" s="222"/>
      <c r="BZ1623" s="111">
        <f>SUM(CA1623:CD1623)</f>
        <v>0</v>
      </c>
      <c r="CA1623" s="87"/>
      <c r="CB1623" s="87"/>
      <c r="CC1623" s="87"/>
      <c r="CD1623" s="87"/>
      <c r="CE1623" s="222"/>
      <c r="CF1623" s="226"/>
      <c r="CG1623" s="568"/>
      <c r="CH1623" s="568"/>
      <c r="CI1623" s="117"/>
      <c r="CJ1623" s="117"/>
      <c r="CK1623" s="117"/>
    </row>
    <row r="1624" spans="1:89" ht="15.75" hidden="1" outlineLevel="1" thickBot="1">
      <c r="A1624" s="117"/>
      <c r="B1624" s="117"/>
      <c r="C1624" s="103"/>
      <c r="D1624" s="37" t="s">
        <v>107</v>
      </c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24"/>
      <c r="AB1624" s="111">
        <f>SUM(AB1621:AB1623)</f>
        <v>0</v>
      </c>
      <c r="AC1624" s="247"/>
      <c r="AD1624" s="247"/>
      <c r="AE1624" s="247"/>
      <c r="AF1624" s="247"/>
      <c r="AG1624" s="247"/>
      <c r="AH1624" s="247"/>
      <c r="AI1624" s="111">
        <f>SUM(AI1621:AI1623)</f>
        <v>0</v>
      </c>
      <c r="AJ1624" s="111">
        <f>SUM(AJ1621:AJ1623)</f>
        <v>0</v>
      </c>
      <c r="AK1624" s="111">
        <f>SUM(AK1621:AK1623)</f>
        <v>0</v>
      </c>
      <c r="AL1624" s="111">
        <f>SUM(AL1621:AL1623)</f>
        <v>0</v>
      </c>
      <c r="AM1624" s="111">
        <f t="shared" ref="AM1624:BI1624" si="2269">SUM(AM1621:AM1623)</f>
        <v>0</v>
      </c>
      <c r="AN1624" s="111">
        <f t="shared" si="2269"/>
        <v>0</v>
      </c>
      <c r="AO1624" s="111">
        <f t="shared" si="2269"/>
        <v>0</v>
      </c>
      <c r="AP1624" s="111">
        <f t="shared" si="2269"/>
        <v>0</v>
      </c>
      <c r="AQ1624" s="111">
        <f t="shared" si="2269"/>
        <v>0</v>
      </c>
      <c r="AR1624" s="111">
        <f t="shared" si="2269"/>
        <v>0</v>
      </c>
      <c r="AS1624" s="111">
        <f t="shared" si="2269"/>
        <v>0</v>
      </c>
      <c r="AT1624" s="111">
        <f t="shared" si="2269"/>
        <v>0</v>
      </c>
      <c r="AU1624" s="111">
        <f t="shared" si="2269"/>
        <v>0</v>
      </c>
      <c r="AV1624" s="111">
        <f t="shared" si="2269"/>
        <v>0</v>
      </c>
      <c r="AW1624" s="111">
        <f t="shared" si="2269"/>
        <v>0</v>
      </c>
      <c r="AX1624" s="111">
        <f t="shared" si="2269"/>
        <v>0</v>
      </c>
      <c r="AY1624" s="111">
        <f t="shared" si="2269"/>
        <v>0</v>
      </c>
      <c r="AZ1624" s="111">
        <f t="shared" si="2269"/>
        <v>0</v>
      </c>
      <c r="BA1624" s="111">
        <f t="shared" si="2269"/>
        <v>0</v>
      </c>
      <c r="BB1624" s="111">
        <f t="shared" si="2269"/>
        <v>0</v>
      </c>
      <c r="BC1624" s="111">
        <f t="shared" si="2269"/>
        <v>0</v>
      </c>
      <c r="BD1624" s="111">
        <f t="shared" si="2269"/>
        <v>0</v>
      </c>
      <c r="BE1624" s="111">
        <f t="shared" si="2269"/>
        <v>0</v>
      </c>
      <c r="BF1624" s="111">
        <f t="shared" si="2269"/>
        <v>0</v>
      </c>
      <c r="BG1624" s="111">
        <f t="shared" si="2269"/>
        <v>0</v>
      </c>
      <c r="BH1624" s="111">
        <f t="shared" si="2269"/>
        <v>0</v>
      </c>
      <c r="BI1624" s="111">
        <f t="shared" si="2269"/>
        <v>0</v>
      </c>
      <c r="BJ1624" s="225">
        <f>SUM(BJ1621:BJ1623)</f>
        <v>0</v>
      </c>
      <c r="BK1624" s="225">
        <f>SUM(BK1621:BK1623)</f>
        <v>0</v>
      </c>
      <c r="BL1624" s="225">
        <f>SUM(BL1621:BL1623)</f>
        <v>0</v>
      </c>
      <c r="BM1624" s="112"/>
      <c r="BN1624" s="112"/>
      <c r="BO1624" s="112"/>
      <c r="BP1624" s="112"/>
      <c r="BQ1624" s="111">
        <f t="shared" ref="BQ1624:CD1624" si="2270">SUM(BQ1621:BQ1623)</f>
        <v>0</v>
      </c>
      <c r="BR1624" s="247"/>
      <c r="BS1624" s="111">
        <f t="shared" si="2270"/>
        <v>0</v>
      </c>
      <c r="BT1624" s="111">
        <f t="shared" si="2270"/>
        <v>0</v>
      </c>
      <c r="BU1624" s="111">
        <f t="shared" si="2270"/>
        <v>0</v>
      </c>
      <c r="BV1624" s="111">
        <f t="shared" si="2270"/>
        <v>0</v>
      </c>
      <c r="BW1624" s="111">
        <f t="shared" si="2270"/>
        <v>0</v>
      </c>
      <c r="BX1624" s="225">
        <f>SUM(BX1621:BX1623)</f>
        <v>0</v>
      </c>
      <c r="BY1624" s="225">
        <f>SUM(BY1621:BY1623)</f>
        <v>0</v>
      </c>
      <c r="BZ1624" s="111">
        <f t="shared" si="2270"/>
        <v>0</v>
      </c>
      <c r="CA1624" s="111">
        <f t="shared" si="2270"/>
        <v>0</v>
      </c>
      <c r="CB1624" s="111">
        <f t="shared" si="2270"/>
        <v>0</v>
      </c>
      <c r="CC1624" s="111">
        <f t="shared" si="2270"/>
        <v>0</v>
      </c>
      <c r="CD1624" s="111">
        <f t="shared" si="2270"/>
        <v>0</v>
      </c>
      <c r="CE1624" s="225">
        <f>SUM(CE1621:CE1623)</f>
        <v>0</v>
      </c>
      <c r="CF1624" s="247"/>
      <c r="CG1624" s="570"/>
      <c r="CH1624" s="570"/>
      <c r="CI1624" s="112"/>
      <c r="CJ1624" s="112"/>
      <c r="CK1624" s="112"/>
    </row>
    <row r="1625" spans="1:89" ht="15.75" hidden="1" outlineLevel="1" thickBot="1">
      <c r="A1625" s="117"/>
      <c r="B1625" s="117"/>
      <c r="C1625" s="102" t="s">
        <v>131</v>
      </c>
      <c r="D1625" s="36" t="s">
        <v>63</v>
      </c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7"/>
      <c r="AB1625" s="112"/>
      <c r="AC1625" s="246"/>
      <c r="AD1625" s="246"/>
      <c r="AE1625" s="246"/>
      <c r="AF1625" s="246"/>
      <c r="AG1625" s="246"/>
      <c r="AH1625" s="246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246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246"/>
      <c r="CG1625" s="582"/>
      <c r="CH1625" s="582"/>
      <c r="CI1625" s="112"/>
      <c r="CJ1625" s="112"/>
      <c r="CK1625" s="112"/>
    </row>
    <row r="1626" spans="1:89" ht="15.75" hidden="1" outlineLevel="1" thickBot="1">
      <c r="A1626" s="117"/>
      <c r="B1626" s="117"/>
      <c r="C1626" s="103"/>
      <c r="D1626" s="24"/>
      <c r="E1626" s="117"/>
      <c r="F1626" s="117"/>
      <c r="G1626" s="111">
        <f>J1626+O1626+P1626+Q1626+R1626</f>
        <v>0</v>
      </c>
      <c r="H1626" s="225">
        <f t="shared" ref="H1626:J1628" si="2271">SUM(I1626:L1626)</f>
        <v>0</v>
      </c>
      <c r="I1626" s="225">
        <f t="shared" si="2271"/>
        <v>0</v>
      </c>
      <c r="J1626" s="111">
        <f t="shared" si="2271"/>
        <v>0</v>
      </c>
      <c r="K1626" s="123"/>
      <c r="L1626" s="123"/>
      <c r="M1626" s="123"/>
      <c r="N1626" s="123"/>
      <c r="O1626" s="123"/>
      <c r="P1626" s="123"/>
      <c r="Q1626" s="123"/>
      <c r="R1626" s="123"/>
      <c r="S1626" s="221"/>
      <c r="T1626" s="123"/>
      <c r="U1626" s="123"/>
      <c r="V1626" s="123"/>
      <c r="W1626" s="123"/>
      <c r="X1626" s="123"/>
      <c r="Y1626" s="123"/>
      <c r="Z1626" s="221"/>
      <c r="AA1626" s="123"/>
      <c r="AB1626" s="111">
        <f>AI1626+AX1626+BA1626+BD1626+BG1626</f>
        <v>0</v>
      </c>
      <c r="AC1626" s="247"/>
      <c r="AD1626" s="247"/>
      <c r="AE1626" s="247"/>
      <c r="AF1626" s="247"/>
      <c r="AG1626" s="247"/>
      <c r="AH1626" s="247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221"/>
      <c r="BK1626" s="221"/>
      <c r="BL1626" s="221"/>
      <c r="BM1626" s="123"/>
      <c r="BN1626" s="123"/>
      <c r="BO1626" s="123"/>
      <c r="BP1626" s="123"/>
      <c r="BQ1626" s="111">
        <f>SUM(BS1626:BW1626)</f>
        <v>0</v>
      </c>
      <c r="BR1626" s="247"/>
      <c r="BS1626" s="123"/>
      <c r="BT1626" s="123"/>
      <c r="BU1626" s="123"/>
      <c r="BV1626" s="123"/>
      <c r="BW1626" s="123"/>
      <c r="BX1626" s="221"/>
      <c r="BY1626" s="221"/>
      <c r="BZ1626" s="111">
        <f>SUM(CA1626:CD1626)</f>
        <v>0</v>
      </c>
      <c r="CA1626" s="123"/>
      <c r="CB1626" s="123"/>
      <c r="CC1626" s="123"/>
      <c r="CD1626" s="123"/>
      <c r="CE1626" s="221"/>
      <c r="CF1626" s="229"/>
      <c r="CG1626" s="578"/>
      <c r="CH1626" s="578"/>
      <c r="CI1626" s="117"/>
      <c r="CJ1626" s="117"/>
      <c r="CK1626" s="117"/>
    </row>
    <row r="1627" spans="1:89" ht="15.75" hidden="1" outlineLevel="1" thickBot="1">
      <c r="A1627" s="117"/>
      <c r="B1627" s="117"/>
      <c r="C1627" s="103"/>
      <c r="D1627" s="24"/>
      <c r="E1627" s="117"/>
      <c r="F1627" s="117"/>
      <c r="G1627" s="111">
        <f>J1627+O1627+P1627+Q1627+R1627</f>
        <v>0</v>
      </c>
      <c r="H1627" s="225">
        <f t="shared" si="2271"/>
        <v>0</v>
      </c>
      <c r="I1627" s="225">
        <f t="shared" si="2271"/>
        <v>0</v>
      </c>
      <c r="J1627" s="111">
        <f t="shared" si="2271"/>
        <v>0</v>
      </c>
      <c r="K1627" s="90"/>
      <c r="L1627" s="90"/>
      <c r="M1627" s="90"/>
      <c r="N1627" s="90"/>
      <c r="O1627" s="90"/>
      <c r="P1627" s="90"/>
      <c r="Q1627" s="90"/>
      <c r="R1627" s="90"/>
      <c r="S1627" s="224"/>
      <c r="T1627" s="87"/>
      <c r="U1627" s="87"/>
      <c r="V1627" s="87"/>
      <c r="W1627" s="87"/>
      <c r="X1627" s="87"/>
      <c r="Y1627" s="87"/>
      <c r="Z1627" s="222"/>
      <c r="AA1627" s="87"/>
      <c r="AB1627" s="111">
        <f>AI1627+AX1627+BA1627+BD1627+BG1627</f>
        <v>0</v>
      </c>
      <c r="AC1627" s="247"/>
      <c r="AD1627" s="247"/>
      <c r="AE1627" s="247"/>
      <c r="AF1627" s="247"/>
      <c r="AG1627" s="247"/>
      <c r="AH1627" s="247"/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87"/>
      <c r="BG1627" s="87"/>
      <c r="BH1627" s="87"/>
      <c r="BI1627" s="87"/>
      <c r="BJ1627" s="222"/>
      <c r="BK1627" s="222"/>
      <c r="BL1627" s="222"/>
      <c r="BM1627" s="87"/>
      <c r="BN1627" s="87"/>
      <c r="BO1627" s="87"/>
      <c r="BP1627" s="87"/>
      <c r="BQ1627" s="111">
        <f>SUM(BS1627:BW1627)</f>
        <v>0</v>
      </c>
      <c r="BR1627" s="247"/>
      <c r="BS1627" s="87"/>
      <c r="BT1627" s="87"/>
      <c r="BU1627" s="87"/>
      <c r="BV1627" s="87"/>
      <c r="BW1627" s="87"/>
      <c r="BX1627" s="222"/>
      <c r="BY1627" s="222"/>
      <c r="BZ1627" s="111">
        <f>SUM(CA1627:CD1627)</f>
        <v>0</v>
      </c>
      <c r="CA1627" s="87"/>
      <c r="CB1627" s="87"/>
      <c r="CC1627" s="87"/>
      <c r="CD1627" s="87"/>
      <c r="CE1627" s="222"/>
      <c r="CF1627" s="226"/>
      <c r="CG1627" s="568"/>
      <c r="CH1627" s="568"/>
      <c r="CI1627" s="117"/>
      <c r="CJ1627" s="117"/>
      <c r="CK1627" s="117"/>
    </row>
    <row r="1628" spans="1:89" ht="15.75" hidden="1" outlineLevel="1" thickBot="1">
      <c r="A1628" s="117"/>
      <c r="B1628" s="117"/>
      <c r="C1628" s="103" t="s">
        <v>104</v>
      </c>
      <c r="D1628" s="24"/>
      <c r="E1628" s="117"/>
      <c r="F1628" s="117"/>
      <c r="G1628" s="111">
        <f>J1628+O1628+P1628+Q1628+R1628</f>
        <v>0</v>
      </c>
      <c r="H1628" s="225">
        <f t="shared" si="2271"/>
        <v>0</v>
      </c>
      <c r="I1628" s="225">
        <f t="shared" si="2271"/>
        <v>0</v>
      </c>
      <c r="J1628" s="111">
        <f t="shared" si="2271"/>
        <v>0</v>
      </c>
      <c r="K1628" s="90"/>
      <c r="L1628" s="90"/>
      <c r="M1628" s="90"/>
      <c r="N1628" s="90"/>
      <c r="O1628" s="90"/>
      <c r="P1628" s="90"/>
      <c r="Q1628" s="90"/>
      <c r="R1628" s="90"/>
      <c r="S1628" s="224"/>
      <c r="T1628" s="87"/>
      <c r="U1628" s="87"/>
      <c r="V1628" s="87"/>
      <c r="W1628" s="87"/>
      <c r="X1628" s="87"/>
      <c r="Y1628" s="87"/>
      <c r="Z1628" s="222"/>
      <c r="AA1628" s="87"/>
      <c r="AB1628" s="111">
        <f>AI1628+AX1628+BA1628+BD1628+BG1628</f>
        <v>0</v>
      </c>
      <c r="AC1628" s="247"/>
      <c r="AD1628" s="247"/>
      <c r="AE1628" s="247"/>
      <c r="AF1628" s="247"/>
      <c r="AG1628" s="247"/>
      <c r="AH1628" s="247"/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87"/>
      <c r="BG1628" s="87"/>
      <c r="BH1628" s="87"/>
      <c r="BI1628" s="87"/>
      <c r="BJ1628" s="222"/>
      <c r="BK1628" s="222"/>
      <c r="BL1628" s="222"/>
      <c r="BM1628" s="87"/>
      <c r="BN1628" s="87"/>
      <c r="BO1628" s="87"/>
      <c r="BP1628" s="87"/>
      <c r="BQ1628" s="111">
        <f>SUM(BS1628:BW1628)</f>
        <v>0</v>
      </c>
      <c r="BR1628" s="247"/>
      <c r="BS1628" s="87"/>
      <c r="BT1628" s="87"/>
      <c r="BU1628" s="87"/>
      <c r="BV1628" s="87"/>
      <c r="BW1628" s="87"/>
      <c r="BX1628" s="222"/>
      <c r="BY1628" s="222"/>
      <c r="BZ1628" s="111">
        <f>SUM(CA1628:CD1628)</f>
        <v>0</v>
      </c>
      <c r="CA1628" s="87"/>
      <c r="CB1628" s="87"/>
      <c r="CC1628" s="87"/>
      <c r="CD1628" s="87"/>
      <c r="CE1628" s="222"/>
      <c r="CF1628" s="226"/>
      <c r="CG1628" s="568"/>
      <c r="CH1628" s="568"/>
      <c r="CI1628" s="117"/>
      <c r="CJ1628" s="117"/>
      <c r="CK1628" s="117"/>
    </row>
    <row r="1629" spans="1:89" ht="15.75" hidden="1" outlineLevel="1" thickBot="1">
      <c r="A1629" s="117"/>
      <c r="B1629" s="117"/>
      <c r="C1629" s="103"/>
      <c r="D1629" s="37" t="s">
        <v>107</v>
      </c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24"/>
      <c r="AB1629" s="111">
        <f>SUM(AB1626:AB1628)</f>
        <v>0</v>
      </c>
      <c r="AC1629" s="247"/>
      <c r="AD1629" s="247"/>
      <c r="AE1629" s="247"/>
      <c r="AF1629" s="247"/>
      <c r="AG1629" s="247"/>
      <c r="AH1629" s="247"/>
      <c r="AI1629" s="111">
        <f>SUM(AI1626:AI1628)</f>
        <v>0</v>
      </c>
      <c r="AJ1629" s="111">
        <f>SUM(AJ1626:AJ1628)</f>
        <v>0</v>
      </c>
      <c r="AK1629" s="111">
        <f t="shared" ref="AK1629:BI1629" si="2272">SUM(AK1626:AK1628)</f>
        <v>0</v>
      </c>
      <c r="AL1629" s="111">
        <f t="shared" si="2272"/>
        <v>0</v>
      </c>
      <c r="AM1629" s="111">
        <f t="shared" si="2272"/>
        <v>0</v>
      </c>
      <c r="AN1629" s="111">
        <f t="shared" si="2272"/>
        <v>0</v>
      </c>
      <c r="AO1629" s="111">
        <f t="shared" si="2272"/>
        <v>0</v>
      </c>
      <c r="AP1629" s="111">
        <f t="shared" si="2272"/>
        <v>0</v>
      </c>
      <c r="AQ1629" s="111">
        <f t="shared" si="2272"/>
        <v>0</v>
      </c>
      <c r="AR1629" s="111">
        <f t="shared" si="2272"/>
        <v>0</v>
      </c>
      <c r="AS1629" s="111">
        <f t="shared" si="2272"/>
        <v>0</v>
      </c>
      <c r="AT1629" s="111">
        <f t="shared" si="2272"/>
        <v>0</v>
      </c>
      <c r="AU1629" s="111">
        <f t="shared" si="2272"/>
        <v>0</v>
      </c>
      <c r="AV1629" s="111">
        <f t="shared" si="2272"/>
        <v>0</v>
      </c>
      <c r="AW1629" s="111">
        <f t="shared" si="2272"/>
        <v>0</v>
      </c>
      <c r="AX1629" s="111">
        <f t="shared" si="2272"/>
        <v>0</v>
      </c>
      <c r="AY1629" s="111">
        <f t="shared" si="2272"/>
        <v>0</v>
      </c>
      <c r="AZ1629" s="111">
        <f t="shared" si="2272"/>
        <v>0</v>
      </c>
      <c r="BA1629" s="111">
        <f t="shared" si="2272"/>
        <v>0</v>
      </c>
      <c r="BB1629" s="111">
        <f t="shared" si="2272"/>
        <v>0</v>
      </c>
      <c r="BC1629" s="111">
        <f t="shared" si="2272"/>
        <v>0</v>
      </c>
      <c r="BD1629" s="111">
        <f t="shared" si="2272"/>
        <v>0</v>
      </c>
      <c r="BE1629" s="111">
        <f t="shared" si="2272"/>
        <v>0</v>
      </c>
      <c r="BF1629" s="111">
        <f t="shared" si="2272"/>
        <v>0</v>
      </c>
      <c r="BG1629" s="111">
        <f t="shared" si="2272"/>
        <v>0</v>
      </c>
      <c r="BH1629" s="111">
        <f t="shared" si="2272"/>
        <v>0</v>
      </c>
      <c r="BI1629" s="111">
        <f t="shared" si="2272"/>
        <v>0</v>
      </c>
      <c r="BJ1629" s="225">
        <f>SUM(BJ1626:BJ1628)</f>
        <v>0</v>
      </c>
      <c r="BK1629" s="225">
        <f>SUM(BK1626:BK1628)</f>
        <v>0</v>
      </c>
      <c r="BL1629" s="225">
        <f>SUM(BL1626:BL1628)</f>
        <v>0</v>
      </c>
      <c r="BM1629" s="112"/>
      <c r="BN1629" s="112"/>
      <c r="BO1629" s="112"/>
      <c r="BP1629" s="112"/>
      <c r="BQ1629" s="111">
        <f t="shared" ref="BQ1629:CD1629" si="2273">SUM(BQ1626:BQ1628)</f>
        <v>0</v>
      </c>
      <c r="BR1629" s="247"/>
      <c r="BS1629" s="111">
        <f t="shared" si="2273"/>
        <v>0</v>
      </c>
      <c r="BT1629" s="111">
        <f t="shared" si="2273"/>
        <v>0</v>
      </c>
      <c r="BU1629" s="111">
        <f t="shared" si="2273"/>
        <v>0</v>
      </c>
      <c r="BV1629" s="111">
        <f t="shared" si="2273"/>
        <v>0</v>
      </c>
      <c r="BW1629" s="111">
        <f t="shared" si="2273"/>
        <v>0</v>
      </c>
      <c r="BX1629" s="225">
        <f>SUM(BX1626:BX1628)</f>
        <v>0</v>
      </c>
      <c r="BY1629" s="225">
        <f>SUM(BY1626:BY1628)</f>
        <v>0</v>
      </c>
      <c r="BZ1629" s="111">
        <f t="shared" si="2273"/>
        <v>0</v>
      </c>
      <c r="CA1629" s="111">
        <f t="shared" si="2273"/>
        <v>0</v>
      </c>
      <c r="CB1629" s="111">
        <f t="shared" si="2273"/>
        <v>0</v>
      </c>
      <c r="CC1629" s="111">
        <f t="shared" si="2273"/>
        <v>0</v>
      </c>
      <c r="CD1629" s="111">
        <f t="shared" si="2273"/>
        <v>0</v>
      </c>
      <c r="CE1629" s="225">
        <f>SUM(CE1626:CE1628)</f>
        <v>0</v>
      </c>
      <c r="CF1629" s="247"/>
      <c r="CG1629" s="570"/>
      <c r="CH1629" s="570"/>
      <c r="CI1629" s="112"/>
      <c r="CJ1629" s="112"/>
      <c r="CK1629" s="112"/>
    </row>
    <row r="1630" spans="1:89" ht="15.75" hidden="1" outlineLevel="1" thickBot="1">
      <c r="A1630" s="117"/>
      <c r="B1630" s="117"/>
      <c r="C1630" s="95" t="s">
        <v>52</v>
      </c>
      <c r="D1630" s="122" t="s">
        <v>105</v>
      </c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7"/>
      <c r="AB1630" s="112"/>
      <c r="AC1630" s="246"/>
      <c r="AD1630" s="246"/>
      <c r="AE1630" s="246"/>
      <c r="AF1630" s="246"/>
      <c r="AG1630" s="246"/>
      <c r="AH1630" s="246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246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246"/>
      <c r="CG1630" s="582"/>
      <c r="CH1630" s="582"/>
      <c r="CI1630" s="112"/>
      <c r="CJ1630" s="112"/>
      <c r="CK1630" s="112"/>
    </row>
    <row r="1631" spans="1:89" ht="15.75" hidden="1" outlineLevel="1" thickBot="1">
      <c r="A1631" s="117"/>
      <c r="B1631" s="117"/>
      <c r="C1631" s="102" t="s">
        <v>132</v>
      </c>
      <c r="D1631" s="36" t="s">
        <v>106</v>
      </c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7"/>
      <c r="AB1631" s="112"/>
      <c r="AC1631" s="246"/>
      <c r="AD1631" s="246"/>
      <c r="AE1631" s="246"/>
      <c r="AF1631" s="246"/>
      <c r="AG1631" s="246"/>
      <c r="AH1631" s="246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246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246"/>
      <c r="CG1631" s="582"/>
      <c r="CH1631" s="582"/>
      <c r="CI1631" s="112"/>
      <c r="CJ1631" s="112"/>
      <c r="CK1631" s="112"/>
    </row>
    <row r="1632" spans="1:89" ht="15.75" hidden="1" outlineLevel="1" thickBot="1">
      <c r="A1632" s="117"/>
      <c r="B1632" s="117"/>
      <c r="C1632" s="103"/>
      <c r="D1632" s="92"/>
      <c r="E1632" s="117"/>
      <c r="F1632" s="117"/>
      <c r="G1632" s="111">
        <f>J1632+O1632+P1632+Q1632+R1632</f>
        <v>0</v>
      </c>
      <c r="H1632" s="225">
        <f t="shared" ref="H1632:J1634" si="2274">SUM(I1632:L1632)</f>
        <v>0</v>
      </c>
      <c r="I1632" s="225">
        <f t="shared" si="2274"/>
        <v>0</v>
      </c>
      <c r="J1632" s="111">
        <f t="shared" si="2274"/>
        <v>0</v>
      </c>
      <c r="K1632" s="123"/>
      <c r="L1632" s="123"/>
      <c r="M1632" s="123"/>
      <c r="N1632" s="123"/>
      <c r="O1632" s="123"/>
      <c r="P1632" s="123"/>
      <c r="Q1632" s="123"/>
      <c r="R1632" s="123"/>
      <c r="S1632" s="221"/>
      <c r="T1632" s="123"/>
      <c r="U1632" s="123"/>
      <c r="V1632" s="123"/>
      <c r="W1632" s="123"/>
      <c r="X1632" s="123"/>
      <c r="Y1632" s="123"/>
      <c r="Z1632" s="221"/>
      <c r="AA1632" s="123"/>
      <c r="AB1632" s="111">
        <f>AI1632+AX1632+BA1632+BD1632+BG1632</f>
        <v>0</v>
      </c>
      <c r="AC1632" s="247"/>
      <c r="AD1632" s="247"/>
      <c r="AE1632" s="247"/>
      <c r="AF1632" s="247"/>
      <c r="AG1632" s="247"/>
      <c r="AH1632" s="247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221"/>
      <c r="BK1632" s="221"/>
      <c r="BL1632" s="221"/>
      <c r="BM1632" s="123"/>
      <c r="BN1632" s="123"/>
      <c r="BO1632" s="123"/>
      <c r="BP1632" s="123"/>
      <c r="BQ1632" s="111">
        <f>SUM(BS1632:BW1632)</f>
        <v>0</v>
      </c>
      <c r="BR1632" s="247"/>
      <c r="BS1632" s="123"/>
      <c r="BT1632" s="123"/>
      <c r="BU1632" s="123"/>
      <c r="BV1632" s="123"/>
      <c r="BW1632" s="123"/>
      <c r="BX1632" s="221"/>
      <c r="BY1632" s="221"/>
      <c r="BZ1632" s="111">
        <f>SUM(CA1632:CD1632)</f>
        <v>0</v>
      </c>
      <c r="CA1632" s="123"/>
      <c r="CB1632" s="123"/>
      <c r="CC1632" s="123"/>
      <c r="CD1632" s="123"/>
      <c r="CE1632" s="221"/>
      <c r="CF1632" s="229"/>
      <c r="CG1632" s="578"/>
      <c r="CH1632" s="578"/>
      <c r="CI1632" s="117"/>
      <c r="CJ1632" s="117"/>
      <c r="CK1632" s="117"/>
    </row>
    <row r="1633" spans="1:89" ht="15.75" hidden="1" outlineLevel="1" thickBot="1">
      <c r="A1633" s="117"/>
      <c r="B1633" s="117"/>
      <c r="C1633" s="103"/>
      <c r="D1633" s="92"/>
      <c r="E1633" s="117"/>
      <c r="F1633" s="117"/>
      <c r="G1633" s="111">
        <f>J1633+O1633+P1633+Q1633+R1633</f>
        <v>0</v>
      </c>
      <c r="H1633" s="225">
        <f t="shared" si="2274"/>
        <v>0</v>
      </c>
      <c r="I1633" s="225">
        <f t="shared" si="2274"/>
        <v>0</v>
      </c>
      <c r="J1633" s="111">
        <f t="shared" si="2274"/>
        <v>0</v>
      </c>
      <c r="K1633" s="90"/>
      <c r="L1633" s="90"/>
      <c r="M1633" s="90"/>
      <c r="N1633" s="90"/>
      <c r="O1633" s="90"/>
      <c r="P1633" s="90"/>
      <c r="Q1633" s="90"/>
      <c r="R1633" s="90"/>
      <c r="S1633" s="224"/>
      <c r="T1633" s="87"/>
      <c r="U1633" s="87"/>
      <c r="V1633" s="87"/>
      <c r="W1633" s="87"/>
      <c r="X1633" s="87"/>
      <c r="Y1633" s="87"/>
      <c r="Z1633" s="222"/>
      <c r="AA1633" s="87"/>
      <c r="AB1633" s="111">
        <f>AI1633+AX1633+BA1633+BD1633+BG1633</f>
        <v>0</v>
      </c>
      <c r="AC1633" s="247"/>
      <c r="AD1633" s="247"/>
      <c r="AE1633" s="247"/>
      <c r="AF1633" s="247"/>
      <c r="AG1633" s="247"/>
      <c r="AH1633" s="247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87"/>
      <c r="BG1633" s="87"/>
      <c r="BH1633" s="87"/>
      <c r="BI1633" s="87"/>
      <c r="BJ1633" s="222"/>
      <c r="BK1633" s="222"/>
      <c r="BL1633" s="222"/>
      <c r="BM1633" s="87"/>
      <c r="BN1633" s="87"/>
      <c r="BO1633" s="87"/>
      <c r="BP1633" s="87"/>
      <c r="BQ1633" s="111">
        <f>SUM(BS1633:BW1633)</f>
        <v>0</v>
      </c>
      <c r="BR1633" s="247"/>
      <c r="BS1633" s="87"/>
      <c r="BT1633" s="87"/>
      <c r="BU1633" s="87"/>
      <c r="BV1633" s="87"/>
      <c r="BW1633" s="87"/>
      <c r="BX1633" s="222"/>
      <c r="BY1633" s="222"/>
      <c r="BZ1633" s="111">
        <f>SUM(CA1633:CD1633)</f>
        <v>0</v>
      </c>
      <c r="CA1633" s="87"/>
      <c r="CB1633" s="87"/>
      <c r="CC1633" s="87"/>
      <c r="CD1633" s="87"/>
      <c r="CE1633" s="222"/>
      <c r="CF1633" s="226"/>
      <c r="CG1633" s="568"/>
      <c r="CH1633" s="568"/>
      <c r="CI1633" s="117"/>
      <c r="CJ1633" s="117"/>
      <c r="CK1633" s="117"/>
    </row>
    <row r="1634" spans="1:89" ht="15.75" hidden="1" outlineLevel="1" thickBot="1">
      <c r="A1634" s="117"/>
      <c r="B1634" s="117"/>
      <c r="C1634" s="103"/>
      <c r="D1634" s="92"/>
      <c r="E1634" s="117"/>
      <c r="F1634" s="117"/>
      <c r="G1634" s="111">
        <f>J1634+O1634+P1634+Q1634+R1634</f>
        <v>0</v>
      </c>
      <c r="H1634" s="225">
        <f t="shared" si="2274"/>
        <v>0</v>
      </c>
      <c r="I1634" s="225">
        <f t="shared" si="2274"/>
        <v>0</v>
      </c>
      <c r="J1634" s="111">
        <f t="shared" si="2274"/>
        <v>0</v>
      </c>
      <c r="K1634" s="90"/>
      <c r="L1634" s="90"/>
      <c r="M1634" s="90"/>
      <c r="N1634" s="90"/>
      <c r="O1634" s="90"/>
      <c r="P1634" s="90"/>
      <c r="Q1634" s="90"/>
      <c r="R1634" s="90"/>
      <c r="S1634" s="224"/>
      <c r="T1634" s="87"/>
      <c r="U1634" s="87"/>
      <c r="V1634" s="87"/>
      <c r="W1634" s="87"/>
      <c r="X1634" s="87"/>
      <c r="Y1634" s="87"/>
      <c r="Z1634" s="222"/>
      <c r="AA1634" s="87"/>
      <c r="AB1634" s="111">
        <f>AI1634+AX1634+BA1634+BD1634+BG1634</f>
        <v>0</v>
      </c>
      <c r="AC1634" s="247"/>
      <c r="AD1634" s="247"/>
      <c r="AE1634" s="247"/>
      <c r="AF1634" s="247"/>
      <c r="AG1634" s="247"/>
      <c r="AH1634" s="247"/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87"/>
      <c r="BG1634" s="87"/>
      <c r="BH1634" s="87"/>
      <c r="BI1634" s="87"/>
      <c r="BJ1634" s="222"/>
      <c r="BK1634" s="222"/>
      <c r="BL1634" s="222"/>
      <c r="BM1634" s="87"/>
      <c r="BN1634" s="87"/>
      <c r="BO1634" s="87"/>
      <c r="BP1634" s="87"/>
      <c r="BQ1634" s="111">
        <f>SUM(BS1634:BW1634)</f>
        <v>0</v>
      </c>
      <c r="BR1634" s="247"/>
      <c r="BS1634" s="87"/>
      <c r="BT1634" s="87"/>
      <c r="BU1634" s="87"/>
      <c r="BV1634" s="87"/>
      <c r="BW1634" s="87"/>
      <c r="BX1634" s="222"/>
      <c r="BY1634" s="222"/>
      <c r="BZ1634" s="111">
        <f>SUM(CA1634:CD1634)</f>
        <v>0</v>
      </c>
      <c r="CA1634" s="87"/>
      <c r="CB1634" s="87"/>
      <c r="CC1634" s="87"/>
      <c r="CD1634" s="87"/>
      <c r="CE1634" s="222"/>
      <c r="CF1634" s="226"/>
      <c r="CG1634" s="568"/>
      <c r="CH1634" s="568"/>
      <c r="CI1634" s="117"/>
      <c r="CJ1634" s="117"/>
      <c r="CK1634" s="117"/>
    </row>
    <row r="1635" spans="1:89" ht="15.75" hidden="1" outlineLevel="1" thickBot="1">
      <c r="A1635" s="117"/>
      <c r="B1635" s="117"/>
      <c r="C1635" s="103"/>
      <c r="D1635" s="37" t="s">
        <v>107</v>
      </c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24"/>
      <c r="AB1635" s="111">
        <f>SUM(AB1632:AB1634)</f>
        <v>0</v>
      </c>
      <c r="AC1635" s="247"/>
      <c r="AD1635" s="247"/>
      <c r="AE1635" s="247"/>
      <c r="AF1635" s="247"/>
      <c r="AG1635" s="247"/>
      <c r="AH1635" s="247"/>
      <c r="AI1635" s="111">
        <f>SUM(AI1632:AI1634)</f>
        <v>0</v>
      </c>
      <c r="AJ1635" s="111">
        <f>SUM(AJ1632:AJ1634)</f>
        <v>0</v>
      </c>
      <c r="AK1635" s="111">
        <f t="shared" ref="AK1635:BI1635" si="2275">SUM(AK1632:AK1634)</f>
        <v>0</v>
      </c>
      <c r="AL1635" s="111">
        <f t="shared" si="2275"/>
        <v>0</v>
      </c>
      <c r="AM1635" s="111">
        <f t="shared" si="2275"/>
        <v>0</v>
      </c>
      <c r="AN1635" s="111">
        <f t="shared" si="2275"/>
        <v>0</v>
      </c>
      <c r="AO1635" s="111">
        <f t="shared" si="2275"/>
        <v>0</v>
      </c>
      <c r="AP1635" s="111">
        <f t="shared" si="2275"/>
        <v>0</v>
      </c>
      <c r="AQ1635" s="111">
        <f t="shared" si="2275"/>
        <v>0</v>
      </c>
      <c r="AR1635" s="111">
        <f t="shared" si="2275"/>
        <v>0</v>
      </c>
      <c r="AS1635" s="111">
        <f t="shared" si="2275"/>
        <v>0</v>
      </c>
      <c r="AT1635" s="111">
        <f t="shared" si="2275"/>
        <v>0</v>
      </c>
      <c r="AU1635" s="111">
        <f t="shared" si="2275"/>
        <v>0</v>
      </c>
      <c r="AV1635" s="111">
        <f t="shared" si="2275"/>
        <v>0</v>
      </c>
      <c r="AW1635" s="111">
        <f t="shared" si="2275"/>
        <v>0</v>
      </c>
      <c r="AX1635" s="111">
        <f t="shared" si="2275"/>
        <v>0</v>
      </c>
      <c r="AY1635" s="111">
        <f t="shared" si="2275"/>
        <v>0</v>
      </c>
      <c r="AZ1635" s="111">
        <f t="shared" si="2275"/>
        <v>0</v>
      </c>
      <c r="BA1635" s="111">
        <f t="shared" si="2275"/>
        <v>0</v>
      </c>
      <c r="BB1635" s="111">
        <f t="shared" si="2275"/>
        <v>0</v>
      </c>
      <c r="BC1635" s="111">
        <f t="shared" si="2275"/>
        <v>0</v>
      </c>
      <c r="BD1635" s="111">
        <f t="shared" si="2275"/>
        <v>0</v>
      </c>
      <c r="BE1635" s="111">
        <f t="shared" si="2275"/>
        <v>0</v>
      </c>
      <c r="BF1635" s="111">
        <f t="shared" si="2275"/>
        <v>0</v>
      </c>
      <c r="BG1635" s="111">
        <f t="shared" si="2275"/>
        <v>0</v>
      </c>
      <c r="BH1635" s="111">
        <f t="shared" si="2275"/>
        <v>0</v>
      </c>
      <c r="BI1635" s="111">
        <f t="shared" si="2275"/>
        <v>0</v>
      </c>
      <c r="BJ1635" s="225">
        <f>SUM(BJ1632:BJ1634)</f>
        <v>0</v>
      </c>
      <c r="BK1635" s="225">
        <f>SUM(BK1632:BK1634)</f>
        <v>0</v>
      </c>
      <c r="BL1635" s="225">
        <f>SUM(BL1632:BL1634)</f>
        <v>0</v>
      </c>
      <c r="BM1635" s="112"/>
      <c r="BN1635" s="112"/>
      <c r="BO1635" s="112"/>
      <c r="BP1635" s="112"/>
      <c r="BQ1635" s="111">
        <f t="shared" ref="BQ1635:CD1635" si="2276">SUM(BQ1632:BQ1634)</f>
        <v>0</v>
      </c>
      <c r="BR1635" s="247"/>
      <c r="BS1635" s="111">
        <f t="shared" si="2276"/>
        <v>0</v>
      </c>
      <c r="BT1635" s="111">
        <f t="shared" si="2276"/>
        <v>0</v>
      </c>
      <c r="BU1635" s="111">
        <f t="shared" si="2276"/>
        <v>0</v>
      </c>
      <c r="BV1635" s="111">
        <f t="shared" si="2276"/>
        <v>0</v>
      </c>
      <c r="BW1635" s="111">
        <f t="shared" si="2276"/>
        <v>0</v>
      </c>
      <c r="BX1635" s="225">
        <f>SUM(BX1632:BX1634)</f>
        <v>0</v>
      </c>
      <c r="BY1635" s="225">
        <f>SUM(BY1632:BY1634)</f>
        <v>0</v>
      </c>
      <c r="BZ1635" s="111">
        <f t="shared" si="2276"/>
        <v>0</v>
      </c>
      <c r="CA1635" s="111">
        <f t="shared" si="2276"/>
        <v>0</v>
      </c>
      <c r="CB1635" s="111">
        <f t="shared" si="2276"/>
        <v>0</v>
      </c>
      <c r="CC1635" s="111">
        <f t="shared" si="2276"/>
        <v>0</v>
      </c>
      <c r="CD1635" s="111">
        <f t="shared" si="2276"/>
        <v>0</v>
      </c>
      <c r="CE1635" s="225">
        <f>SUM(CE1632:CE1634)</f>
        <v>0</v>
      </c>
      <c r="CF1635" s="247"/>
      <c r="CG1635" s="570"/>
      <c r="CH1635" s="570"/>
      <c r="CI1635" s="112"/>
      <c r="CJ1635" s="112"/>
      <c r="CK1635" s="112"/>
    </row>
    <row r="1636" spans="1:89" ht="15.75" hidden="1" outlineLevel="1" thickBot="1">
      <c r="A1636" s="117"/>
      <c r="B1636" s="117"/>
      <c r="C1636" s="102" t="s">
        <v>133</v>
      </c>
      <c r="D1636" s="36" t="s">
        <v>273</v>
      </c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7"/>
      <c r="AB1636" s="112"/>
      <c r="AC1636" s="246"/>
      <c r="AD1636" s="246"/>
      <c r="AE1636" s="246"/>
      <c r="AF1636" s="246"/>
      <c r="AG1636" s="246"/>
      <c r="AH1636" s="246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246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246"/>
      <c r="CG1636" s="582"/>
      <c r="CH1636" s="582"/>
      <c r="CI1636" s="112"/>
      <c r="CJ1636" s="112"/>
      <c r="CK1636" s="112"/>
    </row>
    <row r="1637" spans="1:89" ht="15.75" hidden="1" outlineLevel="1" thickBot="1">
      <c r="A1637" s="117"/>
      <c r="B1637" s="117"/>
      <c r="C1637" s="103"/>
      <c r="D1637" s="92"/>
      <c r="E1637" s="117"/>
      <c r="F1637" s="117"/>
      <c r="G1637" s="111">
        <f>J1637+O1637+P1637+Q1637+R1637</f>
        <v>0</v>
      </c>
      <c r="H1637" s="225">
        <f t="shared" ref="H1637:J1639" si="2277">SUM(I1637:L1637)</f>
        <v>0</v>
      </c>
      <c r="I1637" s="225">
        <f t="shared" si="2277"/>
        <v>0</v>
      </c>
      <c r="J1637" s="111">
        <f t="shared" si="2277"/>
        <v>0</v>
      </c>
      <c r="K1637" s="123"/>
      <c r="L1637" s="123"/>
      <c r="M1637" s="123"/>
      <c r="N1637" s="123"/>
      <c r="O1637" s="123"/>
      <c r="P1637" s="123"/>
      <c r="Q1637" s="123"/>
      <c r="R1637" s="123"/>
      <c r="S1637" s="221"/>
      <c r="T1637" s="123"/>
      <c r="U1637" s="123"/>
      <c r="V1637" s="123"/>
      <c r="W1637" s="123"/>
      <c r="X1637" s="123"/>
      <c r="Y1637" s="123"/>
      <c r="Z1637" s="221"/>
      <c r="AA1637" s="123"/>
      <c r="AB1637" s="111">
        <f>AI1637+AX1637+BA1637+BD1637+BG1637</f>
        <v>0</v>
      </c>
      <c r="AC1637" s="247"/>
      <c r="AD1637" s="247"/>
      <c r="AE1637" s="247"/>
      <c r="AF1637" s="247"/>
      <c r="AG1637" s="247"/>
      <c r="AH1637" s="247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221"/>
      <c r="BK1637" s="221"/>
      <c r="BL1637" s="221"/>
      <c r="BM1637" s="123"/>
      <c r="BN1637" s="123"/>
      <c r="BO1637" s="123"/>
      <c r="BP1637" s="123"/>
      <c r="BQ1637" s="111">
        <f>SUM(BS1637:BW1637)</f>
        <v>0</v>
      </c>
      <c r="BR1637" s="247"/>
      <c r="BS1637" s="123"/>
      <c r="BT1637" s="123"/>
      <c r="BU1637" s="123"/>
      <c r="BV1637" s="123"/>
      <c r="BW1637" s="123"/>
      <c r="BX1637" s="221"/>
      <c r="BY1637" s="221"/>
      <c r="BZ1637" s="111">
        <f>SUM(CA1637:CD1637)</f>
        <v>0</v>
      </c>
      <c r="CA1637" s="123"/>
      <c r="CB1637" s="123"/>
      <c r="CC1637" s="123"/>
      <c r="CD1637" s="123"/>
      <c r="CE1637" s="221"/>
      <c r="CF1637" s="229"/>
      <c r="CG1637" s="578"/>
      <c r="CH1637" s="578"/>
      <c r="CI1637" s="117"/>
      <c r="CJ1637" s="117"/>
      <c r="CK1637" s="117"/>
    </row>
    <row r="1638" spans="1:89" ht="15.75" hidden="1" outlineLevel="1" thickBot="1">
      <c r="A1638" s="117"/>
      <c r="B1638" s="117"/>
      <c r="C1638" s="103"/>
      <c r="D1638" s="92"/>
      <c r="E1638" s="117"/>
      <c r="F1638" s="117"/>
      <c r="G1638" s="111">
        <f>J1638+O1638+P1638+Q1638+R1638</f>
        <v>0</v>
      </c>
      <c r="H1638" s="225">
        <f t="shared" si="2277"/>
        <v>0</v>
      </c>
      <c r="I1638" s="225">
        <f t="shared" si="2277"/>
        <v>0</v>
      </c>
      <c r="J1638" s="111">
        <f t="shared" si="2277"/>
        <v>0</v>
      </c>
      <c r="K1638" s="90"/>
      <c r="L1638" s="90"/>
      <c r="M1638" s="90"/>
      <c r="N1638" s="90"/>
      <c r="O1638" s="90"/>
      <c r="P1638" s="90"/>
      <c r="Q1638" s="90"/>
      <c r="R1638" s="90"/>
      <c r="S1638" s="224"/>
      <c r="T1638" s="87"/>
      <c r="U1638" s="87"/>
      <c r="V1638" s="87"/>
      <c r="W1638" s="87"/>
      <c r="X1638" s="87"/>
      <c r="Y1638" s="87"/>
      <c r="Z1638" s="222"/>
      <c r="AA1638" s="87"/>
      <c r="AB1638" s="111">
        <f>AI1638+AX1638+BA1638+BD1638+BG1638</f>
        <v>0</v>
      </c>
      <c r="AC1638" s="247"/>
      <c r="AD1638" s="247"/>
      <c r="AE1638" s="247"/>
      <c r="AF1638" s="247"/>
      <c r="AG1638" s="247"/>
      <c r="AH1638" s="247"/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87"/>
      <c r="BG1638" s="87"/>
      <c r="BH1638" s="87"/>
      <c r="BI1638" s="87"/>
      <c r="BJ1638" s="222"/>
      <c r="BK1638" s="222"/>
      <c r="BL1638" s="222"/>
      <c r="BM1638" s="87"/>
      <c r="BN1638" s="87"/>
      <c r="BO1638" s="87"/>
      <c r="BP1638" s="87"/>
      <c r="BQ1638" s="111">
        <f>SUM(BS1638:BW1638)</f>
        <v>0</v>
      </c>
      <c r="BR1638" s="247"/>
      <c r="BS1638" s="87"/>
      <c r="BT1638" s="87"/>
      <c r="BU1638" s="87"/>
      <c r="BV1638" s="87"/>
      <c r="BW1638" s="87"/>
      <c r="BX1638" s="222"/>
      <c r="BY1638" s="222"/>
      <c r="BZ1638" s="111">
        <f>SUM(CA1638:CD1638)</f>
        <v>0</v>
      </c>
      <c r="CA1638" s="87"/>
      <c r="CB1638" s="87"/>
      <c r="CC1638" s="87"/>
      <c r="CD1638" s="87"/>
      <c r="CE1638" s="222"/>
      <c r="CF1638" s="226"/>
      <c r="CG1638" s="568"/>
      <c r="CH1638" s="568"/>
      <c r="CI1638" s="117"/>
      <c r="CJ1638" s="117"/>
      <c r="CK1638" s="117"/>
    </row>
    <row r="1639" spans="1:89" ht="15.75" hidden="1" outlineLevel="1" thickBot="1">
      <c r="A1639" s="117"/>
      <c r="B1639" s="117"/>
      <c r="C1639" s="103"/>
      <c r="D1639" s="92"/>
      <c r="E1639" s="117"/>
      <c r="F1639" s="117"/>
      <c r="G1639" s="111">
        <f>J1639+O1639+P1639+Q1639+R1639</f>
        <v>0</v>
      </c>
      <c r="H1639" s="225">
        <f t="shared" si="2277"/>
        <v>0</v>
      </c>
      <c r="I1639" s="225">
        <f t="shared" si="2277"/>
        <v>0</v>
      </c>
      <c r="J1639" s="111">
        <f t="shared" si="2277"/>
        <v>0</v>
      </c>
      <c r="K1639" s="90"/>
      <c r="L1639" s="90"/>
      <c r="M1639" s="90"/>
      <c r="N1639" s="90"/>
      <c r="O1639" s="90"/>
      <c r="P1639" s="90"/>
      <c r="Q1639" s="90"/>
      <c r="R1639" s="90"/>
      <c r="S1639" s="224"/>
      <c r="T1639" s="87"/>
      <c r="U1639" s="87"/>
      <c r="V1639" s="87"/>
      <c r="W1639" s="87"/>
      <c r="X1639" s="87"/>
      <c r="Y1639" s="87"/>
      <c r="Z1639" s="222"/>
      <c r="AA1639" s="87"/>
      <c r="AB1639" s="111">
        <f>AI1639+AX1639+BA1639+BD1639+BG1639</f>
        <v>0</v>
      </c>
      <c r="AC1639" s="247"/>
      <c r="AD1639" s="247"/>
      <c r="AE1639" s="247"/>
      <c r="AF1639" s="247"/>
      <c r="AG1639" s="247"/>
      <c r="AH1639" s="247"/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87"/>
      <c r="BI1639" s="87"/>
      <c r="BJ1639" s="222"/>
      <c r="BK1639" s="222"/>
      <c r="BL1639" s="222"/>
      <c r="BM1639" s="87"/>
      <c r="BN1639" s="87"/>
      <c r="BO1639" s="87"/>
      <c r="BP1639" s="87"/>
      <c r="BQ1639" s="111">
        <f>SUM(BS1639:BW1639)</f>
        <v>0</v>
      </c>
      <c r="BR1639" s="247"/>
      <c r="BS1639" s="87"/>
      <c r="BT1639" s="87"/>
      <c r="BU1639" s="87"/>
      <c r="BV1639" s="87"/>
      <c r="BW1639" s="87"/>
      <c r="BX1639" s="222"/>
      <c r="BY1639" s="222"/>
      <c r="BZ1639" s="111">
        <f>SUM(CA1639:CD1639)</f>
        <v>0</v>
      </c>
      <c r="CA1639" s="87"/>
      <c r="CB1639" s="87"/>
      <c r="CC1639" s="87"/>
      <c r="CD1639" s="87"/>
      <c r="CE1639" s="222"/>
      <c r="CF1639" s="226"/>
      <c r="CG1639" s="568"/>
      <c r="CH1639" s="568"/>
      <c r="CI1639" s="117"/>
      <c r="CJ1639" s="117"/>
      <c r="CK1639" s="117"/>
    </row>
    <row r="1640" spans="1:89" ht="15.75" hidden="1" outlineLevel="1" thickBot="1">
      <c r="A1640" s="117"/>
      <c r="B1640" s="117"/>
      <c r="C1640" s="103"/>
      <c r="D1640" s="37" t="s">
        <v>107</v>
      </c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24"/>
      <c r="AB1640" s="111">
        <f>SUM(AB1637:AB1639)</f>
        <v>0</v>
      </c>
      <c r="AC1640" s="247"/>
      <c r="AD1640" s="247"/>
      <c r="AE1640" s="247"/>
      <c r="AF1640" s="247"/>
      <c r="AG1640" s="247"/>
      <c r="AH1640" s="247"/>
      <c r="AI1640" s="111">
        <f>SUM(AI1637:AI1639)</f>
        <v>0</v>
      </c>
      <c r="AJ1640" s="111">
        <f>SUM(AJ1637:AJ1639)</f>
        <v>0</v>
      </c>
      <c r="AK1640" s="111">
        <f t="shared" ref="AK1640:BI1640" si="2278">SUM(AK1637:AK1639)</f>
        <v>0</v>
      </c>
      <c r="AL1640" s="111">
        <f t="shared" si="2278"/>
        <v>0</v>
      </c>
      <c r="AM1640" s="111">
        <f t="shared" si="2278"/>
        <v>0</v>
      </c>
      <c r="AN1640" s="111">
        <f t="shared" si="2278"/>
        <v>0</v>
      </c>
      <c r="AO1640" s="111">
        <f t="shared" si="2278"/>
        <v>0</v>
      </c>
      <c r="AP1640" s="111">
        <f t="shared" si="2278"/>
        <v>0</v>
      </c>
      <c r="AQ1640" s="111">
        <f t="shared" si="2278"/>
        <v>0</v>
      </c>
      <c r="AR1640" s="111">
        <f t="shared" si="2278"/>
        <v>0</v>
      </c>
      <c r="AS1640" s="111">
        <f t="shared" si="2278"/>
        <v>0</v>
      </c>
      <c r="AT1640" s="111">
        <f t="shared" si="2278"/>
        <v>0</v>
      </c>
      <c r="AU1640" s="111">
        <f t="shared" si="2278"/>
        <v>0</v>
      </c>
      <c r="AV1640" s="111">
        <f t="shared" si="2278"/>
        <v>0</v>
      </c>
      <c r="AW1640" s="111">
        <f t="shared" si="2278"/>
        <v>0</v>
      </c>
      <c r="AX1640" s="111">
        <f t="shared" si="2278"/>
        <v>0</v>
      </c>
      <c r="AY1640" s="111">
        <f t="shared" si="2278"/>
        <v>0</v>
      </c>
      <c r="AZ1640" s="111">
        <f t="shared" si="2278"/>
        <v>0</v>
      </c>
      <c r="BA1640" s="111">
        <f t="shared" si="2278"/>
        <v>0</v>
      </c>
      <c r="BB1640" s="111">
        <f t="shared" si="2278"/>
        <v>0</v>
      </c>
      <c r="BC1640" s="111">
        <f t="shared" si="2278"/>
        <v>0</v>
      </c>
      <c r="BD1640" s="111">
        <f t="shared" si="2278"/>
        <v>0</v>
      </c>
      <c r="BE1640" s="111">
        <f t="shared" si="2278"/>
        <v>0</v>
      </c>
      <c r="BF1640" s="111">
        <f t="shared" si="2278"/>
        <v>0</v>
      </c>
      <c r="BG1640" s="111">
        <f t="shared" si="2278"/>
        <v>0</v>
      </c>
      <c r="BH1640" s="111">
        <f t="shared" si="2278"/>
        <v>0</v>
      </c>
      <c r="BI1640" s="111">
        <f t="shared" si="2278"/>
        <v>0</v>
      </c>
      <c r="BJ1640" s="225">
        <f>SUM(BJ1637:BJ1639)</f>
        <v>0</v>
      </c>
      <c r="BK1640" s="225">
        <f>SUM(BK1637:BK1639)</f>
        <v>0</v>
      </c>
      <c r="BL1640" s="225">
        <f>SUM(BL1637:BL1639)</f>
        <v>0</v>
      </c>
      <c r="BM1640" s="112"/>
      <c r="BN1640" s="112"/>
      <c r="BO1640" s="112"/>
      <c r="BP1640" s="112"/>
      <c r="BQ1640" s="111">
        <f t="shared" ref="BQ1640:CD1640" si="2279">SUM(BQ1637:BQ1639)</f>
        <v>0</v>
      </c>
      <c r="BR1640" s="247"/>
      <c r="BS1640" s="111">
        <f t="shared" si="2279"/>
        <v>0</v>
      </c>
      <c r="BT1640" s="111">
        <f t="shared" si="2279"/>
        <v>0</v>
      </c>
      <c r="BU1640" s="111">
        <f t="shared" si="2279"/>
        <v>0</v>
      </c>
      <c r="BV1640" s="111">
        <f t="shared" si="2279"/>
        <v>0</v>
      </c>
      <c r="BW1640" s="111">
        <f t="shared" si="2279"/>
        <v>0</v>
      </c>
      <c r="BX1640" s="225">
        <f>SUM(BX1637:BX1639)</f>
        <v>0</v>
      </c>
      <c r="BY1640" s="225">
        <f>SUM(BY1637:BY1639)</f>
        <v>0</v>
      </c>
      <c r="BZ1640" s="111">
        <f t="shared" si="2279"/>
        <v>0</v>
      </c>
      <c r="CA1640" s="111">
        <f t="shared" si="2279"/>
        <v>0</v>
      </c>
      <c r="CB1640" s="111">
        <f t="shared" si="2279"/>
        <v>0</v>
      </c>
      <c r="CC1640" s="111">
        <f t="shared" si="2279"/>
        <v>0</v>
      </c>
      <c r="CD1640" s="111">
        <f t="shared" si="2279"/>
        <v>0</v>
      </c>
      <c r="CE1640" s="225">
        <f>SUM(CE1637:CE1639)</f>
        <v>0</v>
      </c>
      <c r="CF1640" s="247"/>
      <c r="CG1640" s="570"/>
      <c r="CH1640" s="570"/>
      <c r="CI1640" s="112"/>
      <c r="CJ1640" s="112"/>
      <c r="CK1640" s="112"/>
    </row>
    <row r="1641" spans="1:89" ht="15.75" hidden="1" outlineLevel="1" thickBot="1">
      <c r="A1641" s="117"/>
      <c r="B1641" s="117"/>
      <c r="C1641" s="102" t="s">
        <v>134</v>
      </c>
      <c r="D1641" s="36" t="s">
        <v>274</v>
      </c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7"/>
      <c r="AB1641" s="112"/>
      <c r="AC1641" s="246"/>
      <c r="AD1641" s="246"/>
      <c r="AE1641" s="246"/>
      <c r="AF1641" s="246"/>
      <c r="AG1641" s="246"/>
      <c r="AH1641" s="246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246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246"/>
      <c r="CG1641" s="582"/>
      <c r="CH1641" s="582"/>
      <c r="CI1641" s="112"/>
      <c r="CJ1641" s="112"/>
      <c r="CK1641" s="112"/>
    </row>
    <row r="1642" spans="1:89" ht="15.75" hidden="1" outlineLevel="1" thickBot="1">
      <c r="A1642" s="117"/>
      <c r="B1642" s="117"/>
      <c r="C1642" s="103"/>
      <c r="D1642" s="24"/>
      <c r="E1642" s="117"/>
      <c r="F1642" s="117"/>
      <c r="G1642" s="111">
        <f>J1642+O1642+P1642+Q1642+R1642</f>
        <v>0</v>
      </c>
      <c r="H1642" s="225">
        <f t="shared" ref="H1642:J1644" si="2280">SUM(I1642:L1642)</f>
        <v>0</v>
      </c>
      <c r="I1642" s="225">
        <f t="shared" si="2280"/>
        <v>0</v>
      </c>
      <c r="J1642" s="111">
        <f t="shared" si="2280"/>
        <v>0</v>
      </c>
      <c r="K1642" s="123"/>
      <c r="L1642" s="123"/>
      <c r="M1642" s="123"/>
      <c r="N1642" s="123"/>
      <c r="O1642" s="123"/>
      <c r="P1642" s="123"/>
      <c r="Q1642" s="123"/>
      <c r="R1642" s="123"/>
      <c r="S1642" s="221"/>
      <c r="T1642" s="123"/>
      <c r="U1642" s="123"/>
      <c r="V1642" s="123"/>
      <c r="W1642" s="123"/>
      <c r="X1642" s="123"/>
      <c r="Y1642" s="123"/>
      <c r="Z1642" s="221"/>
      <c r="AA1642" s="123"/>
      <c r="AB1642" s="111">
        <f>AI1642+AX1642+BA1642+BD1642+BG1642</f>
        <v>0</v>
      </c>
      <c r="AC1642" s="247"/>
      <c r="AD1642" s="247"/>
      <c r="AE1642" s="247"/>
      <c r="AF1642" s="247"/>
      <c r="AG1642" s="247"/>
      <c r="AH1642" s="247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221"/>
      <c r="BK1642" s="221"/>
      <c r="BL1642" s="221"/>
      <c r="BM1642" s="123"/>
      <c r="BN1642" s="123"/>
      <c r="BO1642" s="123"/>
      <c r="BP1642" s="123"/>
      <c r="BQ1642" s="111">
        <f>SUM(BS1642:BW1642)</f>
        <v>0</v>
      </c>
      <c r="BR1642" s="247"/>
      <c r="BS1642" s="123"/>
      <c r="BT1642" s="123"/>
      <c r="BU1642" s="123"/>
      <c r="BV1642" s="123"/>
      <c r="BW1642" s="123"/>
      <c r="BX1642" s="221"/>
      <c r="BY1642" s="221"/>
      <c r="BZ1642" s="111">
        <f>SUM(CA1642:CD1642)</f>
        <v>0</v>
      </c>
      <c r="CA1642" s="123"/>
      <c r="CB1642" s="123"/>
      <c r="CC1642" s="123"/>
      <c r="CD1642" s="123"/>
      <c r="CE1642" s="221"/>
      <c r="CF1642" s="229"/>
      <c r="CG1642" s="578"/>
      <c r="CH1642" s="578"/>
      <c r="CI1642" s="117"/>
      <c r="CJ1642" s="117"/>
      <c r="CK1642" s="117"/>
    </row>
    <row r="1643" spans="1:89" ht="15.75" hidden="1" outlineLevel="1" thickBot="1">
      <c r="A1643" s="117"/>
      <c r="B1643" s="117"/>
      <c r="C1643" s="103"/>
      <c r="D1643" s="24"/>
      <c r="E1643" s="117"/>
      <c r="F1643" s="117"/>
      <c r="G1643" s="111">
        <f>J1643+O1643+P1643+Q1643+R1643</f>
        <v>0</v>
      </c>
      <c r="H1643" s="225">
        <f t="shared" si="2280"/>
        <v>0</v>
      </c>
      <c r="I1643" s="225">
        <f t="shared" si="2280"/>
        <v>0</v>
      </c>
      <c r="J1643" s="111">
        <f t="shared" si="2280"/>
        <v>0</v>
      </c>
      <c r="K1643" s="90"/>
      <c r="L1643" s="90"/>
      <c r="M1643" s="90"/>
      <c r="N1643" s="90"/>
      <c r="O1643" s="90"/>
      <c r="P1643" s="90"/>
      <c r="Q1643" s="90"/>
      <c r="R1643" s="90"/>
      <c r="S1643" s="224"/>
      <c r="T1643" s="87"/>
      <c r="U1643" s="87"/>
      <c r="V1643" s="87"/>
      <c r="W1643" s="87"/>
      <c r="X1643" s="87"/>
      <c r="Y1643" s="87"/>
      <c r="Z1643" s="222"/>
      <c r="AA1643" s="87"/>
      <c r="AB1643" s="111">
        <f>AI1643+AX1643+BA1643+BD1643+BG1643</f>
        <v>0</v>
      </c>
      <c r="AC1643" s="247"/>
      <c r="AD1643" s="247"/>
      <c r="AE1643" s="247"/>
      <c r="AF1643" s="247"/>
      <c r="AG1643" s="247"/>
      <c r="AH1643" s="247"/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87"/>
      <c r="BG1643" s="87"/>
      <c r="BH1643" s="87"/>
      <c r="BI1643" s="87"/>
      <c r="BJ1643" s="222"/>
      <c r="BK1643" s="222"/>
      <c r="BL1643" s="222"/>
      <c r="BM1643" s="87"/>
      <c r="BN1643" s="87"/>
      <c r="BO1643" s="87"/>
      <c r="BP1643" s="87"/>
      <c r="BQ1643" s="111">
        <f>SUM(BS1643:BW1643)</f>
        <v>0</v>
      </c>
      <c r="BR1643" s="247"/>
      <c r="BS1643" s="87"/>
      <c r="BT1643" s="87"/>
      <c r="BU1643" s="87"/>
      <c r="BV1643" s="87"/>
      <c r="BW1643" s="87"/>
      <c r="BX1643" s="222"/>
      <c r="BY1643" s="222"/>
      <c r="BZ1643" s="111">
        <f>SUM(CA1643:CD1643)</f>
        <v>0</v>
      </c>
      <c r="CA1643" s="87"/>
      <c r="CB1643" s="87"/>
      <c r="CC1643" s="87"/>
      <c r="CD1643" s="87"/>
      <c r="CE1643" s="222"/>
      <c r="CF1643" s="226"/>
      <c r="CG1643" s="568"/>
      <c r="CH1643" s="568"/>
      <c r="CI1643" s="117"/>
      <c r="CJ1643" s="117"/>
      <c r="CK1643" s="117"/>
    </row>
    <row r="1644" spans="1:89" ht="15.75" hidden="1" outlineLevel="1" thickBot="1">
      <c r="A1644" s="117"/>
      <c r="B1644" s="117"/>
      <c r="C1644" s="103" t="s">
        <v>104</v>
      </c>
      <c r="D1644" s="24"/>
      <c r="E1644" s="117"/>
      <c r="F1644" s="117"/>
      <c r="G1644" s="111">
        <f>J1644+O1644+P1644+Q1644+R1644</f>
        <v>0</v>
      </c>
      <c r="H1644" s="225">
        <f t="shared" si="2280"/>
        <v>0</v>
      </c>
      <c r="I1644" s="225">
        <f t="shared" si="2280"/>
        <v>0</v>
      </c>
      <c r="J1644" s="111">
        <f t="shared" si="2280"/>
        <v>0</v>
      </c>
      <c r="K1644" s="90"/>
      <c r="L1644" s="90"/>
      <c r="M1644" s="90"/>
      <c r="N1644" s="90"/>
      <c r="O1644" s="90"/>
      <c r="P1644" s="90"/>
      <c r="Q1644" s="90"/>
      <c r="R1644" s="90"/>
      <c r="S1644" s="224"/>
      <c r="T1644" s="87"/>
      <c r="U1644" s="87"/>
      <c r="V1644" s="87"/>
      <c r="W1644" s="87"/>
      <c r="X1644" s="87"/>
      <c r="Y1644" s="87"/>
      <c r="Z1644" s="222"/>
      <c r="AA1644" s="87"/>
      <c r="AB1644" s="111">
        <f>AI1644+AX1644+BA1644+BD1644+BG1644</f>
        <v>0</v>
      </c>
      <c r="AC1644" s="247"/>
      <c r="AD1644" s="247"/>
      <c r="AE1644" s="247"/>
      <c r="AF1644" s="247"/>
      <c r="AG1644" s="247"/>
      <c r="AH1644" s="247"/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87"/>
      <c r="BI1644" s="87"/>
      <c r="BJ1644" s="222"/>
      <c r="BK1644" s="222"/>
      <c r="BL1644" s="222"/>
      <c r="BM1644" s="87"/>
      <c r="BN1644" s="87"/>
      <c r="BO1644" s="87"/>
      <c r="BP1644" s="87"/>
      <c r="BQ1644" s="111">
        <f>SUM(BS1644:BW1644)</f>
        <v>0</v>
      </c>
      <c r="BR1644" s="247"/>
      <c r="BS1644" s="87"/>
      <c r="BT1644" s="87"/>
      <c r="BU1644" s="87"/>
      <c r="BV1644" s="87"/>
      <c r="BW1644" s="87"/>
      <c r="BX1644" s="222"/>
      <c r="BY1644" s="222"/>
      <c r="BZ1644" s="111">
        <f>SUM(CA1644:CD1644)</f>
        <v>0</v>
      </c>
      <c r="CA1644" s="87"/>
      <c r="CB1644" s="87"/>
      <c r="CC1644" s="87"/>
      <c r="CD1644" s="87"/>
      <c r="CE1644" s="222"/>
      <c r="CF1644" s="226"/>
      <c r="CG1644" s="568"/>
      <c r="CH1644" s="568"/>
      <c r="CI1644" s="117"/>
      <c r="CJ1644" s="117"/>
      <c r="CK1644" s="117"/>
    </row>
    <row r="1645" spans="1:89" ht="15.75" hidden="1" outlineLevel="1" thickBot="1">
      <c r="A1645" s="117"/>
      <c r="B1645" s="117"/>
      <c r="C1645" s="103"/>
      <c r="D1645" s="37" t="s">
        <v>107</v>
      </c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24"/>
      <c r="AB1645" s="111">
        <f>SUM(AB1642:AB1644)</f>
        <v>0</v>
      </c>
      <c r="AC1645" s="247"/>
      <c r="AD1645" s="247"/>
      <c r="AE1645" s="247"/>
      <c r="AF1645" s="247"/>
      <c r="AG1645" s="247"/>
      <c r="AH1645" s="247"/>
      <c r="AI1645" s="111">
        <f>SUM(AI1642:AI1644)</f>
        <v>0</v>
      </c>
      <c r="AJ1645" s="111">
        <f>SUM(AJ1642:AJ1644)</f>
        <v>0</v>
      </c>
      <c r="AK1645" s="111">
        <f t="shared" ref="AK1645:BI1645" si="2281">SUM(AK1642:AK1644)</f>
        <v>0</v>
      </c>
      <c r="AL1645" s="111">
        <f t="shared" si="2281"/>
        <v>0</v>
      </c>
      <c r="AM1645" s="111">
        <f t="shared" si="2281"/>
        <v>0</v>
      </c>
      <c r="AN1645" s="111">
        <f t="shared" si="2281"/>
        <v>0</v>
      </c>
      <c r="AO1645" s="111">
        <f t="shared" si="2281"/>
        <v>0</v>
      </c>
      <c r="AP1645" s="111">
        <f t="shared" si="2281"/>
        <v>0</v>
      </c>
      <c r="AQ1645" s="111">
        <f t="shared" si="2281"/>
        <v>0</v>
      </c>
      <c r="AR1645" s="111">
        <f t="shared" si="2281"/>
        <v>0</v>
      </c>
      <c r="AS1645" s="111">
        <f t="shared" si="2281"/>
        <v>0</v>
      </c>
      <c r="AT1645" s="111">
        <f t="shared" si="2281"/>
        <v>0</v>
      </c>
      <c r="AU1645" s="111">
        <f t="shared" si="2281"/>
        <v>0</v>
      </c>
      <c r="AV1645" s="111">
        <f t="shared" si="2281"/>
        <v>0</v>
      </c>
      <c r="AW1645" s="111">
        <f t="shared" si="2281"/>
        <v>0</v>
      </c>
      <c r="AX1645" s="111">
        <f t="shared" si="2281"/>
        <v>0</v>
      </c>
      <c r="AY1645" s="111">
        <f t="shared" si="2281"/>
        <v>0</v>
      </c>
      <c r="AZ1645" s="111">
        <f t="shared" si="2281"/>
        <v>0</v>
      </c>
      <c r="BA1645" s="111">
        <f t="shared" si="2281"/>
        <v>0</v>
      </c>
      <c r="BB1645" s="111">
        <f t="shared" si="2281"/>
        <v>0</v>
      </c>
      <c r="BC1645" s="111">
        <f t="shared" si="2281"/>
        <v>0</v>
      </c>
      <c r="BD1645" s="111">
        <f t="shared" si="2281"/>
        <v>0</v>
      </c>
      <c r="BE1645" s="111">
        <f t="shared" si="2281"/>
        <v>0</v>
      </c>
      <c r="BF1645" s="111">
        <f t="shared" si="2281"/>
        <v>0</v>
      </c>
      <c r="BG1645" s="111">
        <f t="shared" si="2281"/>
        <v>0</v>
      </c>
      <c r="BH1645" s="111">
        <f t="shared" si="2281"/>
        <v>0</v>
      </c>
      <c r="BI1645" s="111">
        <f t="shared" si="2281"/>
        <v>0</v>
      </c>
      <c r="BJ1645" s="225">
        <f>SUM(BJ1642:BJ1644)</f>
        <v>0</v>
      </c>
      <c r="BK1645" s="225">
        <f>SUM(BK1642:BK1644)</f>
        <v>0</v>
      </c>
      <c r="BL1645" s="225">
        <f>SUM(BL1642:BL1644)</f>
        <v>0</v>
      </c>
      <c r="BM1645" s="112"/>
      <c r="BN1645" s="112"/>
      <c r="BO1645" s="112"/>
      <c r="BP1645" s="112"/>
      <c r="BQ1645" s="111">
        <f t="shared" ref="BQ1645:CD1645" si="2282">SUM(BQ1642:BQ1644)</f>
        <v>0</v>
      </c>
      <c r="BR1645" s="247"/>
      <c r="BS1645" s="111">
        <f t="shared" si="2282"/>
        <v>0</v>
      </c>
      <c r="BT1645" s="111">
        <f t="shared" si="2282"/>
        <v>0</v>
      </c>
      <c r="BU1645" s="111">
        <f t="shared" si="2282"/>
        <v>0</v>
      </c>
      <c r="BV1645" s="111">
        <f t="shared" si="2282"/>
        <v>0</v>
      </c>
      <c r="BW1645" s="111">
        <f t="shared" si="2282"/>
        <v>0</v>
      </c>
      <c r="BX1645" s="225">
        <f>SUM(BX1642:BX1644)</f>
        <v>0</v>
      </c>
      <c r="BY1645" s="225">
        <f>SUM(BY1642:BY1644)</f>
        <v>0</v>
      </c>
      <c r="BZ1645" s="111">
        <f t="shared" si="2282"/>
        <v>0</v>
      </c>
      <c r="CA1645" s="111">
        <f t="shared" si="2282"/>
        <v>0</v>
      </c>
      <c r="CB1645" s="111">
        <f t="shared" si="2282"/>
        <v>0</v>
      </c>
      <c r="CC1645" s="111">
        <f t="shared" si="2282"/>
        <v>0</v>
      </c>
      <c r="CD1645" s="111">
        <f t="shared" si="2282"/>
        <v>0</v>
      </c>
      <c r="CE1645" s="225">
        <f>SUM(CE1642:CE1644)</f>
        <v>0</v>
      </c>
      <c r="CF1645" s="247"/>
      <c r="CG1645" s="570"/>
      <c r="CH1645" s="570"/>
      <c r="CI1645" s="112"/>
      <c r="CJ1645" s="112"/>
      <c r="CK1645" s="112"/>
    </row>
    <row r="1646" spans="1:89" ht="15.75" hidden="1" outlineLevel="1" thickBot="1">
      <c r="A1646" s="117"/>
      <c r="B1646" s="117"/>
      <c r="C1646" s="102" t="s">
        <v>135</v>
      </c>
      <c r="D1646" s="36" t="s">
        <v>213</v>
      </c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7"/>
      <c r="AB1646" s="112"/>
      <c r="AC1646" s="246"/>
      <c r="AD1646" s="246"/>
      <c r="AE1646" s="246"/>
      <c r="AF1646" s="246"/>
      <c r="AG1646" s="246"/>
      <c r="AH1646" s="246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246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246"/>
      <c r="CG1646" s="582"/>
      <c r="CH1646" s="582"/>
      <c r="CI1646" s="112"/>
      <c r="CJ1646" s="112"/>
      <c r="CK1646" s="112"/>
    </row>
    <row r="1647" spans="1:89" ht="15.75" hidden="1" outlineLevel="1" thickBot="1">
      <c r="A1647" s="117"/>
      <c r="B1647" s="117"/>
      <c r="C1647" s="103"/>
      <c r="D1647" s="24"/>
      <c r="E1647" s="117"/>
      <c r="F1647" s="117"/>
      <c r="G1647" s="111">
        <f>J1647+O1647+P1647+Q1647+R1647</f>
        <v>0</v>
      </c>
      <c r="H1647" s="225">
        <f t="shared" ref="H1647:J1649" si="2283">SUM(I1647:L1647)</f>
        <v>0</v>
      </c>
      <c r="I1647" s="225">
        <f t="shared" si="2283"/>
        <v>0</v>
      </c>
      <c r="J1647" s="111">
        <f t="shared" si="2283"/>
        <v>0</v>
      </c>
      <c r="K1647" s="123"/>
      <c r="L1647" s="123"/>
      <c r="M1647" s="123"/>
      <c r="N1647" s="123"/>
      <c r="O1647" s="123"/>
      <c r="P1647" s="123"/>
      <c r="Q1647" s="123"/>
      <c r="R1647" s="123"/>
      <c r="S1647" s="221"/>
      <c r="T1647" s="123"/>
      <c r="U1647" s="123"/>
      <c r="V1647" s="123"/>
      <c r="W1647" s="123"/>
      <c r="X1647" s="123"/>
      <c r="Y1647" s="123"/>
      <c r="Z1647" s="221"/>
      <c r="AA1647" s="123"/>
      <c r="AB1647" s="111">
        <f>AI1647+AX1647+BA1647+BD1647+BG1647</f>
        <v>0</v>
      </c>
      <c r="AC1647" s="247"/>
      <c r="AD1647" s="247"/>
      <c r="AE1647" s="247"/>
      <c r="AF1647" s="247"/>
      <c r="AG1647" s="247"/>
      <c r="AH1647" s="247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221"/>
      <c r="BK1647" s="221"/>
      <c r="BL1647" s="221"/>
      <c r="BM1647" s="123"/>
      <c r="BN1647" s="123"/>
      <c r="BO1647" s="123"/>
      <c r="BP1647" s="123"/>
      <c r="BQ1647" s="111">
        <f>SUM(BS1647:BW1647)</f>
        <v>0</v>
      </c>
      <c r="BR1647" s="247"/>
      <c r="BS1647" s="123"/>
      <c r="BT1647" s="123"/>
      <c r="BU1647" s="123"/>
      <c r="BV1647" s="123"/>
      <c r="BW1647" s="123"/>
      <c r="BX1647" s="221"/>
      <c r="BY1647" s="221"/>
      <c r="BZ1647" s="111">
        <f>SUM(CA1647:CD1647)</f>
        <v>0</v>
      </c>
      <c r="CA1647" s="123"/>
      <c r="CB1647" s="123"/>
      <c r="CC1647" s="123"/>
      <c r="CD1647" s="123"/>
      <c r="CE1647" s="221"/>
      <c r="CF1647" s="229"/>
      <c r="CG1647" s="578"/>
      <c r="CH1647" s="578"/>
      <c r="CI1647" s="117"/>
      <c r="CJ1647" s="117"/>
      <c r="CK1647" s="117"/>
    </row>
    <row r="1648" spans="1:89" ht="15.75" hidden="1" outlineLevel="1" thickBot="1">
      <c r="A1648" s="117"/>
      <c r="B1648" s="117"/>
      <c r="C1648" s="103"/>
      <c r="D1648" s="24"/>
      <c r="E1648" s="117"/>
      <c r="F1648" s="117"/>
      <c r="G1648" s="111">
        <f>J1648+O1648+P1648+Q1648+R1648</f>
        <v>0</v>
      </c>
      <c r="H1648" s="225">
        <f t="shared" si="2283"/>
        <v>0</v>
      </c>
      <c r="I1648" s="225">
        <f t="shared" si="2283"/>
        <v>0</v>
      </c>
      <c r="J1648" s="111">
        <f t="shared" si="2283"/>
        <v>0</v>
      </c>
      <c r="K1648" s="90"/>
      <c r="L1648" s="90"/>
      <c r="M1648" s="90"/>
      <c r="N1648" s="90"/>
      <c r="O1648" s="90"/>
      <c r="P1648" s="90"/>
      <c r="Q1648" s="90"/>
      <c r="R1648" s="90"/>
      <c r="S1648" s="224"/>
      <c r="T1648" s="87"/>
      <c r="U1648" s="87"/>
      <c r="V1648" s="87"/>
      <c r="W1648" s="87"/>
      <c r="X1648" s="87"/>
      <c r="Y1648" s="87"/>
      <c r="Z1648" s="222"/>
      <c r="AA1648" s="87"/>
      <c r="AB1648" s="111">
        <f>AI1648+AX1648+BA1648+BD1648+BG1648</f>
        <v>0</v>
      </c>
      <c r="AC1648" s="247"/>
      <c r="AD1648" s="247"/>
      <c r="AE1648" s="247"/>
      <c r="AF1648" s="247"/>
      <c r="AG1648" s="247"/>
      <c r="AH1648" s="247"/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87"/>
      <c r="BG1648" s="87"/>
      <c r="BH1648" s="87"/>
      <c r="BI1648" s="87"/>
      <c r="BJ1648" s="222"/>
      <c r="BK1648" s="222"/>
      <c r="BL1648" s="222"/>
      <c r="BM1648" s="87"/>
      <c r="BN1648" s="87"/>
      <c r="BO1648" s="87"/>
      <c r="BP1648" s="87"/>
      <c r="BQ1648" s="111">
        <f>SUM(BS1648:BW1648)</f>
        <v>0</v>
      </c>
      <c r="BR1648" s="247"/>
      <c r="BS1648" s="87"/>
      <c r="BT1648" s="87"/>
      <c r="BU1648" s="87"/>
      <c r="BV1648" s="87"/>
      <c r="BW1648" s="87"/>
      <c r="BX1648" s="222"/>
      <c r="BY1648" s="222"/>
      <c r="BZ1648" s="111">
        <f>SUM(CA1648:CD1648)</f>
        <v>0</v>
      </c>
      <c r="CA1648" s="87"/>
      <c r="CB1648" s="87"/>
      <c r="CC1648" s="87"/>
      <c r="CD1648" s="87"/>
      <c r="CE1648" s="222"/>
      <c r="CF1648" s="226"/>
      <c r="CG1648" s="568"/>
      <c r="CH1648" s="568"/>
      <c r="CI1648" s="117"/>
      <c r="CJ1648" s="117"/>
      <c r="CK1648" s="117"/>
    </row>
    <row r="1649" spans="1:89" ht="15.75" hidden="1" outlineLevel="1" thickBot="1">
      <c r="A1649" s="117"/>
      <c r="B1649" s="117"/>
      <c r="C1649" s="103" t="s">
        <v>104</v>
      </c>
      <c r="D1649" s="24"/>
      <c r="E1649" s="117"/>
      <c r="F1649" s="117"/>
      <c r="G1649" s="111">
        <f>J1649+O1649+P1649+Q1649+R1649</f>
        <v>0</v>
      </c>
      <c r="H1649" s="225">
        <f t="shared" si="2283"/>
        <v>0</v>
      </c>
      <c r="I1649" s="225">
        <f t="shared" si="2283"/>
        <v>0</v>
      </c>
      <c r="J1649" s="111">
        <f t="shared" si="2283"/>
        <v>0</v>
      </c>
      <c r="K1649" s="90"/>
      <c r="L1649" s="90"/>
      <c r="M1649" s="90"/>
      <c r="N1649" s="90"/>
      <c r="O1649" s="90"/>
      <c r="P1649" s="90"/>
      <c r="Q1649" s="90"/>
      <c r="R1649" s="90"/>
      <c r="S1649" s="224"/>
      <c r="T1649" s="87"/>
      <c r="U1649" s="87"/>
      <c r="V1649" s="87"/>
      <c r="W1649" s="87"/>
      <c r="X1649" s="87"/>
      <c r="Y1649" s="87"/>
      <c r="Z1649" s="222"/>
      <c r="AA1649" s="87"/>
      <c r="AB1649" s="111">
        <f>AI1649+AX1649+BA1649+BD1649+BG1649</f>
        <v>0</v>
      </c>
      <c r="AC1649" s="247"/>
      <c r="AD1649" s="247"/>
      <c r="AE1649" s="247"/>
      <c r="AF1649" s="247"/>
      <c r="AG1649" s="247"/>
      <c r="AH1649" s="247"/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87"/>
      <c r="BG1649" s="87"/>
      <c r="BH1649" s="87"/>
      <c r="BI1649" s="87"/>
      <c r="BJ1649" s="222"/>
      <c r="BK1649" s="222"/>
      <c r="BL1649" s="222"/>
      <c r="BM1649" s="87"/>
      <c r="BN1649" s="87"/>
      <c r="BO1649" s="87"/>
      <c r="BP1649" s="87"/>
      <c r="BQ1649" s="111">
        <f>SUM(BS1649:BW1649)</f>
        <v>0</v>
      </c>
      <c r="BR1649" s="247"/>
      <c r="BS1649" s="87"/>
      <c r="BT1649" s="87"/>
      <c r="BU1649" s="87"/>
      <c r="BV1649" s="87"/>
      <c r="BW1649" s="87"/>
      <c r="BX1649" s="222"/>
      <c r="BY1649" s="222"/>
      <c r="BZ1649" s="111">
        <f>SUM(CA1649:CD1649)</f>
        <v>0</v>
      </c>
      <c r="CA1649" s="87"/>
      <c r="CB1649" s="87"/>
      <c r="CC1649" s="87"/>
      <c r="CD1649" s="87"/>
      <c r="CE1649" s="222"/>
      <c r="CF1649" s="226"/>
      <c r="CG1649" s="568"/>
      <c r="CH1649" s="568"/>
      <c r="CI1649" s="117"/>
      <c r="CJ1649" s="117"/>
      <c r="CK1649" s="117"/>
    </row>
    <row r="1650" spans="1:89" ht="15.75" hidden="1" outlineLevel="1" thickBot="1">
      <c r="A1650" s="117"/>
      <c r="B1650" s="117"/>
      <c r="C1650" s="103"/>
      <c r="D1650" s="37" t="s">
        <v>107</v>
      </c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24"/>
      <c r="AB1650" s="112"/>
      <c r="AC1650" s="246"/>
      <c r="AD1650" s="246"/>
      <c r="AE1650" s="246"/>
      <c r="AF1650" s="246"/>
      <c r="AG1650" s="246"/>
      <c r="AH1650" s="246"/>
      <c r="AI1650" s="112"/>
      <c r="AJ1650" s="111">
        <f>SUM(AJ1647:AJ1649)</f>
        <v>0</v>
      </c>
      <c r="AK1650" s="111">
        <f>SUM(AK1647:AK1649)</f>
        <v>0</v>
      </c>
      <c r="AL1650" s="112"/>
      <c r="AM1650" s="111">
        <f>SUM(AM1647:AM1649)</f>
        <v>0</v>
      </c>
      <c r="AN1650" s="111">
        <f>SUM(AN1647:AN1649)</f>
        <v>0</v>
      </c>
      <c r="AO1650" s="112"/>
      <c r="AP1650" s="111">
        <f>SUM(AP1647:AP1649)</f>
        <v>0</v>
      </c>
      <c r="AQ1650" s="111">
        <f>SUM(AQ1647:AQ1649)</f>
        <v>0</v>
      </c>
      <c r="AR1650" s="112"/>
      <c r="AS1650" s="111">
        <f>SUM(AS1647:AS1649)</f>
        <v>0</v>
      </c>
      <c r="AT1650" s="111">
        <f>SUM(AT1647:AT1649)</f>
        <v>0</v>
      </c>
      <c r="AU1650" s="112"/>
      <c r="AV1650" s="111">
        <f>SUM(AV1647:AV1649)</f>
        <v>0</v>
      </c>
      <c r="AW1650" s="111">
        <f>SUM(AW1647:AW1649)</f>
        <v>0</v>
      </c>
      <c r="AX1650" s="112"/>
      <c r="AY1650" s="111">
        <f>SUM(AY1647:AY1649)</f>
        <v>0</v>
      </c>
      <c r="AZ1650" s="111">
        <f>SUM(AZ1647:AZ1649)</f>
        <v>0</v>
      </c>
      <c r="BA1650" s="112"/>
      <c r="BB1650" s="111">
        <f>SUM(BB1647:BB1649)</f>
        <v>0</v>
      </c>
      <c r="BC1650" s="111">
        <f>SUM(BC1647:BC1649)</f>
        <v>0</v>
      </c>
      <c r="BD1650" s="112"/>
      <c r="BE1650" s="111">
        <f>SUM(BE1647:BE1649)</f>
        <v>0</v>
      </c>
      <c r="BF1650" s="111">
        <f>SUM(BF1647:BF1649)</f>
        <v>0</v>
      </c>
      <c r="BG1650" s="112"/>
      <c r="BH1650" s="111">
        <f>SUM(BH1647:BH1649)</f>
        <v>0</v>
      </c>
      <c r="BI1650" s="111">
        <f>SUM(BI1647:BI1649)</f>
        <v>0</v>
      </c>
      <c r="BJ1650" s="112"/>
      <c r="BK1650" s="225">
        <f>SUM(BK1647:BK1649)</f>
        <v>0</v>
      </c>
      <c r="BL1650" s="225">
        <f>SUM(BL1647:BL1649)</f>
        <v>0</v>
      </c>
      <c r="BM1650" s="112"/>
      <c r="BN1650" s="112"/>
      <c r="BO1650" s="112"/>
      <c r="BP1650" s="112"/>
      <c r="BQ1650" s="111">
        <f t="shared" ref="BQ1650:CD1650" si="2284">SUM(BQ1647:BQ1649)</f>
        <v>0</v>
      </c>
      <c r="BR1650" s="247"/>
      <c r="BS1650" s="111">
        <f t="shared" si="2284"/>
        <v>0</v>
      </c>
      <c r="BT1650" s="111">
        <f t="shared" si="2284"/>
        <v>0</v>
      </c>
      <c r="BU1650" s="111">
        <f t="shared" si="2284"/>
        <v>0</v>
      </c>
      <c r="BV1650" s="111">
        <f t="shared" si="2284"/>
        <v>0</v>
      </c>
      <c r="BW1650" s="111">
        <f t="shared" si="2284"/>
        <v>0</v>
      </c>
      <c r="BX1650" s="225">
        <f>SUM(BX1647:BX1649)</f>
        <v>0</v>
      </c>
      <c r="BY1650" s="225">
        <f>SUM(BY1647:BY1649)</f>
        <v>0</v>
      </c>
      <c r="BZ1650" s="111">
        <f t="shared" si="2284"/>
        <v>0</v>
      </c>
      <c r="CA1650" s="111">
        <f t="shared" si="2284"/>
        <v>0</v>
      </c>
      <c r="CB1650" s="111">
        <f t="shared" si="2284"/>
        <v>0</v>
      </c>
      <c r="CC1650" s="111">
        <f t="shared" si="2284"/>
        <v>0</v>
      </c>
      <c r="CD1650" s="111">
        <f t="shared" si="2284"/>
        <v>0</v>
      </c>
      <c r="CE1650" s="225">
        <f>SUM(CE1647:CE1649)</f>
        <v>0</v>
      </c>
      <c r="CF1650" s="247"/>
      <c r="CG1650" s="570"/>
      <c r="CH1650" s="570"/>
      <c r="CI1650" s="112"/>
      <c r="CJ1650" s="112"/>
      <c r="CK1650" s="112"/>
    </row>
    <row r="1651" spans="1:89" ht="15.75" hidden="1" outlineLevel="1" thickBot="1">
      <c r="A1651" s="117"/>
      <c r="B1651" s="117"/>
      <c r="C1651" s="102" t="s">
        <v>136</v>
      </c>
      <c r="D1651" s="36" t="s">
        <v>62</v>
      </c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7"/>
      <c r="AB1651" s="112"/>
      <c r="AC1651" s="246"/>
      <c r="AD1651" s="246"/>
      <c r="AE1651" s="246"/>
      <c r="AF1651" s="246"/>
      <c r="AG1651" s="246"/>
      <c r="AH1651" s="246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246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246"/>
      <c r="CG1651" s="582"/>
      <c r="CH1651" s="582"/>
      <c r="CI1651" s="112"/>
      <c r="CJ1651" s="112"/>
      <c r="CK1651" s="112"/>
    </row>
    <row r="1652" spans="1:89" ht="15.75" hidden="1" outlineLevel="1" thickBot="1">
      <c r="A1652" s="117"/>
      <c r="B1652" s="117"/>
      <c r="C1652" s="103"/>
      <c r="D1652" s="24"/>
      <c r="E1652" s="117"/>
      <c r="F1652" s="117"/>
      <c r="G1652" s="111">
        <f>J1652+O1652+P1652+Q1652+R1652</f>
        <v>0</v>
      </c>
      <c r="H1652" s="225">
        <f t="shared" ref="H1652:J1654" si="2285">SUM(I1652:L1652)</f>
        <v>0</v>
      </c>
      <c r="I1652" s="225">
        <f t="shared" si="2285"/>
        <v>0</v>
      </c>
      <c r="J1652" s="111">
        <f t="shared" si="2285"/>
        <v>0</v>
      </c>
      <c r="K1652" s="123"/>
      <c r="L1652" s="123"/>
      <c r="M1652" s="123"/>
      <c r="N1652" s="123"/>
      <c r="O1652" s="123"/>
      <c r="P1652" s="123"/>
      <c r="Q1652" s="123"/>
      <c r="R1652" s="123"/>
      <c r="S1652" s="221"/>
      <c r="T1652" s="123"/>
      <c r="U1652" s="123"/>
      <c r="V1652" s="123"/>
      <c r="W1652" s="123"/>
      <c r="X1652" s="123"/>
      <c r="Y1652" s="123"/>
      <c r="Z1652" s="221"/>
      <c r="AA1652" s="123"/>
      <c r="AB1652" s="111">
        <f>AI1652+AX1652+BA1652+BD1652+BG1652</f>
        <v>0</v>
      </c>
      <c r="AC1652" s="247"/>
      <c r="AD1652" s="247"/>
      <c r="AE1652" s="247"/>
      <c r="AF1652" s="247"/>
      <c r="AG1652" s="247"/>
      <c r="AH1652" s="247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221"/>
      <c r="BK1652" s="221"/>
      <c r="BL1652" s="221"/>
      <c r="BM1652" s="123"/>
      <c r="BN1652" s="123"/>
      <c r="BO1652" s="123"/>
      <c r="BP1652" s="123"/>
      <c r="BQ1652" s="111">
        <f>SUM(BS1652:BW1652)</f>
        <v>0</v>
      </c>
      <c r="BR1652" s="247"/>
      <c r="BS1652" s="123"/>
      <c r="BT1652" s="123"/>
      <c r="BU1652" s="123"/>
      <c r="BV1652" s="123"/>
      <c r="BW1652" s="123"/>
      <c r="BX1652" s="221"/>
      <c r="BY1652" s="221"/>
      <c r="BZ1652" s="111">
        <f>SUM(CA1652:CD1652)</f>
        <v>0</v>
      </c>
      <c r="CA1652" s="123"/>
      <c r="CB1652" s="123"/>
      <c r="CC1652" s="123"/>
      <c r="CD1652" s="123"/>
      <c r="CE1652" s="221"/>
      <c r="CF1652" s="229"/>
      <c r="CG1652" s="578"/>
      <c r="CH1652" s="578"/>
      <c r="CI1652" s="117"/>
      <c r="CJ1652" s="117"/>
      <c r="CK1652" s="117"/>
    </row>
    <row r="1653" spans="1:89" ht="15.75" hidden="1" outlineLevel="1" thickBot="1">
      <c r="A1653" s="117"/>
      <c r="B1653" s="117"/>
      <c r="C1653" s="103"/>
      <c r="D1653" s="24"/>
      <c r="E1653" s="117"/>
      <c r="F1653" s="117"/>
      <c r="G1653" s="111">
        <f>J1653+O1653+P1653+Q1653+R1653</f>
        <v>0</v>
      </c>
      <c r="H1653" s="225">
        <f t="shared" si="2285"/>
        <v>0</v>
      </c>
      <c r="I1653" s="225">
        <f t="shared" si="2285"/>
        <v>0</v>
      </c>
      <c r="J1653" s="111">
        <f t="shared" si="2285"/>
        <v>0</v>
      </c>
      <c r="K1653" s="90"/>
      <c r="L1653" s="90"/>
      <c r="M1653" s="90"/>
      <c r="N1653" s="90"/>
      <c r="O1653" s="90"/>
      <c r="P1653" s="90"/>
      <c r="Q1653" s="90"/>
      <c r="R1653" s="90"/>
      <c r="S1653" s="224"/>
      <c r="T1653" s="87"/>
      <c r="U1653" s="87"/>
      <c r="V1653" s="87"/>
      <c r="W1653" s="87"/>
      <c r="X1653" s="87"/>
      <c r="Y1653" s="87"/>
      <c r="Z1653" s="222"/>
      <c r="AA1653" s="87"/>
      <c r="AB1653" s="111">
        <f>AI1653+AX1653+BA1653+BD1653+BG1653</f>
        <v>0</v>
      </c>
      <c r="AC1653" s="247"/>
      <c r="AD1653" s="247"/>
      <c r="AE1653" s="247"/>
      <c r="AF1653" s="247"/>
      <c r="AG1653" s="247"/>
      <c r="AH1653" s="24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87"/>
      <c r="BI1653" s="87"/>
      <c r="BJ1653" s="222"/>
      <c r="BK1653" s="222"/>
      <c r="BL1653" s="222"/>
      <c r="BM1653" s="87"/>
      <c r="BN1653" s="87"/>
      <c r="BO1653" s="87"/>
      <c r="BP1653" s="87"/>
      <c r="BQ1653" s="111">
        <f>SUM(BS1653:BW1653)</f>
        <v>0</v>
      </c>
      <c r="BR1653" s="247"/>
      <c r="BS1653" s="87"/>
      <c r="BT1653" s="87"/>
      <c r="BU1653" s="87"/>
      <c r="BV1653" s="87"/>
      <c r="BW1653" s="87"/>
      <c r="BX1653" s="222"/>
      <c r="BY1653" s="222"/>
      <c r="BZ1653" s="111">
        <f>SUM(CA1653:CD1653)</f>
        <v>0</v>
      </c>
      <c r="CA1653" s="87"/>
      <c r="CB1653" s="87"/>
      <c r="CC1653" s="87"/>
      <c r="CD1653" s="87"/>
      <c r="CE1653" s="222"/>
      <c r="CF1653" s="226"/>
      <c r="CG1653" s="568"/>
      <c r="CH1653" s="568"/>
      <c r="CI1653" s="117"/>
      <c r="CJ1653" s="117"/>
      <c r="CK1653" s="117"/>
    </row>
    <row r="1654" spans="1:89" ht="15.75" hidden="1" outlineLevel="1" thickBot="1">
      <c r="A1654" s="117"/>
      <c r="B1654" s="117"/>
      <c r="C1654" s="103" t="s">
        <v>104</v>
      </c>
      <c r="D1654" s="24"/>
      <c r="E1654" s="117"/>
      <c r="F1654" s="117"/>
      <c r="G1654" s="111">
        <f>J1654+O1654+P1654+Q1654+R1654</f>
        <v>0</v>
      </c>
      <c r="H1654" s="225">
        <f t="shared" si="2285"/>
        <v>0</v>
      </c>
      <c r="I1654" s="225">
        <f t="shared" si="2285"/>
        <v>0</v>
      </c>
      <c r="J1654" s="111">
        <f t="shared" si="2285"/>
        <v>0</v>
      </c>
      <c r="K1654" s="90"/>
      <c r="L1654" s="90"/>
      <c r="M1654" s="90"/>
      <c r="N1654" s="90"/>
      <c r="O1654" s="90"/>
      <c r="P1654" s="90"/>
      <c r="Q1654" s="90"/>
      <c r="R1654" s="90"/>
      <c r="S1654" s="224"/>
      <c r="T1654" s="87"/>
      <c r="U1654" s="87"/>
      <c r="V1654" s="87"/>
      <c r="W1654" s="87"/>
      <c r="X1654" s="87"/>
      <c r="Y1654" s="87"/>
      <c r="Z1654" s="222"/>
      <c r="AA1654" s="87"/>
      <c r="AB1654" s="111">
        <f>AI1654+AX1654+BA1654+BD1654+BG1654</f>
        <v>0</v>
      </c>
      <c r="AC1654" s="247"/>
      <c r="AD1654" s="247"/>
      <c r="AE1654" s="247"/>
      <c r="AF1654" s="247"/>
      <c r="AG1654" s="247"/>
      <c r="AH1654" s="24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87"/>
      <c r="BI1654" s="87"/>
      <c r="BJ1654" s="222"/>
      <c r="BK1654" s="222"/>
      <c r="BL1654" s="222"/>
      <c r="BM1654" s="87"/>
      <c r="BN1654" s="87"/>
      <c r="BO1654" s="87"/>
      <c r="BP1654" s="87"/>
      <c r="BQ1654" s="111">
        <f>SUM(BS1654:BW1654)</f>
        <v>0</v>
      </c>
      <c r="BR1654" s="247"/>
      <c r="BS1654" s="87"/>
      <c r="BT1654" s="87"/>
      <c r="BU1654" s="87"/>
      <c r="BV1654" s="87"/>
      <c r="BW1654" s="87"/>
      <c r="BX1654" s="222"/>
      <c r="BY1654" s="222"/>
      <c r="BZ1654" s="111">
        <f>SUM(CA1654:CD1654)</f>
        <v>0</v>
      </c>
      <c r="CA1654" s="87"/>
      <c r="CB1654" s="87"/>
      <c r="CC1654" s="87"/>
      <c r="CD1654" s="87"/>
      <c r="CE1654" s="222"/>
      <c r="CF1654" s="226"/>
      <c r="CG1654" s="568"/>
      <c r="CH1654" s="568"/>
      <c r="CI1654" s="117"/>
      <c r="CJ1654" s="117"/>
      <c r="CK1654" s="117"/>
    </row>
    <row r="1655" spans="1:89" ht="15.75" hidden="1" outlineLevel="1" thickBot="1">
      <c r="A1655" s="117"/>
      <c r="B1655" s="117"/>
      <c r="C1655" s="103"/>
      <c r="D1655" s="37" t="s">
        <v>107</v>
      </c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24"/>
      <c r="AB1655" s="111">
        <f>SUM(AB1652:AB1654)</f>
        <v>0</v>
      </c>
      <c r="AC1655" s="247"/>
      <c r="AD1655" s="247"/>
      <c r="AE1655" s="247"/>
      <c r="AF1655" s="247"/>
      <c r="AG1655" s="247"/>
      <c r="AH1655" s="247"/>
      <c r="AI1655" s="111">
        <f>SUM(AI1652:AI1654)</f>
        <v>0</v>
      </c>
      <c r="AJ1655" s="111">
        <f>SUM(AJ1652:AJ1654)</f>
        <v>0</v>
      </c>
      <c r="AK1655" s="111">
        <f t="shared" ref="AK1655:BI1655" si="2286">SUM(AK1652:AK1654)</f>
        <v>0</v>
      </c>
      <c r="AL1655" s="111">
        <f t="shared" si="2286"/>
        <v>0</v>
      </c>
      <c r="AM1655" s="111">
        <f t="shared" si="2286"/>
        <v>0</v>
      </c>
      <c r="AN1655" s="111">
        <f t="shared" si="2286"/>
        <v>0</v>
      </c>
      <c r="AO1655" s="111">
        <f t="shared" si="2286"/>
        <v>0</v>
      </c>
      <c r="AP1655" s="111">
        <f t="shared" si="2286"/>
        <v>0</v>
      </c>
      <c r="AQ1655" s="111">
        <f t="shared" si="2286"/>
        <v>0</v>
      </c>
      <c r="AR1655" s="111">
        <f t="shared" si="2286"/>
        <v>0</v>
      </c>
      <c r="AS1655" s="111">
        <f t="shared" si="2286"/>
        <v>0</v>
      </c>
      <c r="AT1655" s="111">
        <f t="shared" si="2286"/>
        <v>0</v>
      </c>
      <c r="AU1655" s="111">
        <f t="shared" si="2286"/>
        <v>0</v>
      </c>
      <c r="AV1655" s="111">
        <f t="shared" si="2286"/>
        <v>0</v>
      </c>
      <c r="AW1655" s="111">
        <f t="shared" si="2286"/>
        <v>0</v>
      </c>
      <c r="AX1655" s="111">
        <f t="shared" si="2286"/>
        <v>0</v>
      </c>
      <c r="AY1655" s="111">
        <f t="shared" si="2286"/>
        <v>0</v>
      </c>
      <c r="AZ1655" s="111">
        <f t="shared" si="2286"/>
        <v>0</v>
      </c>
      <c r="BA1655" s="111">
        <f t="shared" si="2286"/>
        <v>0</v>
      </c>
      <c r="BB1655" s="111">
        <f t="shared" si="2286"/>
        <v>0</v>
      </c>
      <c r="BC1655" s="111">
        <f t="shared" si="2286"/>
        <v>0</v>
      </c>
      <c r="BD1655" s="111">
        <f t="shared" si="2286"/>
        <v>0</v>
      </c>
      <c r="BE1655" s="111">
        <f t="shared" si="2286"/>
        <v>0</v>
      </c>
      <c r="BF1655" s="111">
        <f t="shared" si="2286"/>
        <v>0</v>
      </c>
      <c r="BG1655" s="111">
        <f t="shared" si="2286"/>
        <v>0</v>
      </c>
      <c r="BH1655" s="111">
        <f t="shared" si="2286"/>
        <v>0</v>
      </c>
      <c r="BI1655" s="111">
        <f t="shared" si="2286"/>
        <v>0</v>
      </c>
      <c r="BJ1655" s="225">
        <f>SUM(BJ1652:BJ1654)</f>
        <v>0</v>
      </c>
      <c r="BK1655" s="225">
        <f>SUM(BK1652:BK1654)</f>
        <v>0</v>
      </c>
      <c r="BL1655" s="225">
        <f>SUM(BL1652:BL1654)</f>
        <v>0</v>
      </c>
      <c r="BM1655" s="112"/>
      <c r="BN1655" s="112"/>
      <c r="BO1655" s="112"/>
      <c r="BP1655" s="112"/>
      <c r="BQ1655" s="111">
        <f t="shared" ref="BQ1655:CD1655" si="2287">SUM(BQ1652:BQ1654)</f>
        <v>0</v>
      </c>
      <c r="BR1655" s="247"/>
      <c r="BS1655" s="111">
        <f t="shared" si="2287"/>
        <v>0</v>
      </c>
      <c r="BT1655" s="111">
        <f t="shared" si="2287"/>
        <v>0</v>
      </c>
      <c r="BU1655" s="111">
        <f t="shared" si="2287"/>
        <v>0</v>
      </c>
      <c r="BV1655" s="111">
        <f t="shared" si="2287"/>
        <v>0</v>
      </c>
      <c r="BW1655" s="111">
        <f t="shared" si="2287"/>
        <v>0</v>
      </c>
      <c r="BX1655" s="225">
        <f>SUM(BX1652:BX1654)</f>
        <v>0</v>
      </c>
      <c r="BY1655" s="225">
        <f>SUM(BY1652:BY1654)</f>
        <v>0</v>
      </c>
      <c r="BZ1655" s="111">
        <f t="shared" si="2287"/>
        <v>0</v>
      </c>
      <c r="CA1655" s="111">
        <f t="shared" si="2287"/>
        <v>0</v>
      </c>
      <c r="CB1655" s="111">
        <f t="shared" si="2287"/>
        <v>0</v>
      </c>
      <c r="CC1655" s="111">
        <f t="shared" si="2287"/>
        <v>0</v>
      </c>
      <c r="CD1655" s="111">
        <f t="shared" si="2287"/>
        <v>0</v>
      </c>
      <c r="CE1655" s="225">
        <f>SUM(CE1652:CE1654)</f>
        <v>0</v>
      </c>
      <c r="CF1655" s="247"/>
      <c r="CG1655" s="570"/>
      <c r="CH1655" s="570"/>
      <c r="CI1655" s="112"/>
      <c r="CJ1655" s="112"/>
      <c r="CK1655" s="112"/>
    </row>
    <row r="1656" spans="1:89" ht="15.75" hidden="1" outlineLevel="1" thickBot="1">
      <c r="A1656" s="117"/>
      <c r="B1656" s="117"/>
      <c r="C1656" s="102" t="s">
        <v>137</v>
      </c>
      <c r="D1656" s="36" t="s">
        <v>63</v>
      </c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7"/>
      <c r="AB1656" s="112"/>
      <c r="AC1656" s="246"/>
      <c r="AD1656" s="246"/>
      <c r="AE1656" s="246"/>
      <c r="AF1656" s="246"/>
      <c r="AG1656" s="246"/>
      <c r="AH1656" s="246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246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246"/>
      <c r="CG1656" s="582"/>
      <c r="CH1656" s="582"/>
      <c r="CI1656" s="112"/>
      <c r="CJ1656" s="112"/>
      <c r="CK1656" s="112"/>
    </row>
    <row r="1657" spans="1:89" ht="15.75" hidden="1" outlineLevel="1" thickBot="1">
      <c r="A1657" s="117"/>
      <c r="B1657" s="117"/>
      <c r="C1657" s="103"/>
      <c r="D1657" s="24"/>
      <c r="E1657" s="117"/>
      <c r="F1657" s="117"/>
      <c r="G1657" s="111">
        <f>J1657+O1657+P1657+Q1657+R1657</f>
        <v>0</v>
      </c>
      <c r="H1657" s="225">
        <f t="shared" ref="H1657:J1659" si="2288">SUM(I1657:L1657)</f>
        <v>0</v>
      </c>
      <c r="I1657" s="225">
        <f t="shared" si="2288"/>
        <v>0</v>
      </c>
      <c r="J1657" s="111">
        <f t="shared" si="2288"/>
        <v>0</v>
      </c>
      <c r="K1657" s="123"/>
      <c r="L1657" s="123"/>
      <c r="M1657" s="123"/>
      <c r="N1657" s="123"/>
      <c r="O1657" s="123"/>
      <c r="P1657" s="123"/>
      <c r="Q1657" s="123"/>
      <c r="R1657" s="123"/>
      <c r="S1657" s="221"/>
      <c r="T1657" s="123"/>
      <c r="U1657" s="123"/>
      <c r="V1657" s="123"/>
      <c r="W1657" s="123"/>
      <c r="X1657" s="123"/>
      <c r="Y1657" s="123"/>
      <c r="Z1657" s="221"/>
      <c r="AA1657" s="123"/>
      <c r="AB1657" s="111">
        <f>AI1657+AX1657+BA1657+BD1657+BG1657</f>
        <v>0</v>
      </c>
      <c r="AC1657" s="247"/>
      <c r="AD1657" s="247"/>
      <c r="AE1657" s="247"/>
      <c r="AF1657" s="247"/>
      <c r="AG1657" s="247"/>
      <c r="AH1657" s="247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221"/>
      <c r="BK1657" s="221"/>
      <c r="BL1657" s="221"/>
      <c r="BM1657" s="123"/>
      <c r="BN1657" s="123"/>
      <c r="BO1657" s="123"/>
      <c r="BP1657" s="123"/>
      <c r="BQ1657" s="111">
        <f>SUM(BS1657:BW1657)</f>
        <v>0</v>
      </c>
      <c r="BR1657" s="247"/>
      <c r="BS1657" s="123"/>
      <c r="BT1657" s="123"/>
      <c r="BU1657" s="123"/>
      <c r="BV1657" s="123"/>
      <c r="BW1657" s="123"/>
      <c r="BX1657" s="221"/>
      <c r="BY1657" s="221"/>
      <c r="BZ1657" s="111">
        <f>SUM(CA1657:CD1657)</f>
        <v>0</v>
      </c>
      <c r="CA1657" s="123"/>
      <c r="CB1657" s="123"/>
      <c r="CC1657" s="123"/>
      <c r="CD1657" s="123"/>
      <c r="CE1657" s="221"/>
      <c r="CF1657" s="229"/>
      <c r="CG1657" s="578"/>
      <c r="CH1657" s="578"/>
      <c r="CI1657" s="117"/>
      <c r="CJ1657" s="117"/>
      <c r="CK1657" s="117"/>
    </row>
    <row r="1658" spans="1:89" ht="15.75" hidden="1" outlineLevel="1" thickBot="1">
      <c r="A1658" s="117"/>
      <c r="B1658" s="117"/>
      <c r="C1658" s="103"/>
      <c r="D1658" s="24"/>
      <c r="E1658" s="117"/>
      <c r="F1658" s="117"/>
      <c r="G1658" s="111">
        <f>J1658+O1658+P1658+Q1658+R1658</f>
        <v>0</v>
      </c>
      <c r="H1658" s="225">
        <f t="shared" si="2288"/>
        <v>0</v>
      </c>
      <c r="I1658" s="225">
        <f t="shared" si="2288"/>
        <v>0</v>
      </c>
      <c r="J1658" s="111">
        <f t="shared" si="2288"/>
        <v>0</v>
      </c>
      <c r="K1658" s="90"/>
      <c r="L1658" s="90"/>
      <c r="M1658" s="90"/>
      <c r="N1658" s="90"/>
      <c r="O1658" s="90"/>
      <c r="P1658" s="90"/>
      <c r="Q1658" s="90"/>
      <c r="R1658" s="90"/>
      <c r="S1658" s="224"/>
      <c r="T1658" s="87"/>
      <c r="U1658" s="87"/>
      <c r="V1658" s="87"/>
      <c r="W1658" s="87"/>
      <c r="X1658" s="87"/>
      <c r="Y1658" s="87"/>
      <c r="Z1658" s="222"/>
      <c r="AA1658" s="87"/>
      <c r="AB1658" s="111">
        <f>AI1658+AX1658+BA1658+BD1658+BG1658</f>
        <v>0</v>
      </c>
      <c r="AC1658" s="247"/>
      <c r="AD1658" s="247"/>
      <c r="AE1658" s="247"/>
      <c r="AF1658" s="247"/>
      <c r="AG1658" s="247"/>
      <c r="AH1658" s="247"/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87"/>
      <c r="BG1658" s="87"/>
      <c r="BH1658" s="87"/>
      <c r="BI1658" s="87"/>
      <c r="BJ1658" s="222"/>
      <c r="BK1658" s="222"/>
      <c r="BL1658" s="222"/>
      <c r="BM1658" s="87"/>
      <c r="BN1658" s="87"/>
      <c r="BO1658" s="87"/>
      <c r="BP1658" s="87"/>
      <c r="BQ1658" s="111">
        <f>SUM(BS1658:BW1658)</f>
        <v>0</v>
      </c>
      <c r="BR1658" s="247"/>
      <c r="BS1658" s="87"/>
      <c r="BT1658" s="87"/>
      <c r="BU1658" s="87"/>
      <c r="BV1658" s="87"/>
      <c r="BW1658" s="87"/>
      <c r="BX1658" s="222"/>
      <c r="BY1658" s="222"/>
      <c r="BZ1658" s="111">
        <f>SUM(CA1658:CD1658)</f>
        <v>0</v>
      </c>
      <c r="CA1658" s="87"/>
      <c r="CB1658" s="87"/>
      <c r="CC1658" s="87"/>
      <c r="CD1658" s="87"/>
      <c r="CE1658" s="222"/>
      <c r="CF1658" s="226"/>
      <c r="CG1658" s="568"/>
      <c r="CH1658" s="568"/>
      <c r="CI1658" s="117"/>
      <c r="CJ1658" s="117"/>
      <c r="CK1658" s="117"/>
    </row>
    <row r="1659" spans="1:89" ht="15.75" hidden="1" outlineLevel="1" thickBot="1">
      <c r="A1659" s="117"/>
      <c r="B1659" s="117"/>
      <c r="C1659" s="103" t="s">
        <v>104</v>
      </c>
      <c r="D1659" s="24"/>
      <c r="E1659" s="117"/>
      <c r="F1659" s="117"/>
      <c r="G1659" s="111">
        <f>J1659+O1659+P1659+Q1659+R1659</f>
        <v>0</v>
      </c>
      <c r="H1659" s="225">
        <f t="shared" si="2288"/>
        <v>0</v>
      </c>
      <c r="I1659" s="225">
        <f t="shared" si="2288"/>
        <v>0</v>
      </c>
      <c r="J1659" s="111">
        <f t="shared" si="2288"/>
        <v>0</v>
      </c>
      <c r="K1659" s="90"/>
      <c r="L1659" s="90"/>
      <c r="M1659" s="90"/>
      <c r="N1659" s="90"/>
      <c r="O1659" s="90"/>
      <c r="P1659" s="90"/>
      <c r="Q1659" s="90"/>
      <c r="R1659" s="90"/>
      <c r="S1659" s="224"/>
      <c r="T1659" s="87"/>
      <c r="U1659" s="87"/>
      <c r="V1659" s="87"/>
      <c r="W1659" s="87"/>
      <c r="X1659" s="87"/>
      <c r="Y1659" s="87"/>
      <c r="Z1659" s="222"/>
      <c r="AA1659" s="87"/>
      <c r="AB1659" s="111">
        <f>AI1659+AX1659+BA1659+BD1659+BG1659</f>
        <v>0</v>
      </c>
      <c r="AC1659" s="247"/>
      <c r="AD1659" s="247"/>
      <c r="AE1659" s="247"/>
      <c r="AF1659" s="247"/>
      <c r="AG1659" s="247"/>
      <c r="AH1659" s="247"/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87"/>
      <c r="BG1659" s="87"/>
      <c r="BH1659" s="87"/>
      <c r="BI1659" s="87"/>
      <c r="BJ1659" s="222"/>
      <c r="BK1659" s="222"/>
      <c r="BL1659" s="222"/>
      <c r="BM1659" s="87"/>
      <c r="BN1659" s="87"/>
      <c r="BO1659" s="87"/>
      <c r="BP1659" s="87"/>
      <c r="BQ1659" s="111">
        <f>SUM(BS1659:BW1659)</f>
        <v>0</v>
      </c>
      <c r="BR1659" s="247"/>
      <c r="BS1659" s="87"/>
      <c r="BT1659" s="87"/>
      <c r="BU1659" s="87"/>
      <c r="BV1659" s="87"/>
      <c r="BW1659" s="87"/>
      <c r="BX1659" s="222"/>
      <c r="BY1659" s="222"/>
      <c r="BZ1659" s="111">
        <f>SUM(CA1659:CD1659)</f>
        <v>0</v>
      </c>
      <c r="CA1659" s="87"/>
      <c r="CB1659" s="87"/>
      <c r="CC1659" s="87"/>
      <c r="CD1659" s="87"/>
      <c r="CE1659" s="222"/>
      <c r="CF1659" s="226"/>
      <c r="CG1659" s="568"/>
      <c r="CH1659" s="568"/>
      <c r="CI1659" s="117"/>
      <c r="CJ1659" s="117"/>
      <c r="CK1659" s="117"/>
    </row>
    <row r="1660" spans="1:89" ht="15.75" hidden="1" outlineLevel="1" thickBot="1">
      <c r="A1660" s="128"/>
      <c r="B1660" s="128"/>
      <c r="C1660" s="104"/>
      <c r="D1660" s="74" t="s">
        <v>107</v>
      </c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24"/>
      <c r="AB1660" s="111">
        <f>SUM(AB1657:AB1659)</f>
        <v>0</v>
      </c>
      <c r="AC1660" s="247"/>
      <c r="AD1660" s="247"/>
      <c r="AE1660" s="247"/>
      <c r="AF1660" s="247"/>
      <c r="AG1660" s="247"/>
      <c r="AH1660" s="247"/>
      <c r="AI1660" s="111">
        <f>SUM(AI1657:AI1659)</f>
        <v>0</v>
      </c>
      <c r="AJ1660" s="111">
        <f>SUM(AJ1657:AJ1659)</f>
        <v>0</v>
      </c>
      <c r="AK1660" s="111">
        <f t="shared" ref="AK1660:AQ1660" si="2289">SUM(AK1657:AK1659)</f>
        <v>0</v>
      </c>
      <c r="AL1660" s="111">
        <f t="shared" si="2289"/>
        <v>0</v>
      </c>
      <c r="AM1660" s="111">
        <f t="shared" si="2289"/>
        <v>0</v>
      </c>
      <c r="AN1660" s="111">
        <f t="shared" si="2289"/>
        <v>0</v>
      </c>
      <c r="AO1660" s="111">
        <f t="shared" si="2289"/>
        <v>0</v>
      </c>
      <c r="AP1660" s="111">
        <f t="shared" si="2289"/>
        <v>0</v>
      </c>
      <c r="AQ1660" s="111">
        <f t="shared" si="2289"/>
        <v>0</v>
      </c>
      <c r="AR1660" s="111">
        <f>SUM(AR1657:AR1659)</f>
        <v>0</v>
      </c>
      <c r="AS1660" s="111">
        <f t="shared" ref="AS1660:BI1660" si="2290">SUM(AS1657:AS1659)</f>
        <v>0</v>
      </c>
      <c r="AT1660" s="111">
        <f t="shared" si="2290"/>
        <v>0</v>
      </c>
      <c r="AU1660" s="111">
        <f t="shared" si="2290"/>
        <v>0</v>
      </c>
      <c r="AV1660" s="111">
        <f t="shared" si="2290"/>
        <v>0</v>
      </c>
      <c r="AW1660" s="111">
        <f t="shared" si="2290"/>
        <v>0</v>
      </c>
      <c r="AX1660" s="111">
        <f t="shared" si="2290"/>
        <v>0</v>
      </c>
      <c r="AY1660" s="111">
        <f t="shared" si="2290"/>
        <v>0</v>
      </c>
      <c r="AZ1660" s="111">
        <f t="shared" si="2290"/>
        <v>0</v>
      </c>
      <c r="BA1660" s="111">
        <f t="shared" si="2290"/>
        <v>0</v>
      </c>
      <c r="BB1660" s="111">
        <f t="shared" si="2290"/>
        <v>0</v>
      </c>
      <c r="BC1660" s="111">
        <f t="shared" si="2290"/>
        <v>0</v>
      </c>
      <c r="BD1660" s="111">
        <f t="shared" si="2290"/>
        <v>0</v>
      </c>
      <c r="BE1660" s="111">
        <f t="shared" si="2290"/>
        <v>0</v>
      </c>
      <c r="BF1660" s="111">
        <f t="shared" si="2290"/>
        <v>0</v>
      </c>
      <c r="BG1660" s="111">
        <f t="shared" si="2290"/>
        <v>0</v>
      </c>
      <c r="BH1660" s="111">
        <f t="shared" si="2290"/>
        <v>0</v>
      </c>
      <c r="BI1660" s="111">
        <f t="shared" si="2290"/>
        <v>0</v>
      </c>
      <c r="BJ1660" s="225">
        <f>SUM(BJ1657:BJ1659)</f>
        <v>0</v>
      </c>
      <c r="BK1660" s="225">
        <f>SUM(BK1657:BK1659)</f>
        <v>0</v>
      </c>
      <c r="BL1660" s="225">
        <f>SUM(BL1657:BL1659)</f>
        <v>0</v>
      </c>
      <c r="BM1660" s="112"/>
      <c r="BN1660" s="112"/>
      <c r="BO1660" s="112"/>
      <c r="BP1660" s="112"/>
      <c r="BQ1660" s="111">
        <f t="shared" ref="BQ1660:CD1660" si="2291">SUM(BQ1657:BQ1659)</f>
        <v>0</v>
      </c>
      <c r="BR1660" s="247"/>
      <c r="BS1660" s="111">
        <f t="shared" si="2291"/>
        <v>0</v>
      </c>
      <c r="BT1660" s="111">
        <f t="shared" si="2291"/>
        <v>0</v>
      </c>
      <c r="BU1660" s="111">
        <f t="shared" si="2291"/>
        <v>0</v>
      </c>
      <c r="BV1660" s="111">
        <f t="shared" si="2291"/>
        <v>0</v>
      </c>
      <c r="BW1660" s="111">
        <f t="shared" si="2291"/>
        <v>0</v>
      </c>
      <c r="BX1660" s="225">
        <f>SUM(BX1657:BX1659)</f>
        <v>0</v>
      </c>
      <c r="BY1660" s="225">
        <f>SUM(BY1657:BY1659)</f>
        <v>0</v>
      </c>
      <c r="BZ1660" s="111">
        <f t="shared" si="2291"/>
        <v>0</v>
      </c>
      <c r="CA1660" s="111">
        <f t="shared" si="2291"/>
        <v>0</v>
      </c>
      <c r="CB1660" s="111">
        <f t="shared" si="2291"/>
        <v>0</v>
      </c>
      <c r="CC1660" s="111">
        <f t="shared" si="2291"/>
        <v>0</v>
      </c>
      <c r="CD1660" s="111">
        <f t="shared" si="2291"/>
        <v>0</v>
      </c>
      <c r="CE1660" s="225">
        <f>SUM(CE1657:CE1659)</f>
        <v>0</v>
      </c>
      <c r="CF1660" s="247"/>
      <c r="CG1660" s="570"/>
      <c r="CH1660" s="570"/>
      <c r="CI1660" s="112"/>
      <c r="CJ1660" s="112"/>
      <c r="CK1660" s="112"/>
    </row>
    <row r="1661" spans="1:89" ht="48" hidden="1" outlineLevel="1" thickBot="1">
      <c r="A1661" s="119"/>
      <c r="B1661" s="119"/>
      <c r="C1661" s="101">
        <v>3</v>
      </c>
      <c r="D1661" s="25" t="s">
        <v>292</v>
      </c>
      <c r="E1661" s="173"/>
      <c r="F1661" s="173"/>
      <c r="G1661" s="173"/>
      <c r="H1661" s="173"/>
      <c r="I1661" s="173"/>
      <c r="J1661" s="173"/>
      <c r="K1661" s="173"/>
      <c r="L1661" s="173"/>
      <c r="M1661" s="173"/>
      <c r="N1661" s="173"/>
      <c r="O1661" s="173"/>
      <c r="P1661" s="173"/>
      <c r="Q1661" s="173"/>
      <c r="R1661" s="173"/>
      <c r="S1661" s="173"/>
      <c r="T1661" s="173"/>
      <c r="U1661" s="173"/>
      <c r="V1661" s="173"/>
      <c r="W1661" s="173"/>
      <c r="X1661" s="173"/>
      <c r="Y1661" s="173"/>
      <c r="Z1661" s="173"/>
      <c r="AA1661" s="173"/>
      <c r="AB1661" s="173"/>
      <c r="AC1661" s="252"/>
      <c r="AD1661" s="252"/>
      <c r="AE1661" s="252"/>
      <c r="AF1661" s="252"/>
      <c r="AG1661" s="252"/>
      <c r="AH1661" s="252"/>
      <c r="AI1661" s="173"/>
      <c r="AJ1661" s="164">
        <f>AJ1666+AJ1670+AJ1674+AJ1679+AJ1683+AJ1687</f>
        <v>0</v>
      </c>
      <c r="AK1661" s="164">
        <f>AK1666+AK1670+AK1674+AK1679+AK1683+AK1687</f>
        <v>0</v>
      </c>
      <c r="AL1661" s="173"/>
      <c r="AM1661" s="164">
        <f>AM1666+AM1670+AM1674+AM1679+AM1683+AM1687</f>
        <v>0</v>
      </c>
      <c r="AN1661" s="164">
        <f>AN1666+AN1670+AN1674+AN1679+AN1683+AN1687</f>
        <v>0</v>
      </c>
      <c r="AO1661" s="173"/>
      <c r="AP1661" s="164">
        <f>AP1666+AP1670+AP1674+AP1679+AP1683+AP1687</f>
        <v>0</v>
      </c>
      <c r="AQ1661" s="164">
        <f>AQ1666+AQ1670+AQ1674+AQ1679+AQ1683+AQ1687</f>
        <v>0</v>
      </c>
      <c r="AR1661" s="173"/>
      <c r="AS1661" s="164">
        <f>AS1666+AS1670+AS1674+AS1679+AS1683+AS1687</f>
        <v>0</v>
      </c>
      <c r="AT1661" s="164">
        <f>AT1666+AT1670+AT1674+AT1679+AT1683+AT1687</f>
        <v>0</v>
      </c>
      <c r="AU1661" s="173"/>
      <c r="AV1661" s="164">
        <f>AV1666+AV1670+AV1674+AV1679+AV1683+AV1687</f>
        <v>0</v>
      </c>
      <c r="AW1661" s="164">
        <f>AW1666+AW1670+AW1674+AW1679+AW1683+AW1687</f>
        <v>0</v>
      </c>
      <c r="AX1661" s="173"/>
      <c r="AY1661" s="164">
        <f>AY1666+AY1670+AY1674+AY1679+AY1683+AY1687</f>
        <v>0</v>
      </c>
      <c r="AZ1661" s="164">
        <f>AZ1666+AZ1670+AZ1674+AZ1679+AZ1683+AZ1687</f>
        <v>0</v>
      </c>
      <c r="BA1661" s="173"/>
      <c r="BB1661" s="164">
        <f>BB1666+BB1670+BB1674+BB1679+BB1683+BB1687</f>
        <v>0</v>
      </c>
      <c r="BC1661" s="164">
        <f>BC1666+BC1670+BC1674+BC1679+BC1683+BC1687</f>
        <v>0</v>
      </c>
      <c r="BD1661" s="173"/>
      <c r="BE1661" s="164">
        <f>BE1666+BE1670+BE1674+BE1679+BE1683+BE1687</f>
        <v>0</v>
      </c>
      <c r="BF1661" s="164">
        <f>BF1666+BF1670+BF1674+BF1679+BF1683+BF1687</f>
        <v>0</v>
      </c>
      <c r="BG1661" s="173"/>
      <c r="BH1661" s="164">
        <f>BH1666+BH1670+BH1674+BH1679+BH1683+BH1687</f>
        <v>0</v>
      </c>
      <c r="BI1661" s="164">
        <f>BI1666+BI1670+BI1674+BI1679+BI1683+BI1687</f>
        <v>0</v>
      </c>
      <c r="BJ1661" s="173"/>
      <c r="BK1661" s="164">
        <f>BK1666+BK1670+BK1674+BK1679+BK1683+BK1687</f>
        <v>0</v>
      </c>
      <c r="BL1661" s="164">
        <f>BL1666+BL1670+BL1674+BL1679+BL1683+BL1687</f>
        <v>0</v>
      </c>
      <c r="BM1661" s="173"/>
      <c r="BN1661" s="173"/>
      <c r="BO1661" s="173"/>
      <c r="BP1661" s="173"/>
      <c r="BQ1661" s="164">
        <f>BQ1666+BQ1670+BQ1674+BQ1679+BQ1683+BQ1687</f>
        <v>0</v>
      </c>
      <c r="BR1661" s="248"/>
      <c r="BS1661" s="164">
        <f>BS1666+BS1670+BS1674+BS1679+BS1683+BS1687</f>
        <v>0</v>
      </c>
      <c r="BT1661" s="164">
        <f t="shared" ref="BT1661:CH1661" si="2292">BT1666+BT1670+BT1674+BT1679+BT1683+BT1687</f>
        <v>0</v>
      </c>
      <c r="BU1661" s="164">
        <f t="shared" si="2292"/>
        <v>0</v>
      </c>
      <c r="BV1661" s="164">
        <f t="shared" si="2292"/>
        <v>0</v>
      </c>
      <c r="BW1661" s="164">
        <f t="shared" si="2292"/>
        <v>0</v>
      </c>
      <c r="BX1661" s="164">
        <f t="shared" si="2292"/>
        <v>0</v>
      </c>
      <c r="BY1661" s="164">
        <f t="shared" si="2292"/>
        <v>0</v>
      </c>
      <c r="BZ1661" s="164">
        <f t="shared" si="2292"/>
        <v>0</v>
      </c>
      <c r="CA1661" s="164">
        <f t="shared" si="2292"/>
        <v>0</v>
      </c>
      <c r="CB1661" s="164">
        <f t="shared" si="2292"/>
        <v>0</v>
      </c>
      <c r="CC1661" s="164">
        <f t="shared" si="2292"/>
        <v>0</v>
      </c>
      <c r="CD1661" s="164">
        <f t="shared" si="2292"/>
        <v>0</v>
      </c>
      <c r="CE1661" s="164">
        <f t="shared" si="2292"/>
        <v>0</v>
      </c>
      <c r="CF1661" s="164">
        <f t="shared" si="2292"/>
        <v>0</v>
      </c>
      <c r="CG1661" s="164">
        <f t="shared" si="2292"/>
        <v>0</v>
      </c>
      <c r="CH1661" s="164">
        <f t="shared" si="2292"/>
        <v>0</v>
      </c>
      <c r="CI1661" s="173"/>
      <c r="CJ1661" s="173"/>
      <c r="CK1661" s="173"/>
    </row>
    <row r="1662" spans="1:89" ht="15.75" hidden="1" outlineLevel="1" thickBot="1">
      <c r="A1662" s="127"/>
      <c r="B1662" s="83"/>
      <c r="C1662" s="105" t="s">
        <v>65</v>
      </c>
      <c r="D1662" s="84" t="s">
        <v>101</v>
      </c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27"/>
      <c r="AB1662" s="112"/>
      <c r="AC1662" s="246"/>
      <c r="AD1662" s="246"/>
      <c r="AE1662" s="246"/>
      <c r="AF1662" s="246"/>
      <c r="AG1662" s="246"/>
      <c r="AH1662" s="246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246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246"/>
      <c r="CG1662" s="582"/>
      <c r="CH1662" s="582"/>
      <c r="CI1662" s="112"/>
      <c r="CJ1662" s="112"/>
      <c r="CK1662" s="112"/>
    </row>
    <row r="1663" spans="1:89" ht="15.75" hidden="1" outlineLevel="1" thickBot="1">
      <c r="A1663" s="117"/>
      <c r="B1663" s="121"/>
      <c r="C1663" s="103" t="s">
        <v>275</v>
      </c>
      <c r="D1663" s="131" t="s">
        <v>276</v>
      </c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7"/>
      <c r="AB1663" s="112"/>
      <c r="AC1663" s="246"/>
      <c r="AD1663" s="246"/>
      <c r="AE1663" s="246"/>
      <c r="AF1663" s="246"/>
      <c r="AG1663" s="246"/>
      <c r="AH1663" s="246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246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246"/>
      <c r="CG1663" s="582"/>
      <c r="CH1663" s="582"/>
      <c r="CI1663" s="112"/>
      <c r="CJ1663" s="112"/>
      <c r="CK1663" s="112"/>
    </row>
    <row r="1664" spans="1:89" ht="15.75" hidden="1" outlineLevel="1" thickBot="1">
      <c r="A1664" s="117"/>
      <c r="B1664" s="121"/>
      <c r="C1664" s="103"/>
      <c r="D1664" s="131"/>
      <c r="E1664" s="117"/>
      <c r="F1664" s="117"/>
      <c r="G1664" s="111">
        <f>J1664+O1664+P1664+Q1664+R1664</f>
        <v>0</v>
      </c>
      <c r="H1664" s="225">
        <f t="shared" ref="H1664:J1665" si="2293">SUM(I1664:L1664)</f>
        <v>0</v>
      </c>
      <c r="I1664" s="225">
        <f t="shared" si="2293"/>
        <v>0</v>
      </c>
      <c r="J1664" s="111">
        <f t="shared" si="2293"/>
        <v>0</v>
      </c>
      <c r="K1664" s="90"/>
      <c r="L1664" s="90"/>
      <c r="M1664" s="90"/>
      <c r="N1664" s="90"/>
      <c r="O1664" s="90"/>
      <c r="P1664" s="90"/>
      <c r="Q1664" s="90"/>
      <c r="R1664" s="90"/>
      <c r="S1664" s="224"/>
      <c r="T1664" s="87"/>
      <c r="U1664" s="87"/>
      <c r="V1664" s="87"/>
      <c r="W1664" s="87"/>
      <c r="X1664" s="87"/>
      <c r="Y1664" s="87"/>
      <c r="Z1664" s="222"/>
      <c r="AA1664" s="87"/>
      <c r="AB1664" s="111">
        <f>AI1664+AX1664+BA1664+BD1664+BG1664</f>
        <v>0</v>
      </c>
      <c r="AC1664" s="247"/>
      <c r="AD1664" s="247"/>
      <c r="AE1664" s="247"/>
      <c r="AF1664" s="247"/>
      <c r="AG1664" s="247"/>
      <c r="AH1664" s="247"/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87"/>
      <c r="BI1664" s="87"/>
      <c r="BJ1664" s="222"/>
      <c r="BK1664" s="222"/>
      <c r="BL1664" s="222"/>
      <c r="BM1664" s="87"/>
      <c r="BN1664" s="87"/>
      <c r="BO1664" s="87"/>
      <c r="BP1664" s="87"/>
      <c r="BQ1664" s="111">
        <f>SUM(BS1664:BW1664)</f>
        <v>0</v>
      </c>
      <c r="BR1664" s="247"/>
      <c r="BS1664" s="87"/>
      <c r="BT1664" s="87"/>
      <c r="BU1664" s="87"/>
      <c r="BV1664" s="87"/>
      <c r="BW1664" s="87"/>
      <c r="BX1664" s="222"/>
      <c r="BY1664" s="222"/>
      <c r="BZ1664" s="111">
        <f>SUM(CA1664:CD1664)</f>
        <v>0</v>
      </c>
      <c r="CA1664" s="87"/>
      <c r="CB1664" s="87"/>
      <c r="CC1664" s="87"/>
      <c r="CD1664" s="87"/>
      <c r="CE1664" s="222"/>
      <c r="CF1664" s="226"/>
      <c r="CG1664" s="568"/>
      <c r="CH1664" s="568"/>
      <c r="CI1664" s="117"/>
      <c r="CJ1664" s="117"/>
      <c r="CK1664" s="117"/>
    </row>
    <row r="1665" spans="1:89" ht="15.75" hidden="1" outlineLevel="1" thickBot="1">
      <c r="A1665" s="117"/>
      <c r="B1665" s="121"/>
      <c r="C1665" s="103"/>
      <c r="D1665" s="121"/>
      <c r="E1665" s="117"/>
      <c r="F1665" s="117"/>
      <c r="G1665" s="111">
        <f>J1665+O1665+P1665+Q1665+R1665</f>
        <v>0</v>
      </c>
      <c r="H1665" s="225">
        <f t="shared" si="2293"/>
        <v>0</v>
      </c>
      <c r="I1665" s="225">
        <f t="shared" si="2293"/>
        <v>0</v>
      </c>
      <c r="J1665" s="111">
        <f t="shared" si="2293"/>
        <v>0</v>
      </c>
      <c r="K1665" s="90"/>
      <c r="L1665" s="90"/>
      <c r="M1665" s="90"/>
      <c r="N1665" s="90"/>
      <c r="O1665" s="90"/>
      <c r="P1665" s="90"/>
      <c r="Q1665" s="90"/>
      <c r="R1665" s="90"/>
      <c r="S1665" s="224"/>
      <c r="T1665" s="87"/>
      <c r="U1665" s="87"/>
      <c r="V1665" s="87"/>
      <c r="W1665" s="87"/>
      <c r="X1665" s="87"/>
      <c r="Y1665" s="87"/>
      <c r="Z1665" s="222"/>
      <c r="AA1665" s="87"/>
      <c r="AB1665" s="111">
        <f>AI1665+AX1665+BA1665+BD1665+BG1665</f>
        <v>0</v>
      </c>
      <c r="AC1665" s="247"/>
      <c r="AD1665" s="247"/>
      <c r="AE1665" s="247"/>
      <c r="AF1665" s="247"/>
      <c r="AG1665" s="247"/>
      <c r="AH1665" s="247"/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87"/>
      <c r="BI1665" s="87"/>
      <c r="BJ1665" s="222"/>
      <c r="BK1665" s="222"/>
      <c r="BL1665" s="222"/>
      <c r="BM1665" s="87"/>
      <c r="BN1665" s="87"/>
      <c r="BO1665" s="87"/>
      <c r="BP1665" s="87"/>
      <c r="BQ1665" s="111">
        <f>SUM(BS1665:BW1665)</f>
        <v>0</v>
      </c>
      <c r="BR1665" s="247"/>
      <c r="BS1665" s="87"/>
      <c r="BT1665" s="87"/>
      <c r="BU1665" s="87"/>
      <c r="BV1665" s="87"/>
      <c r="BW1665" s="87"/>
      <c r="BX1665" s="222"/>
      <c r="BY1665" s="222"/>
      <c r="BZ1665" s="111">
        <f>SUM(CA1665:CD1665)</f>
        <v>0</v>
      </c>
      <c r="CA1665" s="87"/>
      <c r="CB1665" s="87"/>
      <c r="CC1665" s="87"/>
      <c r="CD1665" s="87"/>
      <c r="CE1665" s="222"/>
      <c r="CF1665" s="226"/>
      <c r="CG1665" s="568"/>
      <c r="CH1665" s="568"/>
      <c r="CI1665" s="117"/>
      <c r="CJ1665" s="117"/>
      <c r="CK1665" s="117"/>
    </row>
    <row r="1666" spans="1:89" ht="15.75" hidden="1" outlineLevel="1" thickBot="1">
      <c r="A1666" s="117"/>
      <c r="B1666" s="121"/>
      <c r="C1666" s="103" t="s">
        <v>104</v>
      </c>
      <c r="D1666" s="85" t="s">
        <v>13</v>
      </c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24"/>
      <c r="AB1666" s="111">
        <f>SUM(AB1664:AB1665)</f>
        <v>0</v>
      </c>
      <c r="AC1666" s="247"/>
      <c r="AD1666" s="247"/>
      <c r="AE1666" s="247"/>
      <c r="AF1666" s="247"/>
      <c r="AG1666" s="247"/>
      <c r="AH1666" s="247"/>
      <c r="AI1666" s="111">
        <f>SUM(AI1664:AI1665)</f>
        <v>0</v>
      </c>
      <c r="AJ1666" s="111">
        <f>SUM(AJ1664:AJ1665)</f>
        <v>0</v>
      </c>
      <c r="AK1666" s="111">
        <f t="shared" ref="AK1666:BI1666" si="2294">SUM(AK1664:AK1665)</f>
        <v>0</v>
      </c>
      <c r="AL1666" s="111">
        <f t="shared" si="2294"/>
        <v>0</v>
      </c>
      <c r="AM1666" s="111">
        <f t="shared" si="2294"/>
        <v>0</v>
      </c>
      <c r="AN1666" s="111">
        <f t="shared" si="2294"/>
        <v>0</v>
      </c>
      <c r="AO1666" s="111">
        <f t="shared" si="2294"/>
        <v>0</v>
      </c>
      <c r="AP1666" s="111">
        <f t="shared" si="2294"/>
        <v>0</v>
      </c>
      <c r="AQ1666" s="111">
        <f t="shared" si="2294"/>
        <v>0</v>
      </c>
      <c r="AR1666" s="111">
        <f t="shared" si="2294"/>
        <v>0</v>
      </c>
      <c r="AS1666" s="111">
        <f t="shared" si="2294"/>
        <v>0</v>
      </c>
      <c r="AT1666" s="111">
        <f t="shared" si="2294"/>
        <v>0</v>
      </c>
      <c r="AU1666" s="111">
        <f t="shared" si="2294"/>
        <v>0</v>
      </c>
      <c r="AV1666" s="111">
        <f t="shared" si="2294"/>
        <v>0</v>
      </c>
      <c r="AW1666" s="111">
        <f t="shared" si="2294"/>
        <v>0</v>
      </c>
      <c r="AX1666" s="111">
        <f t="shared" si="2294"/>
        <v>0</v>
      </c>
      <c r="AY1666" s="111">
        <f t="shared" si="2294"/>
        <v>0</v>
      </c>
      <c r="AZ1666" s="111">
        <f t="shared" si="2294"/>
        <v>0</v>
      </c>
      <c r="BA1666" s="111">
        <f t="shared" si="2294"/>
        <v>0</v>
      </c>
      <c r="BB1666" s="111">
        <f t="shared" si="2294"/>
        <v>0</v>
      </c>
      <c r="BC1666" s="111">
        <f t="shared" si="2294"/>
        <v>0</v>
      </c>
      <c r="BD1666" s="111">
        <f t="shared" si="2294"/>
        <v>0</v>
      </c>
      <c r="BE1666" s="111">
        <f t="shared" si="2294"/>
        <v>0</v>
      </c>
      <c r="BF1666" s="111">
        <f t="shared" si="2294"/>
        <v>0</v>
      </c>
      <c r="BG1666" s="111">
        <f t="shared" si="2294"/>
        <v>0</v>
      </c>
      <c r="BH1666" s="111">
        <f t="shared" si="2294"/>
        <v>0</v>
      </c>
      <c r="BI1666" s="111">
        <f t="shared" si="2294"/>
        <v>0</v>
      </c>
      <c r="BJ1666" s="225">
        <f>SUM(BJ1664:BJ1665)</f>
        <v>0</v>
      </c>
      <c r="BK1666" s="225">
        <f>SUM(BK1664:BK1665)</f>
        <v>0</v>
      </c>
      <c r="BL1666" s="225">
        <f>SUM(BL1664:BL1665)</f>
        <v>0</v>
      </c>
      <c r="BM1666" s="112"/>
      <c r="BN1666" s="112"/>
      <c r="BO1666" s="112"/>
      <c r="BP1666" s="112"/>
      <c r="BQ1666" s="111">
        <f>SUM(BQ1664:BQ1665)</f>
        <v>0</v>
      </c>
      <c r="BR1666" s="247"/>
      <c r="BS1666" s="111">
        <f t="shared" ref="BS1666:CD1666" si="2295">SUM(BS1664:BS1665)</f>
        <v>0</v>
      </c>
      <c r="BT1666" s="111">
        <f t="shared" si="2295"/>
        <v>0</v>
      </c>
      <c r="BU1666" s="111">
        <f t="shared" si="2295"/>
        <v>0</v>
      </c>
      <c r="BV1666" s="111">
        <f t="shared" si="2295"/>
        <v>0</v>
      </c>
      <c r="BW1666" s="111">
        <f t="shared" si="2295"/>
        <v>0</v>
      </c>
      <c r="BX1666" s="225">
        <f>SUM(BX1664:BX1665)</f>
        <v>0</v>
      </c>
      <c r="BY1666" s="225">
        <f>SUM(BY1664:BY1665)</f>
        <v>0</v>
      </c>
      <c r="BZ1666" s="111">
        <f t="shared" si="2295"/>
        <v>0</v>
      </c>
      <c r="CA1666" s="111">
        <f t="shared" si="2295"/>
        <v>0</v>
      </c>
      <c r="CB1666" s="111">
        <f t="shared" si="2295"/>
        <v>0</v>
      </c>
      <c r="CC1666" s="111">
        <f t="shared" si="2295"/>
        <v>0</v>
      </c>
      <c r="CD1666" s="111">
        <f t="shared" si="2295"/>
        <v>0</v>
      </c>
      <c r="CE1666" s="225">
        <f>SUM(CE1664:CE1665)</f>
        <v>0</v>
      </c>
      <c r="CF1666" s="247"/>
      <c r="CG1666" s="570"/>
      <c r="CH1666" s="570"/>
      <c r="CI1666" s="112"/>
      <c r="CJ1666" s="112"/>
      <c r="CK1666" s="112"/>
    </row>
    <row r="1667" spans="1:89" ht="15.75" hidden="1" outlineLevel="1" thickBot="1">
      <c r="A1667" s="117"/>
      <c r="B1667" s="121"/>
      <c r="C1667" s="103" t="s">
        <v>277</v>
      </c>
      <c r="D1667" s="131" t="s">
        <v>279</v>
      </c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7"/>
      <c r="AB1667" s="112"/>
      <c r="AC1667" s="246"/>
      <c r="AD1667" s="246"/>
      <c r="AE1667" s="246"/>
      <c r="AF1667" s="246"/>
      <c r="AG1667" s="246"/>
      <c r="AH1667" s="246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246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246"/>
      <c r="CG1667" s="582"/>
      <c r="CH1667" s="582"/>
      <c r="CI1667" s="112"/>
      <c r="CJ1667" s="112"/>
      <c r="CK1667" s="112"/>
    </row>
    <row r="1668" spans="1:89" ht="15.75" hidden="1" outlineLevel="1" thickBot="1">
      <c r="A1668" s="117"/>
      <c r="B1668" s="121"/>
      <c r="C1668" s="103"/>
      <c r="D1668" s="131"/>
      <c r="E1668" s="117"/>
      <c r="F1668" s="117"/>
      <c r="G1668" s="111">
        <f>J1668+O1668+P1668+Q1668+R1668</f>
        <v>0</v>
      </c>
      <c r="H1668" s="225">
        <f t="shared" ref="H1668:J1669" si="2296">SUM(I1668:L1668)</f>
        <v>0</v>
      </c>
      <c r="I1668" s="225">
        <f t="shared" si="2296"/>
        <v>0</v>
      </c>
      <c r="J1668" s="111">
        <f t="shared" si="2296"/>
        <v>0</v>
      </c>
      <c r="K1668" s="90"/>
      <c r="L1668" s="90"/>
      <c r="M1668" s="90"/>
      <c r="N1668" s="90"/>
      <c r="O1668" s="90"/>
      <c r="P1668" s="90"/>
      <c r="Q1668" s="90"/>
      <c r="R1668" s="90"/>
      <c r="S1668" s="224"/>
      <c r="T1668" s="87"/>
      <c r="U1668" s="87"/>
      <c r="V1668" s="87"/>
      <c r="W1668" s="87"/>
      <c r="X1668" s="87"/>
      <c r="Y1668" s="87"/>
      <c r="Z1668" s="222"/>
      <c r="AA1668" s="87"/>
      <c r="AB1668" s="111">
        <f>AI1668+AX1668+BA1668+BD1668+BG1668</f>
        <v>0</v>
      </c>
      <c r="AC1668" s="247"/>
      <c r="AD1668" s="247"/>
      <c r="AE1668" s="247"/>
      <c r="AF1668" s="247"/>
      <c r="AG1668" s="247"/>
      <c r="AH1668" s="247"/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87"/>
      <c r="BG1668" s="87"/>
      <c r="BH1668" s="87"/>
      <c r="BI1668" s="87"/>
      <c r="BJ1668" s="222"/>
      <c r="BK1668" s="222"/>
      <c r="BL1668" s="222"/>
      <c r="BM1668" s="87"/>
      <c r="BN1668" s="87"/>
      <c r="BO1668" s="87"/>
      <c r="BP1668" s="87"/>
      <c r="BQ1668" s="111">
        <f>SUM(BS1668:BW1668)</f>
        <v>0</v>
      </c>
      <c r="BR1668" s="247"/>
      <c r="BS1668" s="87"/>
      <c r="BT1668" s="87"/>
      <c r="BU1668" s="87"/>
      <c r="BV1668" s="87"/>
      <c r="BW1668" s="87"/>
      <c r="BX1668" s="222"/>
      <c r="BY1668" s="222"/>
      <c r="BZ1668" s="111">
        <f>SUM(CA1668:CD1668)</f>
        <v>0</v>
      </c>
      <c r="CA1668" s="87"/>
      <c r="CB1668" s="87"/>
      <c r="CC1668" s="87"/>
      <c r="CD1668" s="87"/>
      <c r="CE1668" s="222"/>
      <c r="CF1668" s="226"/>
      <c r="CG1668" s="568"/>
      <c r="CH1668" s="568"/>
      <c r="CI1668" s="117"/>
      <c r="CJ1668" s="117"/>
      <c r="CK1668" s="117"/>
    </row>
    <row r="1669" spans="1:89" ht="15.75" hidden="1" outlineLevel="1" thickBot="1">
      <c r="A1669" s="117"/>
      <c r="B1669" s="121"/>
      <c r="C1669" s="103"/>
      <c r="D1669" s="121"/>
      <c r="E1669" s="117"/>
      <c r="F1669" s="117"/>
      <c r="G1669" s="111">
        <f>J1669+O1669+P1669+Q1669+R1669</f>
        <v>0</v>
      </c>
      <c r="H1669" s="225">
        <f t="shared" si="2296"/>
        <v>0</v>
      </c>
      <c r="I1669" s="225">
        <f t="shared" si="2296"/>
        <v>0</v>
      </c>
      <c r="J1669" s="111">
        <f t="shared" si="2296"/>
        <v>0</v>
      </c>
      <c r="K1669" s="90"/>
      <c r="L1669" s="90"/>
      <c r="M1669" s="90"/>
      <c r="N1669" s="90"/>
      <c r="O1669" s="90"/>
      <c r="P1669" s="90"/>
      <c r="Q1669" s="90"/>
      <c r="R1669" s="90"/>
      <c r="S1669" s="224"/>
      <c r="T1669" s="87"/>
      <c r="U1669" s="87"/>
      <c r="V1669" s="87"/>
      <c r="W1669" s="87"/>
      <c r="X1669" s="87"/>
      <c r="Y1669" s="87"/>
      <c r="Z1669" s="222"/>
      <c r="AA1669" s="87"/>
      <c r="AB1669" s="111">
        <f>AI1669+AX1669+BA1669+BD1669+BG1669</f>
        <v>0</v>
      </c>
      <c r="AC1669" s="247"/>
      <c r="AD1669" s="247"/>
      <c r="AE1669" s="247"/>
      <c r="AF1669" s="247"/>
      <c r="AG1669" s="247"/>
      <c r="AH1669" s="24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87"/>
      <c r="BI1669" s="87"/>
      <c r="BJ1669" s="222"/>
      <c r="BK1669" s="222"/>
      <c r="BL1669" s="222"/>
      <c r="BM1669" s="87"/>
      <c r="BN1669" s="87"/>
      <c r="BO1669" s="87"/>
      <c r="BP1669" s="87"/>
      <c r="BQ1669" s="111">
        <f>SUM(BS1669:BW1669)</f>
        <v>0</v>
      </c>
      <c r="BR1669" s="247"/>
      <c r="BS1669" s="87"/>
      <c r="BT1669" s="87"/>
      <c r="BU1669" s="87"/>
      <c r="BV1669" s="87"/>
      <c r="BW1669" s="87"/>
      <c r="BX1669" s="222"/>
      <c r="BY1669" s="222"/>
      <c r="BZ1669" s="111">
        <f>SUM(CA1669:CD1669)</f>
        <v>0</v>
      </c>
      <c r="CA1669" s="87"/>
      <c r="CB1669" s="87"/>
      <c r="CC1669" s="87"/>
      <c r="CD1669" s="87"/>
      <c r="CE1669" s="222"/>
      <c r="CF1669" s="226"/>
      <c r="CG1669" s="568"/>
      <c r="CH1669" s="568"/>
      <c r="CI1669" s="117"/>
      <c r="CJ1669" s="117"/>
      <c r="CK1669" s="117"/>
    </row>
    <row r="1670" spans="1:89" ht="15.75" hidden="1" outlineLevel="1" thickBot="1">
      <c r="A1670" s="117"/>
      <c r="B1670" s="121"/>
      <c r="C1670" s="103" t="s">
        <v>104</v>
      </c>
      <c r="D1670" s="85" t="s">
        <v>13</v>
      </c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24"/>
      <c r="AB1670" s="111">
        <f>SUM(AB1668:AB1669)</f>
        <v>0</v>
      </c>
      <c r="AC1670" s="247"/>
      <c r="AD1670" s="247"/>
      <c r="AE1670" s="247"/>
      <c r="AF1670" s="247"/>
      <c r="AG1670" s="247"/>
      <c r="AH1670" s="247"/>
      <c r="AI1670" s="111">
        <f>SUM(AI1668:AI1669)</f>
        <v>0</v>
      </c>
      <c r="AJ1670" s="111">
        <f>SUM(AJ1668:AJ1669)</f>
        <v>0</v>
      </c>
      <c r="AK1670" s="111">
        <f t="shared" ref="AK1670:BI1670" si="2297">SUM(AK1668:AK1669)</f>
        <v>0</v>
      </c>
      <c r="AL1670" s="111">
        <f t="shared" si="2297"/>
        <v>0</v>
      </c>
      <c r="AM1670" s="111">
        <f t="shared" si="2297"/>
        <v>0</v>
      </c>
      <c r="AN1670" s="111">
        <f t="shared" si="2297"/>
        <v>0</v>
      </c>
      <c r="AO1670" s="111">
        <f t="shared" si="2297"/>
        <v>0</v>
      </c>
      <c r="AP1670" s="111">
        <f t="shared" si="2297"/>
        <v>0</v>
      </c>
      <c r="AQ1670" s="111">
        <f t="shared" si="2297"/>
        <v>0</v>
      </c>
      <c r="AR1670" s="111">
        <f t="shared" si="2297"/>
        <v>0</v>
      </c>
      <c r="AS1670" s="111">
        <f t="shared" si="2297"/>
        <v>0</v>
      </c>
      <c r="AT1670" s="111">
        <f t="shared" si="2297"/>
        <v>0</v>
      </c>
      <c r="AU1670" s="111">
        <f t="shared" si="2297"/>
        <v>0</v>
      </c>
      <c r="AV1670" s="111">
        <f t="shared" si="2297"/>
        <v>0</v>
      </c>
      <c r="AW1670" s="111">
        <f t="shared" si="2297"/>
        <v>0</v>
      </c>
      <c r="AX1670" s="111">
        <f t="shared" si="2297"/>
        <v>0</v>
      </c>
      <c r="AY1670" s="111">
        <f t="shared" si="2297"/>
        <v>0</v>
      </c>
      <c r="AZ1670" s="111">
        <f t="shared" si="2297"/>
        <v>0</v>
      </c>
      <c r="BA1670" s="111">
        <f t="shared" si="2297"/>
        <v>0</v>
      </c>
      <c r="BB1670" s="111">
        <f t="shared" si="2297"/>
        <v>0</v>
      </c>
      <c r="BC1670" s="111">
        <f t="shared" si="2297"/>
        <v>0</v>
      </c>
      <c r="BD1670" s="111">
        <f t="shared" si="2297"/>
        <v>0</v>
      </c>
      <c r="BE1670" s="111">
        <f t="shared" si="2297"/>
        <v>0</v>
      </c>
      <c r="BF1670" s="111">
        <f t="shared" si="2297"/>
        <v>0</v>
      </c>
      <c r="BG1670" s="111">
        <f t="shared" si="2297"/>
        <v>0</v>
      </c>
      <c r="BH1670" s="111">
        <f t="shared" si="2297"/>
        <v>0</v>
      </c>
      <c r="BI1670" s="111">
        <f t="shared" si="2297"/>
        <v>0</v>
      </c>
      <c r="BJ1670" s="225">
        <f>SUM(BJ1668:BJ1669)</f>
        <v>0</v>
      </c>
      <c r="BK1670" s="225">
        <f>SUM(BK1668:BK1669)</f>
        <v>0</v>
      </c>
      <c r="BL1670" s="225">
        <f>SUM(BL1668:BL1669)</f>
        <v>0</v>
      </c>
      <c r="BM1670" s="112"/>
      <c r="BN1670" s="112"/>
      <c r="BO1670" s="112"/>
      <c r="BP1670" s="112"/>
      <c r="BQ1670" s="111">
        <f>SUM(BQ1668:BQ1669)</f>
        <v>0</v>
      </c>
      <c r="BR1670" s="247"/>
      <c r="BS1670" s="111">
        <f t="shared" ref="BS1670:CD1670" si="2298">SUM(BS1668:BS1669)</f>
        <v>0</v>
      </c>
      <c r="BT1670" s="111">
        <f t="shared" si="2298"/>
        <v>0</v>
      </c>
      <c r="BU1670" s="111">
        <f t="shared" si="2298"/>
        <v>0</v>
      </c>
      <c r="BV1670" s="111">
        <f t="shared" si="2298"/>
        <v>0</v>
      </c>
      <c r="BW1670" s="111">
        <f t="shared" si="2298"/>
        <v>0</v>
      </c>
      <c r="BX1670" s="225">
        <f>SUM(BX1668:BX1669)</f>
        <v>0</v>
      </c>
      <c r="BY1670" s="225">
        <f>SUM(BY1668:BY1669)</f>
        <v>0</v>
      </c>
      <c r="BZ1670" s="111">
        <f t="shared" si="2298"/>
        <v>0</v>
      </c>
      <c r="CA1670" s="111">
        <f t="shared" si="2298"/>
        <v>0</v>
      </c>
      <c r="CB1670" s="111">
        <f t="shared" si="2298"/>
        <v>0</v>
      </c>
      <c r="CC1670" s="111">
        <f t="shared" si="2298"/>
        <v>0</v>
      </c>
      <c r="CD1670" s="111">
        <f t="shared" si="2298"/>
        <v>0</v>
      </c>
      <c r="CE1670" s="225">
        <f>SUM(CE1668:CE1669)</f>
        <v>0</v>
      </c>
      <c r="CF1670" s="247"/>
      <c r="CG1670" s="570"/>
      <c r="CH1670" s="570"/>
      <c r="CI1670" s="112"/>
      <c r="CJ1670" s="112"/>
      <c r="CK1670" s="112"/>
    </row>
    <row r="1671" spans="1:89" ht="15.75" hidden="1" outlineLevel="1" thickBot="1">
      <c r="A1671" s="117"/>
      <c r="B1671" s="121"/>
      <c r="C1671" s="103" t="s">
        <v>278</v>
      </c>
      <c r="D1671" s="131" t="s">
        <v>280</v>
      </c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7"/>
      <c r="AB1671" s="112"/>
      <c r="AC1671" s="246"/>
      <c r="AD1671" s="246"/>
      <c r="AE1671" s="246"/>
      <c r="AF1671" s="246"/>
      <c r="AG1671" s="246"/>
      <c r="AH1671" s="246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246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246"/>
      <c r="CG1671" s="582"/>
      <c r="CH1671" s="582"/>
      <c r="CI1671" s="112"/>
      <c r="CJ1671" s="112"/>
      <c r="CK1671" s="112"/>
    </row>
    <row r="1672" spans="1:89" ht="15.75" hidden="1" outlineLevel="1" thickBot="1">
      <c r="A1672" s="117"/>
      <c r="B1672" s="121"/>
      <c r="C1672" s="103"/>
      <c r="D1672" s="131"/>
      <c r="E1672" s="117"/>
      <c r="F1672" s="117"/>
      <c r="G1672" s="111">
        <f>J1672+O1672+P1672+Q1672+R1672</f>
        <v>0</v>
      </c>
      <c r="H1672" s="225">
        <f t="shared" ref="H1672:J1673" si="2299">SUM(I1672:L1672)</f>
        <v>0</v>
      </c>
      <c r="I1672" s="225">
        <f t="shared" si="2299"/>
        <v>0</v>
      </c>
      <c r="J1672" s="111">
        <f t="shared" si="2299"/>
        <v>0</v>
      </c>
      <c r="K1672" s="90"/>
      <c r="L1672" s="90"/>
      <c r="M1672" s="90"/>
      <c r="N1672" s="90"/>
      <c r="O1672" s="90"/>
      <c r="P1672" s="90"/>
      <c r="Q1672" s="90"/>
      <c r="R1672" s="90"/>
      <c r="S1672" s="224"/>
      <c r="T1672" s="87"/>
      <c r="U1672" s="87"/>
      <c r="V1672" s="87"/>
      <c r="W1672" s="87"/>
      <c r="X1672" s="87"/>
      <c r="Y1672" s="87"/>
      <c r="Z1672" s="222"/>
      <c r="AA1672" s="87"/>
      <c r="AB1672" s="111">
        <f>AI1672+AX1672+BA1672+BD1672+BG1672</f>
        <v>0</v>
      </c>
      <c r="AC1672" s="247"/>
      <c r="AD1672" s="247"/>
      <c r="AE1672" s="247"/>
      <c r="AF1672" s="247"/>
      <c r="AG1672" s="247"/>
      <c r="AH1672" s="247"/>
      <c r="AI1672" s="87"/>
      <c r="AJ1672" s="87"/>
      <c r="AK1672" s="87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87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87"/>
      <c r="BG1672" s="87"/>
      <c r="BH1672" s="87"/>
      <c r="BI1672" s="87"/>
      <c r="BJ1672" s="222"/>
      <c r="BK1672" s="222"/>
      <c r="BL1672" s="222"/>
      <c r="BM1672" s="87"/>
      <c r="BN1672" s="87"/>
      <c r="BO1672" s="87"/>
      <c r="BP1672" s="87"/>
      <c r="BQ1672" s="111">
        <f>SUM(BS1672:BW1672)</f>
        <v>0</v>
      </c>
      <c r="BR1672" s="247"/>
      <c r="BS1672" s="87"/>
      <c r="BT1672" s="87"/>
      <c r="BU1672" s="87"/>
      <c r="BV1672" s="87"/>
      <c r="BW1672" s="87"/>
      <c r="BX1672" s="222"/>
      <c r="BY1672" s="222"/>
      <c r="BZ1672" s="111">
        <f>SUM(CA1672:CD1672)</f>
        <v>0</v>
      </c>
      <c r="CA1672" s="87"/>
      <c r="CB1672" s="87"/>
      <c r="CC1672" s="87"/>
      <c r="CD1672" s="87"/>
      <c r="CE1672" s="222"/>
      <c r="CF1672" s="226"/>
      <c r="CG1672" s="568"/>
      <c r="CH1672" s="568"/>
      <c r="CI1672" s="117"/>
      <c r="CJ1672" s="117"/>
      <c r="CK1672" s="117"/>
    </row>
    <row r="1673" spans="1:89" ht="15.75" hidden="1" outlineLevel="1" thickBot="1">
      <c r="A1673" s="117"/>
      <c r="B1673" s="121"/>
      <c r="C1673" s="103"/>
      <c r="D1673" s="121"/>
      <c r="E1673" s="117"/>
      <c r="F1673" s="117"/>
      <c r="G1673" s="111">
        <f>J1673+O1673+P1673+Q1673+R1673</f>
        <v>0</v>
      </c>
      <c r="H1673" s="225">
        <f t="shared" si="2299"/>
        <v>0</v>
      </c>
      <c r="I1673" s="225">
        <f t="shared" si="2299"/>
        <v>0</v>
      </c>
      <c r="J1673" s="111">
        <f t="shared" si="2299"/>
        <v>0</v>
      </c>
      <c r="K1673" s="90"/>
      <c r="L1673" s="90"/>
      <c r="M1673" s="90"/>
      <c r="N1673" s="90"/>
      <c r="O1673" s="90"/>
      <c r="P1673" s="90"/>
      <c r="Q1673" s="90"/>
      <c r="R1673" s="90"/>
      <c r="S1673" s="224"/>
      <c r="T1673" s="87"/>
      <c r="U1673" s="87"/>
      <c r="V1673" s="87"/>
      <c r="W1673" s="87"/>
      <c r="X1673" s="87"/>
      <c r="Y1673" s="87"/>
      <c r="Z1673" s="222"/>
      <c r="AA1673" s="87"/>
      <c r="AB1673" s="111">
        <f>AI1673+AX1673+BA1673+BD1673+BG1673</f>
        <v>0</v>
      </c>
      <c r="AC1673" s="247"/>
      <c r="AD1673" s="247"/>
      <c r="AE1673" s="247"/>
      <c r="AF1673" s="247"/>
      <c r="AG1673" s="247"/>
      <c r="AH1673" s="247"/>
      <c r="AI1673" s="87"/>
      <c r="AJ1673" s="87"/>
      <c r="AK1673" s="87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87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87"/>
      <c r="BG1673" s="87"/>
      <c r="BH1673" s="87"/>
      <c r="BI1673" s="87"/>
      <c r="BJ1673" s="222"/>
      <c r="BK1673" s="222"/>
      <c r="BL1673" s="222"/>
      <c r="BM1673" s="87"/>
      <c r="BN1673" s="87"/>
      <c r="BO1673" s="87"/>
      <c r="BP1673" s="87"/>
      <c r="BQ1673" s="111">
        <f>SUM(BS1673:BW1673)</f>
        <v>0</v>
      </c>
      <c r="BR1673" s="247"/>
      <c r="BS1673" s="87"/>
      <c r="BT1673" s="87"/>
      <c r="BU1673" s="87"/>
      <c r="BV1673" s="87"/>
      <c r="BW1673" s="87"/>
      <c r="BX1673" s="222"/>
      <c r="BY1673" s="222"/>
      <c r="BZ1673" s="111">
        <f>SUM(CA1673:CD1673)</f>
        <v>0</v>
      </c>
      <c r="CA1673" s="87"/>
      <c r="CB1673" s="87"/>
      <c r="CC1673" s="87"/>
      <c r="CD1673" s="87"/>
      <c r="CE1673" s="222"/>
      <c r="CF1673" s="226"/>
      <c r="CG1673" s="568"/>
      <c r="CH1673" s="568"/>
      <c r="CI1673" s="117"/>
      <c r="CJ1673" s="117"/>
      <c r="CK1673" s="117"/>
    </row>
    <row r="1674" spans="1:89" ht="15.75" hidden="1" outlineLevel="1" thickBot="1">
      <c r="A1674" s="117"/>
      <c r="B1674" s="121"/>
      <c r="C1674" s="103" t="s">
        <v>104</v>
      </c>
      <c r="D1674" s="85" t="s">
        <v>13</v>
      </c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24"/>
      <c r="AB1674" s="112"/>
      <c r="AC1674" s="246"/>
      <c r="AD1674" s="246"/>
      <c r="AE1674" s="246"/>
      <c r="AF1674" s="246"/>
      <c r="AG1674" s="246"/>
      <c r="AH1674" s="246"/>
      <c r="AI1674" s="112"/>
      <c r="AJ1674" s="111">
        <f>SUM(AJ1672:AJ1673)</f>
        <v>0</v>
      </c>
      <c r="AK1674" s="111">
        <f>SUM(AK1672:AK1673)</f>
        <v>0</v>
      </c>
      <c r="AL1674" s="112"/>
      <c r="AM1674" s="111">
        <f>SUM(AM1672:AM1673)</f>
        <v>0</v>
      </c>
      <c r="AN1674" s="111">
        <f>SUM(AN1672:AN1673)</f>
        <v>0</v>
      </c>
      <c r="AO1674" s="112"/>
      <c r="AP1674" s="111">
        <f>SUM(AP1672:AP1673)</f>
        <v>0</v>
      </c>
      <c r="AQ1674" s="111">
        <f>SUM(AQ1672:AQ1673)</f>
        <v>0</v>
      </c>
      <c r="AR1674" s="112"/>
      <c r="AS1674" s="111">
        <f>SUM(AS1672:AS1673)</f>
        <v>0</v>
      </c>
      <c r="AT1674" s="111">
        <f>SUM(AT1672:AT1673)</f>
        <v>0</v>
      </c>
      <c r="AU1674" s="112"/>
      <c r="AV1674" s="111">
        <f>SUM(AV1672:AV1673)</f>
        <v>0</v>
      </c>
      <c r="AW1674" s="111">
        <f>SUM(AW1672:AW1673)</f>
        <v>0</v>
      </c>
      <c r="AX1674" s="112"/>
      <c r="AY1674" s="111">
        <f>SUM(AY1672:AY1673)</f>
        <v>0</v>
      </c>
      <c r="AZ1674" s="111">
        <f>SUM(AZ1672:AZ1673)</f>
        <v>0</v>
      </c>
      <c r="BA1674" s="112"/>
      <c r="BB1674" s="111">
        <f>SUM(BB1672:BB1673)</f>
        <v>0</v>
      </c>
      <c r="BC1674" s="111">
        <f>SUM(BC1672:BC1673)</f>
        <v>0</v>
      </c>
      <c r="BD1674" s="112"/>
      <c r="BE1674" s="111">
        <f>SUM(BE1672:BE1673)</f>
        <v>0</v>
      </c>
      <c r="BF1674" s="111">
        <f>SUM(BF1672:BF1673)</f>
        <v>0</v>
      </c>
      <c r="BG1674" s="112"/>
      <c r="BH1674" s="111">
        <f>SUM(BH1672:BH1673)</f>
        <v>0</v>
      </c>
      <c r="BI1674" s="111">
        <f>SUM(BI1672:BI1673)</f>
        <v>0</v>
      </c>
      <c r="BJ1674" s="112"/>
      <c r="BK1674" s="225">
        <f>SUM(BK1672:BK1673)</f>
        <v>0</v>
      </c>
      <c r="BL1674" s="225">
        <f>SUM(BL1672:BL1673)</f>
        <v>0</v>
      </c>
      <c r="BM1674" s="112"/>
      <c r="BN1674" s="112"/>
      <c r="BO1674" s="112"/>
      <c r="BP1674" s="112"/>
      <c r="BQ1674" s="111">
        <f>SUM(BQ1672:BQ1673)</f>
        <v>0</v>
      </c>
      <c r="BR1674" s="247"/>
      <c r="BS1674" s="111">
        <f t="shared" ref="BS1674:CD1674" si="2300">SUM(BS1672:BS1673)</f>
        <v>0</v>
      </c>
      <c r="BT1674" s="111">
        <f t="shared" si="2300"/>
        <v>0</v>
      </c>
      <c r="BU1674" s="111">
        <f t="shared" si="2300"/>
        <v>0</v>
      </c>
      <c r="BV1674" s="111">
        <f t="shared" si="2300"/>
        <v>0</v>
      </c>
      <c r="BW1674" s="111">
        <f t="shared" si="2300"/>
        <v>0</v>
      </c>
      <c r="BX1674" s="225">
        <f>SUM(BX1672:BX1673)</f>
        <v>0</v>
      </c>
      <c r="BY1674" s="225">
        <f>SUM(BY1672:BY1673)</f>
        <v>0</v>
      </c>
      <c r="BZ1674" s="111">
        <f t="shared" si="2300"/>
        <v>0</v>
      </c>
      <c r="CA1674" s="111">
        <f t="shared" si="2300"/>
        <v>0</v>
      </c>
      <c r="CB1674" s="111">
        <f t="shared" si="2300"/>
        <v>0</v>
      </c>
      <c r="CC1674" s="111">
        <f t="shared" si="2300"/>
        <v>0</v>
      </c>
      <c r="CD1674" s="111">
        <f t="shared" si="2300"/>
        <v>0</v>
      </c>
      <c r="CE1674" s="225">
        <f>SUM(CE1672:CE1673)</f>
        <v>0</v>
      </c>
      <c r="CF1674" s="247"/>
      <c r="CG1674" s="570"/>
      <c r="CH1674" s="570"/>
      <c r="CI1674" s="112"/>
      <c r="CJ1674" s="112"/>
      <c r="CK1674" s="112"/>
    </row>
    <row r="1675" spans="1:89" ht="15.75" hidden="1" outlineLevel="1" thickBot="1">
      <c r="A1675" s="117"/>
      <c r="B1675" s="121"/>
      <c r="C1675" s="106" t="s">
        <v>87</v>
      </c>
      <c r="D1675" s="86" t="s">
        <v>105</v>
      </c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7"/>
      <c r="AB1675" s="112"/>
      <c r="AC1675" s="246"/>
      <c r="AD1675" s="246"/>
      <c r="AE1675" s="246"/>
      <c r="AF1675" s="246"/>
      <c r="AG1675" s="246"/>
      <c r="AH1675" s="246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246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246"/>
      <c r="CG1675" s="582"/>
      <c r="CH1675" s="582"/>
      <c r="CI1675" s="112"/>
      <c r="CJ1675" s="112"/>
      <c r="CK1675" s="112"/>
    </row>
    <row r="1676" spans="1:89" ht="15.75" hidden="1" outlineLevel="1" thickBot="1">
      <c r="A1676" s="117"/>
      <c r="B1676" s="121"/>
      <c r="C1676" s="103" t="s">
        <v>281</v>
      </c>
      <c r="D1676" s="131" t="s">
        <v>276</v>
      </c>
      <c r="E1676" s="117"/>
      <c r="F1676" s="117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7"/>
      <c r="AB1676" s="112"/>
      <c r="AC1676" s="246"/>
      <c r="AD1676" s="246"/>
      <c r="AE1676" s="246"/>
      <c r="AF1676" s="246"/>
      <c r="AG1676" s="246"/>
      <c r="AH1676" s="246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246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246"/>
      <c r="CG1676" s="582"/>
      <c r="CH1676" s="582"/>
      <c r="CI1676" s="112"/>
      <c r="CJ1676" s="112"/>
      <c r="CK1676" s="112"/>
    </row>
    <row r="1677" spans="1:89" ht="15.75" hidden="1" outlineLevel="1" thickBot="1">
      <c r="A1677" s="117"/>
      <c r="B1677" s="121"/>
      <c r="C1677" s="103"/>
      <c r="D1677" s="131"/>
      <c r="E1677" s="117"/>
      <c r="F1677" s="117"/>
      <c r="G1677" s="111">
        <f>J1677+O1677+P1677+Q1677+R1677</f>
        <v>0</v>
      </c>
      <c r="H1677" s="225">
        <f t="shared" ref="H1677:J1678" si="2301">SUM(I1677:L1677)</f>
        <v>0</v>
      </c>
      <c r="I1677" s="225">
        <f t="shared" si="2301"/>
        <v>0</v>
      </c>
      <c r="J1677" s="111">
        <f t="shared" si="2301"/>
        <v>0</v>
      </c>
      <c r="K1677" s="90"/>
      <c r="L1677" s="90"/>
      <c r="M1677" s="90"/>
      <c r="N1677" s="90"/>
      <c r="O1677" s="90"/>
      <c r="P1677" s="90"/>
      <c r="Q1677" s="90"/>
      <c r="R1677" s="90"/>
      <c r="S1677" s="224"/>
      <c r="T1677" s="87"/>
      <c r="U1677" s="87"/>
      <c r="V1677" s="87"/>
      <c r="W1677" s="87"/>
      <c r="X1677" s="87"/>
      <c r="Y1677" s="87"/>
      <c r="Z1677" s="222"/>
      <c r="AA1677" s="87"/>
      <c r="AB1677" s="111">
        <f>AI1677+AX1677+BA1677+BD1677+BG1677</f>
        <v>0</v>
      </c>
      <c r="AC1677" s="247"/>
      <c r="AD1677" s="247"/>
      <c r="AE1677" s="247"/>
      <c r="AF1677" s="247"/>
      <c r="AG1677" s="247"/>
      <c r="AH1677" s="247"/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87"/>
      <c r="BI1677" s="87"/>
      <c r="BJ1677" s="222"/>
      <c r="BK1677" s="222"/>
      <c r="BL1677" s="222"/>
      <c r="BM1677" s="87"/>
      <c r="BN1677" s="87"/>
      <c r="BO1677" s="87"/>
      <c r="BP1677" s="87"/>
      <c r="BQ1677" s="111">
        <f>SUM(BS1677:BW1677)</f>
        <v>0</v>
      </c>
      <c r="BR1677" s="247"/>
      <c r="BS1677" s="87"/>
      <c r="BT1677" s="87"/>
      <c r="BU1677" s="87"/>
      <c r="BV1677" s="87"/>
      <c r="BW1677" s="87"/>
      <c r="BX1677" s="222"/>
      <c r="BY1677" s="222"/>
      <c r="BZ1677" s="111">
        <f>SUM(CA1677:CD1677)</f>
        <v>0</v>
      </c>
      <c r="CA1677" s="87"/>
      <c r="CB1677" s="87"/>
      <c r="CC1677" s="87"/>
      <c r="CD1677" s="87"/>
      <c r="CE1677" s="222"/>
      <c r="CF1677" s="226"/>
      <c r="CG1677" s="568"/>
      <c r="CH1677" s="568"/>
      <c r="CI1677" s="117"/>
      <c r="CJ1677" s="117"/>
      <c r="CK1677" s="117"/>
    </row>
    <row r="1678" spans="1:89" ht="15.75" hidden="1" outlineLevel="1" thickBot="1">
      <c r="A1678" s="117"/>
      <c r="B1678" s="121"/>
      <c r="C1678" s="103"/>
      <c r="D1678" s="121"/>
      <c r="E1678" s="117"/>
      <c r="F1678" s="117"/>
      <c r="G1678" s="111">
        <f>J1678+O1678+P1678+Q1678+R1678</f>
        <v>0</v>
      </c>
      <c r="H1678" s="225">
        <f t="shared" si="2301"/>
        <v>0</v>
      </c>
      <c r="I1678" s="225">
        <f t="shared" si="2301"/>
        <v>0</v>
      </c>
      <c r="J1678" s="111">
        <f t="shared" si="2301"/>
        <v>0</v>
      </c>
      <c r="K1678" s="90"/>
      <c r="L1678" s="90"/>
      <c r="M1678" s="90"/>
      <c r="N1678" s="90"/>
      <c r="O1678" s="90"/>
      <c r="P1678" s="90"/>
      <c r="Q1678" s="90"/>
      <c r="R1678" s="90"/>
      <c r="S1678" s="224"/>
      <c r="T1678" s="87"/>
      <c r="U1678" s="87"/>
      <c r="V1678" s="87"/>
      <c r="W1678" s="87"/>
      <c r="X1678" s="87"/>
      <c r="Y1678" s="87"/>
      <c r="Z1678" s="222"/>
      <c r="AA1678" s="87"/>
      <c r="AB1678" s="111">
        <f>AI1678+AX1678+BA1678+BD1678+BG1678</f>
        <v>0</v>
      </c>
      <c r="AC1678" s="247"/>
      <c r="AD1678" s="247"/>
      <c r="AE1678" s="247"/>
      <c r="AF1678" s="247"/>
      <c r="AG1678" s="247"/>
      <c r="AH1678" s="247"/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87"/>
      <c r="BI1678" s="87"/>
      <c r="BJ1678" s="222"/>
      <c r="BK1678" s="222"/>
      <c r="BL1678" s="222"/>
      <c r="BM1678" s="87"/>
      <c r="BN1678" s="87"/>
      <c r="BO1678" s="87"/>
      <c r="BP1678" s="87"/>
      <c r="BQ1678" s="111">
        <f>SUM(BS1678:BW1678)</f>
        <v>0</v>
      </c>
      <c r="BR1678" s="247"/>
      <c r="BS1678" s="87"/>
      <c r="BT1678" s="87"/>
      <c r="BU1678" s="87"/>
      <c r="BV1678" s="87"/>
      <c r="BW1678" s="87"/>
      <c r="BX1678" s="222"/>
      <c r="BY1678" s="222"/>
      <c r="BZ1678" s="111">
        <f>SUM(CA1678:CD1678)</f>
        <v>0</v>
      </c>
      <c r="CA1678" s="87"/>
      <c r="CB1678" s="87"/>
      <c r="CC1678" s="87"/>
      <c r="CD1678" s="87"/>
      <c r="CE1678" s="222"/>
      <c r="CF1678" s="226"/>
      <c r="CG1678" s="568"/>
      <c r="CH1678" s="568"/>
      <c r="CI1678" s="117"/>
      <c r="CJ1678" s="117"/>
      <c r="CK1678" s="117"/>
    </row>
    <row r="1679" spans="1:89" ht="15.75" hidden="1" outlineLevel="1" thickBot="1">
      <c r="A1679" s="117"/>
      <c r="B1679" s="121"/>
      <c r="C1679" s="103" t="s">
        <v>104</v>
      </c>
      <c r="D1679" s="85" t="s">
        <v>13</v>
      </c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24"/>
      <c r="AB1679" s="111">
        <f>SUM(AB1677:AB1678)</f>
        <v>0</v>
      </c>
      <c r="AC1679" s="247"/>
      <c r="AD1679" s="247"/>
      <c r="AE1679" s="247"/>
      <c r="AF1679" s="247"/>
      <c r="AG1679" s="247"/>
      <c r="AH1679" s="247"/>
      <c r="AI1679" s="111">
        <f>SUM(AI1677:AI1678)</f>
        <v>0</v>
      </c>
      <c r="AJ1679" s="111">
        <f>SUM(AJ1677:AJ1678)</f>
        <v>0</v>
      </c>
      <c r="AK1679" s="111">
        <f t="shared" ref="AK1679:BI1679" si="2302">SUM(AK1677:AK1678)</f>
        <v>0</v>
      </c>
      <c r="AL1679" s="111">
        <f t="shared" si="2302"/>
        <v>0</v>
      </c>
      <c r="AM1679" s="111">
        <f t="shared" si="2302"/>
        <v>0</v>
      </c>
      <c r="AN1679" s="111">
        <f t="shared" si="2302"/>
        <v>0</v>
      </c>
      <c r="AO1679" s="111">
        <f t="shared" si="2302"/>
        <v>0</v>
      </c>
      <c r="AP1679" s="111">
        <f t="shared" si="2302"/>
        <v>0</v>
      </c>
      <c r="AQ1679" s="111">
        <f t="shared" si="2302"/>
        <v>0</v>
      </c>
      <c r="AR1679" s="111">
        <f t="shared" si="2302"/>
        <v>0</v>
      </c>
      <c r="AS1679" s="111">
        <f t="shared" si="2302"/>
        <v>0</v>
      </c>
      <c r="AT1679" s="111">
        <f t="shared" si="2302"/>
        <v>0</v>
      </c>
      <c r="AU1679" s="111">
        <f t="shared" si="2302"/>
        <v>0</v>
      </c>
      <c r="AV1679" s="111">
        <f t="shared" si="2302"/>
        <v>0</v>
      </c>
      <c r="AW1679" s="111">
        <f t="shared" si="2302"/>
        <v>0</v>
      </c>
      <c r="AX1679" s="111">
        <f t="shared" si="2302"/>
        <v>0</v>
      </c>
      <c r="AY1679" s="111">
        <f t="shared" si="2302"/>
        <v>0</v>
      </c>
      <c r="AZ1679" s="111">
        <f t="shared" si="2302"/>
        <v>0</v>
      </c>
      <c r="BA1679" s="111">
        <f t="shared" si="2302"/>
        <v>0</v>
      </c>
      <c r="BB1679" s="111">
        <f t="shared" si="2302"/>
        <v>0</v>
      </c>
      <c r="BC1679" s="111">
        <f t="shared" si="2302"/>
        <v>0</v>
      </c>
      <c r="BD1679" s="111">
        <f t="shared" si="2302"/>
        <v>0</v>
      </c>
      <c r="BE1679" s="111">
        <f t="shared" si="2302"/>
        <v>0</v>
      </c>
      <c r="BF1679" s="111">
        <f t="shared" si="2302"/>
        <v>0</v>
      </c>
      <c r="BG1679" s="111">
        <f t="shared" si="2302"/>
        <v>0</v>
      </c>
      <c r="BH1679" s="111">
        <f t="shared" si="2302"/>
        <v>0</v>
      </c>
      <c r="BI1679" s="111">
        <f t="shared" si="2302"/>
        <v>0</v>
      </c>
      <c r="BJ1679" s="225">
        <f>SUM(BJ1677:BJ1678)</f>
        <v>0</v>
      </c>
      <c r="BK1679" s="225">
        <f>SUM(BK1677:BK1678)</f>
        <v>0</v>
      </c>
      <c r="BL1679" s="225">
        <f>SUM(BL1677:BL1678)</f>
        <v>0</v>
      </c>
      <c r="BM1679" s="112"/>
      <c r="BN1679" s="112"/>
      <c r="BO1679" s="112"/>
      <c r="BP1679" s="112"/>
      <c r="BQ1679" s="111">
        <f>SUM(BQ1677:BQ1678)</f>
        <v>0</v>
      </c>
      <c r="BR1679" s="247"/>
      <c r="BS1679" s="111">
        <f t="shared" ref="BS1679:CD1679" si="2303">SUM(BS1677:BS1678)</f>
        <v>0</v>
      </c>
      <c r="BT1679" s="111">
        <f t="shared" si="2303"/>
        <v>0</v>
      </c>
      <c r="BU1679" s="111">
        <f t="shared" si="2303"/>
        <v>0</v>
      </c>
      <c r="BV1679" s="111">
        <f t="shared" si="2303"/>
        <v>0</v>
      </c>
      <c r="BW1679" s="111">
        <f t="shared" si="2303"/>
        <v>0</v>
      </c>
      <c r="BX1679" s="225">
        <f>SUM(BX1677:BX1678)</f>
        <v>0</v>
      </c>
      <c r="BY1679" s="225">
        <f>SUM(BY1677:BY1678)</f>
        <v>0</v>
      </c>
      <c r="BZ1679" s="111">
        <f t="shared" si="2303"/>
        <v>0</v>
      </c>
      <c r="CA1679" s="111">
        <f t="shared" si="2303"/>
        <v>0</v>
      </c>
      <c r="CB1679" s="111">
        <f t="shared" si="2303"/>
        <v>0</v>
      </c>
      <c r="CC1679" s="111">
        <f t="shared" si="2303"/>
        <v>0</v>
      </c>
      <c r="CD1679" s="111">
        <f t="shared" si="2303"/>
        <v>0</v>
      </c>
      <c r="CE1679" s="225">
        <f>SUM(CE1677:CE1678)</f>
        <v>0</v>
      </c>
      <c r="CF1679" s="247"/>
      <c r="CG1679" s="570"/>
      <c r="CH1679" s="570"/>
      <c r="CI1679" s="112"/>
      <c r="CJ1679" s="112"/>
      <c r="CK1679" s="112"/>
    </row>
    <row r="1680" spans="1:89" ht="15.75" hidden="1" outlineLevel="1" thickBot="1">
      <c r="A1680" s="117"/>
      <c r="B1680" s="121"/>
      <c r="C1680" s="103" t="s">
        <v>282</v>
      </c>
      <c r="D1680" s="131" t="s">
        <v>279</v>
      </c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7"/>
      <c r="AB1680" s="112"/>
      <c r="AC1680" s="246"/>
      <c r="AD1680" s="246"/>
      <c r="AE1680" s="246"/>
      <c r="AF1680" s="246"/>
      <c r="AG1680" s="246"/>
      <c r="AH1680" s="246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246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246"/>
      <c r="CG1680" s="582"/>
      <c r="CH1680" s="582"/>
      <c r="CI1680" s="112"/>
      <c r="CJ1680" s="112"/>
      <c r="CK1680" s="112"/>
    </row>
    <row r="1681" spans="1:89" ht="15.75" hidden="1" outlineLevel="1" thickBot="1">
      <c r="A1681" s="117"/>
      <c r="B1681" s="121"/>
      <c r="C1681" s="103"/>
      <c r="D1681" s="131"/>
      <c r="E1681" s="117"/>
      <c r="F1681" s="117"/>
      <c r="G1681" s="111">
        <f>J1681+O1681+P1681+Q1681+R1681</f>
        <v>0</v>
      </c>
      <c r="H1681" s="225">
        <f t="shared" ref="H1681:J1682" si="2304">SUM(I1681:L1681)</f>
        <v>0</v>
      </c>
      <c r="I1681" s="225">
        <f t="shared" si="2304"/>
        <v>0</v>
      </c>
      <c r="J1681" s="111">
        <f t="shared" si="2304"/>
        <v>0</v>
      </c>
      <c r="K1681" s="90"/>
      <c r="L1681" s="90"/>
      <c r="M1681" s="90"/>
      <c r="N1681" s="90"/>
      <c r="O1681" s="90"/>
      <c r="P1681" s="90"/>
      <c r="Q1681" s="90"/>
      <c r="R1681" s="90"/>
      <c r="S1681" s="224"/>
      <c r="T1681" s="87"/>
      <c r="U1681" s="87"/>
      <c r="V1681" s="87"/>
      <c r="W1681" s="87"/>
      <c r="X1681" s="87"/>
      <c r="Y1681" s="87"/>
      <c r="Z1681" s="222"/>
      <c r="AA1681" s="87"/>
      <c r="AB1681" s="111">
        <f>AI1681+AX1681+BA1681+BD1681+BG1681</f>
        <v>0</v>
      </c>
      <c r="AC1681" s="247"/>
      <c r="AD1681" s="247"/>
      <c r="AE1681" s="247"/>
      <c r="AF1681" s="247"/>
      <c r="AG1681" s="247"/>
      <c r="AH1681" s="247"/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87"/>
      <c r="BG1681" s="87"/>
      <c r="BH1681" s="87"/>
      <c r="BI1681" s="87"/>
      <c r="BJ1681" s="222"/>
      <c r="BK1681" s="222"/>
      <c r="BL1681" s="222"/>
      <c r="BM1681" s="87"/>
      <c r="BN1681" s="87"/>
      <c r="BO1681" s="87"/>
      <c r="BP1681" s="87"/>
      <c r="BQ1681" s="111">
        <f>SUM(BS1681:BW1681)</f>
        <v>0</v>
      </c>
      <c r="BR1681" s="247"/>
      <c r="BS1681" s="87"/>
      <c r="BT1681" s="87"/>
      <c r="BU1681" s="87"/>
      <c r="BV1681" s="87"/>
      <c r="BW1681" s="87"/>
      <c r="BX1681" s="222"/>
      <c r="BY1681" s="222"/>
      <c r="BZ1681" s="111">
        <f>SUM(CA1681:CD1681)</f>
        <v>0</v>
      </c>
      <c r="CA1681" s="87"/>
      <c r="CB1681" s="87"/>
      <c r="CC1681" s="87"/>
      <c r="CD1681" s="87"/>
      <c r="CE1681" s="222"/>
      <c r="CF1681" s="226"/>
      <c r="CG1681" s="568"/>
      <c r="CH1681" s="568"/>
      <c r="CI1681" s="117"/>
      <c r="CJ1681" s="117"/>
      <c r="CK1681" s="117"/>
    </row>
    <row r="1682" spans="1:89" ht="15.75" hidden="1" outlineLevel="1" thickBot="1">
      <c r="A1682" s="117"/>
      <c r="B1682" s="121"/>
      <c r="C1682" s="103"/>
      <c r="D1682" s="121"/>
      <c r="E1682" s="117"/>
      <c r="F1682" s="117"/>
      <c r="G1682" s="111">
        <f>J1682+O1682+P1682+Q1682+R1682</f>
        <v>0</v>
      </c>
      <c r="H1682" s="225">
        <f t="shared" si="2304"/>
        <v>0</v>
      </c>
      <c r="I1682" s="225">
        <f t="shared" si="2304"/>
        <v>0</v>
      </c>
      <c r="J1682" s="111">
        <f t="shared" si="2304"/>
        <v>0</v>
      </c>
      <c r="K1682" s="90"/>
      <c r="L1682" s="90"/>
      <c r="M1682" s="90"/>
      <c r="N1682" s="90"/>
      <c r="O1682" s="90"/>
      <c r="P1682" s="90"/>
      <c r="Q1682" s="90"/>
      <c r="R1682" s="90"/>
      <c r="S1682" s="224"/>
      <c r="T1682" s="87"/>
      <c r="U1682" s="87"/>
      <c r="V1682" s="87"/>
      <c r="W1682" s="87"/>
      <c r="X1682" s="87"/>
      <c r="Y1682" s="87"/>
      <c r="Z1682" s="222"/>
      <c r="AA1682" s="87"/>
      <c r="AB1682" s="111">
        <f>AI1682+AX1682+BA1682+BD1682+BG1682</f>
        <v>0</v>
      </c>
      <c r="AC1682" s="247"/>
      <c r="AD1682" s="247"/>
      <c r="AE1682" s="247"/>
      <c r="AF1682" s="247"/>
      <c r="AG1682" s="247"/>
      <c r="AH1682" s="247"/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87"/>
      <c r="BI1682" s="87"/>
      <c r="BJ1682" s="222"/>
      <c r="BK1682" s="222"/>
      <c r="BL1682" s="222"/>
      <c r="BM1682" s="87"/>
      <c r="BN1682" s="87"/>
      <c r="BO1682" s="87"/>
      <c r="BP1682" s="87"/>
      <c r="BQ1682" s="111">
        <f>SUM(BS1682:BW1682)</f>
        <v>0</v>
      </c>
      <c r="BR1682" s="247"/>
      <c r="BS1682" s="87"/>
      <c r="BT1682" s="87"/>
      <c r="BU1682" s="87"/>
      <c r="BV1682" s="87"/>
      <c r="BW1682" s="87"/>
      <c r="BX1682" s="222"/>
      <c r="BY1682" s="222"/>
      <c r="BZ1682" s="111">
        <f>SUM(CA1682:CD1682)</f>
        <v>0</v>
      </c>
      <c r="CA1682" s="87"/>
      <c r="CB1682" s="87"/>
      <c r="CC1682" s="87"/>
      <c r="CD1682" s="87"/>
      <c r="CE1682" s="222"/>
      <c r="CF1682" s="226"/>
      <c r="CG1682" s="568"/>
      <c r="CH1682" s="568"/>
      <c r="CI1682" s="117"/>
      <c r="CJ1682" s="117"/>
      <c r="CK1682" s="117"/>
    </row>
    <row r="1683" spans="1:89" ht="15.75" hidden="1" outlineLevel="1" thickBot="1">
      <c r="A1683" s="117"/>
      <c r="B1683" s="121"/>
      <c r="C1683" s="103" t="s">
        <v>104</v>
      </c>
      <c r="D1683" s="85" t="s">
        <v>13</v>
      </c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24"/>
      <c r="AB1683" s="111">
        <f>SUM(AB1681:AB1682)</f>
        <v>0</v>
      </c>
      <c r="AC1683" s="247"/>
      <c r="AD1683" s="247"/>
      <c r="AE1683" s="247"/>
      <c r="AF1683" s="247"/>
      <c r="AG1683" s="247"/>
      <c r="AH1683" s="247"/>
      <c r="AI1683" s="111">
        <f>SUM(AI1681:AI1682)</f>
        <v>0</v>
      </c>
      <c r="AJ1683" s="111">
        <f>SUM(AJ1681:AJ1682)</f>
        <v>0</v>
      </c>
      <c r="AK1683" s="111">
        <f t="shared" ref="AK1683:BG1683" si="2305">SUM(AK1681:AK1682)</f>
        <v>0</v>
      </c>
      <c r="AL1683" s="111">
        <f t="shared" si="2305"/>
        <v>0</v>
      </c>
      <c r="AM1683" s="111">
        <f t="shared" si="2305"/>
        <v>0</v>
      </c>
      <c r="AN1683" s="111">
        <f t="shared" si="2305"/>
        <v>0</v>
      </c>
      <c r="AO1683" s="111">
        <f t="shared" si="2305"/>
        <v>0</v>
      </c>
      <c r="AP1683" s="111">
        <f t="shared" si="2305"/>
        <v>0</v>
      </c>
      <c r="AQ1683" s="111">
        <f t="shared" si="2305"/>
        <v>0</v>
      </c>
      <c r="AR1683" s="111">
        <f t="shared" si="2305"/>
        <v>0</v>
      </c>
      <c r="AS1683" s="111">
        <f t="shared" si="2305"/>
        <v>0</v>
      </c>
      <c r="AT1683" s="111">
        <f t="shared" si="2305"/>
        <v>0</v>
      </c>
      <c r="AU1683" s="111">
        <f t="shared" si="2305"/>
        <v>0</v>
      </c>
      <c r="AV1683" s="111">
        <f t="shared" si="2305"/>
        <v>0</v>
      </c>
      <c r="AW1683" s="111">
        <f t="shared" si="2305"/>
        <v>0</v>
      </c>
      <c r="AX1683" s="111">
        <f t="shared" si="2305"/>
        <v>0</v>
      </c>
      <c r="AY1683" s="111">
        <f t="shared" si="2305"/>
        <v>0</v>
      </c>
      <c r="AZ1683" s="111">
        <f t="shared" si="2305"/>
        <v>0</v>
      </c>
      <c r="BA1683" s="111">
        <f t="shared" si="2305"/>
        <v>0</v>
      </c>
      <c r="BB1683" s="111">
        <f t="shared" si="2305"/>
        <v>0</v>
      </c>
      <c r="BC1683" s="111">
        <f t="shared" si="2305"/>
        <v>0</v>
      </c>
      <c r="BD1683" s="111">
        <f t="shared" si="2305"/>
        <v>0</v>
      </c>
      <c r="BE1683" s="111">
        <f t="shared" si="2305"/>
        <v>0</v>
      </c>
      <c r="BF1683" s="111">
        <f t="shared" si="2305"/>
        <v>0</v>
      </c>
      <c r="BG1683" s="111">
        <f t="shared" si="2305"/>
        <v>0</v>
      </c>
      <c r="BH1683" s="111">
        <v>0</v>
      </c>
      <c r="BI1683" s="111">
        <f>SUM(BI1681:BI1682)</f>
        <v>0</v>
      </c>
      <c r="BJ1683" s="225">
        <f>SUM(BJ1681:BJ1682)</f>
        <v>0</v>
      </c>
      <c r="BK1683" s="225">
        <v>0</v>
      </c>
      <c r="BL1683" s="225">
        <f>SUM(BL1681:BL1682)</f>
        <v>0</v>
      </c>
      <c r="BM1683" s="112"/>
      <c r="BN1683" s="112"/>
      <c r="BO1683" s="112"/>
      <c r="BP1683" s="112"/>
      <c r="BQ1683" s="111">
        <f>SUM(BQ1681:BQ1682)</f>
        <v>0</v>
      </c>
      <c r="BR1683" s="247"/>
      <c r="BS1683" s="111">
        <f t="shared" ref="BS1683:CD1683" si="2306">SUM(BS1681:BS1682)</f>
        <v>0</v>
      </c>
      <c r="BT1683" s="111">
        <f t="shared" si="2306"/>
        <v>0</v>
      </c>
      <c r="BU1683" s="111">
        <f t="shared" si="2306"/>
        <v>0</v>
      </c>
      <c r="BV1683" s="111">
        <f t="shared" si="2306"/>
        <v>0</v>
      </c>
      <c r="BW1683" s="111">
        <f t="shared" si="2306"/>
        <v>0</v>
      </c>
      <c r="BX1683" s="225">
        <f>SUM(BX1681:BX1682)</f>
        <v>0</v>
      </c>
      <c r="BY1683" s="225">
        <f>SUM(BY1681:BY1682)</f>
        <v>0</v>
      </c>
      <c r="BZ1683" s="111">
        <f t="shared" si="2306"/>
        <v>0</v>
      </c>
      <c r="CA1683" s="111">
        <f t="shared" si="2306"/>
        <v>0</v>
      </c>
      <c r="CB1683" s="111">
        <f t="shared" si="2306"/>
        <v>0</v>
      </c>
      <c r="CC1683" s="111">
        <f t="shared" si="2306"/>
        <v>0</v>
      </c>
      <c r="CD1683" s="111">
        <f t="shared" si="2306"/>
        <v>0</v>
      </c>
      <c r="CE1683" s="225">
        <f>SUM(CE1681:CE1682)</f>
        <v>0</v>
      </c>
      <c r="CF1683" s="247"/>
      <c r="CG1683" s="570"/>
      <c r="CH1683" s="570"/>
      <c r="CI1683" s="112"/>
      <c r="CJ1683" s="112"/>
      <c r="CK1683" s="112"/>
    </row>
    <row r="1684" spans="1:89" ht="15.75" hidden="1" outlineLevel="1" thickBot="1">
      <c r="A1684" s="117"/>
      <c r="B1684" s="121"/>
      <c r="C1684" s="103" t="s">
        <v>283</v>
      </c>
      <c r="D1684" s="131" t="s">
        <v>280</v>
      </c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7"/>
      <c r="AB1684" s="112"/>
      <c r="AC1684" s="246"/>
      <c r="AD1684" s="246"/>
      <c r="AE1684" s="246"/>
      <c r="AF1684" s="246"/>
      <c r="AG1684" s="246"/>
      <c r="AH1684" s="246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246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246"/>
      <c r="CG1684" s="582"/>
      <c r="CH1684" s="582"/>
      <c r="CI1684" s="112"/>
      <c r="CJ1684" s="112"/>
      <c r="CK1684" s="112"/>
    </row>
    <row r="1685" spans="1:89" ht="15.75" hidden="1" outlineLevel="1" thickBot="1">
      <c r="A1685" s="117"/>
      <c r="B1685" s="121"/>
      <c r="C1685" s="103"/>
      <c r="D1685" s="131"/>
      <c r="E1685" s="117"/>
      <c r="F1685" s="117"/>
      <c r="G1685" s="111">
        <f>J1685+O1685+P1685+Q1685+R1685</f>
        <v>0</v>
      </c>
      <c r="H1685" s="225">
        <f t="shared" ref="H1685:J1686" si="2307">SUM(I1685:L1685)</f>
        <v>0</v>
      </c>
      <c r="I1685" s="225">
        <f t="shared" si="2307"/>
        <v>0</v>
      </c>
      <c r="J1685" s="111">
        <f t="shared" si="2307"/>
        <v>0</v>
      </c>
      <c r="K1685" s="90"/>
      <c r="L1685" s="90"/>
      <c r="M1685" s="90"/>
      <c r="N1685" s="90"/>
      <c r="O1685" s="90"/>
      <c r="P1685" s="90"/>
      <c r="Q1685" s="90"/>
      <c r="R1685" s="90"/>
      <c r="S1685" s="224"/>
      <c r="T1685" s="87"/>
      <c r="U1685" s="87"/>
      <c r="V1685" s="87"/>
      <c r="W1685" s="87"/>
      <c r="X1685" s="87"/>
      <c r="Y1685" s="87"/>
      <c r="Z1685" s="222"/>
      <c r="AA1685" s="87"/>
      <c r="AB1685" s="111">
        <f>AI1685+AX1685+BA1685+BD1685+BG1685</f>
        <v>0</v>
      </c>
      <c r="AC1685" s="247"/>
      <c r="AD1685" s="247"/>
      <c r="AE1685" s="247"/>
      <c r="AF1685" s="247"/>
      <c r="AG1685" s="247"/>
      <c r="AH1685" s="247"/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87"/>
      <c r="BG1685" s="87"/>
      <c r="BH1685" s="87"/>
      <c r="BI1685" s="87"/>
      <c r="BJ1685" s="222"/>
      <c r="BK1685" s="222"/>
      <c r="BL1685" s="222"/>
      <c r="BM1685" s="87"/>
      <c r="BN1685" s="87"/>
      <c r="BO1685" s="87"/>
      <c r="BP1685" s="87"/>
      <c r="BQ1685" s="111">
        <f>SUM(BS1685:BW1685)</f>
        <v>0</v>
      </c>
      <c r="BR1685" s="247"/>
      <c r="BS1685" s="87"/>
      <c r="BT1685" s="87"/>
      <c r="BU1685" s="87"/>
      <c r="BV1685" s="87"/>
      <c r="BW1685" s="87"/>
      <c r="BX1685" s="222"/>
      <c r="BY1685" s="222"/>
      <c r="BZ1685" s="111">
        <f>SUM(CA1685:CD1685)</f>
        <v>0</v>
      </c>
      <c r="CA1685" s="87"/>
      <c r="CB1685" s="87"/>
      <c r="CC1685" s="87"/>
      <c r="CD1685" s="87"/>
      <c r="CE1685" s="222"/>
      <c r="CF1685" s="226"/>
      <c r="CG1685" s="568"/>
      <c r="CH1685" s="568"/>
      <c r="CI1685" s="117"/>
      <c r="CJ1685" s="117"/>
      <c r="CK1685" s="117"/>
    </row>
    <row r="1686" spans="1:89" ht="15.75" hidden="1" outlineLevel="1" thickBot="1">
      <c r="A1686" s="117"/>
      <c r="B1686" s="121"/>
      <c r="C1686" s="103"/>
      <c r="D1686" s="121"/>
      <c r="E1686" s="117"/>
      <c r="F1686" s="117"/>
      <c r="G1686" s="111">
        <f>J1686+O1686+P1686+Q1686+R1686</f>
        <v>0</v>
      </c>
      <c r="H1686" s="225">
        <f t="shared" si="2307"/>
        <v>0</v>
      </c>
      <c r="I1686" s="225">
        <f t="shared" si="2307"/>
        <v>0</v>
      </c>
      <c r="J1686" s="111">
        <f t="shared" si="2307"/>
        <v>0</v>
      </c>
      <c r="K1686" s="90"/>
      <c r="L1686" s="90"/>
      <c r="M1686" s="90"/>
      <c r="N1686" s="90"/>
      <c r="O1686" s="90"/>
      <c r="P1686" s="90"/>
      <c r="Q1686" s="90"/>
      <c r="R1686" s="90"/>
      <c r="S1686" s="224"/>
      <c r="T1686" s="87"/>
      <c r="U1686" s="87"/>
      <c r="V1686" s="87"/>
      <c r="W1686" s="87"/>
      <c r="X1686" s="87"/>
      <c r="Y1686" s="87"/>
      <c r="Z1686" s="222"/>
      <c r="AA1686" s="87"/>
      <c r="AB1686" s="111">
        <f>AI1686+AX1686+BA1686+BD1686+BG1686</f>
        <v>0</v>
      </c>
      <c r="AC1686" s="247"/>
      <c r="AD1686" s="247"/>
      <c r="AE1686" s="247"/>
      <c r="AF1686" s="247"/>
      <c r="AG1686" s="247"/>
      <c r="AH1686" s="247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87"/>
      <c r="BI1686" s="87"/>
      <c r="BJ1686" s="222"/>
      <c r="BK1686" s="222"/>
      <c r="BL1686" s="222"/>
      <c r="BM1686" s="87"/>
      <c r="BN1686" s="87"/>
      <c r="BO1686" s="87"/>
      <c r="BP1686" s="87"/>
      <c r="BQ1686" s="111">
        <f>SUM(BS1686:BW1686)</f>
        <v>0</v>
      </c>
      <c r="BR1686" s="247"/>
      <c r="BS1686" s="87"/>
      <c r="BT1686" s="87"/>
      <c r="BU1686" s="87"/>
      <c r="BV1686" s="87"/>
      <c r="BW1686" s="87"/>
      <c r="BX1686" s="222"/>
      <c r="BY1686" s="222"/>
      <c r="BZ1686" s="111">
        <f>SUM(CA1686:CD1686)</f>
        <v>0</v>
      </c>
      <c r="CA1686" s="87"/>
      <c r="CB1686" s="87"/>
      <c r="CC1686" s="87"/>
      <c r="CD1686" s="87"/>
      <c r="CE1686" s="222"/>
      <c r="CF1686" s="226"/>
      <c r="CG1686" s="568"/>
      <c r="CH1686" s="568"/>
      <c r="CI1686" s="117"/>
      <c r="CJ1686" s="117"/>
      <c r="CK1686" s="117"/>
    </row>
    <row r="1687" spans="1:89" ht="15.75" hidden="1" outlineLevel="1" thickBot="1">
      <c r="A1687" s="128"/>
      <c r="B1687" s="177"/>
      <c r="C1687" s="104" t="s">
        <v>104</v>
      </c>
      <c r="D1687" s="178" t="s">
        <v>13</v>
      </c>
      <c r="E1687" s="179"/>
      <c r="F1687" s="179"/>
      <c r="G1687" s="179"/>
      <c r="H1687" s="179"/>
      <c r="I1687" s="179"/>
      <c r="J1687" s="179"/>
      <c r="K1687" s="179"/>
      <c r="L1687" s="179"/>
      <c r="M1687" s="179"/>
      <c r="N1687" s="179"/>
      <c r="O1687" s="179"/>
      <c r="P1687" s="179"/>
      <c r="Q1687" s="179"/>
      <c r="R1687" s="179"/>
      <c r="S1687" s="179"/>
      <c r="T1687" s="179"/>
      <c r="U1687" s="179"/>
      <c r="V1687" s="179"/>
      <c r="W1687" s="179"/>
      <c r="X1687" s="179"/>
      <c r="Y1687" s="179"/>
      <c r="Z1687" s="179"/>
      <c r="AA1687" s="180"/>
      <c r="AB1687" s="179"/>
      <c r="AC1687" s="179"/>
      <c r="AD1687" s="179"/>
      <c r="AE1687" s="179"/>
      <c r="AF1687" s="179"/>
      <c r="AG1687" s="179"/>
      <c r="AH1687" s="179"/>
      <c r="AI1687" s="179"/>
      <c r="AJ1687" s="181">
        <f>SUM(AJ1685:AJ1686)</f>
        <v>0</v>
      </c>
      <c r="AK1687" s="181">
        <f>SUM(AK1685:AK1686)</f>
        <v>0</v>
      </c>
      <c r="AL1687" s="179"/>
      <c r="AM1687" s="181">
        <f>SUM(AM1685:AM1686)</f>
        <v>0</v>
      </c>
      <c r="AN1687" s="181">
        <f>SUM(AN1685:AN1686)</f>
        <v>0</v>
      </c>
      <c r="AO1687" s="179"/>
      <c r="AP1687" s="181">
        <f>SUM(AP1685:AP1686)</f>
        <v>0</v>
      </c>
      <c r="AQ1687" s="181">
        <f>SUM(AQ1685:AQ1686)</f>
        <v>0</v>
      </c>
      <c r="AR1687" s="179"/>
      <c r="AS1687" s="181">
        <f>SUM(AS1685:AS1686)</f>
        <v>0</v>
      </c>
      <c r="AT1687" s="181">
        <f>SUM(AT1685:AT1686)</f>
        <v>0</v>
      </c>
      <c r="AU1687" s="179"/>
      <c r="AV1687" s="181">
        <f>SUM(AV1685:AV1686)</f>
        <v>0</v>
      </c>
      <c r="AW1687" s="181">
        <f>SUM(AW1685:AW1686)</f>
        <v>0</v>
      </c>
      <c r="AX1687" s="179"/>
      <c r="AY1687" s="181">
        <f>SUM(AY1685:AY1686)</f>
        <v>0</v>
      </c>
      <c r="AZ1687" s="181">
        <f>SUM(AZ1685:AZ1686)</f>
        <v>0</v>
      </c>
      <c r="BA1687" s="179"/>
      <c r="BB1687" s="181">
        <f>SUM(BB1685:BB1686)</f>
        <v>0</v>
      </c>
      <c r="BC1687" s="181">
        <f>SUM(BC1685:BC1686)</f>
        <v>0</v>
      </c>
      <c r="BD1687" s="179"/>
      <c r="BE1687" s="181">
        <f>SUM(BE1685:BE1686)</f>
        <v>0</v>
      </c>
      <c r="BF1687" s="181">
        <f>SUM(BF1685:BF1686)</f>
        <v>0</v>
      </c>
      <c r="BG1687" s="179"/>
      <c r="BH1687" s="181">
        <f>SUM(BH1685:BH1686)</f>
        <v>0</v>
      </c>
      <c r="BI1687" s="181">
        <f>SUM(BI1685:BI1686)</f>
        <v>0</v>
      </c>
      <c r="BJ1687" s="179"/>
      <c r="BK1687" s="181">
        <f>SUM(BK1685:BK1686)</f>
        <v>0</v>
      </c>
      <c r="BL1687" s="181">
        <f>SUM(BL1685:BL1686)</f>
        <v>0</v>
      </c>
      <c r="BM1687" s="179"/>
      <c r="BN1687" s="179"/>
      <c r="BO1687" s="179"/>
      <c r="BP1687" s="179"/>
      <c r="BQ1687" s="181">
        <f t="shared" ref="BQ1687:CD1687" si="2308">SUM(BQ1685:BQ1686)</f>
        <v>0</v>
      </c>
      <c r="BR1687" s="181"/>
      <c r="BS1687" s="181">
        <f t="shared" si="2308"/>
        <v>0</v>
      </c>
      <c r="BT1687" s="181">
        <f t="shared" si="2308"/>
        <v>0</v>
      </c>
      <c r="BU1687" s="181">
        <f t="shared" si="2308"/>
        <v>0</v>
      </c>
      <c r="BV1687" s="181">
        <f t="shared" si="2308"/>
        <v>0</v>
      </c>
      <c r="BW1687" s="181">
        <f t="shared" si="2308"/>
        <v>0</v>
      </c>
      <c r="BX1687" s="181">
        <f>SUM(BX1685:BX1686)</f>
        <v>0</v>
      </c>
      <c r="BY1687" s="181">
        <f>SUM(BY1685:BY1686)</f>
        <v>0</v>
      </c>
      <c r="BZ1687" s="181">
        <f t="shared" si="2308"/>
        <v>0</v>
      </c>
      <c r="CA1687" s="181">
        <f t="shared" si="2308"/>
        <v>0</v>
      </c>
      <c r="CB1687" s="181">
        <f t="shared" si="2308"/>
        <v>0</v>
      </c>
      <c r="CC1687" s="181">
        <f t="shared" si="2308"/>
        <v>0</v>
      </c>
      <c r="CD1687" s="181">
        <f t="shared" si="2308"/>
        <v>0</v>
      </c>
      <c r="CE1687" s="181">
        <f>SUM(CE1685:CE1686)</f>
        <v>0</v>
      </c>
      <c r="CF1687" s="181"/>
      <c r="CG1687" s="593"/>
      <c r="CH1687" s="593"/>
      <c r="CI1687" s="112"/>
      <c r="CJ1687" s="112"/>
      <c r="CK1687" s="112"/>
    </row>
    <row r="1688" spans="1:89" ht="21.75" outlineLevel="1" thickBot="1">
      <c r="A1688" s="182"/>
      <c r="B1688" s="183"/>
      <c r="C1688" s="184"/>
      <c r="D1688" s="185" t="s">
        <v>13</v>
      </c>
      <c r="E1688" s="186"/>
      <c r="F1688" s="186"/>
      <c r="G1688" s="186"/>
      <c r="H1688" s="186"/>
      <c r="I1688" s="186"/>
      <c r="J1688" s="186"/>
      <c r="K1688" s="186"/>
      <c r="L1688" s="186"/>
      <c r="M1688" s="186"/>
      <c r="N1688" s="186"/>
      <c r="O1688" s="186"/>
      <c r="P1688" s="186"/>
      <c r="Q1688" s="186"/>
      <c r="R1688" s="186"/>
      <c r="S1688" s="186"/>
      <c r="T1688" s="186"/>
      <c r="U1688" s="186"/>
      <c r="V1688" s="186"/>
      <c r="W1688" s="186"/>
      <c r="X1688" s="186"/>
      <c r="Y1688" s="186"/>
      <c r="Z1688" s="186"/>
      <c r="AA1688" s="186"/>
      <c r="AB1688" s="186"/>
      <c r="AC1688" s="186"/>
      <c r="AD1688" s="186"/>
      <c r="AE1688" s="186"/>
      <c r="AF1688" s="186"/>
      <c r="AG1688" s="186"/>
      <c r="AH1688" s="186"/>
      <c r="AI1688" s="186"/>
      <c r="AJ1688" s="187">
        <f>AJ1581+AJ1586+AJ1592+AJ1597+AJ1604+AJ1609+AJ1614+AJ1619+AJ1624+AJ1629+AJ1635+AJ1640+AJ1645+AJ1650+AJ1655+AJ1660+AJ1666+AJ1670+AJ1674+AJ1679+AJ1683+AJ1687</f>
        <v>943.84550568113025</v>
      </c>
      <c r="AK1688" s="187">
        <f>AK1581+AK1586+AK1592+AK1597+AK1604+AK1609+AK1614+AK1619+AK1624+AK1629+AK1635+AK1640+AK1645+AK1650+AK1655+AK1660+AK1666+AK1670+AK1674+AK1679+AK1683+AK1687</f>
        <v>8.0519137132930645</v>
      </c>
      <c r="AL1688" s="186"/>
      <c r="AM1688" s="187">
        <f>AM1581+AM1586+AM1592+AM1597+AM1604+AM1609+AM1614+AM1619+AM1624+AM1629+AM1635+AM1640+AM1645+AM1650+AM1655+AM1660+AM1666+AM1670+AM1674+AM1679+AM1683+AM1687</f>
        <v>125.87481555999999</v>
      </c>
      <c r="AN1688" s="187">
        <f>AN1581+AN1586+AN1592+AN1597+AN1604+AN1609+AN1614+AN1619+AN1624+AN1629+AN1635+AN1640+AN1645+AN1650+AN1655+AN1660+AN1666+AN1670+AN1674+AN1679+AN1683+AN1687</f>
        <v>1.6147264462993653</v>
      </c>
      <c r="AO1688" s="186"/>
      <c r="AP1688" s="187">
        <f>AP1581+AP1586+AP1592+AP1597+AP1604+AP1609+AP1614+AP1619+AP1624+AP1629+AP1635+AP1640+AP1645+AP1650+AP1655+AP1660+AP1666+AP1670+AP1674+AP1679+AP1683+AP1687</f>
        <v>195.89918363599998</v>
      </c>
      <c r="AQ1688" s="187">
        <f>AQ1581+AQ1586+AQ1592+AQ1597+AQ1604+AQ1609+AQ1614+AQ1619+AQ1624+AQ1629+AQ1635+AQ1640+AQ1645+AQ1650+AQ1655+AQ1660+AQ1666+AQ1670+AQ1674+AQ1679+AQ1683+AQ1687</f>
        <v>2.2330862846868702</v>
      </c>
      <c r="AR1688" s="186"/>
      <c r="AS1688" s="187">
        <f>AS1581+AS1586+AS1592+AS1597+AS1604+AS1609+AS1614+AS1619+AS1624+AS1629+AS1635+AS1640+AS1645+AS1650+AS1655+AS1660+AS1666+AS1670+AS1674+AS1679+AS1683+AS1687</f>
        <v>137.59998605600001</v>
      </c>
      <c r="AT1688" s="187">
        <f>AT1581+AT1586+AT1592+AT1597+AT1604+AT1609+AT1614+AT1619+AT1624+AT1629+AT1635+AT1640+AT1645+AT1650+AT1655+AT1660+AT1666+AT1670+AT1674+AT1679+AT1683+AT1687</f>
        <v>1.7052339235293608</v>
      </c>
      <c r="AU1688" s="186"/>
      <c r="AV1688" s="187">
        <f>AV1581+AV1586+AV1592+AV1597+AV1604+AV1609+AV1614+AV1619+AV1624+AV1629+AV1635+AV1640+AV1645+AV1650+AV1655+AV1660+AV1666+AV1670+AV1674+AV1679+AV1683+AV1687</f>
        <v>156.92926508999997</v>
      </c>
      <c r="AW1688" s="187">
        <f>AW1581+AW1586+AW1592+AW1597+AW1604+AW1609+AW1614+AW1619+AW1624+AW1629+AW1635+AW1640+AW1645+AW1650+AW1655+AW1660+AW1666+AW1670+AW1674+AW1679+AW1683+AW1687</f>
        <v>1.7923592045151424</v>
      </c>
      <c r="AX1688" s="186"/>
      <c r="AY1688" s="187">
        <f>AY1581+AY1586+AY1592+AY1597+AY1604+AY1609+AY1614+AY1619+AY1624+AY1629+AY1635+AY1640+AY1645+AY1650+AY1655+AY1660+AY1666+AY1670+AY1674+AY1679+AY1683+AY1687</f>
        <v>616.30325034199996</v>
      </c>
      <c r="AZ1688" s="187">
        <f>AZ1581+AZ1586+AZ1592+AZ1597+AZ1604+AZ1609+AZ1614+AZ1619+AZ1624+AZ1629+AZ1635+AZ1640+AZ1645+AZ1650+AZ1655+AZ1660+AZ1666+AZ1670+AZ1674+AZ1679+AZ1683+AZ1687</f>
        <v>7.3454058590307394</v>
      </c>
      <c r="BA1688" s="186"/>
      <c r="BB1688" s="187">
        <f>BB1581+BB1586+BB1592+BB1597+BB1604+BB1609+BB1614+BB1619+BB1624+BB1629+BB1635+BB1640+BB1645+BB1650+BB1655+BB1660+BB1666+BB1670+BB1674+BB1679+BB1683+BB1687</f>
        <v>570.6815921299999</v>
      </c>
      <c r="BC1688" s="187">
        <f>BC1581+BC1586+BC1592+BC1597+BC1604+BC1609+BC1614+BC1619+BC1624+BC1629+BC1635+BC1640+BC1645+BC1650+BC1655+BC1660+BC1666+BC1670+BC1674+BC1679+BC1683+BC1687</f>
        <v>7.1168639065492965</v>
      </c>
      <c r="BD1688" s="186"/>
      <c r="BE1688" s="187">
        <f>BE1581+BE1586+BE1592+BE1597+BE1604+BE1609+BE1614+BE1619+BE1624+BE1629+BE1635+BE1640+BE1645+BE1650+BE1655+BE1660+BE1666+BE1670+BE1674+BE1679+BE1683+BE1687</f>
        <v>535.57049662999998</v>
      </c>
      <c r="BF1688" s="187">
        <f>BF1581+BF1586+BF1592+BF1597+BF1604+BF1609+BF1614+BF1619+BF1624+BF1629+BF1635+BF1640+BF1645+BF1650+BF1655+BF1660+BF1666+BF1670+BF1674+BF1679+BF1683+BF1687</f>
        <v>6.9664798329839668</v>
      </c>
      <c r="BG1688" s="186"/>
      <c r="BH1688" s="187">
        <f>BH1581+BH1586+BH1592+BH1597+BH1604+BH1609+BH1614+BH1619+BH1624+BH1629+BH1635+BH1640+BH1645+BH1650+BH1655+BH1660+BH1666+BH1670+BH1674+BH1679+BH1683+BH1687</f>
        <v>502.77375212999999</v>
      </c>
      <c r="BI1688" s="187">
        <f>BI1581+BI1586+BI1592+BI1597+BI1604+BI1609+BI1614+BI1619+BI1624+BI1629+BI1635+BI1640+BI1645+BI1650+BI1655+BI1660+BI1666+BI1670+BI1674+BI1679+BI1683+BI1687</f>
        <v>6.8162604038525796</v>
      </c>
      <c r="BJ1688" s="186"/>
      <c r="BK1688" s="187">
        <f>BK1581+BK1586+BK1592+BK1597+BK1604+BK1609+BK1614+BK1619+BK1624+BK1629+BK1635+BK1640+BK1645+BK1650+BK1655+BK1660+BK1666+BK1670+BK1674+BK1679+BK1683+BK1687</f>
        <v>472.29308112999996</v>
      </c>
      <c r="BL1688" s="187">
        <f>BL1581+BL1586+BL1592+BL1597+BL1604+BL1609+BL1614+BL1619+BL1624+BL1629+BL1635+BL1640+BL1645+BL1650+BL1655+BL1660+BL1666+BL1670+BL1674+BL1679+BL1683+BL1687</f>
        <v>6.6735721006228328</v>
      </c>
      <c r="BM1688" s="186"/>
      <c r="BN1688" s="186"/>
      <c r="BO1688" s="186"/>
      <c r="BP1688" s="186"/>
      <c r="BQ1688" s="187">
        <f t="shared" ref="BQ1688:CH1688" si="2309">BQ1581+BQ1586+BQ1592+BQ1597+BQ1604+BQ1609+BQ1614+BQ1619+BQ1624+BQ1629+BQ1635+BQ1640+BQ1645+BQ1650+BQ1655+BQ1660+BQ1666+BQ1670+BQ1674+BQ1679+BQ1683+BQ1687</f>
        <v>153.15222467308755</v>
      </c>
      <c r="BR1688" s="187"/>
      <c r="BS1688" s="187">
        <f t="shared" si="2309"/>
        <v>0</v>
      </c>
      <c r="BT1688" s="187">
        <f t="shared" si="2309"/>
        <v>36.262138942714557</v>
      </c>
      <c r="BU1688" s="187">
        <f t="shared" si="2309"/>
        <v>38.385088470713185</v>
      </c>
      <c r="BV1688" s="187">
        <f t="shared" si="2309"/>
        <v>39.718322822108412</v>
      </c>
      <c r="BW1688" s="187">
        <f t="shared" si="2309"/>
        <v>38.786674437551405</v>
      </c>
      <c r="BX1688" s="187">
        <f t="shared" si="2309"/>
        <v>37.846629163361222</v>
      </c>
      <c r="BY1688" s="187">
        <f t="shared" si="2309"/>
        <v>42.114510648048586</v>
      </c>
      <c r="BZ1688" s="187">
        <f t="shared" si="2309"/>
        <v>40.893306223000003</v>
      </c>
      <c r="CA1688" s="187">
        <f t="shared" si="2309"/>
        <v>0</v>
      </c>
      <c r="CB1688" s="187">
        <f t="shared" si="2309"/>
        <v>0</v>
      </c>
      <c r="CC1688" s="187">
        <f t="shared" si="2309"/>
        <v>40.958013403000002</v>
      </c>
      <c r="CD1688" s="187">
        <f t="shared" si="2309"/>
        <v>0</v>
      </c>
      <c r="CE1688" s="187">
        <f t="shared" si="2309"/>
        <v>0</v>
      </c>
      <c r="CF1688" s="187">
        <f t="shared" si="2309"/>
        <v>0</v>
      </c>
      <c r="CG1688" s="187">
        <f t="shared" si="2309"/>
        <v>0</v>
      </c>
      <c r="CH1688" s="187">
        <f t="shared" si="2309"/>
        <v>0</v>
      </c>
      <c r="CI1688" s="186"/>
      <c r="CJ1688" s="186"/>
      <c r="CK1688" s="188"/>
    </row>
    <row r="1689" spans="1:89" ht="60">
      <c r="A1689" s="157" t="s">
        <v>439</v>
      </c>
      <c r="B1689" s="158"/>
      <c r="C1689" s="159"/>
      <c r="D1689" s="158"/>
      <c r="E1689" s="158"/>
      <c r="F1689" s="158"/>
      <c r="G1689" s="158"/>
      <c r="H1689" s="158"/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  <c r="T1689" s="158"/>
      <c r="U1689" s="158"/>
      <c r="V1689" s="158"/>
      <c r="W1689" s="158"/>
      <c r="X1689" s="158"/>
      <c r="Y1689" s="158"/>
      <c r="Z1689" s="158"/>
      <c r="AA1689" s="158"/>
      <c r="AB1689" s="158"/>
      <c r="AC1689" s="158"/>
      <c r="AD1689" s="158"/>
      <c r="AE1689" s="158"/>
      <c r="AF1689" s="158"/>
      <c r="AG1689" s="158"/>
      <c r="AH1689" s="158"/>
      <c r="AI1689" s="158"/>
      <c r="AJ1689" s="158"/>
      <c r="AK1689" s="158"/>
      <c r="AL1689" s="158"/>
      <c r="AM1689" s="158"/>
      <c r="AN1689" s="158"/>
      <c r="AO1689" s="158"/>
      <c r="AP1689" s="158"/>
      <c r="AQ1689" s="158"/>
      <c r="AR1689" s="158"/>
      <c r="AS1689" s="158"/>
      <c r="AT1689" s="158"/>
      <c r="AU1689" s="158"/>
      <c r="AV1689" s="158"/>
      <c r="AW1689" s="158"/>
      <c r="AX1689" s="158"/>
      <c r="AY1689" s="158"/>
      <c r="AZ1689" s="158"/>
      <c r="BA1689" s="158"/>
      <c r="BB1689" s="158"/>
      <c r="BC1689" s="158"/>
      <c r="BD1689" s="158"/>
      <c r="BE1689" s="158"/>
      <c r="BF1689" s="158"/>
      <c r="BG1689" s="158"/>
      <c r="BH1689" s="158"/>
      <c r="BI1689" s="158"/>
      <c r="BJ1689" s="158"/>
      <c r="BK1689" s="158"/>
      <c r="BL1689" s="158"/>
      <c r="BM1689" s="158"/>
      <c r="BN1689" s="158"/>
      <c r="BO1689" s="158"/>
      <c r="BP1689" s="158"/>
      <c r="BQ1689" s="158"/>
      <c r="BR1689" s="158"/>
      <c r="BS1689" s="158"/>
      <c r="BT1689" s="158"/>
      <c r="BU1689" s="158"/>
      <c r="BV1689" s="158"/>
      <c r="BW1689" s="158"/>
      <c r="BX1689" s="158"/>
      <c r="BY1689" s="158"/>
      <c r="BZ1689" s="158"/>
      <c r="CA1689" s="158"/>
      <c r="CB1689" s="158"/>
      <c r="CC1689" s="158"/>
      <c r="CD1689" s="158"/>
      <c r="CE1689" s="158"/>
      <c r="CF1689" s="158"/>
      <c r="CG1689" s="158"/>
      <c r="CH1689" s="158"/>
      <c r="CI1689" s="158"/>
      <c r="CJ1689" s="158"/>
      <c r="CK1689" s="158"/>
    </row>
    <row r="1690" spans="1:89" ht="31.5" outlineLevel="1">
      <c r="A1690" s="75"/>
      <c r="B1690" s="75"/>
      <c r="C1690" s="94">
        <v>1</v>
      </c>
      <c r="D1690" s="129" t="s">
        <v>289</v>
      </c>
      <c r="E1690" s="189"/>
      <c r="F1690" s="189"/>
      <c r="G1690" s="189"/>
      <c r="H1690" s="189"/>
      <c r="I1690" s="189"/>
      <c r="J1690" s="189"/>
      <c r="K1690" s="189"/>
      <c r="L1690" s="189"/>
      <c r="M1690" s="189"/>
      <c r="N1690" s="189"/>
      <c r="O1690" s="189"/>
      <c r="P1690" s="189"/>
      <c r="Q1690" s="189"/>
      <c r="R1690" s="189"/>
      <c r="S1690" s="189"/>
      <c r="T1690" s="189"/>
      <c r="U1690" s="189"/>
      <c r="V1690" s="189"/>
      <c r="W1690" s="189"/>
      <c r="X1690" s="189"/>
      <c r="Y1690" s="189"/>
      <c r="Z1690" s="189"/>
      <c r="AA1690" s="189"/>
      <c r="AB1690" s="163">
        <f t="shared" ref="AB1690:BI1690" si="2310">AB1700+AB1705+AB1711+AB1716</f>
        <v>8.7984037361505809</v>
      </c>
      <c r="AC1690" s="163"/>
      <c r="AD1690" s="163"/>
      <c r="AE1690" s="163"/>
      <c r="AF1690" s="163"/>
      <c r="AG1690" s="163"/>
      <c r="AH1690" s="163"/>
      <c r="AI1690" s="163">
        <f t="shared" si="2310"/>
        <v>5.5645342361505818</v>
      </c>
      <c r="AJ1690" s="163">
        <f t="shared" si="2310"/>
        <v>1916.9820443538756</v>
      </c>
      <c r="AK1690" s="163">
        <f t="shared" si="2310"/>
        <v>19.134104722043283</v>
      </c>
      <c r="AL1690" s="163">
        <f t="shared" si="2310"/>
        <v>0.2331135</v>
      </c>
      <c r="AM1690" s="163">
        <f t="shared" si="2310"/>
        <v>80.307600749999992</v>
      </c>
      <c r="AN1690" s="163">
        <f t="shared" si="2310"/>
        <v>1.029760504251757</v>
      </c>
      <c r="AO1690" s="163">
        <f t="shared" si="2310"/>
        <v>0.37360650000000001</v>
      </c>
      <c r="AP1690" s="163">
        <f t="shared" si="2310"/>
        <v>128.70743924999999</v>
      </c>
      <c r="AQ1690" s="163">
        <f t="shared" si="2310"/>
        <v>1.5082900512495907</v>
      </c>
      <c r="AR1690" s="163">
        <f t="shared" si="2310"/>
        <v>0.26250200000000001</v>
      </c>
      <c r="AS1690" s="163">
        <f t="shared" si="2310"/>
        <v>90.431939</v>
      </c>
      <c r="AT1690" s="163">
        <f t="shared" si="2310"/>
        <v>1.1432769048267695</v>
      </c>
      <c r="AU1690" s="163">
        <f t="shared" si="2310"/>
        <v>0.27751550000000003</v>
      </c>
      <c r="AV1690" s="163">
        <f t="shared" si="2310"/>
        <v>95.60408975</v>
      </c>
      <c r="AW1690" s="163">
        <f t="shared" si="2310"/>
        <v>1.0608665925161516</v>
      </c>
      <c r="AX1690" s="163">
        <f t="shared" si="2310"/>
        <v>1.1467375</v>
      </c>
      <c r="AY1690" s="163">
        <f t="shared" si="2310"/>
        <v>395.05106874999996</v>
      </c>
      <c r="AZ1690" s="163">
        <f t="shared" si="2310"/>
        <v>4.742194052844269</v>
      </c>
      <c r="BA1690" s="163">
        <f t="shared" si="2310"/>
        <v>1.0742020000000001</v>
      </c>
      <c r="BB1690" s="163">
        <f t="shared" si="2310"/>
        <v>370.062589</v>
      </c>
      <c r="BC1690" s="163">
        <f t="shared" si="2310"/>
        <v>4.664546500872234</v>
      </c>
      <c r="BD1690" s="163">
        <f t="shared" si="2310"/>
        <v>1.0129300000000001</v>
      </c>
      <c r="BE1690" s="163">
        <f t="shared" si="2310"/>
        <v>348.954385</v>
      </c>
      <c r="BF1690" s="163">
        <f t="shared" si="2310"/>
        <v>4.5973036144020956</v>
      </c>
      <c r="BG1690" s="163">
        <f t="shared" si="2310"/>
        <v>0.955874</v>
      </c>
      <c r="BH1690" s="163">
        <f t="shared" si="2310"/>
        <v>329.29859300000004</v>
      </c>
      <c r="BI1690" s="163">
        <f t="shared" si="2310"/>
        <v>4.5330670229370433</v>
      </c>
      <c r="BJ1690" s="163">
        <f>BJ1700+BJ1705+BJ1711+BJ1716</f>
        <v>0.90210900000000005</v>
      </c>
      <c r="BK1690" s="163">
        <f>BK1700+BK1705+BK1711+BK1716</f>
        <v>310.77655049999998</v>
      </c>
      <c r="BL1690" s="163">
        <f>BL1700+BL1705+BL1711+BL1716</f>
        <v>4.471668402132714</v>
      </c>
      <c r="BM1690" s="189"/>
      <c r="BN1690" s="189"/>
      <c r="BO1690" s="189"/>
      <c r="BP1690" s="189"/>
      <c r="BQ1690" s="163">
        <f>BQ1700+BQ1705+BQ1711+BQ1716</f>
        <v>50.279827411376814</v>
      </c>
      <c r="BR1690" s="163"/>
      <c r="BS1690" s="163">
        <f>BS1700+BS1705+BS1711+BS1716</f>
        <v>0</v>
      </c>
      <c r="BT1690" s="163">
        <f t="shared" ref="BT1690:BW1690" si="2311">BT1700+BT1705+BT1711+BT1716</f>
        <v>16.249745402970728</v>
      </c>
      <c r="BU1690" s="163">
        <f t="shared" si="2311"/>
        <v>10.673224271297082</v>
      </c>
      <c r="BV1690" s="163">
        <f t="shared" si="2311"/>
        <v>11.940433638766377</v>
      </c>
      <c r="BW1690" s="163">
        <f t="shared" si="2311"/>
        <v>11.416424098342631</v>
      </c>
      <c r="BX1690" s="163">
        <f>BX1700+BX1705+BX1711+BX1716</f>
        <v>12.104894134673952</v>
      </c>
      <c r="BY1690" s="163">
        <f t="shared" ref="BY1690:CH1690" si="2312">BY1700+BY1705+BY1711+BY1716</f>
        <v>12.426834504436501</v>
      </c>
      <c r="BZ1690" s="163">
        <f t="shared" si="2312"/>
        <v>6.6849324680000004</v>
      </c>
      <c r="CA1690" s="163">
        <f t="shared" si="2312"/>
        <v>0</v>
      </c>
      <c r="CB1690" s="163">
        <f t="shared" si="2312"/>
        <v>0</v>
      </c>
      <c r="CC1690" s="163">
        <f t="shared" si="2312"/>
        <v>6.6849324680000004</v>
      </c>
      <c r="CD1690" s="163">
        <f t="shared" si="2312"/>
        <v>0</v>
      </c>
      <c r="CE1690" s="163">
        <f t="shared" si="2312"/>
        <v>0</v>
      </c>
      <c r="CF1690" s="163">
        <f t="shared" si="2312"/>
        <v>0</v>
      </c>
      <c r="CG1690" s="163">
        <f t="shared" si="2312"/>
        <v>0</v>
      </c>
      <c r="CH1690" s="163">
        <f t="shared" si="2312"/>
        <v>0</v>
      </c>
      <c r="CI1690" s="189"/>
      <c r="CJ1690" s="189"/>
      <c r="CK1690" s="189"/>
    </row>
    <row r="1691" spans="1:89" outlineLevel="1">
      <c r="A1691" s="214"/>
      <c r="B1691" s="214"/>
      <c r="C1691" s="95" t="s">
        <v>44</v>
      </c>
      <c r="D1691" s="122" t="s">
        <v>101</v>
      </c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221"/>
      <c r="AB1691" s="112"/>
      <c r="AC1691" s="246"/>
      <c r="AD1691" s="246"/>
      <c r="AE1691" s="246"/>
      <c r="AF1691" s="246"/>
      <c r="AG1691" s="246"/>
      <c r="AH1691" s="246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246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246"/>
      <c r="CG1691" s="582"/>
      <c r="CH1691" s="582"/>
      <c r="CI1691" s="112"/>
      <c r="CJ1691" s="112"/>
      <c r="CK1691" s="112"/>
    </row>
    <row r="1692" spans="1:89" s="220" customFormat="1" outlineLevel="1">
      <c r="A1692" s="214"/>
      <c r="B1692" s="214"/>
      <c r="C1692" s="466"/>
      <c r="D1692" s="464" t="s">
        <v>418</v>
      </c>
      <c r="E1692" s="222"/>
      <c r="F1692" s="222" t="s">
        <v>14</v>
      </c>
      <c r="G1692" s="599">
        <f t="shared" ref="G1692:G1699" si="2313">J1692+O1692+P1692+Q1692+I1692</f>
        <v>337</v>
      </c>
      <c r="H1692" s="224">
        <f>H1693+H1694+H1695</f>
        <v>0</v>
      </c>
      <c r="I1692" s="224">
        <f>I1693+I1694+I1695</f>
        <v>0</v>
      </c>
      <c r="J1692" s="224">
        <f>J1693+J1694+J1695</f>
        <v>60</v>
      </c>
      <c r="K1692" s="224">
        <f t="shared" ref="K1692" si="2314">K1693+K1694+K1695</f>
        <v>27</v>
      </c>
      <c r="L1692" s="224">
        <f t="shared" ref="L1692" si="2315">L1693+L1694+L1695</f>
        <v>18</v>
      </c>
      <c r="M1692" s="224">
        <f t="shared" ref="M1692" si="2316">M1693+M1694+M1695</f>
        <v>18</v>
      </c>
      <c r="N1692" s="224">
        <f t="shared" ref="N1692" si="2317">N1693+N1694+N1695</f>
        <v>28</v>
      </c>
      <c r="O1692" s="571">
        <f t="shared" ref="O1692" si="2318">O1693+O1694+O1695</f>
        <v>91</v>
      </c>
      <c r="P1692" s="224">
        <f t="shared" ref="P1692" si="2319">P1693+P1694+P1695</f>
        <v>93</v>
      </c>
      <c r="Q1692" s="224">
        <f t="shared" ref="Q1692" si="2320">Q1693+Q1694+Q1695</f>
        <v>93</v>
      </c>
      <c r="R1692" s="224">
        <f t="shared" ref="R1692" si="2321">R1693+R1694+R1695</f>
        <v>93</v>
      </c>
      <c r="S1692" s="224">
        <f t="shared" ref="S1692" si="2322">S1693+S1694+S1695</f>
        <v>93</v>
      </c>
      <c r="T1692" s="221">
        <f t="shared" ref="T1692:T1699" si="2323">SUM(U1692:Z1692)</f>
        <v>112</v>
      </c>
      <c r="U1692" s="221">
        <f t="shared" ref="U1692:V1692" si="2324">U1693+U1694+U1695</f>
        <v>0</v>
      </c>
      <c r="V1692" s="221">
        <f t="shared" si="2324"/>
        <v>5</v>
      </c>
      <c r="W1692" s="221">
        <f>W1693+W1694+W1695</f>
        <v>107</v>
      </c>
      <c r="X1692" s="221">
        <f t="shared" ref="X1692:Z1692" si="2325">X1693+X1694+X1695</f>
        <v>0</v>
      </c>
      <c r="Y1692" s="221">
        <f t="shared" si="2325"/>
        <v>0</v>
      </c>
      <c r="Z1692" s="221">
        <f t="shared" si="2325"/>
        <v>0</v>
      </c>
      <c r="AA1692" s="229" t="s">
        <v>316</v>
      </c>
      <c r="AB1692" s="575">
        <f t="shared" ref="AB1692:AB1699" si="2326">AI1692+AX1692+BA1692+BD1692+AF1692</f>
        <v>0.16993208015058178</v>
      </c>
      <c r="AC1692" s="222">
        <f t="shared" ref="AC1692:AE1692" si="2327">AC1693+AC1694+AC1695</f>
        <v>0</v>
      </c>
      <c r="AD1692" s="222">
        <f t="shared" si="2327"/>
        <v>0</v>
      </c>
      <c r="AE1692" s="222">
        <f t="shared" si="2327"/>
        <v>0</v>
      </c>
      <c r="AF1692" s="673">
        <v>0</v>
      </c>
      <c r="AG1692" s="673">
        <v>0</v>
      </c>
      <c r="AH1692" s="673">
        <v>0</v>
      </c>
      <c r="AI1692" s="673">
        <v>7.9933580150581801E-2</v>
      </c>
      <c r="AJ1692" s="673">
        <v>27.537118361875429</v>
      </c>
      <c r="AK1692" s="673">
        <v>0.248040815040135</v>
      </c>
      <c r="AL1692" s="673">
        <v>2.1344999999999997E-3</v>
      </c>
      <c r="AM1692" s="673">
        <v>0.73533524999999988</v>
      </c>
      <c r="AN1692" s="673">
        <v>7.6641914207617335E-3</v>
      </c>
      <c r="AO1692" s="673">
        <v>5.7384999999999997E-3</v>
      </c>
      <c r="AP1692" s="673">
        <v>1.9769132500000002</v>
      </c>
      <c r="AQ1692" s="673">
        <v>1.9650816007611531E-2</v>
      </c>
      <c r="AR1692" s="673">
        <v>9.5630000000000003E-3</v>
      </c>
      <c r="AS1692" s="673">
        <v>3.2944534999999999</v>
      </c>
      <c r="AT1692" s="673">
        <v>3.4620751199378429E-2</v>
      </c>
      <c r="AU1692" s="673">
        <v>1.1908500000000001E-2</v>
      </c>
      <c r="AV1692" s="673">
        <v>4.1024782500000008</v>
      </c>
      <c r="AW1692" s="673">
        <v>4.3267786573757114E-2</v>
      </c>
      <c r="AX1692" s="673">
        <v>2.9344499999999999E-2</v>
      </c>
      <c r="AY1692" s="673">
        <v>10.109180250000001</v>
      </c>
      <c r="AZ1692" s="673">
        <v>0.10520354520150881</v>
      </c>
      <c r="BA1692" s="673">
        <v>3.0327E-2</v>
      </c>
      <c r="BB1692" s="673">
        <v>10.447651499999999</v>
      </c>
      <c r="BC1692" s="673">
        <v>0.11452862866892</v>
      </c>
      <c r="BD1692" s="673">
        <v>3.0327E-2</v>
      </c>
      <c r="BE1692" s="673">
        <v>10.447651499999999</v>
      </c>
      <c r="BF1692" s="673">
        <v>0.1202617904054</v>
      </c>
      <c r="BG1692" s="673">
        <v>3.0327E-2</v>
      </c>
      <c r="BH1692" s="673">
        <v>10.447651499999999</v>
      </c>
      <c r="BI1692" s="673">
        <v>0.12632008241894499</v>
      </c>
      <c r="BJ1692" s="673">
        <v>3.0327E-2</v>
      </c>
      <c r="BK1692" s="673">
        <v>10.447651499999999</v>
      </c>
      <c r="BL1692" s="673">
        <v>0.132721921554809</v>
      </c>
      <c r="BM1692" s="695"/>
      <c r="BN1692" s="695"/>
      <c r="BO1692" s="695"/>
      <c r="BP1692" s="695"/>
      <c r="BQ1692" s="575">
        <f>SUM(BU1692:BY1692)</f>
        <v>0</v>
      </c>
      <c r="BR1692" s="363"/>
      <c r="BS1692" s="223">
        <v>0</v>
      </c>
      <c r="BT1692" s="223">
        <v>0</v>
      </c>
      <c r="BU1692" s="223">
        <v>0</v>
      </c>
      <c r="BV1692" s="223">
        <v>0</v>
      </c>
      <c r="BW1692" s="223">
        <v>0</v>
      </c>
      <c r="BX1692" s="223">
        <v>0</v>
      </c>
      <c r="BY1692" s="223">
        <v>0</v>
      </c>
      <c r="BZ1692" s="112"/>
      <c r="CA1692" s="239"/>
      <c r="CB1692" s="112"/>
      <c r="CC1692" s="112"/>
      <c r="CD1692" s="112"/>
      <c r="CE1692" s="112"/>
      <c r="CF1692" s="246"/>
      <c r="CG1692" s="582"/>
      <c r="CH1692" s="582"/>
      <c r="CI1692" s="112"/>
      <c r="CJ1692" s="112"/>
      <c r="CK1692" s="112"/>
    </row>
    <row r="1693" spans="1:89" s="220" customFormat="1" ht="45" outlineLevel="1">
      <c r="A1693" s="222"/>
      <c r="B1693" s="222"/>
      <c r="C1693" s="569"/>
      <c r="D1693" s="219" t="s">
        <v>422</v>
      </c>
      <c r="E1693" s="222" t="s">
        <v>74</v>
      </c>
      <c r="F1693" s="222" t="s">
        <v>14</v>
      </c>
      <c r="G1693" s="599">
        <f t="shared" si="2313"/>
        <v>0</v>
      </c>
      <c r="H1693" s="570"/>
      <c r="I1693" s="571"/>
      <c r="J1693" s="570"/>
      <c r="K1693" s="224"/>
      <c r="L1693" s="224"/>
      <c r="M1693" s="224"/>
      <c r="N1693" s="224"/>
      <c r="O1693" s="571">
        <f t="shared" ref="O1693:O1698" si="2328">SUM(K1693:N1693)</f>
        <v>0</v>
      </c>
      <c r="P1693" s="224"/>
      <c r="Q1693" s="224"/>
      <c r="R1693" s="224"/>
      <c r="S1693" s="224"/>
      <c r="T1693" s="221">
        <f t="shared" si="2323"/>
        <v>0</v>
      </c>
      <c r="U1693" s="222"/>
      <c r="V1693" s="222"/>
      <c r="W1693" s="222"/>
      <c r="X1693" s="222"/>
      <c r="Y1693" s="222"/>
      <c r="Z1693" s="222"/>
      <c r="AA1693" s="229" t="s">
        <v>316</v>
      </c>
      <c r="AB1693" s="575">
        <f t="shared" si="2326"/>
        <v>0</v>
      </c>
      <c r="AC1693" s="222"/>
      <c r="AD1693" s="568"/>
      <c r="AE1693" s="578"/>
      <c r="AF1693" s="673"/>
      <c r="AG1693" s="674">
        <v>0</v>
      </c>
      <c r="AH1693" s="675"/>
      <c r="AI1693" s="673"/>
      <c r="AJ1693" s="674">
        <v>0</v>
      </c>
      <c r="AK1693" s="673"/>
      <c r="AL1693" s="673"/>
      <c r="AM1693" s="673">
        <v>0</v>
      </c>
      <c r="AN1693" s="673"/>
      <c r="AO1693" s="673"/>
      <c r="AP1693" s="673">
        <v>0</v>
      </c>
      <c r="AQ1693" s="673"/>
      <c r="AR1693" s="673"/>
      <c r="AS1693" s="673">
        <v>0</v>
      </c>
      <c r="AT1693" s="673"/>
      <c r="AU1693" s="673"/>
      <c r="AV1693" s="673">
        <v>0</v>
      </c>
      <c r="AW1693" s="673"/>
      <c r="AX1693" s="673">
        <v>0</v>
      </c>
      <c r="AY1693" s="673">
        <v>0</v>
      </c>
      <c r="AZ1693" s="673">
        <v>0</v>
      </c>
      <c r="BA1693" s="673"/>
      <c r="BB1693" s="673">
        <v>0</v>
      </c>
      <c r="BC1693" s="673"/>
      <c r="BD1693" s="673"/>
      <c r="BE1693" s="673">
        <v>0</v>
      </c>
      <c r="BF1693" s="673"/>
      <c r="BG1693" s="673"/>
      <c r="BH1693" s="673">
        <v>0</v>
      </c>
      <c r="BI1693" s="673"/>
      <c r="BJ1693" s="673"/>
      <c r="BK1693" s="673">
        <v>0</v>
      </c>
      <c r="BL1693" s="673"/>
      <c r="BM1693" s="673"/>
      <c r="BN1693" s="673"/>
      <c r="BO1693" s="673"/>
      <c r="BP1693" s="673"/>
      <c r="BQ1693" s="599">
        <f>SUM(BS1693:BW1693)</f>
        <v>0</v>
      </c>
      <c r="BR1693" s="223"/>
      <c r="BS1693" s="223"/>
      <c r="BT1693" s="223"/>
      <c r="BU1693" s="660">
        <v>0</v>
      </c>
      <c r="BV1693" s="660">
        <v>0</v>
      </c>
      <c r="BW1693" s="660">
        <v>0</v>
      </c>
      <c r="BX1693" s="660">
        <v>0</v>
      </c>
      <c r="BY1693" s="660">
        <v>0</v>
      </c>
      <c r="BZ1693" s="570"/>
      <c r="CA1693" s="223"/>
      <c r="CB1693" s="222"/>
      <c r="CC1693" s="222"/>
      <c r="CD1693" s="222"/>
      <c r="CE1693" s="222"/>
      <c r="CF1693" s="222"/>
      <c r="CG1693" s="222"/>
      <c r="CH1693" s="222"/>
      <c r="CI1693" s="221"/>
      <c r="CJ1693" s="221"/>
      <c r="CK1693" s="214"/>
    </row>
    <row r="1694" spans="1:89" s="220" customFormat="1" ht="30" outlineLevel="1">
      <c r="A1694" s="222"/>
      <c r="B1694" s="222"/>
      <c r="C1694" s="569"/>
      <c r="D1694" s="219" t="s">
        <v>423</v>
      </c>
      <c r="E1694" s="222" t="s">
        <v>345</v>
      </c>
      <c r="F1694" s="222" t="s">
        <v>14</v>
      </c>
      <c r="G1694" s="599">
        <f t="shared" si="2313"/>
        <v>105</v>
      </c>
      <c r="H1694" s="570"/>
      <c r="I1694" s="571"/>
      <c r="J1694" s="570"/>
      <c r="K1694" s="571">
        <v>17</v>
      </c>
      <c r="L1694" s="571">
        <v>1</v>
      </c>
      <c r="M1694" s="571">
        <v>0</v>
      </c>
      <c r="N1694" s="571">
        <v>17</v>
      </c>
      <c r="O1694" s="571">
        <f t="shared" si="2328"/>
        <v>35</v>
      </c>
      <c r="P1694" s="571">
        <v>35</v>
      </c>
      <c r="Q1694" s="571">
        <v>35</v>
      </c>
      <c r="R1694" s="571">
        <v>35</v>
      </c>
      <c r="S1694" s="571">
        <v>35</v>
      </c>
      <c r="T1694" s="221">
        <f t="shared" si="2323"/>
        <v>36</v>
      </c>
      <c r="U1694" s="568"/>
      <c r="V1694" s="568">
        <v>0</v>
      </c>
      <c r="W1694" s="568">
        <v>36</v>
      </c>
      <c r="X1694" s="568"/>
      <c r="Y1694" s="568"/>
      <c r="Z1694" s="568"/>
      <c r="AA1694" s="229" t="s">
        <v>316</v>
      </c>
      <c r="AB1694" s="575">
        <f t="shared" si="2326"/>
        <v>2.0097475359342903E-2</v>
      </c>
      <c r="AC1694" s="222"/>
      <c r="AD1694" s="568"/>
      <c r="AE1694" s="578"/>
      <c r="AF1694" s="673"/>
      <c r="AG1694" s="674">
        <v>0</v>
      </c>
      <c r="AH1694" s="670"/>
      <c r="AI1694" s="674">
        <v>2.0009975359342902E-2</v>
      </c>
      <c r="AJ1694" s="674">
        <v>6.89343651129363</v>
      </c>
      <c r="AK1694" s="674">
        <v>6.3162059176520763E-2</v>
      </c>
      <c r="AL1694" s="678">
        <v>8.4999999999999999E-6</v>
      </c>
      <c r="AM1694" s="674">
        <v>2.9282499999999999E-3</v>
      </c>
      <c r="AN1694" s="674">
        <v>3.0520321891063357E-5</v>
      </c>
      <c r="AO1694" s="674">
        <v>4.9999999999999998E-7</v>
      </c>
      <c r="AP1694" s="674">
        <v>1.7224999999999999E-4</v>
      </c>
      <c r="AQ1694" s="674">
        <v>1.7121909913402046E-6</v>
      </c>
      <c r="AR1694" s="674">
        <v>0</v>
      </c>
      <c r="AS1694" s="674">
        <v>0</v>
      </c>
      <c r="AT1694" s="674">
        <v>0</v>
      </c>
      <c r="AU1694" s="674">
        <v>8.4999999999999999E-6</v>
      </c>
      <c r="AV1694" s="674">
        <v>2.9282499999999999E-3</v>
      </c>
      <c r="AW1694" s="674">
        <v>3.0883502193973664E-5</v>
      </c>
      <c r="AX1694" s="673">
        <v>1.7499999999999998E-5</v>
      </c>
      <c r="AY1694" s="673">
        <v>6.0287499999999994E-3</v>
      </c>
      <c r="AZ1694" s="673">
        <v>6.3116015076377223E-5</v>
      </c>
      <c r="BA1694" s="674">
        <v>3.4999999999999997E-5</v>
      </c>
      <c r="BB1694" s="674">
        <v>1.2057499999999999E-2</v>
      </c>
      <c r="BC1694" s="674">
        <v>1.321760148848292E-4</v>
      </c>
      <c r="BD1694" s="674">
        <v>3.4999999999999997E-5</v>
      </c>
      <c r="BE1694" s="674">
        <v>1.2057499999999999E-2</v>
      </c>
      <c r="BF1694" s="674">
        <v>1.3879258298509533E-4</v>
      </c>
      <c r="BG1694" s="674">
        <v>3.4999999999999997E-5</v>
      </c>
      <c r="BH1694" s="674">
        <v>1.2057499999999999E-2</v>
      </c>
      <c r="BI1694" s="674">
        <v>1.4578437974950014E-4</v>
      </c>
      <c r="BJ1694" s="674">
        <v>3.4999999999999997E-5</v>
      </c>
      <c r="BK1694" s="674">
        <v>1.2057499999999999E-2</v>
      </c>
      <c r="BL1694" s="674">
        <v>1.5317265982188539E-4</v>
      </c>
      <c r="BM1694" s="674"/>
      <c r="BN1694" s="674"/>
      <c r="BO1694" s="674"/>
      <c r="BP1694" s="674"/>
      <c r="BQ1694" s="599">
        <f t="shared" ref="BQ1694:BQ1698" si="2329">SUM(BS1694:BW1694)</f>
        <v>0</v>
      </c>
      <c r="BR1694" s="223"/>
      <c r="BS1694" s="660"/>
      <c r="BT1694" s="660"/>
      <c r="BU1694" s="660">
        <v>0</v>
      </c>
      <c r="BV1694" s="660">
        <v>0</v>
      </c>
      <c r="BW1694" s="660">
        <v>0</v>
      </c>
      <c r="BX1694" s="660">
        <v>0</v>
      </c>
      <c r="BY1694" s="660">
        <v>0</v>
      </c>
      <c r="BZ1694" s="570"/>
      <c r="CA1694" s="223"/>
      <c r="CB1694" s="578"/>
      <c r="CC1694" s="578"/>
      <c r="CD1694" s="578"/>
      <c r="CE1694" s="578"/>
      <c r="CF1694" s="578"/>
      <c r="CG1694" s="578"/>
      <c r="CH1694" s="578"/>
      <c r="CI1694" s="578"/>
      <c r="CJ1694" s="578"/>
      <c r="CK1694" s="577"/>
    </row>
    <row r="1695" spans="1:89" s="220" customFormat="1" ht="30" outlineLevel="1">
      <c r="A1695" s="222"/>
      <c r="B1695" s="222"/>
      <c r="C1695" s="574"/>
      <c r="D1695" s="313" t="s">
        <v>424</v>
      </c>
      <c r="E1695" s="222" t="s">
        <v>75</v>
      </c>
      <c r="F1695" s="222" t="s">
        <v>14</v>
      </c>
      <c r="G1695" s="599">
        <f t="shared" si="2313"/>
        <v>232</v>
      </c>
      <c r="H1695" s="570"/>
      <c r="I1695" s="571"/>
      <c r="J1695" s="570">
        <v>60</v>
      </c>
      <c r="K1695" s="571">
        <v>10</v>
      </c>
      <c r="L1695" s="571">
        <v>17</v>
      </c>
      <c r="M1695" s="571">
        <v>18</v>
      </c>
      <c r="N1695" s="571">
        <v>11</v>
      </c>
      <c r="O1695" s="571">
        <f t="shared" si="2328"/>
        <v>56</v>
      </c>
      <c r="P1695" s="571">
        <v>58</v>
      </c>
      <c r="Q1695" s="571">
        <v>58</v>
      </c>
      <c r="R1695" s="571">
        <v>58</v>
      </c>
      <c r="S1695" s="571">
        <v>58</v>
      </c>
      <c r="T1695" s="221">
        <f t="shared" si="2323"/>
        <v>76</v>
      </c>
      <c r="U1695" s="568"/>
      <c r="V1695" s="568">
        <v>5</v>
      </c>
      <c r="W1695" s="568">
        <v>71</v>
      </c>
      <c r="X1695" s="568"/>
      <c r="Y1695" s="568"/>
      <c r="Z1695" s="568"/>
      <c r="AA1695" s="296" t="s">
        <v>316</v>
      </c>
      <c r="AB1695" s="575">
        <f t="shared" si="2326"/>
        <v>0.14983460479123889</v>
      </c>
      <c r="AC1695" s="212"/>
      <c r="AD1695" s="568"/>
      <c r="AE1695" s="584"/>
      <c r="AF1695" s="677"/>
      <c r="AG1695" s="674">
        <v>0</v>
      </c>
      <c r="AH1695" s="670"/>
      <c r="AI1695" s="674">
        <v>5.9923604791238899E-2</v>
      </c>
      <c r="AJ1695" s="674">
        <v>20.6436818505818</v>
      </c>
      <c r="AK1695" s="674">
        <v>0.18487875586361424</v>
      </c>
      <c r="AL1695" s="678">
        <v>2.1259999999999999E-3</v>
      </c>
      <c r="AM1695" s="674">
        <v>0.73240699999999992</v>
      </c>
      <c r="AN1695" s="674">
        <v>7.6336710988706702E-3</v>
      </c>
      <c r="AO1695" s="674">
        <v>5.738E-3</v>
      </c>
      <c r="AP1695" s="674">
        <v>1.9767410000000001</v>
      </c>
      <c r="AQ1695" s="674">
        <v>1.9649103816620189E-2</v>
      </c>
      <c r="AR1695" s="674">
        <v>9.5630000000000003E-3</v>
      </c>
      <c r="AS1695" s="674">
        <v>3.2944534999999999</v>
      </c>
      <c r="AT1695" s="676">
        <v>3.4620751199378429E-2</v>
      </c>
      <c r="AU1695" s="674">
        <v>1.1900000000000001E-2</v>
      </c>
      <c r="AV1695" s="674">
        <v>4.0995500000000007</v>
      </c>
      <c r="AW1695" s="674">
        <v>4.3236903071563138E-2</v>
      </c>
      <c r="AX1695" s="673">
        <v>2.9326999999999999E-2</v>
      </c>
      <c r="AY1695" s="673">
        <v>10.103151500000001</v>
      </c>
      <c r="AZ1695" s="673">
        <v>0.10514042918643243</v>
      </c>
      <c r="BA1695" s="674">
        <v>3.0291999999999999E-2</v>
      </c>
      <c r="BB1695" s="674">
        <v>10.435594</v>
      </c>
      <c r="BC1695" s="674">
        <v>0.11439645265403517</v>
      </c>
      <c r="BD1695" s="674">
        <v>3.0291999999999999E-2</v>
      </c>
      <c r="BE1695" s="674">
        <v>10.435594</v>
      </c>
      <c r="BF1695" s="674">
        <v>0.12012299782241491</v>
      </c>
      <c r="BG1695" s="674">
        <v>3.0291999999999999E-2</v>
      </c>
      <c r="BH1695" s="674">
        <v>10.435594</v>
      </c>
      <c r="BI1695" s="674">
        <v>0.1261742980391955</v>
      </c>
      <c r="BJ1695" s="674">
        <v>3.0291999999999999E-2</v>
      </c>
      <c r="BK1695" s="674">
        <v>10.435594</v>
      </c>
      <c r="BL1695" s="674">
        <v>0.1325687488949871</v>
      </c>
      <c r="BM1695" s="674"/>
      <c r="BN1695" s="674"/>
      <c r="BO1695" s="674"/>
      <c r="BP1695" s="674"/>
      <c r="BQ1695" s="599">
        <f t="shared" si="2329"/>
        <v>0</v>
      </c>
      <c r="BR1695" s="223">
        <v>0</v>
      </c>
      <c r="BS1695" s="660">
        <v>0</v>
      </c>
      <c r="BT1695" s="660">
        <v>0</v>
      </c>
      <c r="BU1695" s="660">
        <v>0</v>
      </c>
      <c r="BV1695" s="660">
        <v>0</v>
      </c>
      <c r="BW1695" s="660">
        <v>0</v>
      </c>
      <c r="BX1695" s="660">
        <v>0</v>
      </c>
      <c r="BY1695" s="660">
        <v>0</v>
      </c>
      <c r="BZ1695" s="570"/>
      <c r="CA1695" s="223"/>
      <c r="CB1695" s="578"/>
      <c r="CC1695" s="578"/>
      <c r="CD1695" s="578"/>
      <c r="CE1695" s="578"/>
      <c r="CF1695" s="578"/>
      <c r="CG1695" s="578"/>
      <c r="CH1695" s="578"/>
      <c r="CI1695" s="578"/>
      <c r="CJ1695" s="578"/>
      <c r="CK1695" s="577"/>
    </row>
    <row r="1696" spans="1:89" s="220" customFormat="1" ht="30" outlineLevel="1">
      <c r="A1696" s="222"/>
      <c r="B1696" s="222"/>
      <c r="C1696" s="466"/>
      <c r="D1696" s="467" t="s">
        <v>425</v>
      </c>
      <c r="E1696" s="222" t="s">
        <v>75</v>
      </c>
      <c r="F1696" s="222" t="s">
        <v>14</v>
      </c>
      <c r="G1696" s="599">
        <f t="shared" si="2313"/>
        <v>238</v>
      </c>
      <c r="H1696" s="570"/>
      <c r="I1696" s="571"/>
      <c r="J1696" s="570">
        <v>196</v>
      </c>
      <c r="K1696" s="571">
        <v>3</v>
      </c>
      <c r="L1696" s="571">
        <v>6</v>
      </c>
      <c r="M1696" s="571">
        <v>2</v>
      </c>
      <c r="N1696" s="571">
        <v>4</v>
      </c>
      <c r="O1696" s="571">
        <f t="shared" si="2328"/>
        <v>15</v>
      </c>
      <c r="P1696" s="571">
        <v>14</v>
      </c>
      <c r="Q1696" s="571">
        <v>13</v>
      </c>
      <c r="R1696" s="571">
        <v>12</v>
      </c>
      <c r="S1696" s="571">
        <v>11</v>
      </c>
      <c r="T1696" s="221">
        <f t="shared" si="2323"/>
        <v>15</v>
      </c>
      <c r="U1696" s="568"/>
      <c r="V1696" s="568">
        <v>6</v>
      </c>
      <c r="W1696" s="568">
        <v>9</v>
      </c>
      <c r="X1696" s="568"/>
      <c r="Y1696" s="568"/>
      <c r="Z1696" s="568"/>
      <c r="AA1696" s="222" t="s">
        <v>316</v>
      </c>
      <c r="AB1696" s="575">
        <f t="shared" si="2326"/>
        <v>1.5719401000000002</v>
      </c>
      <c r="AC1696" s="222"/>
      <c r="AD1696" s="568"/>
      <c r="AE1696" s="584"/>
      <c r="AF1696" s="673"/>
      <c r="AG1696" s="674">
        <v>0</v>
      </c>
      <c r="AH1696" s="680"/>
      <c r="AI1696" s="674">
        <v>3.5566099999999996E-2</v>
      </c>
      <c r="AJ1696" s="674">
        <v>12.252521449999998</v>
      </c>
      <c r="AK1696" s="674">
        <v>0.11492896485300001</v>
      </c>
      <c r="AL1696" s="674">
        <v>0.113931</v>
      </c>
      <c r="AM1696" s="678">
        <v>39.249229499999998</v>
      </c>
      <c r="AN1696" s="674">
        <v>0.40908362274949878</v>
      </c>
      <c r="AO1696" s="674">
        <v>0.17402500000000001</v>
      </c>
      <c r="AP1696" s="678">
        <v>59.951612500000003</v>
      </c>
      <c r="AQ1696" s="674">
        <v>0.59592807453595831</v>
      </c>
      <c r="AR1696" s="674">
        <v>0.11393200000000001</v>
      </c>
      <c r="AS1696" s="678">
        <v>39.249574000000003</v>
      </c>
      <c r="AT1696" s="674">
        <v>0.41246590250419146</v>
      </c>
      <c r="AU1696" s="674">
        <v>0.13671800000000001</v>
      </c>
      <c r="AV1696" s="678">
        <v>47.099350999999999</v>
      </c>
      <c r="AW1696" s="674">
        <v>0.49674478270066968</v>
      </c>
      <c r="AX1696" s="673">
        <v>0.53860600000000003</v>
      </c>
      <c r="AY1696" s="673">
        <v>185.54976699999997</v>
      </c>
      <c r="AZ1696" s="673">
        <v>1.9142223824903182</v>
      </c>
      <c r="BA1696" s="674">
        <v>0.51167600000000002</v>
      </c>
      <c r="BB1696" s="678">
        <v>176.27238199999999</v>
      </c>
      <c r="BC1696" s="674">
        <v>1.9323227026345677</v>
      </c>
      <c r="BD1696" s="674">
        <v>0.48609200000000002</v>
      </c>
      <c r="BE1696" s="678">
        <v>167.45869400000001</v>
      </c>
      <c r="BF1696" s="674">
        <v>1.9275989785254564</v>
      </c>
      <c r="BG1696" s="674">
        <v>0.461787</v>
      </c>
      <c r="BH1696" s="678">
        <v>159.0856215</v>
      </c>
      <c r="BI1696" s="674">
        <v>1.9234666106109264</v>
      </c>
      <c r="BJ1696" s="674">
        <v>0.43869799999999998</v>
      </c>
      <c r="BK1696" s="678">
        <v>151.131461</v>
      </c>
      <c r="BL1696" s="674">
        <v>1.9199011291011849</v>
      </c>
      <c r="BM1696" s="674"/>
      <c r="BN1696" s="674"/>
      <c r="BO1696" s="674"/>
      <c r="BP1696" s="674"/>
      <c r="BQ1696" s="599">
        <f t="shared" si="2329"/>
        <v>1.8918788216029034</v>
      </c>
      <c r="BR1696" s="223"/>
      <c r="BS1696" s="660"/>
      <c r="BT1696" s="660">
        <v>1.102219503571787</v>
      </c>
      <c r="BU1696" s="660">
        <v>0.27683031803111652</v>
      </c>
      <c r="BV1696" s="660">
        <v>0.26298899999999997</v>
      </c>
      <c r="BW1696" s="660">
        <v>0.24984000000000001</v>
      </c>
      <c r="BX1696" s="660">
        <v>0.237348</v>
      </c>
      <c r="BY1696" s="660">
        <v>0.22548099999999999</v>
      </c>
      <c r="BZ1696" s="570"/>
      <c r="CA1696" s="223"/>
      <c r="CB1696" s="578"/>
      <c r="CC1696" s="568">
        <v>0</v>
      </c>
      <c r="CD1696" s="568"/>
      <c r="CE1696" s="568"/>
      <c r="CF1696" s="568"/>
      <c r="CG1696" s="568"/>
      <c r="CH1696" s="568"/>
      <c r="CI1696" s="578"/>
      <c r="CJ1696" s="578"/>
      <c r="CK1696" s="577"/>
    </row>
    <row r="1697" spans="1:89" ht="30" outlineLevel="1">
      <c r="A1697" s="222"/>
      <c r="B1697" s="222"/>
      <c r="C1697" s="468"/>
      <c r="D1697" s="467" t="s">
        <v>371</v>
      </c>
      <c r="E1697" s="222" t="s">
        <v>75</v>
      </c>
      <c r="F1697" s="222" t="s">
        <v>14</v>
      </c>
      <c r="G1697" s="599">
        <f t="shared" si="2313"/>
        <v>81</v>
      </c>
      <c r="H1697" s="570"/>
      <c r="I1697" s="571"/>
      <c r="J1697" s="570"/>
      <c r="K1697" s="571">
        <v>7</v>
      </c>
      <c r="L1697" s="571">
        <v>7</v>
      </c>
      <c r="M1697" s="571">
        <v>7</v>
      </c>
      <c r="N1697" s="571">
        <v>5</v>
      </c>
      <c r="O1697" s="571">
        <f t="shared" si="2328"/>
        <v>26</v>
      </c>
      <c r="P1697" s="571">
        <v>27</v>
      </c>
      <c r="Q1697" s="571">
        <v>28</v>
      </c>
      <c r="R1697" s="571">
        <v>29</v>
      </c>
      <c r="S1697" s="571">
        <v>30</v>
      </c>
      <c r="T1697" s="221">
        <f t="shared" si="2323"/>
        <v>28</v>
      </c>
      <c r="U1697" s="568"/>
      <c r="V1697" s="568">
        <v>13</v>
      </c>
      <c r="W1697" s="568">
        <v>15</v>
      </c>
      <c r="X1697" s="568"/>
      <c r="Y1697" s="568"/>
      <c r="Z1697" s="568"/>
      <c r="AA1697" s="222" t="s">
        <v>316</v>
      </c>
      <c r="AB1697" s="575">
        <f t="shared" si="2326"/>
        <v>3.8476649999999997</v>
      </c>
      <c r="AC1697" s="222"/>
      <c r="AD1697" s="568"/>
      <c r="AE1697" s="584"/>
      <c r="AF1697" s="673"/>
      <c r="AG1697" s="674">
        <v>0</v>
      </c>
      <c r="AH1697" s="680"/>
      <c r="AI1697" s="674">
        <v>3.25325</v>
      </c>
      <c r="AJ1697" s="674">
        <v>1120.744625</v>
      </c>
      <c r="AK1697" s="674">
        <v>12.038516291311998</v>
      </c>
      <c r="AL1697" s="674">
        <v>6.2468000000000003E-2</v>
      </c>
      <c r="AM1697" s="678">
        <v>21.520226000000001</v>
      </c>
      <c r="AN1697" s="674">
        <v>0.41703631727982154</v>
      </c>
      <c r="AO1697" s="674">
        <v>7.6413999999999996E-2</v>
      </c>
      <c r="AP1697" s="678">
        <v>26.324622999999999</v>
      </c>
      <c r="AQ1697" s="674">
        <v>0.4905894088618431</v>
      </c>
      <c r="AR1697" s="674">
        <v>6.5222000000000002E-2</v>
      </c>
      <c r="AS1697" s="678">
        <v>22.468979000000001</v>
      </c>
      <c r="AT1697" s="674">
        <v>0.42906778670344253</v>
      </c>
      <c r="AU1697" s="674">
        <v>1.7354999999999999E-2</v>
      </c>
      <c r="AV1697" s="678">
        <v>5.9787974999999998</v>
      </c>
      <c r="AW1697" s="674">
        <v>0.11561160751200025</v>
      </c>
      <c r="AX1697" s="673">
        <v>0.22145900000000002</v>
      </c>
      <c r="AY1697" s="673">
        <v>76.2926255</v>
      </c>
      <c r="AZ1697" s="673">
        <v>1.4523051203571073</v>
      </c>
      <c r="BA1697" s="674">
        <v>0.19567499999999999</v>
      </c>
      <c r="BB1697" s="678">
        <v>67.410037500000001</v>
      </c>
      <c r="BC1697" s="674">
        <v>1.3468265629086813</v>
      </c>
      <c r="BD1697" s="674">
        <v>0.17728099999999999</v>
      </c>
      <c r="BE1697" s="678">
        <v>61.073304499999999</v>
      </c>
      <c r="BF1697" s="674">
        <v>1.2835355235760395</v>
      </c>
      <c r="BG1697" s="674">
        <v>0.160549</v>
      </c>
      <c r="BH1697" s="678">
        <v>55.309130500000002</v>
      </c>
      <c r="BI1697" s="674">
        <v>1.2203252565292955</v>
      </c>
      <c r="BJ1697" s="674">
        <v>0.145341</v>
      </c>
      <c r="BK1697" s="678">
        <v>50.069974500000001</v>
      </c>
      <c r="BL1697" s="674">
        <v>1.1597779041873271</v>
      </c>
      <c r="BM1697" s="674"/>
      <c r="BN1697" s="674"/>
      <c r="BO1697" s="674"/>
      <c r="BP1697" s="674"/>
      <c r="BQ1697" s="599">
        <f t="shared" si="2329"/>
        <v>14.212916384761394</v>
      </c>
      <c r="BR1697" s="223"/>
      <c r="BS1697" s="660"/>
      <c r="BT1697" s="665">
        <v>8.7064732099358988</v>
      </c>
      <c r="BU1697" s="660">
        <v>2.0540094642120414</v>
      </c>
      <c r="BV1697" s="660">
        <v>1.9767256101476542</v>
      </c>
      <c r="BW1697" s="660">
        <v>1.4757081004658001</v>
      </c>
      <c r="BX1697" s="660">
        <v>1.3765213627602346</v>
      </c>
      <c r="BY1697" s="660">
        <v>1.283513771050439</v>
      </c>
      <c r="BZ1697" s="570">
        <f>SUM(CA1697:CD1697)</f>
        <v>1.83312231</v>
      </c>
      <c r="CA1697" s="223"/>
      <c r="CB1697" s="578"/>
      <c r="CC1697" s="568">
        <v>1.83312231</v>
      </c>
      <c r="CD1697" s="568"/>
      <c r="CE1697" s="568"/>
      <c r="CF1697" s="568"/>
      <c r="CG1697" s="568"/>
      <c r="CH1697" s="568"/>
      <c r="CI1697" s="578"/>
      <c r="CJ1697" s="578"/>
      <c r="CK1697" s="577"/>
    </row>
    <row r="1698" spans="1:89" ht="30" outlineLevel="1">
      <c r="A1698" s="222"/>
      <c r="B1698" s="222"/>
      <c r="C1698" s="466"/>
      <c r="D1698" s="469" t="s">
        <v>366</v>
      </c>
      <c r="E1698" s="226" t="s">
        <v>75</v>
      </c>
      <c r="F1698" s="226" t="s">
        <v>14</v>
      </c>
      <c r="G1698" s="599">
        <f t="shared" si="2313"/>
        <v>1764</v>
      </c>
      <c r="H1698" s="225"/>
      <c r="I1698" s="571"/>
      <c r="J1698" s="225">
        <v>417</v>
      </c>
      <c r="K1698" s="571">
        <v>109</v>
      </c>
      <c r="L1698" s="571">
        <v>109</v>
      </c>
      <c r="M1698" s="571">
        <v>109</v>
      </c>
      <c r="N1698" s="571">
        <v>109</v>
      </c>
      <c r="O1698" s="571">
        <f t="shared" si="2328"/>
        <v>436</v>
      </c>
      <c r="P1698" s="571">
        <v>449</v>
      </c>
      <c r="Q1698" s="571">
        <v>462</v>
      </c>
      <c r="R1698" s="571">
        <v>476</v>
      </c>
      <c r="S1698" s="571">
        <v>490</v>
      </c>
      <c r="T1698" s="221">
        <f t="shared" si="2323"/>
        <v>731</v>
      </c>
      <c r="U1698" s="568"/>
      <c r="V1698" s="568"/>
      <c r="W1698" s="568">
        <v>731</v>
      </c>
      <c r="X1698" s="568"/>
      <c r="Y1698" s="568"/>
      <c r="Z1698" s="568"/>
      <c r="AA1698" s="222" t="s">
        <v>316</v>
      </c>
      <c r="AB1698" s="575">
        <f t="shared" si="2326"/>
        <v>3.2088665559999998</v>
      </c>
      <c r="AC1698" s="222">
        <f>-AC1697-AC1696-AC1695-AC1694-AC1693</f>
        <v>0</v>
      </c>
      <c r="AD1698" s="568">
        <f t="shared" ref="AD1698" si="2330">AC1698*344.5</f>
        <v>0</v>
      </c>
      <c r="AE1698" s="584">
        <f>-AE1697-AE1696-AE1695-AE1694-AE1693</f>
        <v>0</v>
      </c>
      <c r="AF1698" s="677"/>
      <c r="AG1698" s="674">
        <v>0</v>
      </c>
      <c r="AH1698" s="680"/>
      <c r="AI1698" s="674">
        <v>2.195784556</v>
      </c>
      <c r="AJ1698" s="674">
        <v>756.44777954200003</v>
      </c>
      <c r="AK1698" s="674">
        <v>6.73261865083815</v>
      </c>
      <c r="AL1698" s="674">
        <v>5.4579999999999997E-2</v>
      </c>
      <c r="AM1698" s="674">
        <v>18.802809999999997</v>
      </c>
      <c r="AN1698" s="674">
        <v>0.19597637280167507</v>
      </c>
      <c r="AO1698" s="674">
        <v>0.11742900000000001</v>
      </c>
      <c r="AP1698" s="674">
        <v>40.454290499999999</v>
      </c>
      <c r="AQ1698" s="674">
        <v>0.40212175184417781</v>
      </c>
      <c r="AR1698" s="674">
        <v>7.3785000000000003E-2</v>
      </c>
      <c r="AS1698" s="674">
        <v>25.4189325</v>
      </c>
      <c r="AT1698" s="674">
        <v>0.26712246441975712</v>
      </c>
      <c r="AU1698" s="674">
        <v>0.11153399999999999</v>
      </c>
      <c r="AV1698" s="674">
        <v>38.423462999999998</v>
      </c>
      <c r="AW1698" s="674">
        <v>0.40524241572972458</v>
      </c>
      <c r="AX1698" s="673">
        <v>0.35732799999999998</v>
      </c>
      <c r="AY1698" s="673">
        <v>123.09949599999999</v>
      </c>
      <c r="AZ1698" s="673">
        <v>1.2704630047953345</v>
      </c>
      <c r="BA1698" s="674">
        <v>0.33652399999999999</v>
      </c>
      <c r="BB1698" s="674">
        <v>115.932518</v>
      </c>
      <c r="BC1698" s="674">
        <v>1.2708686066600647</v>
      </c>
      <c r="BD1698" s="674">
        <v>0.31923000000000001</v>
      </c>
      <c r="BE1698" s="674">
        <v>109.97473500000001</v>
      </c>
      <c r="BF1698" s="674">
        <v>1.2659073218951997</v>
      </c>
      <c r="BG1698" s="674">
        <v>0.30321100000000001</v>
      </c>
      <c r="BH1698" s="674">
        <v>104.45618950000001</v>
      </c>
      <c r="BI1698" s="674">
        <v>1.2629550733778769</v>
      </c>
      <c r="BJ1698" s="674">
        <v>0.28774300000000003</v>
      </c>
      <c r="BK1698" s="674">
        <v>99.127463500000005</v>
      </c>
      <c r="BL1698" s="674">
        <v>1.2592674472893934</v>
      </c>
      <c r="BM1698" s="674"/>
      <c r="BN1698" s="674"/>
      <c r="BO1698" s="674"/>
      <c r="BP1698" s="674"/>
      <c r="BQ1698" s="599">
        <f t="shared" si="2329"/>
        <v>34.175032205012521</v>
      </c>
      <c r="BR1698" s="223"/>
      <c r="BS1698" s="660"/>
      <c r="BT1698" s="660">
        <v>6.4410526894630431</v>
      </c>
      <c r="BU1698" s="660">
        <v>8.3423844890539236</v>
      </c>
      <c r="BV1698" s="660">
        <v>9.7007190286187228</v>
      </c>
      <c r="BW1698" s="660">
        <v>9.6908759978768302</v>
      </c>
      <c r="BX1698" s="660">
        <v>10.491024771913718</v>
      </c>
      <c r="BY1698" s="660">
        <v>10.917839733386062</v>
      </c>
      <c r="BZ1698" s="570">
        <f>SUM(CA1698:CD1698)</f>
        <v>4.8518101580000002</v>
      </c>
      <c r="CA1698" s="223"/>
      <c r="CB1698" s="578"/>
      <c r="CC1698" s="568">
        <v>4.8518101580000002</v>
      </c>
      <c r="CD1698" s="568"/>
      <c r="CE1698" s="568"/>
      <c r="CF1698" s="568"/>
      <c r="CG1698" s="568"/>
      <c r="CH1698" s="568"/>
      <c r="CI1698" s="578"/>
      <c r="CJ1698" s="578"/>
      <c r="CK1698" s="577"/>
    </row>
    <row r="1699" spans="1:89" outlineLevel="1">
      <c r="A1699" s="222"/>
      <c r="B1699" s="222"/>
      <c r="C1699" s="218" t="s">
        <v>104</v>
      </c>
      <c r="D1699" s="222"/>
      <c r="E1699" s="222"/>
      <c r="F1699" s="222"/>
      <c r="G1699" s="225">
        <f t="shared" si="2313"/>
        <v>0</v>
      </c>
      <c r="H1699" s="225"/>
      <c r="I1699" s="224"/>
      <c r="J1699" s="225"/>
      <c r="K1699" s="224"/>
      <c r="L1699" s="224"/>
      <c r="M1699" s="224"/>
      <c r="N1699" s="224"/>
      <c r="O1699" s="224"/>
      <c r="P1699" s="224"/>
      <c r="Q1699" s="224"/>
      <c r="R1699" s="224"/>
      <c r="S1699" s="224"/>
      <c r="T1699" s="221">
        <f t="shared" si="2323"/>
        <v>0</v>
      </c>
      <c r="U1699" s="222"/>
      <c r="V1699" s="222"/>
      <c r="W1699" s="222"/>
      <c r="X1699" s="222"/>
      <c r="Y1699" s="222"/>
      <c r="Z1699" s="222"/>
      <c r="AA1699" s="222"/>
      <c r="AB1699" s="575">
        <f t="shared" si="2326"/>
        <v>0</v>
      </c>
      <c r="AC1699" s="247"/>
      <c r="AD1699" s="247"/>
      <c r="AE1699" s="247"/>
      <c r="AF1699" s="696"/>
      <c r="AG1699" s="696"/>
      <c r="AH1699" s="696"/>
      <c r="AI1699" s="673"/>
      <c r="AJ1699" s="673"/>
      <c r="AK1699" s="673"/>
      <c r="AL1699" s="673"/>
      <c r="AM1699" s="673"/>
      <c r="AN1699" s="673"/>
      <c r="AO1699" s="673"/>
      <c r="AP1699" s="673"/>
      <c r="AQ1699" s="673"/>
      <c r="AR1699" s="673"/>
      <c r="AS1699" s="673"/>
      <c r="AT1699" s="673"/>
      <c r="AU1699" s="673"/>
      <c r="AV1699" s="673"/>
      <c r="AW1699" s="673"/>
      <c r="AX1699" s="673">
        <v>0</v>
      </c>
      <c r="AY1699" s="673">
        <v>0</v>
      </c>
      <c r="AZ1699" s="673">
        <v>0</v>
      </c>
      <c r="BA1699" s="673"/>
      <c r="BB1699" s="673"/>
      <c r="BC1699" s="673"/>
      <c r="BD1699" s="673"/>
      <c r="BE1699" s="673"/>
      <c r="BF1699" s="673"/>
      <c r="BG1699" s="673"/>
      <c r="BH1699" s="673"/>
      <c r="BI1699" s="673"/>
      <c r="BJ1699" s="673"/>
      <c r="BK1699" s="673"/>
      <c r="BL1699" s="673"/>
      <c r="BM1699" s="673"/>
      <c r="BN1699" s="673"/>
      <c r="BO1699" s="673"/>
      <c r="BP1699" s="673"/>
      <c r="BQ1699" s="575"/>
      <c r="BR1699" s="223"/>
      <c r="BS1699" s="223"/>
      <c r="BT1699" s="223"/>
      <c r="BU1699" s="223"/>
      <c r="BV1699" s="223"/>
      <c r="BW1699" s="223"/>
      <c r="BX1699" s="223"/>
      <c r="BY1699" s="223"/>
      <c r="BZ1699" s="225">
        <f>SUM(CA1699:CD1699)</f>
        <v>0</v>
      </c>
      <c r="CA1699" s="223"/>
      <c r="CB1699" s="222"/>
      <c r="CC1699" s="222"/>
      <c r="CD1699" s="222"/>
      <c r="CE1699" s="222"/>
      <c r="CF1699" s="226"/>
      <c r="CG1699" s="568"/>
      <c r="CH1699" s="568"/>
      <c r="CI1699" s="89"/>
      <c r="CJ1699" s="89"/>
      <c r="CK1699" s="222"/>
    </row>
    <row r="1700" spans="1:89" outlineLevel="1">
      <c r="A1700" s="117"/>
      <c r="B1700" s="117"/>
      <c r="C1700" s="97"/>
      <c r="D1700" s="124" t="s">
        <v>13</v>
      </c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24"/>
      <c r="AB1700" s="575">
        <f>SUM(AB1693:AB1699)</f>
        <v>8.7984037361505809</v>
      </c>
      <c r="AC1700" s="247">
        <f t="shared" ref="AC1700:AH1700" si="2331">SUM(AC1693:AC1699)</f>
        <v>0</v>
      </c>
      <c r="AD1700" s="247">
        <f t="shared" si="2331"/>
        <v>0</v>
      </c>
      <c r="AE1700" s="247">
        <f t="shared" si="2331"/>
        <v>0</v>
      </c>
      <c r="AF1700" s="225">
        <f t="shared" si="2331"/>
        <v>0</v>
      </c>
      <c r="AG1700" s="225">
        <f t="shared" si="2331"/>
        <v>0</v>
      </c>
      <c r="AH1700" s="225">
        <f t="shared" si="2331"/>
        <v>0</v>
      </c>
      <c r="AI1700" s="111">
        <f>SUM(AI1693:AI1699)</f>
        <v>5.5645342361505818</v>
      </c>
      <c r="AJ1700" s="225">
        <f t="shared" ref="AJ1700:AK1700" si="2332">SUM(AJ1693:AJ1699)</f>
        <v>1916.9820443538756</v>
      </c>
      <c r="AK1700" s="225">
        <f t="shared" si="2332"/>
        <v>19.134104722043283</v>
      </c>
      <c r="AL1700" s="111">
        <f t="shared" ref="AL1700" si="2333">SUM(AL1693:AL1699)</f>
        <v>0.2331135</v>
      </c>
      <c r="AM1700" s="111">
        <f t="shared" ref="AM1700" si="2334">SUM(AM1693:AM1699)</f>
        <v>80.307600749999992</v>
      </c>
      <c r="AN1700" s="111">
        <f t="shared" ref="AN1700" si="2335">SUM(AN1693:AN1699)</f>
        <v>1.029760504251757</v>
      </c>
      <c r="AO1700" s="111">
        <f t="shared" ref="AO1700" si="2336">SUM(AO1693:AO1699)</f>
        <v>0.37360650000000001</v>
      </c>
      <c r="AP1700" s="111">
        <f t="shared" ref="AP1700" si="2337">SUM(AP1693:AP1699)</f>
        <v>128.70743924999999</v>
      </c>
      <c r="AQ1700" s="111">
        <f t="shared" ref="AQ1700" si="2338">SUM(AQ1693:AQ1699)</f>
        <v>1.5082900512495907</v>
      </c>
      <c r="AR1700" s="111">
        <f t="shared" ref="AR1700" si="2339">SUM(AR1693:AR1699)</f>
        <v>0.26250200000000001</v>
      </c>
      <c r="AS1700" s="111">
        <f t="shared" ref="AS1700" si="2340">SUM(AS1693:AS1699)</f>
        <v>90.431939</v>
      </c>
      <c r="AT1700" s="111">
        <f t="shared" ref="AT1700" si="2341">SUM(AT1693:AT1699)</f>
        <v>1.1432769048267695</v>
      </c>
      <c r="AU1700" s="111">
        <f t="shared" ref="AU1700" si="2342">SUM(AU1693:AU1699)</f>
        <v>0.27751550000000003</v>
      </c>
      <c r="AV1700" s="111">
        <f t="shared" ref="AV1700" si="2343">SUM(AV1693:AV1699)</f>
        <v>95.60408975</v>
      </c>
      <c r="AW1700" s="111">
        <f t="shared" ref="AW1700" si="2344">SUM(AW1693:AW1699)</f>
        <v>1.0608665925161516</v>
      </c>
      <c r="AX1700" s="111">
        <f t="shared" ref="AX1700" si="2345">SUM(AX1693:AX1699)</f>
        <v>1.1467375</v>
      </c>
      <c r="AY1700" s="111">
        <f t="shared" ref="AY1700" si="2346">SUM(AY1693:AY1699)</f>
        <v>395.05106874999996</v>
      </c>
      <c r="AZ1700" s="111">
        <f t="shared" ref="AZ1700" si="2347">SUM(AZ1693:AZ1699)</f>
        <v>4.742194052844269</v>
      </c>
      <c r="BA1700" s="111">
        <f t="shared" ref="BA1700" si="2348">SUM(BA1693:BA1699)</f>
        <v>1.0742020000000001</v>
      </c>
      <c r="BB1700" s="111">
        <f t="shared" ref="BB1700" si="2349">SUM(BB1693:BB1699)</f>
        <v>370.062589</v>
      </c>
      <c r="BC1700" s="111">
        <f t="shared" ref="BC1700" si="2350">SUM(BC1693:BC1699)</f>
        <v>4.664546500872234</v>
      </c>
      <c r="BD1700" s="111">
        <f t="shared" ref="BD1700" si="2351">SUM(BD1693:BD1699)</f>
        <v>1.0129300000000001</v>
      </c>
      <c r="BE1700" s="111">
        <f t="shared" ref="BE1700" si="2352">SUM(BE1693:BE1699)</f>
        <v>348.954385</v>
      </c>
      <c r="BF1700" s="111">
        <f t="shared" ref="BF1700" si="2353">SUM(BF1693:BF1699)</f>
        <v>4.5973036144020956</v>
      </c>
      <c r="BG1700" s="111">
        <f t="shared" ref="BG1700" si="2354">SUM(BG1693:BG1699)</f>
        <v>0.955874</v>
      </c>
      <c r="BH1700" s="111">
        <f t="shared" ref="BH1700" si="2355">SUM(BH1693:BH1699)</f>
        <v>329.29859300000004</v>
      </c>
      <c r="BI1700" s="111">
        <f t="shared" ref="BI1700" si="2356">SUM(BI1693:BI1699)</f>
        <v>4.5330670229370433</v>
      </c>
      <c r="BJ1700" s="225">
        <f t="shared" ref="BJ1700" si="2357">SUM(BJ1693:BJ1699)</f>
        <v>0.90210900000000005</v>
      </c>
      <c r="BK1700" s="225">
        <f t="shared" ref="BK1700" si="2358">SUM(BK1693:BK1699)</f>
        <v>310.77655049999998</v>
      </c>
      <c r="BL1700" s="225">
        <f t="shared" ref="BL1700" si="2359">SUM(BL1693:BL1699)</f>
        <v>4.471668402132714</v>
      </c>
      <c r="BM1700" s="112">
        <f t="shared" ref="BM1700" si="2360">SUM(BM1693:BM1699)</f>
        <v>0</v>
      </c>
      <c r="BN1700" s="112">
        <f t="shared" ref="BN1700" si="2361">SUM(BN1693:BN1699)</f>
        <v>0</v>
      </c>
      <c r="BO1700" s="112">
        <f t="shared" ref="BO1700" si="2362">SUM(BO1693:BO1699)</f>
        <v>0</v>
      </c>
      <c r="BP1700" s="112">
        <f t="shared" ref="BP1700" si="2363">SUM(BP1693:BP1699)</f>
        <v>0</v>
      </c>
      <c r="BQ1700" s="111">
        <f t="shared" ref="BQ1700" si="2364">SUM(BQ1693:BQ1699)</f>
        <v>50.279827411376814</v>
      </c>
      <c r="BR1700" s="247">
        <f t="shared" ref="BR1700" si="2365">SUM(BR1693:BR1699)</f>
        <v>0</v>
      </c>
      <c r="BS1700" s="111">
        <f t="shared" ref="BS1700" si="2366">SUM(BS1693:BS1699)</f>
        <v>0</v>
      </c>
      <c r="BT1700" s="111">
        <f>SUM(BT1693:BT1699)</f>
        <v>16.249745402970728</v>
      </c>
      <c r="BU1700" s="111">
        <f t="shared" ref="BU1700" si="2367">SUM(BU1693:BU1699)</f>
        <v>10.673224271297082</v>
      </c>
      <c r="BV1700" s="111">
        <f t="shared" ref="BV1700" si="2368">SUM(BV1693:BV1699)</f>
        <v>11.940433638766377</v>
      </c>
      <c r="BW1700" s="111">
        <f t="shared" ref="BW1700" si="2369">SUM(BW1693:BW1699)</f>
        <v>11.416424098342631</v>
      </c>
      <c r="BX1700" s="225">
        <f t="shared" ref="BX1700" si="2370">SUM(BX1693:BX1699)</f>
        <v>12.104894134673952</v>
      </c>
      <c r="BY1700" s="225">
        <f t="shared" ref="BY1700" si="2371">SUM(BY1693:BY1699)</f>
        <v>12.426834504436501</v>
      </c>
      <c r="BZ1700" s="225">
        <f t="shared" ref="BZ1700" si="2372">SUM(BZ1693:BZ1699)</f>
        <v>6.6849324680000004</v>
      </c>
      <c r="CA1700" s="247">
        <f t="shared" ref="CA1700" si="2373">SUM(CA1693:CA1699)</f>
        <v>0</v>
      </c>
      <c r="CB1700" s="225">
        <f>SUM(CB1693:CB1699)</f>
        <v>0</v>
      </c>
      <c r="CC1700" s="225">
        <f t="shared" ref="CC1700" si="2374">SUM(CC1693:CC1699)</f>
        <v>6.6849324680000004</v>
      </c>
      <c r="CD1700" s="225">
        <f t="shared" ref="CD1700" si="2375">SUM(CD1693:CD1699)</f>
        <v>0</v>
      </c>
      <c r="CE1700" s="225">
        <f t="shared" ref="CE1700" si="2376">SUM(CE1693:CE1699)</f>
        <v>0</v>
      </c>
      <c r="CF1700" s="225">
        <f t="shared" ref="CF1700" si="2377">SUM(CF1693:CF1699)</f>
        <v>0</v>
      </c>
      <c r="CG1700" s="225">
        <f t="shared" ref="CG1700" si="2378">SUM(CG1693:CG1699)</f>
        <v>0</v>
      </c>
      <c r="CH1700" s="225">
        <f t="shared" ref="CH1700" si="2379">SUM(CH1693:CH1699)</f>
        <v>0</v>
      </c>
      <c r="CI1700" s="89"/>
      <c r="CJ1700" s="89"/>
      <c r="CK1700" s="222"/>
    </row>
    <row r="1701" spans="1:89" hidden="1" outlineLevel="1">
      <c r="A1701" s="117"/>
      <c r="B1701" s="117"/>
      <c r="C1701" s="95" t="s">
        <v>45</v>
      </c>
      <c r="D1701" s="122" t="s">
        <v>105</v>
      </c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23"/>
      <c r="AB1701" s="112"/>
      <c r="AC1701" s="246"/>
      <c r="AD1701" s="246"/>
      <c r="AE1701" s="246"/>
      <c r="AF1701" s="246"/>
      <c r="AG1701" s="246"/>
      <c r="AH1701" s="246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246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246"/>
      <c r="CG1701" s="582"/>
      <c r="CH1701" s="582"/>
      <c r="CI1701" s="112"/>
      <c r="CJ1701" s="112"/>
      <c r="CK1701" s="112"/>
    </row>
    <row r="1702" spans="1:89" hidden="1" outlineLevel="1">
      <c r="A1702" s="117"/>
      <c r="B1702" s="117"/>
      <c r="C1702" s="95"/>
      <c r="D1702" s="122"/>
      <c r="E1702" s="123"/>
      <c r="F1702" s="123"/>
      <c r="G1702" s="111">
        <f>J1702+O1702+P1702+Q1702+R1702</f>
        <v>0</v>
      </c>
      <c r="H1702" s="225">
        <f t="shared" ref="H1702:J1704" si="2380">SUM(I1702:L1702)</f>
        <v>0</v>
      </c>
      <c r="I1702" s="225">
        <f t="shared" si="2380"/>
        <v>0</v>
      </c>
      <c r="J1702" s="111">
        <f t="shared" si="2380"/>
        <v>0</v>
      </c>
      <c r="K1702" s="123"/>
      <c r="L1702" s="123"/>
      <c r="M1702" s="123"/>
      <c r="N1702" s="123"/>
      <c r="O1702" s="123"/>
      <c r="P1702" s="123"/>
      <c r="Q1702" s="123"/>
      <c r="R1702" s="123"/>
      <c r="S1702" s="221"/>
      <c r="T1702" s="123"/>
      <c r="U1702" s="123"/>
      <c r="V1702" s="123"/>
      <c r="W1702" s="123"/>
      <c r="X1702" s="123"/>
      <c r="Y1702" s="123"/>
      <c r="Z1702" s="221"/>
      <c r="AA1702" s="123"/>
      <c r="AB1702" s="111">
        <f>AI1702+AX1702+BA1702+BD1702+BG1702</f>
        <v>0</v>
      </c>
      <c r="AC1702" s="247"/>
      <c r="AD1702" s="247"/>
      <c r="AE1702" s="247"/>
      <c r="AF1702" s="247"/>
      <c r="AG1702" s="247"/>
      <c r="AH1702" s="247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221"/>
      <c r="BK1702" s="221"/>
      <c r="BL1702" s="221"/>
      <c r="BM1702" s="124"/>
      <c r="BN1702" s="124"/>
      <c r="BO1702" s="124"/>
      <c r="BP1702" s="124"/>
      <c r="BQ1702" s="111">
        <f>SUM(BS1702:BW1702)</f>
        <v>0</v>
      </c>
      <c r="BR1702" s="247"/>
      <c r="BS1702" s="123"/>
      <c r="BT1702" s="123"/>
      <c r="BU1702" s="123"/>
      <c r="BV1702" s="123"/>
      <c r="BW1702" s="123"/>
      <c r="BX1702" s="221"/>
      <c r="BY1702" s="221"/>
      <c r="BZ1702" s="111">
        <f>SUM(CA1702:CD1702)</f>
        <v>0</v>
      </c>
      <c r="CA1702" s="123"/>
      <c r="CB1702" s="123"/>
      <c r="CC1702" s="123"/>
      <c r="CD1702" s="123"/>
      <c r="CE1702" s="221"/>
      <c r="CF1702" s="229"/>
      <c r="CG1702" s="578"/>
      <c r="CH1702" s="578"/>
      <c r="CI1702" s="123"/>
      <c r="CJ1702" s="123"/>
      <c r="CK1702" s="117"/>
    </row>
    <row r="1703" spans="1:89" hidden="1" outlineLevel="1">
      <c r="A1703" s="117"/>
      <c r="B1703" s="117"/>
      <c r="C1703" s="95"/>
      <c r="D1703" s="122"/>
      <c r="E1703" s="123"/>
      <c r="F1703" s="123"/>
      <c r="G1703" s="111">
        <f>J1703+O1703+P1703+Q1703+R1703</f>
        <v>0</v>
      </c>
      <c r="H1703" s="225">
        <f t="shared" si="2380"/>
        <v>0</v>
      </c>
      <c r="I1703" s="225">
        <f t="shared" si="2380"/>
        <v>0</v>
      </c>
      <c r="J1703" s="111">
        <f t="shared" si="2380"/>
        <v>0</v>
      </c>
      <c r="K1703" s="90"/>
      <c r="L1703" s="90"/>
      <c r="M1703" s="90"/>
      <c r="N1703" s="90"/>
      <c r="O1703" s="90"/>
      <c r="P1703" s="90"/>
      <c r="Q1703" s="90"/>
      <c r="R1703" s="90"/>
      <c r="S1703" s="224"/>
      <c r="T1703" s="87"/>
      <c r="U1703" s="87"/>
      <c r="V1703" s="87"/>
      <c r="W1703" s="87"/>
      <c r="X1703" s="87"/>
      <c r="Y1703" s="87"/>
      <c r="Z1703" s="222"/>
      <c r="AA1703" s="123"/>
      <c r="AB1703" s="111">
        <f>AI1703+AX1703+BA1703+BD1703+BG1703</f>
        <v>0</v>
      </c>
      <c r="AC1703" s="247"/>
      <c r="AD1703" s="247"/>
      <c r="AE1703" s="247"/>
      <c r="AF1703" s="247"/>
      <c r="AG1703" s="247"/>
      <c r="AH1703" s="247"/>
      <c r="AI1703" s="87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221"/>
      <c r="BK1703" s="221"/>
      <c r="BL1703" s="221"/>
      <c r="BM1703" s="124"/>
      <c r="BN1703" s="124"/>
      <c r="BO1703" s="124"/>
      <c r="BP1703" s="124"/>
      <c r="BQ1703" s="111">
        <f>SUM(BS1703:BW1703)</f>
        <v>0</v>
      </c>
      <c r="BR1703" s="247"/>
      <c r="BS1703" s="123"/>
      <c r="BT1703" s="123"/>
      <c r="BU1703" s="123"/>
      <c r="BV1703" s="123"/>
      <c r="BW1703" s="123"/>
      <c r="BX1703" s="221"/>
      <c r="BY1703" s="221"/>
      <c r="BZ1703" s="111">
        <f>SUM(CA1703:CD1703)</f>
        <v>0</v>
      </c>
      <c r="CA1703" s="123"/>
      <c r="CB1703" s="123"/>
      <c r="CC1703" s="123"/>
      <c r="CD1703" s="123"/>
      <c r="CE1703" s="221"/>
      <c r="CF1703" s="229"/>
      <c r="CG1703" s="578"/>
      <c r="CH1703" s="578"/>
      <c r="CI1703" s="123"/>
      <c r="CJ1703" s="123"/>
      <c r="CK1703" s="117"/>
    </row>
    <row r="1704" spans="1:89" hidden="1" outlineLevel="1">
      <c r="A1704" s="117"/>
      <c r="B1704" s="117"/>
      <c r="C1704" s="95" t="s">
        <v>104</v>
      </c>
      <c r="D1704" s="122"/>
      <c r="E1704" s="123"/>
      <c r="F1704" s="123"/>
      <c r="G1704" s="111">
        <f>J1704+O1704+P1704+Q1704+R1704</f>
        <v>0</v>
      </c>
      <c r="H1704" s="225">
        <f t="shared" si="2380"/>
        <v>0</v>
      </c>
      <c r="I1704" s="225">
        <f t="shared" si="2380"/>
        <v>0</v>
      </c>
      <c r="J1704" s="111">
        <f t="shared" si="2380"/>
        <v>0</v>
      </c>
      <c r="K1704" s="90"/>
      <c r="L1704" s="90"/>
      <c r="M1704" s="90"/>
      <c r="N1704" s="90"/>
      <c r="O1704" s="90"/>
      <c r="P1704" s="90"/>
      <c r="Q1704" s="90"/>
      <c r="R1704" s="90"/>
      <c r="S1704" s="224"/>
      <c r="T1704" s="87"/>
      <c r="U1704" s="87"/>
      <c r="V1704" s="87"/>
      <c r="W1704" s="87"/>
      <c r="X1704" s="87"/>
      <c r="Y1704" s="87"/>
      <c r="Z1704" s="222"/>
      <c r="AA1704" s="123"/>
      <c r="AB1704" s="111">
        <f>AI1704+AX1704+BA1704+BD1704+BG1704</f>
        <v>0</v>
      </c>
      <c r="AC1704" s="247"/>
      <c r="AD1704" s="247"/>
      <c r="AE1704" s="247"/>
      <c r="AF1704" s="247"/>
      <c r="AG1704" s="247"/>
      <c r="AH1704" s="247"/>
      <c r="AI1704" s="87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221"/>
      <c r="BK1704" s="221"/>
      <c r="BL1704" s="221"/>
      <c r="BM1704" s="124"/>
      <c r="BN1704" s="124"/>
      <c r="BO1704" s="124"/>
      <c r="BP1704" s="124"/>
      <c r="BQ1704" s="111">
        <f>SUM(BS1704:BW1704)</f>
        <v>0</v>
      </c>
      <c r="BR1704" s="247"/>
      <c r="BS1704" s="123"/>
      <c r="BT1704" s="123"/>
      <c r="BU1704" s="123"/>
      <c r="BV1704" s="123"/>
      <c r="BW1704" s="123"/>
      <c r="BX1704" s="221"/>
      <c r="BY1704" s="221"/>
      <c r="BZ1704" s="111">
        <f>SUM(CA1704:CD1704)</f>
        <v>0</v>
      </c>
      <c r="CA1704" s="123"/>
      <c r="CB1704" s="123"/>
      <c r="CC1704" s="123"/>
      <c r="CD1704" s="123"/>
      <c r="CE1704" s="221"/>
      <c r="CF1704" s="229"/>
      <c r="CG1704" s="578"/>
      <c r="CH1704" s="578"/>
      <c r="CI1704" s="123"/>
      <c r="CJ1704" s="123"/>
      <c r="CK1704" s="117"/>
    </row>
    <row r="1705" spans="1:89" hidden="1" outlineLevel="1">
      <c r="A1705" s="117"/>
      <c r="B1705" s="117"/>
      <c r="C1705" s="97"/>
      <c r="D1705" s="124" t="s">
        <v>13</v>
      </c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24"/>
      <c r="AB1705" s="111">
        <f>SUM(AB1702:AB1704)</f>
        <v>0</v>
      </c>
      <c r="AC1705" s="247"/>
      <c r="AD1705" s="247"/>
      <c r="AE1705" s="247"/>
      <c r="AF1705" s="247"/>
      <c r="AG1705" s="247"/>
      <c r="AH1705" s="247"/>
      <c r="AI1705" s="111">
        <f>SUM(AI1702:AI1704)</f>
        <v>0</v>
      </c>
      <c r="AJ1705" s="111">
        <f>SUM(AJ1702:AJ1704)</f>
        <v>0</v>
      </c>
      <c r="AK1705" s="111">
        <f t="shared" ref="AK1705:BI1705" si="2381">SUM(AK1702:AK1704)</f>
        <v>0</v>
      </c>
      <c r="AL1705" s="111">
        <f t="shared" si="2381"/>
        <v>0</v>
      </c>
      <c r="AM1705" s="111">
        <f t="shared" si="2381"/>
        <v>0</v>
      </c>
      <c r="AN1705" s="111">
        <f t="shared" si="2381"/>
        <v>0</v>
      </c>
      <c r="AO1705" s="111">
        <f t="shared" si="2381"/>
        <v>0</v>
      </c>
      <c r="AP1705" s="111">
        <f t="shared" si="2381"/>
        <v>0</v>
      </c>
      <c r="AQ1705" s="111">
        <f t="shared" si="2381"/>
        <v>0</v>
      </c>
      <c r="AR1705" s="111">
        <f t="shared" si="2381"/>
        <v>0</v>
      </c>
      <c r="AS1705" s="111">
        <f t="shared" si="2381"/>
        <v>0</v>
      </c>
      <c r="AT1705" s="111">
        <f t="shared" si="2381"/>
        <v>0</v>
      </c>
      <c r="AU1705" s="111">
        <f t="shared" si="2381"/>
        <v>0</v>
      </c>
      <c r="AV1705" s="111">
        <f t="shared" si="2381"/>
        <v>0</v>
      </c>
      <c r="AW1705" s="111">
        <f t="shared" si="2381"/>
        <v>0</v>
      </c>
      <c r="AX1705" s="111">
        <f t="shared" si="2381"/>
        <v>0</v>
      </c>
      <c r="AY1705" s="111">
        <f t="shared" si="2381"/>
        <v>0</v>
      </c>
      <c r="AZ1705" s="111">
        <f t="shared" si="2381"/>
        <v>0</v>
      </c>
      <c r="BA1705" s="111">
        <f t="shared" si="2381"/>
        <v>0</v>
      </c>
      <c r="BB1705" s="111">
        <f t="shared" si="2381"/>
        <v>0</v>
      </c>
      <c r="BC1705" s="111">
        <f t="shared" si="2381"/>
        <v>0</v>
      </c>
      <c r="BD1705" s="111">
        <f t="shared" si="2381"/>
        <v>0</v>
      </c>
      <c r="BE1705" s="111">
        <f t="shared" si="2381"/>
        <v>0</v>
      </c>
      <c r="BF1705" s="111">
        <f t="shared" si="2381"/>
        <v>0</v>
      </c>
      <c r="BG1705" s="111">
        <f t="shared" si="2381"/>
        <v>0</v>
      </c>
      <c r="BH1705" s="111">
        <f t="shared" si="2381"/>
        <v>0</v>
      </c>
      <c r="BI1705" s="111">
        <f t="shared" si="2381"/>
        <v>0</v>
      </c>
      <c r="BJ1705" s="225">
        <f>SUM(BJ1702:BJ1704)</f>
        <v>0</v>
      </c>
      <c r="BK1705" s="225">
        <f>SUM(BK1702:BK1704)</f>
        <v>0</v>
      </c>
      <c r="BL1705" s="225">
        <f>SUM(BL1702:BL1704)</f>
        <v>0</v>
      </c>
      <c r="BM1705" s="112"/>
      <c r="BN1705" s="112"/>
      <c r="BO1705" s="112"/>
      <c r="BP1705" s="112"/>
      <c r="BQ1705" s="111">
        <f t="shared" ref="BQ1705:CD1705" si="2382">SUM(BQ1702:BQ1704)</f>
        <v>0</v>
      </c>
      <c r="BR1705" s="247"/>
      <c r="BS1705" s="111">
        <f t="shared" si="2382"/>
        <v>0</v>
      </c>
      <c r="BT1705" s="111">
        <f t="shared" si="2382"/>
        <v>0</v>
      </c>
      <c r="BU1705" s="111">
        <f t="shared" si="2382"/>
        <v>0</v>
      </c>
      <c r="BV1705" s="111">
        <f t="shared" si="2382"/>
        <v>0</v>
      </c>
      <c r="BW1705" s="111">
        <f t="shared" si="2382"/>
        <v>0</v>
      </c>
      <c r="BX1705" s="225">
        <f>SUM(BX1702:BX1704)</f>
        <v>0</v>
      </c>
      <c r="BY1705" s="225">
        <f>SUM(BY1702:BY1704)</f>
        <v>0</v>
      </c>
      <c r="BZ1705" s="111">
        <f t="shared" si="2382"/>
        <v>0</v>
      </c>
      <c r="CA1705" s="111">
        <f t="shared" si="2382"/>
        <v>0</v>
      </c>
      <c r="CB1705" s="111">
        <f t="shared" si="2382"/>
        <v>0</v>
      </c>
      <c r="CC1705" s="111">
        <f t="shared" si="2382"/>
        <v>0</v>
      </c>
      <c r="CD1705" s="111">
        <f t="shared" si="2382"/>
        <v>0</v>
      </c>
      <c r="CE1705" s="225">
        <f>SUM(CE1702:CE1704)</f>
        <v>0</v>
      </c>
      <c r="CF1705" s="247"/>
      <c r="CG1705" s="570"/>
      <c r="CH1705" s="570"/>
      <c r="CI1705" s="112"/>
      <c r="CJ1705" s="112"/>
      <c r="CK1705" s="112"/>
    </row>
    <row r="1706" spans="1:89" ht="45" hidden="1" outlineLevel="1">
      <c r="A1706" s="117"/>
      <c r="B1706" s="117"/>
      <c r="C1706" s="98" t="s">
        <v>46</v>
      </c>
      <c r="D1706" s="38" t="s">
        <v>290</v>
      </c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23"/>
      <c r="AB1706" s="112"/>
      <c r="AC1706" s="246"/>
      <c r="AD1706" s="246"/>
      <c r="AE1706" s="246"/>
      <c r="AF1706" s="246"/>
      <c r="AG1706" s="246"/>
      <c r="AH1706" s="246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246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246"/>
      <c r="CG1706" s="582"/>
      <c r="CH1706" s="582"/>
      <c r="CI1706" s="112"/>
      <c r="CJ1706" s="112"/>
      <c r="CK1706" s="112"/>
    </row>
    <row r="1707" spans="1:89" hidden="1" outlineLevel="1">
      <c r="A1707" s="117"/>
      <c r="B1707" s="117"/>
      <c r="C1707" s="95" t="s">
        <v>124</v>
      </c>
      <c r="D1707" s="122" t="s">
        <v>101</v>
      </c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24"/>
      <c r="AB1707" s="112"/>
      <c r="AC1707" s="246"/>
      <c r="AD1707" s="246"/>
      <c r="AE1707" s="246"/>
      <c r="AF1707" s="246"/>
      <c r="AG1707" s="246"/>
      <c r="AH1707" s="246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246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246"/>
      <c r="CG1707" s="582"/>
      <c r="CH1707" s="582"/>
      <c r="CI1707" s="112"/>
      <c r="CJ1707" s="112"/>
      <c r="CK1707" s="112"/>
    </row>
    <row r="1708" spans="1:89" hidden="1" outlineLevel="1">
      <c r="A1708" s="117"/>
      <c r="B1708" s="117"/>
      <c r="C1708" s="99"/>
      <c r="D1708" s="117"/>
      <c r="E1708" s="124"/>
      <c r="F1708" s="124"/>
      <c r="G1708" s="111">
        <f>J1708+O1708+P1708+Q1708+R1708</f>
        <v>0</v>
      </c>
      <c r="H1708" s="225">
        <f t="shared" ref="H1708:J1710" si="2383">SUM(I1708:L1708)</f>
        <v>0</v>
      </c>
      <c r="I1708" s="225">
        <f t="shared" si="2383"/>
        <v>0</v>
      </c>
      <c r="J1708" s="111">
        <f t="shared" si="2383"/>
        <v>0</v>
      </c>
      <c r="K1708" s="123"/>
      <c r="L1708" s="123"/>
      <c r="M1708" s="123"/>
      <c r="N1708" s="123"/>
      <c r="O1708" s="123"/>
      <c r="P1708" s="123"/>
      <c r="Q1708" s="123"/>
      <c r="R1708" s="123"/>
      <c r="S1708" s="221"/>
      <c r="T1708" s="123"/>
      <c r="U1708" s="123"/>
      <c r="V1708" s="123"/>
      <c r="W1708" s="123"/>
      <c r="X1708" s="123"/>
      <c r="Y1708" s="123"/>
      <c r="Z1708" s="221"/>
      <c r="AA1708" s="124"/>
      <c r="AB1708" s="111">
        <f>AI1708+AX1708+BA1708+BD1708+BG1708</f>
        <v>0</v>
      </c>
      <c r="AC1708" s="247"/>
      <c r="AD1708" s="247"/>
      <c r="AE1708" s="247"/>
      <c r="AF1708" s="247"/>
      <c r="AG1708" s="247"/>
      <c r="AH1708" s="247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221"/>
      <c r="BK1708" s="221"/>
      <c r="BL1708" s="221"/>
      <c r="BM1708" s="124"/>
      <c r="BN1708" s="124"/>
      <c r="BO1708" s="124"/>
      <c r="BP1708" s="124"/>
      <c r="BQ1708" s="111">
        <f>SUM(BS1708:BW1708)</f>
        <v>0</v>
      </c>
      <c r="BR1708" s="247"/>
      <c r="BS1708" s="123"/>
      <c r="BT1708" s="123"/>
      <c r="BU1708" s="123"/>
      <c r="BV1708" s="123"/>
      <c r="BW1708" s="123"/>
      <c r="BX1708" s="221"/>
      <c r="BY1708" s="221"/>
      <c r="BZ1708" s="111">
        <f>SUM(CA1708:CD1708)</f>
        <v>0</v>
      </c>
      <c r="CA1708" s="123"/>
      <c r="CB1708" s="123"/>
      <c r="CC1708" s="123"/>
      <c r="CD1708" s="123"/>
      <c r="CE1708" s="221"/>
      <c r="CF1708" s="229"/>
      <c r="CG1708" s="578"/>
      <c r="CH1708" s="578"/>
      <c r="CI1708" s="124"/>
      <c r="CJ1708" s="124"/>
      <c r="CK1708" s="117"/>
    </row>
    <row r="1709" spans="1:89" hidden="1" outlineLevel="1">
      <c r="A1709" s="117"/>
      <c r="B1709" s="117"/>
      <c r="C1709" s="99"/>
      <c r="D1709" s="117"/>
      <c r="E1709" s="124"/>
      <c r="F1709" s="124"/>
      <c r="G1709" s="111">
        <f>J1709+O1709+P1709+Q1709+R1709</f>
        <v>0</v>
      </c>
      <c r="H1709" s="225">
        <f t="shared" si="2383"/>
        <v>0</v>
      </c>
      <c r="I1709" s="225">
        <f t="shared" si="2383"/>
        <v>0</v>
      </c>
      <c r="J1709" s="111">
        <f t="shared" si="2383"/>
        <v>0</v>
      </c>
      <c r="K1709" s="90"/>
      <c r="L1709" s="90"/>
      <c r="M1709" s="90"/>
      <c r="N1709" s="90"/>
      <c r="O1709" s="90"/>
      <c r="P1709" s="90"/>
      <c r="Q1709" s="90"/>
      <c r="R1709" s="90"/>
      <c r="S1709" s="224"/>
      <c r="T1709" s="87"/>
      <c r="U1709" s="87"/>
      <c r="V1709" s="87"/>
      <c r="W1709" s="87"/>
      <c r="X1709" s="87"/>
      <c r="Y1709" s="87"/>
      <c r="Z1709" s="222"/>
      <c r="AA1709" s="124"/>
      <c r="AB1709" s="111">
        <f>AI1709+AX1709+BA1709+BD1709+BG1709</f>
        <v>0</v>
      </c>
      <c r="AC1709" s="247"/>
      <c r="AD1709" s="247"/>
      <c r="AE1709" s="247"/>
      <c r="AF1709" s="247"/>
      <c r="AG1709" s="247"/>
      <c r="AH1709" s="247"/>
      <c r="AI1709" s="87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221"/>
      <c r="BK1709" s="221"/>
      <c r="BL1709" s="221"/>
      <c r="BM1709" s="124"/>
      <c r="BN1709" s="124"/>
      <c r="BO1709" s="124"/>
      <c r="BP1709" s="124"/>
      <c r="BQ1709" s="111">
        <f>SUM(BS1709:BW1709)</f>
        <v>0</v>
      </c>
      <c r="BR1709" s="247"/>
      <c r="BS1709" s="87"/>
      <c r="BT1709" s="87"/>
      <c r="BU1709" s="87"/>
      <c r="BV1709" s="87"/>
      <c r="BW1709" s="87"/>
      <c r="BX1709" s="222"/>
      <c r="BY1709" s="222"/>
      <c r="BZ1709" s="111">
        <f>SUM(CA1709:CD1709)</f>
        <v>0</v>
      </c>
      <c r="CA1709" s="87"/>
      <c r="CB1709" s="87"/>
      <c r="CC1709" s="87"/>
      <c r="CD1709" s="87"/>
      <c r="CE1709" s="222"/>
      <c r="CF1709" s="226"/>
      <c r="CG1709" s="568"/>
      <c r="CH1709" s="568"/>
      <c r="CI1709" s="124"/>
      <c r="CJ1709" s="124"/>
      <c r="CK1709" s="117"/>
    </row>
    <row r="1710" spans="1:89" hidden="1" outlineLevel="1">
      <c r="A1710" s="117"/>
      <c r="B1710" s="117"/>
      <c r="C1710" s="99" t="s">
        <v>104</v>
      </c>
      <c r="D1710" s="117"/>
      <c r="E1710" s="124"/>
      <c r="F1710" s="124"/>
      <c r="G1710" s="111">
        <f>J1710+O1710+P1710+Q1710+R1710</f>
        <v>0</v>
      </c>
      <c r="H1710" s="225">
        <f t="shared" si="2383"/>
        <v>0</v>
      </c>
      <c r="I1710" s="225">
        <f t="shared" si="2383"/>
        <v>0</v>
      </c>
      <c r="J1710" s="111">
        <f t="shared" si="2383"/>
        <v>0</v>
      </c>
      <c r="K1710" s="90"/>
      <c r="L1710" s="90"/>
      <c r="M1710" s="90"/>
      <c r="N1710" s="90"/>
      <c r="O1710" s="90"/>
      <c r="P1710" s="90"/>
      <c r="Q1710" s="90"/>
      <c r="R1710" s="90"/>
      <c r="S1710" s="224"/>
      <c r="T1710" s="87"/>
      <c r="U1710" s="87"/>
      <c r="V1710" s="87"/>
      <c r="W1710" s="87"/>
      <c r="X1710" s="87"/>
      <c r="Y1710" s="87"/>
      <c r="Z1710" s="222"/>
      <c r="AA1710" s="124"/>
      <c r="AB1710" s="111">
        <f>AI1710+AX1710+BA1710+BD1710+BG1710</f>
        <v>0</v>
      </c>
      <c r="AC1710" s="247"/>
      <c r="AD1710" s="247"/>
      <c r="AE1710" s="247"/>
      <c r="AF1710" s="247"/>
      <c r="AG1710" s="247"/>
      <c r="AH1710" s="247"/>
      <c r="AI1710" s="87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221"/>
      <c r="BK1710" s="221"/>
      <c r="BL1710" s="221"/>
      <c r="BM1710" s="124"/>
      <c r="BN1710" s="124"/>
      <c r="BO1710" s="124"/>
      <c r="BP1710" s="124"/>
      <c r="BQ1710" s="111">
        <f>SUM(BS1710:BW1710)</f>
        <v>0</v>
      </c>
      <c r="BR1710" s="247"/>
      <c r="BS1710" s="87"/>
      <c r="BT1710" s="87"/>
      <c r="BU1710" s="87"/>
      <c r="BV1710" s="87"/>
      <c r="BW1710" s="87"/>
      <c r="BX1710" s="222"/>
      <c r="BY1710" s="222"/>
      <c r="BZ1710" s="111">
        <f>SUM(CA1710:CD1710)</f>
        <v>0</v>
      </c>
      <c r="CA1710" s="87"/>
      <c r="CB1710" s="87"/>
      <c r="CC1710" s="87"/>
      <c r="CD1710" s="87"/>
      <c r="CE1710" s="222"/>
      <c r="CF1710" s="226"/>
      <c r="CG1710" s="568"/>
      <c r="CH1710" s="568"/>
      <c r="CI1710" s="124"/>
      <c r="CJ1710" s="124"/>
      <c r="CK1710" s="117"/>
    </row>
    <row r="1711" spans="1:89" hidden="1" outlineLevel="1">
      <c r="A1711" s="117"/>
      <c r="B1711" s="117"/>
      <c r="C1711" s="97"/>
      <c r="D1711" s="124" t="s">
        <v>13</v>
      </c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24"/>
      <c r="AB1711" s="111">
        <f>SUM(AB1708:AB1710)</f>
        <v>0</v>
      </c>
      <c r="AC1711" s="247"/>
      <c r="AD1711" s="247"/>
      <c r="AE1711" s="247"/>
      <c r="AF1711" s="247"/>
      <c r="AG1711" s="247"/>
      <c r="AH1711" s="247"/>
      <c r="AI1711" s="111">
        <f>SUM(AI1708:AI1710)</f>
        <v>0</v>
      </c>
      <c r="AJ1711" s="111">
        <f>SUM(AJ1708:AJ1710)</f>
        <v>0</v>
      </c>
      <c r="AK1711" s="111">
        <f t="shared" ref="AK1711:BI1711" si="2384">SUM(AK1708:AK1710)</f>
        <v>0</v>
      </c>
      <c r="AL1711" s="111">
        <f t="shared" si="2384"/>
        <v>0</v>
      </c>
      <c r="AM1711" s="111">
        <f t="shared" si="2384"/>
        <v>0</v>
      </c>
      <c r="AN1711" s="111">
        <f t="shared" si="2384"/>
        <v>0</v>
      </c>
      <c r="AO1711" s="111">
        <f t="shared" si="2384"/>
        <v>0</v>
      </c>
      <c r="AP1711" s="111">
        <f t="shared" si="2384"/>
        <v>0</v>
      </c>
      <c r="AQ1711" s="111">
        <f t="shared" si="2384"/>
        <v>0</v>
      </c>
      <c r="AR1711" s="111">
        <f t="shared" si="2384"/>
        <v>0</v>
      </c>
      <c r="AS1711" s="111">
        <f t="shared" si="2384"/>
        <v>0</v>
      </c>
      <c r="AT1711" s="111">
        <f t="shared" si="2384"/>
        <v>0</v>
      </c>
      <c r="AU1711" s="111">
        <f t="shared" si="2384"/>
        <v>0</v>
      </c>
      <c r="AV1711" s="111">
        <f t="shared" si="2384"/>
        <v>0</v>
      </c>
      <c r="AW1711" s="111">
        <f t="shared" si="2384"/>
        <v>0</v>
      </c>
      <c r="AX1711" s="111">
        <f t="shared" si="2384"/>
        <v>0</v>
      </c>
      <c r="AY1711" s="111">
        <f t="shared" si="2384"/>
        <v>0</v>
      </c>
      <c r="AZ1711" s="111">
        <f t="shared" si="2384"/>
        <v>0</v>
      </c>
      <c r="BA1711" s="111">
        <f t="shared" si="2384"/>
        <v>0</v>
      </c>
      <c r="BB1711" s="111">
        <f t="shared" si="2384"/>
        <v>0</v>
      </c>
      <c r="BC1711" s="111">
        <f t="shared" si="2384"/>
        <v>0</v>
      </c>
      <c r="BD1711" s="111">
        <f t="shared" si="2384"/>
        <v>0</v>
      </c>
      <c r="BE1711" s="111">
        <f t="shared" si="2384"/>
        <v>0</v>
      </c>
      <c r="BF1711" s="111">
        <f t="shared" si="2384"/>
        <v>0</v>
      </c>
      <c r="BG1711" s="111">
        <f t="shared" si="2384"/>
        <v>0</v>
      </c>
      <c r="BH1711" s="111">
        <f t="shared" si="2384"/>
        <v>0</v>
      </c>
      <c r="BI1711" s="111">
        <f t="shared" si="2384"/>
        <v>0</v>
      </c>
      <c r="BJ1711" s="225">
        <f>SUM(BJ1708:BJ1710)</f>
        <v>0</v>
      </c>
      <c r="BK1711" s="225">
        <f>SUM(BK1708:BK1710)</f>
        <v>0</v>
      </c>
      <c r="BL1711" s="225">
        <f>SUM(BL1708:BL1710)</f>
        <v>0</v>
      </c>
      <c r="BM1711" s="112"/>
      <c r="BN1711" s="112"/>
      <c r="BO1711" s="112"/>
      <c r="BP1711" s="112"/>
      <c r="BQ1711" s="111">
        <f t="shared" ref="BQ1711:CD1711" si="2385">SUM(BQ1708:BQ1710)</f>
        <v>0</v>
      </c>
      <c r="BR1711" s="247"/>
      <c r="BS1711" s="111">
        <f t="shared" si="2385"/>
        <v>0</v>
      </c>
      <c r="BT1711" s="111">
        <f t="shared" si="2385"/>
        <v>0</v>
      </c>
      <c r="BU1711" s="111">
        <f t="shared" si="2385"/>
        <v>0</v>
      </c>
      <c r="BV1711" s="111">
        <f t="shared" si="2385"/>
        <v>0</v>
      </c>
      <c r="BW1711" s="111">
        <f t="shared" si="2385"/>
        <v>0</v>
      </c>
      <c r="BX1711" s="225">
        <f>SUM(BX1708:BX1710)</f>
        <v>0</v>
      </c>
      <c r="BY1711" s="225">
        <f>SUM(BY1708:BY1710)</f>
        <v>0</v>
      </c>
      <c r="BZ1711" s="111">
        <f t="shared" si="2385"/>
        <v>0</v>
      </c>
      <c r="CA1711" s="111">
        <f t="shared" si="2385"/>
        <v>0</v>
      </c>
      <c r="CB1711" s="111">
        <f t="shared" si="2385"/>
        <v>0</v>
      </c>
      <c r="CC1711" s="111">
        <f t="shared" si="2385"/>
        <v>0</v>
      </c>
      <c r="CD1711" s="111">
        <f t="shared" si="2385"/>
        <v>0</v>
      </c>
      <c r="CE1711" s="225">
        <f>SUM(CE1708:CE1710)</f>
        <v>0</v>
      </c>
      <c r="CF1711" s="247"/>
      <c r="CG1711" s="570"/>
      <c r="CH1711" s="570"/>
      <c r="CI1711" s="112"/>
      <c r="CJ1711" s="112"/>
      <c r="CK1711" s="112"/>
    </row>
    <row r="1712" spans="1:89" hidden="1" outlineLevel="1">
      <c r="A1712" s="117"/>
      <c r="B1712" s="117"/>
      <c r="C1712" s="95" t="s">
        <v>125</v>
      </c>
      <c r="D1712" s="122" t="s">
        <v>105</v>
      </c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24"/>
      <c r="AB1712" s="112"/>
      <c r="AC1712" s="246"/>
      <c r="AD1712" s="246"/>
      <c r="AE1712" s="246"/>
      <c r="AF1712" s="246"/>
      <c r="AG1712" s="246"/>
      <c r="AH1712" s="246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246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246"/>
      <c r="CG1712" s="582"/>
      <c r="CH1712" s="582"/>
      <c r="CI1712" s="112"/>
      <c r="CJ1712" s="112"/>
      <c r="CK1712" s="112"/>
    </row>
    <row r="1713" spans="1:89" hidden="1" outlineLevel="1">
      <c r="A1713" s="117"/>
      <c r="B1713" s="117"/>
      <c r="C1713" s="100"/>
      <c r="D1713" s="117"/>
      <c r="E1713" s="124"/>
      <c r="F1713" s="124"/>
      <c r="G1713" s="111">
        <f>J1713+O1713+P1713+Q1713+R1713</f>
        <v>0</v>
      </c>
      <c r="H1713" s="225">
        <f t="shared" ref="H1713:J1715" si="2386">SUM(I1713:L1713)</f>
        <v>0</v>
      </c>
      <c r="I1713" s="225">
        <f t="shared" si="2386"/>
        <v>0</v>
      </c>
      <c r="J1713" s="111">
        <f t="shared" si="2386"/>
        <v>0</v>
      </c>
      <c r="K1713" s="123"/>
      <c r="L1713" s="123"/>
      <c r="M1713" s="123"/>
      <c r="N1713" s="123"/>
      <c r="O1713" s="123"/>
      <c r="P1713" s="123"/>
      <c r="Q1713" s="123"/>
      <c r="R1713" s="123"/>
      <c r="S1713" s="221"/>
      <c r="T1713" s="123"/>
      <c r="U1713" s="123"/>
      <c r="V1713" s="123"/>
      <c r="W1713" s="123"/>
      <c r="X1713" s="123"/>
      <c r="Y1713" s="123"/>
      <c r="Z1713" s="221"/>
      <c r="AA1713" s="124"/>
      <c r="AB1713" s="111">
        <f>AI1713+AX1713+BA1713+BD1713+BG1713</f>
        <v>0</v>
      </c>
      <c r="AC1713" s="247"/>
      <c r="AD1713" s="247"/>
      <c r="AE1713" s="247"/>
      <c r="AF1713" s="247"/>
      <c r="AG1713" s="247"/>
      <c r="AH1713" s="247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221"/>
      <c r="BK1713" s="221"/>
      <c r="BL1713" s="221"/>
      <c r="BM1713" s="124"/>
      <c r="BN1713" s="124"/>
      <c r="BO1713" s="124"/>
      <c r="BP1713" s="124"/>
      <c r="BQ1713" s="111">
        <f>SUM(BS1713:BW1713)</f>
        <v>0</v>
      </c>
      <c r="BR1713" s="247"/>
      <c r="BS1713" s="123"/>
      <c r="BT1713" s="123"/>
      <c r="BU1713" s="123"/>
      <c r="BV1713" s="123"/>
      <c r="BW1713" s="123"/>
      <c r="BX1713" s="221"/>
      <c r="BY1713" s="221"/>
      <c r="BZ1713" s="111">
        <f>SUM(CA1713:CD1713)</f>
        <v>0</v>
      </c>
      <c r="CA1713" s="123"/>
      <c r="CB1713" s="123"/>
      <c r="CC1713" s="123"/>
      <c r="CD1713" s="123"/>
      <c r="CE1713" s="221"/>
      <c r="CF1713" s="229"/>
      <c r="CG1713" s="578"/>
      <c r="CH1713" s="578"/>
      <c r="CI1713" s="124"/>
      <c r="CJ1713" s="124"/>
      <c r="CK1713" s="117"/>
    </row>
    <row r="1714" spans="1:89" hidden="1" outlineLevel="1">
      <c r="A1714" s="117"/>
      <c r="B1714" s="117"/>
      <c r="C1714" s="100"/>
      <c r="D1714" s="117"/>
      <c r="E1714" s="124"/>
      <c r="F1714" s="124"/>
      <c r="G1714" s="111">
        <f>J1714+O1714+P1714+Q1714+R1714</f>
        <v>0</v>
      </c>
      <c r="H1714" s="225">
        <f t="shared" si="2386"/>
        <v>0</v>
      </c>
      <c r="I1714" s="225">
        <f t="shared" si="2386"/>
        <v>0</v>
      </c>
      <c r="J1714" s="111">
        <f t="shared" si="2386"/>
        <v>0</v>
      </c>
      <c r="K1714" s="90"/>
      <c r="L1714" s="90"/>
      <c r="M1714" s="90"/>
      <c r="N1714" s="90"/>
      <c r="O1714" s="90"/>
      <c r="P1714" s="90"/>
      <c r="Q1714" s="90"/>
      <c r="R1714" s="90"/>
      <c r="S1714" s="224"/>
      <c r="T1714" s="87"/>
      <c r="U1714" s="87"/>
      <c r="V1714" s="87"/>
      <c r="W1714" s="87"/>
      <c r="X1714" s="87"/>
      <c r="Y1714" s="87"/>
      <c r="Z1714" s="222"/>
      <c r="AA1714" s="124"/>
      <c r="AB1714" s="111">
        <f>AI1714+AX1714+BA1714+BD1714+BG1714</f>
        <v>0</v>
      </c>
      <c r="AC1714" s="247"/>
      <c r="AD1714" s="247"/>
      <c r="AE1714" s="247"/>
      <c r="AF1714" s="247"/>
      <c r="AG1714" s="247"/>
      <c r="AH1714" s="247"/>
      <c r="AI1714" s="87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221"/>
      <c r="BK1714" s="221"/>
      <c r="BL1714" s="221"/>
      <c r="BM1714" s="124"/>
      <c r="BN1714" s="124"/>
      <c r="BO1714" s="124"/>
      <c r="BP1714" s="124"/>
      <c r="BQ1714" s="111">
        <f>SUM(BS1714:BW1714)</f>
        <v>0</v>
      </c>
      <c r="BR1714" s="247"/>
      <c r="BS1714" s="123"/>
      <c r="BT1714" s="123"/>
      <c r="BU1714" s="123"/>
      <c r="BV1714" s="123"/>
      <c r="BW1714" s="123"/>
      <c r="BX1714" s="221"/>
      <c r="BY1714" s="221"/>
      <c r="BZ1714" s="111">
        <f>SUM(CA1714:CD1714)</f>
        <v>0</v>
      </c>
      <c r="CA1714" s="123"/>
      <c r="CB1714" s="123"/>
      <c r="CC1714" s="123"/>
      <c r="CD1714" s="123"/>
      <c r="CE1714" s="221"/>
      <c r="CF1714" s="229"/>
      <c r="CG1714" s="578"/>
      <c r="CH1714" s="578"/>
      <c r="CI1714" s="124"/>
      <c r="CJ1714" s="124"/>
      <c r="CK1714" s="117"/>
    </row>
    <row r="1715" spans="1:89" hidden="1" outlineLevel="1">
      <c r="A1715" s="117"/>
      <c r="B1715" s="117"/>
      <c r="C1715" s="100" t="s">
        <v>104</v>
      </c>
      <c r="D1715" s="117"/>
      <c r="E1715" s="124"/>
      <c r="F1715" s="124"/>
      <c r="G1715" s="111">
        <f>J1715+O1715+P1715+Q1715+R1715</f>
        <v>0</v>
      </c>
      <c r="H1715" s="225">
        <f t="shared" si="2386"/>
        <v>0</v>
      </c>
      <c r="I1715" s="225">
        <f t="shared" si="2386"/>
        <v>0</v>
      </c>
      <c r="J1715" s="111">
        <f t="shared" si="2386"/>
        <v>0</v>
      </c>
      <c r="K1715" s="90"/>
      <c r="L1715" s="90"/>
      <c r="M1715" s="90"/>
      <c r="N1715" s="90"/>
      <c r="O1715" s="90"/>
      <c r="P1715" s="90"/>
      <c r="Q1715" s="90"/>
      <c r="R1715" s="90"/>
      <c r="S1715" s="224"/>
      <c r="T1715" s="87"/>
      <c r="U1715" s="87"/>
      <c r="V1715" s="87"/>
      <c r="W1715" s="87"/>
      <c r="X1715" s="87"/>
      <c r="Y1715" s="87"/>
      <c r="Z1715" s="222"/>
      <c r="AA1715" s="124"/>
      <c r="AB1715" s="111">
        <f>AI1715+AX1715+BA1715+BD1715+BG1715</f>
        <v>0</v>
      </c>
      <c r="AC1715" s="247"/>
      <c r="AD1715" s="247"/>
      <c r="AE1715" s="247"/>
      <c r="AF1715" s="247"/>
      <c r="AG1715" s="247"/>
      <c r="AH1715" s="247"/>
      <c r="AI1715" s="87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221"/>
      <c r="BK1715" s="221"/>
      <c r="BL1715" s="221"/>
      <c r="BM1715" s="124"/>
      <c r="BN1715" s="124"/>
      <c r="BO1715" s="124"/>
      <c r="BP1715" s="124"/>
      <c r="BQ1715" s="111">
        <f>SUM(BS1715:BW1715)</f>
        <v>0</v>
      </c>
      <c r="BR1715" s="247"/>
      <c r="BS1715" s="123"/>
      <c r="BT1715" s="123"/>
      <c r="BU1715" s="123"/>
      <c r="BV1715" s="123"/>
      <c r="BW1715" s="123"/>
      <c r="BX1715" s="221"/>
      <c r="BY1715" s="221"/>
      <c r="BZ1715" s="111">
        <f>SUM(CA1715:CD1715)</f>
        <v>0</v>
      </c>
      <c r="CA1715" s="123"/>
      <c r="CB1715" s="123"/>
      <c r="CC1715" s="123"/>
      <c r="CD1715" s="123"/>
      <c r="CE1715" s="221"/>
      <c r="CF1715" s="229"/>
      <c r="CG1715" s="578"/>
      <c r="CH1715" s="578"/>
      <c r="CI1715" s="124"/>
      <c r="CJ1715" s="124"/>
      <c r="CK1715" s="117"/>
    </row>
    <row r="1716" spans="1:89" hidden="1" outlineLevel="1">
      <c r="A1716" s="117"/>
      <c r="B1716" s="117"/>
      <c r="C1716" s="97"/>
      <c r="D1716" s="124" t="s">
        <v>13</v>
      </c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24"/>
      <c r="AB1716" s="111">
        <f>SUM(AB1713:AB1715)</f>
        <v>0</v>
      </c>
      <c r="AC1716" s="247"/>
      <c r="AD1716" s="247"/>
      <c r="AE1716" s="247"/>
      <c r="AF1716" s="247"/>
      <c r="AG1716" s="247"/>
      <c r="AH1716" s="247"/>
      <c r="AI1716" s="111">
        <f>SUM(AI1713:AI1715)</f>
        <v>0</v>
      </c>
      <c r="AJ1716" s="111">
        <f>SUM(AJ1713:AJ1715)</f>
        <v>0</v>
      </c>
      <c r="AK1716" s="111">
        <f t="shared" ref="AK1716:BI1716" si="2387">SUM(AK1713:AK1715)</f>
        <v>0</v>
      </c>
      <c r="AL1716" s="111">
        <f t="shared" si="2387"/>
        <v>0</v>
      </c>
      <c r="AM1716" s="111">
        <f t="shared" si="2387"/>
        <v>0</v>
      </c>
      <c r="AN1716" s="111">
        <f t="shared" si="2387"/>
        <v>0</v>
      </c>
      <c r="AO1716" s="111">
        <f t="shared" si="2387"/>
        <v>0</v>
      </c>
      <c r="AP1716" s="111">
        <f t="shared" si="2387"/>
        <v>0</v>
      </c>
      <c r="AQ1716" s="111">
        <f t="shared" si="2387"/>
        <v>0</v>
      </c>
      <c r="AR1716" s="111">
        <f t="shared" si="2387"/>
        <v>0</v>
      </c>
      <c r="AS1716" s="111">
        <f t="shared" si="2387"/>
        <v>0</v>
      </c>
      <c r="AT1716" s="111">
        <f t="shared" si="2387"/>
        <v>0</v>
      </c>
      <c r="AU1716" s="111">
        <f t="shared" si="2387"/>
        <v>0</v>
      </c>
      <c r="AV1716" s="111">
        <f t="shared" si="2387"/>
        <v>0</v>
      </c>
      <c r="AW1716" s="111">
        <f t="shared" si="2387"/>
        <v>0</v>
      </c>
      <c r="AX1716" s="111">
        <f t="shared" si="2387"/>
        <v>0</v>
      </c>
      <c r="AY1716" s="111">
        <f t="shared" si="2387"/>
        <v>0</v>
      </c>
      <c r="AZ1716" s="111">
        <f t="shared" si="2387"/>
        <v>0</v>
      </c>
      <c r="BA1716" s="111">
        <f t="shared" si="2387"/>
        <v>0</v>
      </c>
      <c r="BB1716" s="111">
        <f t="shared" si="2387"/>
        <v>0</v>
      </c>
      <c r="BC1716" s="111">
        <f t="shared" si="2387"/>
        <v>0</v>
      </c>
      <c r="BD1716" s="111">
        <f t="shared" si="2387"/>
        <v>0</v>
      </c>
      <c r="BE1716" s="111">
        <f t="shared" si="2387"/>
        <v>0</v>
      </c>
      <c r="BF1716" s="111">
        <f t="shared" si="2387"/>
        <v>0</v>
      </c>
      <c r="BG1716" s="111">
        <f t="shared" si="2387"/>
        <v>0</v>
      </c>
      <c r="BH1716" s="111">
        <f t="shared" si="2387"/>
        <v>0</v>
      </c>
      <c r="BI1716" s="111">
        <f t="shared" si="2387"/>
        <v>0</v>
      </c>
      <c r="BJ1716" s="225">
        <f>SUM(BJ1713:BJ1715)</f>
        <v>0</v>
      </c>
      <c r="BK1716" s="225">
        <f>SUM(BK1713:BK1715)</f>
        <v>0</v>
      </c>
      <c r="BL1716" s="225">
        <f>SUM(BL1713:BL1715)</f>
        <v>0</v>
      </c>
      <c r="BM1716" s="112"/>
      <c r="BN1716" s="112"/>
      <c r="BO1716" s="112"/>
      <c r="BP1716" s="112"/>
      <c r="BQ1716" s="111">
        <f t="shared" ref="BQ1716:CD1716" si="2388">SUM(BQ1713:BQ1715)</f>
        <v>0</v>
      </c>
      <c r="BR1716" s="247"/>
      <c r="BS1716" s="111">
        <f t="shared" si="2388"/>
        <v>0</v>
      </c>
      <c r="BT1716" s="111">
        <f t="shared" si="2388"/>
        <v>0</v>
      </c>
      <c r="BU1716" s="111">
        <f t="shared" si="2388"/>
        <v>0</v>
      </c>
      <c r="BV1716" s="111">
        <f t="shared" si="2388"/>
        <v>0</v>
      </c>
      <c r="BW1716" s="111">
        <f t="shared" si="2388"/>
        <v>0</v>
      </c>
      <c r="BX1716" s="225">
        <f>SUM(BX1713:BX1715)</f>
        <v>0</v>
      </c>
      <c r="BY1716" s="225">
        <f>SUM(BY1713:BY1715)</f>
        <v>0</v>
      </c>
      <c r="BZ1716" s="111">
        <f t="shared" si="2388"/>
        <v>0</v>
      </c>
      <c r="CA1716" s="111">
        <f t="shared" si="2388"/>
        <v>0</v>
      </c>
      <c r="CB1716" s="111">
        <f t="shared" si="2388"/>
        <v>0</v>
      </c>
      <c r="CC1716" s="111">
        <f t="shared" si="2388"/>
        <v>0</v>
      </c>
      <c r="CD1716" s="111">
        <f t="shared" si="2388"/>
        <v>0</v>
      </c>
      <c r="CE1716" s="225">
        <f>SUM(CE1713:CE1715)</f>
        <v>0</v>
      </c>
      <c r="CF1716" s="247"/>
      <c r="CG1716" s="570"/>
      <c r="CH1716" s="570"/>
      <c r="CI1716" s="112"/>
      <c r="CJ1716" s="112"/>
      <c r="CK1716" s="112"/>
    </row>
    <row r="1717" spans="1:89" ht="78.75" outlineLevel="1">
      <c r="A1717" s="119"/>
      <c r="B1717" s="119"/>
      <c r="C1717" s="101">
        <v>2</v>
      </c>
      <c r="D1717" s="25" t="s">
        <v>291</v>
      </c>
      <c r="E1717" s="173"/>
      <c r="F1717" s="173"/>
      <c r="G1717" s="173"/>
      <c r="H1717" s="173"/>
      <c r="I1717" s="173"/>
      <c r="J1717" s="173"/>
      <c r="K1717" s="173"/>
      <c r="L1717" s="173"/>
      <c r="M1717" s="173"/>
      <c r="N1717" s="173"/>
      <c r="O1717" s="173"/>
      <c r="P1717" s="173"/>
      <c r="Q1717" s="173"/>
      <c r="R1717" s="173"/>
      <c r="S1717" s="173"/>
      <c r="T1717" s="173"/>
      <c r="U1717" s="173"/>
      <c r="V1717" s="173"/>
      <c r="W1717" s="173"/>
      <c r="X1717" s="173"/>
      <c r="Y1717" s="173"/>
      <c r="Z1717" s="173"/>
      <c r="AA1717" s="173"/>
      <c r="AB1717" s="173"/>
      <c r="AC1717" s="252"/>
      <c r="AD1717" s="252"/>
      <c r="AE1717" s="252"/>
      <c r="AF1717" s="252"/>
      <c r="AG1717" s="252"/>
      <c r="AH1717" s="252"/>
      <c r="AI1717" s="173"/>
      <c r="AJ1717" s="164">
        <f>AJ1723+AJ1728+AJ1733+AJ1738+AJ1743+AJ1748+AJ1754+AJ1759+AJ1764+AJ1769+AJ1774+AJ1779</f>
        <v>5.2928087969897213</v>
      </c>
      <c r="AK1717" s="164">
        <f>AK1723+AK1728+AK1733+AK1738+AK1743+AK1748+AK1754+AK1759+AK1764+AK1769+AK1774+AK1779</f>
        <v>0.10430067394620672</v>
      </c>
      <c r="AL1717" s="173"/>
      <c r="AM1717" s="164">
        <f>AM1723+AM1728+AM1733+AM1738+AM1743+AM1748+AM1754+AM1759+AM1764+AM1769+AM1774+AM1779</f>
        <v>1.4762362419999999</v>
      </c>
      <c r="AN1717" s="164">
        <f>AN1723+AN1728+AN1733+AN1738+AN1743+AN1748+AN1754+AN1759+AN1764+AN1769+AN1774+AN1779</f>
        <v>2.7287873407999999E-2</v>
      </c>
      <c r="AO1717" s="173"/>
      <c r="AP1717" s="164">
        <f>AP1723+AP1728+AP1733+AP1738+AP1743+AP1748+AP1754+AP1759+AP1764+AP1769+AP1774+AP1779</f>
        <v>1.6562650519999997</v>
      </c>
      <c r="AQ1717" s="164">
        <f>AQ1723+AQ1728+AQ1733+AQ1738+AQ1743+AQ1748+AQ1754+AQ1759+AQ1764+AQ1769+AQ1774+AQ1779</f>
        <v>3.0615662847999998E-2</v>
      </c>
      <c r="AR1717" s="173"/>
      <c r="AS1717" s="164">
        <f>AS1723+AS1728+AS1733+AS1738+AS1743+AS1748+AS1754+AS1759+AS1764+AS1769+AS1774+AS1779</f>
        <v>1.044167098</v>
      </c>
      <c r="AT1717" s="164">
        <f>AT1723+AT1728+AT1733+AT1738+AT1743+AT1748+AT1754+AT1759+AT1764+AT1769+AT1774+AT1779</f>
        <v>1.9301178752000003E-2</v>
      </c>
      <c r="AU1717" s="173"/>
      <c r="AV1717" s="164">
        <f>AV1723+AV1728+AV1733+AV1738+AV1743+AV1748+AV1754+AV1759+AV1764+AV1769+AV1774+AV1779</f>
        <v>1.98031691</v>
      </c>
      <c r="AW1717" s="164">
        <f>AW1723+AW1728+AW1733+AW1738+AW1743+AW1748+AW1754+AW1759+AW1764+AW1769+AW1774+AW1779</f>
        <v>3.660568384E-2</v>
      </c>
      <c r="AX1717" s="173"/>
      <c r="AY1717" s="164">
        <f>AY1723+AY1728+AY1733+AY1738+AY1743+AY1748+AY1754+AY1759+AY1764+AY1769+AY1774+AY1779</f>
        <v>6.1569853020000007</v>
      </c>
      <c r="AZ1717" s="164">
        <f>AZ1723+AZ1728+AZ1733+AZ1738+AZ1743+AZ1748+AZ1754+AZ1759+AZ1764+AZ1769+AZ1774+AZ1779</f>
        <v>0.113810398848</v>
      </c>
      <c r="BA1717" s="173"/>
      <c r="BB1717" s="164">
        <f>BB1723+BB1728+BB1733+BB1738+BB1743+BB1748+BB1754+BB1759+BB1764+BB1769+BB1774+BB1779</f>
        <v>3.5730423819999997</v>
      </c>
      <c r="BC1717" s="164">
        <f>BC1723+BC1728+BC1733+BC1738+BC1743+BC1748+BC1754+BC1759+BC1764+BC1769+BC1774+BC1779</f>
        <v>6.6046832767999997E-2</v>
      </c>
      <c r="BD1717" s="173"/>
      <c r="BE1717" s="164">
        <f>BE1723+BE1728+BE1733+BE1738+BE1743+BE1748+BE1754+BE1759+BE1764+BE1769+BE1774+BE1779</f>
        <v>1.9887888539999994</v>
      </c>
      <c r="BF1717" s="164">
        <f>BF1723+BF1728+BF1733+BF1738+BF1743+BF1748+BF1754+BF1759+BF1764+BF1769+BF1774+BF1779</f>
        <v>3.6762285695999992E-2</v>
      </c>
      <c r="BG1717" s="173"/>
      <c r="BH1717" s="164">
        <f>BH1723+BH1728+BH1733+BH1738+BH1743+BH1748+BH1754+BH1759+BH1764+BH1769+BH1774+BH1779</f>
        <v>5.8689392060000003</v>
      </c>
      <c r="BI1717" s="164">
        <f>BI1723+BI1728+BI1733+BI1738+BI1743+BI1748+BI1754+BI1759+BI1764+BI1769+BI1774+BI1779</f>
        <v>0.10848593574400002</v>
      </c>
      <c r="BJ1717" s="173"/>
      <c r="BK1717" s="164">
        <f>BK1723+BK1728+BK1733+BK1738+BK1743+BK1748+BK1754+BK1759+BK1764+BK1769+BK1774+BK1779</f>
        <v>5.8689392060000003</v>
      </c>
      <c r="BL1717" s="164">
        <f>BL1723+BL1728+BL1733+BL1738+BL1743+BL1748+BL1754+BL1759+BL1764+BL1769+BL1774+BL1779</f>
        <v>0.10848593574400002</v>
      </c>
      <c r="BM1717" s="173"/>
      <c r="BN1717" s="173"/>
      <c r="BO1717" s="173"/>
      <c r="BP1717" s="173"/>
      <c r="BQ1717" s="164">
        <f>BQ1723+BQ1728+BQ1733+BQ1738+BQ1743+BQ1748+BQ1754+BQ1759+BQ1764+BQ1769+BQ1774+BQ1779</f>
        <v>1.6332478115268136</v>
      </c>
      <c r="BR1717" s="248"/>
      <c r="BS1717" s="164">
        <f>BS1723+BS1728+BS1733+BS1738+BS1743+BS1748+BS1754+BS1759+BS1764+BS1769+BS1774+BS1779</f>
        <v>0</v>
      </c>
      <c r="BT1717" s="164">
        <f t="shared" ref="BT1717:BW1717" si="2389">BT1723+BT1728+BT1733+BT1738+BT1743+BT1748+BT1754+BT1759+BT1764+BT1769+BT1774+BT1779</f>
        <v>0.10169399256781861</v>
      </c>
      <c r="BU1717" s="164">
        <f t="shared" si="2389"/>
        <v>0.53058584499999872</v>
      </c>
      <c r="BV1717" s="164">
        <f t="shared" si="2389"/>
        <v>0.558908536947054</v>
      </c>
      <c r="BW1717" s="164">
        <f t="shared" si="2389"/>
        <v>0.44205943701194222</v>
      </c>
      <c r="BX1717" s="164">
        <f>BX1723+BX1728+BX1733+BX1738+BX1743+BX1748+BX1754+BX1759+BX1764+BX1769+BX1774+BX1779</f>
        <v>0.31584657925925924</v>
      </c>
      <c r="BY1717" s="164">
        <f t="shared" ref="BY1717:CH1717" si="2390">BY1723+BY1728+BY1733+BY1738+BY1743+BY1748+BY1754+BY1759+BY1764+BY1769+BY1774+BY1779</f>
        <v>0.31584657925925924</v>
      </c>
      <c r="BZ1717" s="164">
        <f t="shared" si="2390"/>
        <v>0.29747072999999996</v>
      </c>
      <c r="CA1717" s="164">
        <f t="shared" si="2390"/>
        <v>0</v>
      </c>
      <c r="CB1717" s="164">
        <f t="shared" si="2390"/>
        <v>0</v>
      </c>
      <c r="CC1717" s="164">
        <f t="shared" si="2390"/>
        <v>0.29747072999999996</v>
      </c>
      <c r="CD1717" s="164">
        <f t="shared" si="2390"/>
        <v>0</v>
      </c>
      <c r="CE1717" s="164">
        <f t="shared" si="2390"/>
        <v>0</v>
      </c>
      <c r="CF1717" s="164">
        <f t="shared" si="2390"/>
        <v>0</v>
      </c>
      <c r="CG1717" s="164">
        <f t="shared" si="2390"/>
        <v>0</v>
      </c>
      <c r="CH1717" s="164">
        <f t="shared" si="2390"/>
        <v>0</v>
      </c>
      <c r="CI1717" s="173"/>
      <c r="CJ1717" s="173"/>
      <c r="CK1717" s="173"/>
    </row>
    <row r="1718" spans="1:89" outlineLevel="1">
      <c r="A1718" s="117"/>
      <c r="B1718" s="117"/>
      <c r="C1718" s="95" t="s">
        <v>51</v>
      </c>
      <c r="D1718" s="122" t="s">
        <v>101</v>
      </c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23"/>
      <c r="AB1718" s="112"/>
      <c r="AC1718" s="246"/>
      <c r="AD1718" s="246"/>
      <c r="AE1718" s="246"/>
      <c r="AF1718" s="246"/>
      <c r="AG1718" s="246"/>
      <c r="AH1718" s="246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246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246"/>
      <c r="CG1718" s="582"/>
      <c r="CH1718" s="582"/>
      <c r="CI1718" s="112"/>
      <c r="CJ1718" s="112"/>
      <c r="CK1718" s="112"/>
    </row>
    <row r="1719" spans="1:89" outlineLevel="1">
      <c r="A1719" s="214"/>
      <c r="B1719" s="214"/>
      <c r="C1719" s="103" t="s">
        <v>126</v>
      </c>
      <c r="D1719" s="583" t="s">
        <v>106</v>
      </c>
      <c r="E1719" s="214"/>
      <c r="F1719" s="214"/>
      <c r="G1719" s="575"/>
      <c r="H1719" s="225"/>
      <c r="I1719" s="571"/>
      <c r="J1719" s="225"/>
      <c r="K1719" s="221"/>
      <c r="L1719" s="221"/>
      <c r="M1719" s="221"/>
      <c r="N1719" s="221"/>
      <c r="O1719" s="571"/>
      <c r="P1719" s="221"/>
      <c r="Q1719" s="221"/>
      <c r="R1719" s="221"/>
      <c r="S1719" s="221"/>
      <c r="T1719" s="221">
        <f t="shared" ref="T1719:T1722" si="2391">SUM(U1719:Z1719)</f>
        <v>0</v>
      </c>
      <c r="U1719" s="221"/>
      <c r="V1719" s="221"/>
      <c r="W1719" s="221"/>
      <c r="X1719" s="221"/>
      <c r="Y1719" s="221"/>
      <c r="Z1719" s="221"/>
      <c r="AA1719" s="214"/>
      <c r="AB1719" s="225"/>
      <c r="AC1719" s="247"/>
      <c r="AD1719" s="247"/>
      <c r="AE1719" s="247"/>
      <c r="AF1719" s="247"/>
      <c r="AG1719" s="247"/>
      <c r="AH1719" s="247"/>
      <c r="AI1719" s="221"/>
      <c r="AJ1719" s="221"/>
      <c r="AK1719" s="221"/>
      <c r="AL1719" s="221"/>
      <c r="AM1719" s="222"/>
      <c r="AN1719" s="221"/>
      <c r="AO1719" s="221"/>
      <c r="AP1719" s="222"/>
      <c r="AQ1719" s="221"/>
      <c r="AR1719" s="221"/>
      <c r="AS1719" s="222"/>
      <c r="AT1719" s="221"/>
      <c r="AU1719" s="221"/>
      <c r="AV1719" s="222"/>
      <c r="AW1719" s="221"/>
      <c r="AX1719" s="222"/>
      <c r="AY1719" s="222"/>
      <c r="AZ1719" s="222"/>
      <c r="BA1719" s="221"/>
      <c r="BB1719" s="222"/>
      <c r="BC1719" s="221"/>
      <c r="BD1719" s="221"/>
      <c r="BE1719" s="222"/>
      <c r="BF1719" s="221"/>
      <c r="BG1719" s="221"/>
      <c r="BH1719" s="222"/>
      <c r="BI1719" s="221"/>
      <c r="BJ1719" s="221"/>
      <c r="BK1719" s="222"/>
      <c r="BL1719" s="221"/>
      <c r="BM1719" s="221"/>
      <c r="BN1719" s="221"/>
      <c r="BO1719" s="221"/>
      <c r="BP1719" s="221"/>
      <c r="BQ1719" s="225"/>
      <c r="BR1719" s="221"/>
      <c r="BS1719" s="221"/>
      <c r="BT1719" s="221"/>
      <c r="BU1719" s="221"/>
      <c r="BV1719" s="221"/>
      <c r="BW1719" s="221"/>
      <c r="BX1719" s="221"/>
      <c r="BY1719" s="221"/>
      <c r="BZ1719" s="225"/>
      <c r="CA1719" s="221"/>
      <c r="CB1719" s="221"/>
      <c r="CC1719" s="221"/>
      <c r="CD1719" s="221"/>
      <c r="CE1719" s="221"/>
      <c r="CF1719" s="229"/>
      <c r="CG1719" s="578"/>
      <c r="CH1719" s="578"/>
      <c r="CI1719" s="112"/>
      <c r="CJ1719" s="112"/>
      <c r="CK1719" s="112"/>
    </row>
    <row r="1720" spans="1:89" ht="60" outlineLevel="1">
      <c r="A1720" s="214"/>
      <c r="B1720" s="214"/>
      <c r="C1720" s="103"/>
      <c r="D1720" s="231" t="s">
        <v>337</v>
      </c>
      <c r="E1720" s="214" t="s">
        <v>75</v>
      </c>
      <c r="F1720" s="214" t="s">
        <v>14</v>
      </c>
      <c r="G1720" s="599">
        <f t="shared" ref="G1720:G1722" si="2392">J1720+O1720+P1720+Q1720+I1720</f>
        <v>434</v>
      </c>
      <c r="H1720" s="225"/>
      <c r="I1720" s="571">
        <v>6</v>
      </c>
      <c r="J1720" s="225">
        <v>200</v>
      </c>
      <c r="K1720" s="224">
        <v>28</v>
      </c>
      <c r="L1720" s="224">
        <f>21+21-30+31</f>
        <v>43</v>
      </c>
      <c r="M1720" s="224">
        <f>30-28</f>
        <v>2</v>
      </c>
      <c r="N1720" s="224">
        <v>25</v>
      </c>
      <c r="O1720" s="571">
        <f>SUM(K1720:N1720)</f>
        <v>98</v>
      </c>
      <c r="P1720" s="224">
        <v>87</v>
      </c>
      <c r="Q1720" s="224">
        <f>35+8</f>
        <v>43</v>
      </c>
      <c r="R1720" s="224">
        <f>35+128</f>
        <v>163</v>
      </c>
      <c r="S1720" s="224">
        <f>35+128</f>
        <v>163</v>
      </c>
      <c r="T1720" s="221">
        <f t="shared" si="2391"/>
        <v>34</v>
      </c>
      <c r="U1720" s="222"/>
      <c r="V1720" s="222"/>
      <c r="W1720" s="222">
        <v>34</v>
      </c>
      <c r="X1720" s="222"/>
      <c r="Y1720" s="222"/>
      <c r="Z1720" s="222"/>
      <c r="AA1720" s="221" t="s">
        <v>316</v>
      </c>
      <c r="AB1720" s="575">
        <f t="shared" ref="AB1720:AB1721" si="2393">AI1720+AX1720+BA1720+BD1720+AF1720</f>
        <v>2.7383174655870444E-2</v>
      </c>
      <c r="AC1720" s="247"/>
      <c r="AD1720" s="247"/>
      <c r="AE1720" s="247"/>
      <c r="AF1720" s="247">
        <v>0</v>
      </c>
      <c r="AG1720" s="247">
        <v>0</v>
      </c>
      <c r="AH1720" s="247">
        <v>0</v>
      </c>
      <c r="AI1720" s="222">
        <v>3.5535266558704456E-3</v>
      </c>
      <c r="AJ1720" s="568">
        <v>1.2241899329473684</v>
      </c>
      <c r="AK1720" s="222">
        <v>2.402843504783099E-2</v>
      </c>
      <c r="AL1720" s="353">
        <v>2.9264479999999999E-3</v>
      </c>
      <c r="AM1720" s="568">
        <v>1.0081613359999999</v>
      </c>
      <c r="AN1720" s="353">
        <v>1.8635620863999999E-2</v>
      </c>
      <c r="AO1720" s="353">
        <v>4.4941879999999997E-3</v>
      </c>
      <c r="AP1720" s="568">
        <v>1.5482477659999998</v>
      </c>
      <c r="AQ1720" s="353">
        <v>2.8618989184E-2</v>
      </c>
      <c r="AR1720" s="353">
        <v>2.09032E-4</v>
      </c>
      <c r="AS1720" s="568">
        <v>7.2011523999999993E-2</v>
      </c>
      <c r="AT1720" s="353">
        <v>1.3311157760000001E-3</v>
      </c>
      <c r="AU1720" s="353">
        <v>2.6129E-3</v>
      </c>
      <c r="AV1720" s="568">
        <v>0.90014404999999997</v>
      </c>
      <c r="AW1720" s="353">
        <v>1.66389472E-2</v>
      </c>
      <c r="AX1720" s="222">
        <v>1.0242567999999999E-2</v>
      </c>
      <c r="AY1720" s="222">
        <v>3.5285646760000002</v>
      </c>
      <c r="AZ1720" s="222">
        <v>6.5224673023999993E-2</v>
      </c>
      <c r="BA1720" s="353">
        <v>9.092892E-3</v>
      </c>
      <c r="BB1720" s="568">
        <v>3.1325012939999999</v>
      </c>
      <c r="BC1720" s="353">
        <v>5.7903536256000004E-2</v>
      </c>
      <c r="BD1720" s="222">
        <v>4.4941879999999997E-3</v>
      </c>
      <c r="BE1720" s="568">
        <v>1.5482477659999998</v>
      </c>
      <c r="BF1720" s="353">
        <v>2.8618989184E-2</v>
      </c>
      <c r="BG1720" s="353">
        <v>1.7036108000000001E-2</v>
      </c>
      <c r="BH1720" s="568">
        <v>5.8689392060000003</v>
      </c>
      <c r="BI1720" s="353">
        <v>0.10848593574400002</v>
      </c>
      <c r="BJ1720" s="353">
        <v>1.7036108000000001E-2</v>
      </c>
      <c r="BK1720" s="568">
        <v>5.8689392060000003</v>
      </c>
      <c r="BL1720" s="353">
        <v>0.10848593574400002</v>
      </c>
      <c r="BM1720" s="222"/>
      <c r="BN1720" s="222"/>
      <c r="BO1720" s="222"/>
      <c r="BP1720" s="222"/>
      <c r="BQ1720" s="599">
        <f>SUM(BS1720:BW1720)</f>
        <v>0.45733807198850474</v>
      </c>
      <c r="BR1720" s="223"/>
      <c r="BS1720" s="223"/>
      <c r="BT1720" s="671">
        <v>0.10169399256781861</v>
      </c>
      <c r="BU1720" s="671">
        <v>0.3556440794206861</v>
      </c>
      <c r="BV1720" s="671">
        <v>0</v>
      </c>
      <c r="BW1720" s="671">
        <v>0</v>
      </c>
      <c r="BX1720" s="671">
        <v>0.31584657925925924</v>
      </c>
      <c r="BY1720" s="671">
        <v>0.31584657925925924</v>
      </c>
      <c r="BZ1720" s="225">
        <f>SUM(CA1720:CD1720)</f>
        <v>5.0296080263653481E-2</v>
      </c>
      <c r="CA1720" s="222"/>
      <c r="CB1720" s="222"/>
      <c r="CC1720" s="584">
        <v>5.0296080263653481E-2</v>
      </c>
      <c r="CD1720" s="222"/>
      <c r="CE1720" s="222"/>
      <c r="CF1720" s="226"/>
      <c r="CG1720" s="568"/>
      <c r="CH1720" s="568"/>
      <c r="CI1720" s="117"/>
      <c r="CJ1720" s="117"/>
      <c r="CK1720" s="117"/>
    </row>
    <row r="1721" spans="1:89" ht="60" outlineLevel="1">
      <c r="A1721" s="214"/>
      <c r="B1721" s="214"/>
      <c r="C1721" s="103"/>
      <c r="D1721" s="292" t="s">
        <v>338</v>
      </c>
      <c r="E1721" s="214" t="s">
        <v>75</v>
      </c>
      <c r="F1721" s="214" t="s">
        <v>14</v>
      </c>
      <c r="G1721" s="599">
        <f t="shared" si="2392"/>
        <v>580</v>
      </c>
      <c r="H1721" s="225"/>
      <c r="I1721" s="571">
        <v>489</v>
      </c>
      <c r="J1721" s="225">
        <v>0</v>
      </c>
      <c r="K1721" s="224">
        <f>18-5</f>
        <v>13</v>
      </c>
      <c r="L1721" s="224">
        <f>18-5-10</f>
        <v>3</v>
      </c>
      <c r="M1721" s="224">
        <f>30-3</f>
        <v>27</v>
      </c>
      <c r="N1721" s="224">
        <f>32-2</f>
        <v>30</v>
      </c>
      <c r="O1721" s="571">
        <f t="shared" ref="O1721" si="2394">SUM(K1721:N1721)</f>
        <v>73</v>
      </c>
      <c r="P1721" s="224">
        <v>9</v>
      </c>
      <c r="Q1721" s="224">
        <v>9</v>
      </c>
      <c r="R1721" s="224">
        <v>0</v>
      </c>
      <c r="S1721" s="224">
        <v>0</v>
      </c>
      <c r="T1721" s="221">
        <f t="shared" si="2391"/>
        <v>114</v>
      </c>
      <c r="U1721" s="222"/>
      <c r="V1721" s="222">
        <v>1</v>
      </c>
      <c r="W1721" s="222">
        <v>113</v>
      </c>
      <c r="X1721" s="222"/>
      <c r="Y1721" s="222"/>
      <c r="Z1721" s="222"/>
      <c r="AA1721" s="222" t="s">
        <v>316</v>
      </c>
      <c r="AB1721" s="575">
        <f t="shared" si="2393"/>
        <v>2.2192958831121056E-2</v>
      </c>
      <c r="AC1721" s="247"/>
      <c r="AD1721" s="247"/>
      <c r="AE1721" s="247"/>
      <c r="AF1721" s="247">
        <v>1.9550842170929501E-4</v>
      </c>
      <c r="AG1721" s="247">
        <v>6.7352651278852135E-2</v>
      </c>
      <c r="AH1721" s="247">
        <v>1.2428422832629826E-3</v>
      </c>
      <c r="AI1721" s="222">
        <v>1.1810214409411764E-2</v>
      </c>
      <c r="AJ1721" s="568">
        <v>4.0686188640423531</v>
      </c>
      <c r="AK1721" s="222">
        <v>8.0272238898375731E-2</v>
      </c>
      <c r="AL1721" s="353">
        <v>1.3587079999999999E-3</v>
      </c>
      <c r="AM1721" s="568">
        <v>0.46807490599999996</v>
      </c>
      <c r="AN1721" s="353">
        <v>8.6522525440000005E-3</v>
      </c>
      <c r="AO1721" s="353">
        <v>3.1354799999999997E-4</v>
      </c>
      <c r="AP1721" s="568">
        <v>0.10801728599999999</v>
      </c>
      <c r="AQ1721" s="353">
        <v>1.996673664E-3</v>
      </c>
      <c r="AR1721" s="353">
        <v>2.8219320000000001E-3</v>
      </c>
      <c r="AS1721" s="568">
        <v>0.97215557400000008</v>
      </c>
      <c r="AT1721" s="353">
        <v>1.7970062976000001E-2</v>
      </c>
      <c r="AU1721" s="353">
        <v>3.13548E-3</v>
      </c>
      <c r="AV1721" s="568">
        <v>1.08017286</v>
      </c>
      <c r="AW1721" s="353">
        <v>1.996673664E-2</v>
      </c>
      <c r="AX1721" s="222">
        <v>7.6296679999999992E-3</v>
      </c>
      <c r="AY1721" s="222">
        <v>2.628420626</v>
      </c>
      <c r="AZ1721" s="222">
        <v>4.8585725824000003E-2</v>
      </c>
      <c r="BA1721" s="353">
        <v>1.278783999999999E-3</v>
      </c>
      <c r="BB1721" s="568">
        <v>0.44054108799999964</v>
      </c>
      <c r="BC1721" s="353">
        <v>8.143296511999994E-3</v>
      </c>
      <c r="BD1721" s="222">
        <v>1.278783999999999E-3</v>
      </c>
      <c r="BE1721" s="568">
        <v>0.44054108799999964</v>
      </c>
      <c r="BF1721" s="353">
        <v>8.143296511999994E-3</v>
      </c>
      <c r="BG1721" s="353">
        <v>0</v>
      </c>
      <c r="BH1721" s="568">
        <v>0</v>
      </c>
      <c r="BI1721" s="353">
        <v>0</v>
      </c>
      <c r="BJ1721" s="353">
        <v>0</v>
      </c>
      <c r="BK1721" s="568">
        <v>0</v>
      </c>
      <c r="BL1721" s="353">
        <v>0</v>
      </c>
      <c r="BM1721" s="222"/>
      <c r="BN1721" s="222"/>
      <c r="BO1721" s="222"/>
      <c r="BP1721" s="222"/>
      <c r="BQ1721" s="599">
        <f>SUM(BS1721:BW1721)</f>
        <v>1.1759097395383089</v>
      </c>
      <c r="BR1721" s="223"/>
      <c r="BS1721" s="223"/>
      <c r="BT1721" s="671">
        <v>0</v>
      </c>
      <c r="BU1721" s="223">
        <v>0.1749417655793126</v>
      </c>
      <c r="BV1721" s="223">
        <v>0.558908536947054</v>
      </c>
      <c r="BW1721" s="223">
        <v>0.44205943701194222</v>
      </c>
      <c r="BX1721" s="643">
        <v>0</v>
      </c>
      <c r="BY1721" s="223">
        <v>0</v>
      </c>
      <c r="BZ1721" s="225">
        <f>SUM(CA1721:CD1721)</f>
        <v>0.24717464973634648</v>
      </c>
      <c r="CA1721" s="222"/>
      <c r="CB1721" s="222"/>
      <c r="CC1721" s="222">
        <v>0.24717464973634648</v>
      </c>
      <c r="CD1721" s="222"/>
      <c r="CE1721" s="222"/>
      <c r="CF1721" s="226"/>
      <c r="CG1721" s="568"/>
      <c r="CH1721" s="568"/>
      <c r="CI1721" s="117"/>
      <c r="CJ1721" s="117"/>
      <c r="CK1721" s="117"/>
    </row>
    <row r="1722" spans="1:89" outlineLevel="1">
      <c r="A1722" s="117"/>
      <c r="B1722" s="117"/>
      <c r="C1722" s="103"/>
      <c r="D1722" s="131"/>
      <c r="E1722" s="117"/>
      <c r="F1722" s="117"/>
      <c r="G1722" s="111">
        <f t="shared" si="2392"/>
        <v>0</v>
      </c>
      <c r="H1722" s="225">
        <f>SUM(I1722:L1722)</f>
        <v>0</v>
      </c>
      <c r="I1722" s="224">
        <f>SUM(J1722:M1722)</f>
        <v>0</v>
      </c>
      <c r="J1722" s="111">
        <f>SUM(K1722:N1722)</f>
        <v>0</v>
      </c>
      <c r="K1722" s="90"/>
      <c r="L1722" s="90"/>
      <c r="M1722" s="90"/>
      <c r="N1722" s="90"/>
      <c r="O1722" s="90"/>
      <c r="P1722" s="90"/>
      <c r="Q1722" s="90"/>
      <c r="R1722" s="90"/>
      <c r="S1722" s="224"/>
      <c r="T1722" s="221">
        <f t="shared" si="2391"/>
        <v>0</v>
      </c>
      <c r="U1722" s="87"/>
      <c r="V1722" s="87"/>
      <c r="W1722" s="87"/>
      <c r="X1722" s="87"/>
      <c r="Y1722" s="87"/>
      <c r="Z1722" s="222"/>
      <c r="AA1722" s="87"/>
      <c r="AB1722" s="111">
        <f>AI1722+AX1722+BA1722+BD1722+BG1722</f>
        <v>0</v>
      </c>
      <c r="AC1722" s="247"/>
      <c r="AD1722" s="247"/>
      <c r="AE1722" s="247"/>
      <c r="AF1722" s="247"/>
      <c r="AG1722" s="247"/>
      <c r="AH1722" s="247"/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87"/>
      <c r="BG1722" s="87"/>
      <c r="BH1722" s="87"/>
      <c r="BI1722" s="87"/>
      <c r="BJ1722" s="222"/>
      <c r="BK1722" s="222"/>
      <c r="BL1722" s="222"/>
      <c r="BM1722" s="87"/>
      <c r="BN1722" s="87"/>
      <c r="BO1722" s="87"/>
      <c r="BP1722" s="87"/>
      <c r="BQ1722" s="111">
        <f>SUM(BS1722:BW1722)</f>
        <v>0</v>
      </c>
      <c r="BR1722" s="222"/>
      <c r="BS1722" s="87"/>
      <c r="BT1722" s="87"/>
      <c r="BU1722" s="87"/>
      <c r="BV1722" s="87"/>
      <c r="BW1722" s="87"/>
      <c r="BX1722" s="222"/>
      <c r="BY1722" s="222"/>
      <c r="BZ1722" s="111">
        <f>SUM(CA1722:CD1722)</f>
        <v>0</v>
      </c>
      <c r="CA1722" s="87"/>
      <c r="CB1722" s="87"/>
      <c r="CC1722" s="87"/>
      <c r="CD1722" s="87"/>
      <c r="CE1722" s="222"/>
      <c r="CF1722" s="226"/>
      <c r="CG1722" s="568"/>
      <c r="CH1722" s="568"/>
      <c r="CI1722" s="117"/>
      <c r="CJ1722" s="117"/>
      <c r="CK1722" s="117"/>
    </row>
    <row r="1723" spans="1:89" ht="15.75" outlineLevel="1" thickBot="1">
      <c r="A1723" s="117"/>
      <c r="B1723" s="117"/>
      <c r="C1723" s="103"/>
      <c r="D1723" s="37" t="s">
        <v>107</v>
      </c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24"/>
      <c r="AB1723" s="111">
        <f>SUM(AB1720:AB1722)</f>
        <v>4.9576133486991497E-2</v>
      </c>
      <c r="AC1723" s="247"/>
      <c r="AD1723" s="247"/>
      <c r="AE1723" s="247"/>
      <c r="AF1723" s="225">
        <f t="shared" ref="AF1723:AH1723" si="2395">SUM(AF1720:AF1722)</f>
        <v>1.9550842170929501E-4</v>
      </c>
      <c r="AG1723" s="225">
        <f t="shared" si="2395"/>
        <v>6.7352651278852135E-2</v>
      </c>
      <c r="AH1723" s="225">
        <f t="shared" si="2395"/>
        <v>1.2428422832629826E-3</v>
      </c>
      <c r="AI1723" s="111">
        <f>SUM(AI1720:AI1722)</f>
        <v>1.536374106528221E-2</v>
      </c>
      <c r="AJ1723" s="111">
        <f>SUM(AJ1720:AJ1722)</f>
        <v>5.2928087969897213</v>
      </c>
      <c r="AK1723" s="111">
        <f t="shared" ref="AK1723:BI1723" si="2396">SUM(AK1720:AK1722)</f>
        <v>0.10430067394620672</v>
      </c>
      <c r="AL1723" s="111">
        <f t="shared" si="2396"/>
        <v>4.285156E-3</v>
      </c>
      <c r="AM1723" s="111">
        <f t="shared" si="2396"/>
        <v>1.4762362419999999</v>
      </c>
      <c r="AN1723" s="111">
        <f t="shared" si="2396"/>
        <v>2.7287873407999999E-2</v>
      </c>
      <c r="AO1723" s="111">
        <f t="shared" si="2396"/>
        <v>4.807736E-3</v>
      </c>
      <c r="AP1723" s="111">
        <f t="shared" si="2396"/>
        <v>1.6562650519999997</v>
      </c>
      <c r="AQ1723" s="111">
        <f t="shared" si="2396"/>
        <v>3.0615662847999998E-2</v>
      </c>
      <c r="AR1723" s="111">
        <f t="shared" si="2396"/>
        <v>3.0309640000000001E-3</v>
      </c>
      <c r="AS1723" s="111">
        <f t="shared" si="2396"/>
        <v>1.044167098</v>
      </c>
      <c r="AT1723" s="111">
        <f t="shared" si="2396"/>
        <v>1.9301178752000003E-2</v>
      </c>
      <c r="AU1723" s="111">
        <f t="shared" si="2396"/>
        <v>5.74838E-3</v>
      </c>
      <c r="AV1723" s="111">
        <f t="shared" si="2396"/>
        <v>1.98031691</v>
      </c>
      <c r="AW1723" s="111">
        <f t="shared" si="2396"/>
        <v>3.660568384E-2</v>
      </c>
      <c r="AX1723" s="111">
        <f t="shared" si="2396"/>
        <v>1.7872236E-2</v>
      </c>
      <c r="AY1723" s="111">
        <f t="shared" si="2396"/>
        <v>6.1569853020000007</v>
      </c>
      <c r="AZ1723" s="111">
        <f t="shared" si="2396"/>
        <v>0.113810398848</v>
      </c>
      <c r="BA1723" s="111">
        <f t="shared" si="2396"/>
        <v>1.0371676E-2</v>
      </c>
      <c r="BB1723" s="111">
        <f t="shared" si="2396"/>
        <v>3.5730423819999997</v>
      </c>
      <c r="BC1723" s="111">
        <f t="shared" si="2396"/>
        <v>6.6046832767999997E-2</v>
      </c>
      <c r="BD1723" s="111">
        <f t="shared" si="2396"/>
        <v>5.7729719999999986E-3</v>
      </c>
      <c r="BE1723" s="111">
        <f t="shared" si="2396"/>
        <v>1.9887888539999994</v>
      </c>
      <c r="BF1723" s="111">
        <f t="shared" si="2396"/>
        <v>3.6762285695999992E-2</v>
      </c>
      <c r="BG1723" s="111">
        <f t="shared" si="2396"/>
        <v>1.7036108000000001E-2</v>
      </c>
      <c r="BH1723" s="111">
        <f t="shared" si="2396"/>
        <v>5.8689392060000003</v>
      </c>
      <c r="BI1723" s="111">
        <f t="shared" si="2396"/>
        <v>0.10848593574400002</v>
      </c>
      <c r="BJ1723" s="225">
        <f>SUM(BJ1720:BJ1722)</f>
        <v>1.7036108000000001E-2</v>
      </c>
      <c r="BK1723" s="225">
        <f>SUM(BK1720:BK1722)</f>
        <v>5.8689392060000003</v>
      </c>
      <c r="BL1723" s="225">
        <f>SUM(BL1720:BL1722)</f>
        <v>0.10848593574400002</v>
      </c>
      <c r="BM1723" s="112"/>
      <c r="BN1723" s="112"/>
      <c r="BO1723" s="112"/>
      <c r="BP1723" s="112"/>
      <c r="BQ1723" s="111">
        <f t="shared" ref="BQ1723:CH1723" si="2397">SUM(BQ1720:BQ1722)</f>
        <v>1.6332478115268136</v>
      </c>
      <c r="BR1723" s="225"/>
      <c r="BS1723" s="111">
        <f t="shared" si="2397"/>
        <v>0</v>
      </c>
      <c r="BT1723" s="111">
        <f t="shared" si="2397"/>
        <v>0.10169399256781861</v>
      </c>
      <c r="BU1723" s="111">
        <f t="shared" si="2397"/>
        <v>0.53058584499999872</v>
      </c>
      <c r="BV1723" s="225">
        <f t="shared" si="2397"/>
        <v>0.558908536947054</v>
      </c>
      <c r="BW1723" s="225">
        <f t="shared" si="2397"/>
        <v>0.44205943701194222</v>
      </c>
      <c r="BX1723" s="225">
        <f t="shared" si="2397"/>
        <v>0.31584657925925924</v>
      </c>
      <c r="BY1723" s="225">
        <f t="shared" si="2397"/>
        <v>0.31584657925925924</v>
      </c>
      <c r="BZ1723" s="225">
        <f t="shared" si="2397"/>
        <v>0.29747072999999996</v>
      </c>
      <c r="CA1723" s="225">
        <f t="shared" si="2397"/>
        <v>0</v>
      </c>
      <c r="CB1723" s="225">
        <f t="shared" si="2397"/>
        <v>0</v>
      </c>
      <c r="CC1723" s="225">
        <f>SUM(CC1720:CC1722)</f>
        <v>0.29747072999999996</v>
      </c>
      <c r="CD1723" s="225">
        <f t="shared" si="2397"/>
        <v>0</v>
      </c>
      <c r="CE1723" s="225">
        <f t="shared" si="2397"/>
        <v>0</v>
      </c>
      <c r="CF1723" s="225">
        <f t="shared" si="2397"/>
        <v>0</v>
      </c>
      <c r="CG1723" s="225">
        <f t="shared" si="2397"/>
        <v>0</v>
      </c>
      <c r="CH1723" s="225">
        <f t="shared" si="2397"/>
        <v>0</v>
      </c>
      <c r="CI1723" s="112"/>
      <c r="CJ1723" s="112"/>
      <c r="CK1723" s="112"/>
    </row>
    <row r="1724" spans="1:89" ht="15.75" hidden="1" outlineLevel="1" thickBot="1">
      <c r="A1724" s="117"/>
      <c r="B1724" s="117"/>
      <c r="C1724" s="102" t="s">
        <v>127</v>
      </c>
      <c r="D1724" s="36" t="s">
        <v>273</v>
      </c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7"/>
      <c r="AB1724" s="112"/>
      <c r="AC1724" s="246"/>
      <c r="AD1724" s="246"/>
      <c r="AE1724" s="246"/>
      <c r="AF1724" s="246"/>
      <c r="AG1724" s="246"/>
      <c r="AH1724" s="246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246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246"/>
      <c r="CG1724" s="582"/>
      <c r="CH1724" s="582"/>
      <c r="CI1724" s="112"/>
      <c r="CJ1724" s="112"/>
      <c r="CK1724" s="112"/>
    </row>
    <row r="1725" spans="1:89" ht="15.75" hidden="1" outlineLevel="1" thickBot="1">
      <c r="A1725" s="117"/>
      <c r="B1725" s="117"/>
      <c r="C1725" s="103"/>
      <c r="D1725" s="24"/>
      <c r="E1725" s="117"/>
      <c r="F1725" s="117"/>
      <c r="G1725" s="111">
        <f>J1725+O1725+P1725+Q1725+R1725</f>
        <v>0</v>
      </c>
      <c r="H1725" s="225">
        <f t="shared" ref="H1725:J1727" si="2398">SUM(I1725:L1725)</f>
        <v>0</v>
      </c>
      <c r="I1725" s="225">
        <f t="shared" si="2398"/>
        <v>0</v>
      </c>
      <c r="J1725" s="111">
        <f t="shared" si="2398"/>
        <v>0</v>
      </c>
      <c r="K1725" s="123"/>
      <c r="L1725" s="123"/>
      <c r="M1725" s="123"/>
      <c r="N1725" s="123"/>
      <c r="O1725" s="123"/>
      <c r="P1725" s="123"/>
      <c r="Q1725" s="123"/>
      <c r="R1725" s="123"/>
      <c r="S1725" s="221"/>
      <c r="T1725" s="123"/>
      <c r="U1725" s="123"/>
      <c r="V1725" s="123"/>
      <c r="W1725" s="123"/>
      <c r="X1725" s="123"/>
      <c r="Y1725" s="123"/>
      <c r="Z1725" s="221"/>
      <c r="AA1725" s="123"/>
      <c r="AB1725" s="111">
        <f>AI1725+AX1725+BA1725+BD1725+BG1725</f>
        <v>0</v>
      </c>
      <c r="AC1725" s="247"/>
      <c r="AD1725" s="247"/>
      <c r="AE1725" s="247"/>
      <c r="AF1725" s="247"/>
      <c r="AG1725" s="247"/>
      <c r="AH1725" s="247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221"/>
      <c r="BK1725" s="221"/>
      <c r="BL1725" s="221"/>
      <c r="BM1725" s="123"/>
      <c r="BN1725" s="123"/>
      <c r="BO1725" s="123"/>
      <c r="BP1725" s="123"/>
      <c r="BQ1725" s="111">
        <f>SUM(BS1725:BW1725)</f>
        <v>0</v>
      </c>
      <c r="BR1725" s="247"/>
      <c r="BS1725" s="123"/>
      <c r="BT1725" s="123"/>
      <c r="BU1725" s="123"/>
      <c r="BV1725" s="123"/>
      <c r="BW1725" s="123"/>
      <c r="BX1725" s="221"/>
      <c r="BY1725" s="221"/>
      <c r="BZ1725" s="111">
        <f>SUM(CA1725:CD1725)</f>
        <v>0</v>
      </c>
      <c r="CA1725" s="123"/>
      <c r="CB1725" s="123"/>
      <c r="CC1725" s="123"/>
      <c r="CD1725" s="123"/>
      <c r="CE1725" s="221"/>
      <c r="CF1725" s="229"/>
      <c r="CG1725" s="578"/>
      <c r="CH1725" s="578"/>
      <c r="CI1725" s="117"/>
      <c r="CJ1725" s="117"/>
      <c r="CK1725" s="117"/>
    </row>
    <row r="1726" spans="1:89" ht="15.75" hidden="1" outlineLevel="1" thickBot="1">
      <c r="A1726" s="117"/>
      <c r="B1726" s="117"/>
      <c r="C1726" s="103"/>
      <c r="D1726" s="24"/>
      <c r="E1726" s="117"/>
      <c r="F1726" s="117"/>
      <c r="G1726" s="111">
        <f>J1726+O1726+P1726+Q1726+R1726</f>
        <v>0</v>
      </c>
      <c r="H1726" s="225">
        <f t="shared" si="2398"/>
        <v>0</v>
      </c>
      <c r="I1726" s="225">
        <f t="shared" si="2398"/>
        <v>0</v>
      </c>
      <c r="J1726" s="111">
        <f t="shared" si="2398"/>
        <v>0</v>
      </c>
      <c r="K1726" s="90"/>
      <c r="L1726" s="90"/>
      <c r="M1726" s="90"/>
      <c r="N1726" s="90"/>
      <c r="O1726" s="90"/>
      <c r="P1726" s="90"/>
      <c r="Q1726" s="90"/>
      <c r="R1726" s="90"/>
      <c r="S1726" s="224"/>
      <c r="T1726" s="87"/>
      <c r="U1726" s="87"/>
      <c r="V1726" s="87"/>
      <c r="W1726" s="87"/>
      <c r="X1726" s="87"/>
      <c r="Y1726" s="87"/>
      <c r="Z1726" s="222"/>
      <c r="AA1726" s="87"/>
      <c r="AB1726" s="111">
        <f>AI1726+AX1726+BA1726+BD1726+BG1726</f>
        <v>0</v>
      </c>
      <c r="AC1726" s="247"/>
      <c r="AD1726" s="247"/>
      <c r="AE1726" s="247"/>
      <c r="AF1726" s="247"/>
      <c r="AG1726" s="247"/>
      <c r="AH1726" s="247"/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87"/>
      <c r="BG1726" s="87"/>
      <c r="BH1726" s="87"/>
      <c r="BI1726" s="87"/>
      <c r="BJ1726" s="222"/>
      <c r="BK1726" s="222"/>
      <c r="BL1726" s="222"/>
      <c r="BM1726" s="87"/>
      <c r="BN1726" s="87"/>
      <c r="BO1726" s="87"/>
      <c r="BP1726" s="87"/>
      <c r="BQ1726" s="111">
        <f>SUM(BS1726:BW1726)</f>
        <v>0</v>
      </c>
      <c r="BR1726" s="247"/>
      <c r="BS1726" s="87"/>
      <c r="BT1726" s="87"/>
      <c r="BU1726" s="87"/>
      <c r="BV1726" s="87"/>
      <c r="BW1726" s="87"/>
      <c r="BX1726" s="222"/>
      <c r="BY1726" s="222"/>
      <c r="BZ1726" s="111">
        <f>SUM(CA1726:CD1726)</f>
        <v>0</v>
      </c>
      <c r="CA1726" s="87"/>
      <c r="CB1726" s="87"/>
      <c r="CC1726" s="87"/>
      <c r="CD1726" s="87"/>
      <c r="CE1726" s="222"/>
      <c r="CF1726" s="226"/>
      <c r="CG1726" s="568"/>
      <c r="CH1726" s="568"/>
      <c r="CI1726" s="117"/>
      <c r="CJ1726" s="117"/>
      <c r="CK1726" s="117"/>
    </row>
    <row r="1727" spans="1:89" ht="15.75" hidden="1" outlineLevel="1" thickBot="1">
      <c r="A1727" s="117"/>
      <c r="B1727" s="117"/>
      <c r="C1727" s="103" t="s">
        <v>104</v>
      </c>
      <c r="D1727" s="24"/>
      <c r="E1727" s="117"/>
      <c r="F1727" s="117"/>
      <c r="G1727" s="111">
        <f>J1727+O1727+P1727+Q1727+R1727</f>
        <v>0</v>
      </c>
      <c r="H1727" s="225">
        <f t="shared" si="2398"/>
        <v>0</v>
      </c>
      <c r="I1727" s="225">
        <f t="shared" si="2398"/>
        <v>0</v>
      </c>
      <c r="J1727" s="111">
        <f t="shared" si="2398"/>
        <v>0</v>
      </c>
      <c r="K1727" s="90"/>
      <c r="L1727" s="90"/>
      <c r="M1727" s="90"/>
      <c r="N1727" s="90"/>
      <c r="O1727" s="90"/>
      <c r="P1727" s="90"/>
      <c r="Q1727" s="90"/>
      <c r="R1727" s="90"/>
      <c r="S1727" s="224"/>
      <c r="T1727" s="87"/>
      <c r="U1727" s="87"/>
      <c r="V1727" s="87"/>
      <c r="W1727" s="87"/>
      <c r="X1727" s="87"/>
      <c r="Y1727" s="87"/>
      <c r="Z1727" s="222"/>
      <c r="AA1727" s="87"/>
      <c r="AB1727" s="111">
        <f>AI1727+AX1727+BA1727+BD1727+BG1727</f>
        <v>0</v>
      </c>
      <c r="AC1727" s="247"/>
      <c r="AD1727" s="247"/>
      <c r="AE1727" s="247"/>
      <c r="AF1727" s="247"/>
      <c r="AG1727" s="247"/>
      <c r="AH1727" s="247"/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87"/>
      <c r="BG1727" s="87"/>
      <c r="BH1727" s="87"/>
      <c r="BI1727" s="87"/>
      <c r="BJ1727" s="222"/>
      <c r="BK1727" s="222"/>
      <c r="BL1727" s="222"/>
      <c r="BM1727" s="87"/>
      <c r="BN1727" s="87"/>
      <c r="BO1727" s="87"/>
      <c r="BP1727" s="87"/>
      <c r="BQ1727" s="111">
        <f>SUM(BS1727:BW1727)</f>
        <v>0</v>
      </c>
      <c r="BR1727" s="247"/>
      <c r="BS1727" s="87"/>
      <c r="BT1727" s="87"/>
      <c r="BU1727" s="87"/>
      <c r="BV1727" s="87"/>
      <c r="BW1727" s="87"/>
      <c r="BX1727" s="222"/>
      <c r="BY1727" s="222"/>
      <c r="BZ1727" s="111">
        <f>SUM(CA1727:CD1727)</f>
        <v>0</v>
      </c>
      <c r="CA1727" s="87"/>
      <c r="CB1727" s="87"/>
      <c r="CC1727" s="87"/>
      <c r="CD1727" s="87"/>
      <c r="CE1727" s="222"/>
      <c r="CF1727" s="226"/>
      <c r="CG1727" s="568"/>
      <c r="CH1727" s="568"/>
      <c r="CI1727" s="117"/>
      <c r="CJ1727" s="117"/>
      <c r="CK1727" s="117"/>
    </row>
    <row r="1728" spans="1:89" ht="15.75" hidden="1" outlineLevel="1" thickBot="1">
      <c r="A1728" s="117"/>
      <c r="B1728" s="117"/>
      <c r="C1728" s="103"/>
      <c r="D1728" s="37" t="s">
        <v>107</v>
      </c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24"/>
      <c r="AB1728" s="111">
        <f>SUM(AB1725:AB1727)</f>
        <v>0</v>
      </c>
      <c r="AC1728" s="247"/>
      <c r="AD1728" s="247"/>
      <c r="AE1728" s="247"/>
      <c r="AF1728" s="247"/>
      <c r="AG1728" s="247"/>
      <c r="AH1728" s="247"/>
      <c r="AI1728" s="111">
        <f>SUM(AI1725:AI1727)</f>
        <v>0</v>
      </c>
      <c r="AJ1728" s="111">
        <f>SUM(AJ1725:AJ1727)</f>
        <v>0</v>
      </c>
      <c r="AK1728" s="111">
        <f t="shared" ref="AK1728:BI1728" si="2399">SUM(AK1725:AK1727)</f>
        <v>0</v>
      </c>
      <c r="AL1728" s="111">
        <f t="shared" si="2399"/>
        <v>0</v>
      </c>
      <c r="AM1728" s="111">
        <f t="shared" si="2399"/>
        <v>0</v>
      </c>
      <c r="AN1728" s="111">
        <f t="shared" si="2399"/>
        <v>0</v>
      </c>
      <c r="AO1728" s="111">
        <f t="shared" si="2399"/>
        <v>0</v>
      </c>
      <c r="AP1728" s="111">
        <f t="shared" si="2399"/>
        <v>0</v>
      </c>
      <c r="AQ1728" s="111">
        <f t="shared" si="2399"/>
        <v>0</v>
      </c>
      <c r="AR1728" s="111">
        <f t="shared" si="2399"/>
        <v>0</v>
      </c>
      <c r="AS1728" s="111">
        <f t="shared" si="2399"/>
        <v>0</v>
      </c>
      <c r="AT1728" s="111">
        <f t="shared" si="2399"/>
        <v>0</v>
      </c>
      <c r="AU1728" s="111">
        <f t="shared" si="2399"/>
        <v>0</v>
      </c>
      <c r="AV1728" s="111">
        <f t="shared" si="2399"/>
        <v>0</v>
      </c>
      <c r="AW1728" s="111">
        <f t="shared" si="2399"/>
        <v>0</v>
      </c>
      <c r="AX1728" s="111">
        <f t="shared" si="2399"/>
        <v>0</v>
      </c>
      <c r="AY1728" s="111">
        <f t="shared" si="2399"/>
        <v>0</v>
      </c>
      <c r="AZ1728" s="111">
        <f t="shared" si="2399"/>
        <v>0</v>
      </c>
      <c r="BA1728" s="111">
        <f t="shared" si="2399"/>
        <v>0</v>
      </c>
      <c r="BB1728" s="111">
        <f t="shared" si="2399"/>
        <v>0</v>
      </c>
      <c r="BC1728" s="111">
        <f t="shared" si="2399"/>
        <v>0</v>
      </c>
      <c r="BD1728" s="111">
        <f t="shared" si="2399"/>
        <v>0</v>
      </c>
      <c r="BE1728" s="111">
        <f t="shared" si="2399"/>
        <v>0</v>
      </c>
      <c r="BF1728" s="111">
        <f t="shared" si="2399"/>
        <v>0</v>
      </c>
      <c r="BG1728" s="111">
        <f t="shared" si="2399"/>
        <v>0</v>
      </c>
      <c r="BH1728" s="111">
        <f t="shared" si="2399"/>
        <v>0</v>
      </c>
      <c r="BI1728" s="111">
        <f t="shared" si="2399"/>
        <v>0</v>
      </c>
      <c r="BJ1728" s="225">
        <f>SUM(BJ1725:BJ1727)</f>
        <v>0</v>
      </c>
      <c r="BK1728" s="225">
        <f>SUM(BK1725:BK1727)</f>
        <v>0</v>
      </c>
      <c r="BL1728" s="225">
        <f>SUM(BL1725:BL1727)</f>
        <v>0</v>
      </c>
      <c r="BM1728" s="112"/>
      <c r="BN1728" s="112"/>
      <c r="BO1728" s="112"/>
      <c r="BP1728" s="112"/>
      <c r="BQ1728" s="111">
        <f t="shared" ref="BQ1728:CD1728" si="2400">SUM(BQ1725:BQ1727)</f>
        <v>0</v>
      </c>
      <c r="BR1728" s="247"/>
      <c r="BS1728" s="111">
        <f t="shared" si="2400"/>
        <v>0</v>
      </c>
      <c r="BT1728" s="111">
        <f t="shared" si="2400"/>
        <v>0</v>
      </c>
      <c r="BU1728" s="111">
        <f t="shared" si="2400"/>
        <v>0</v>
      </c>
      <c r="BV1728" s="111">
        <f t="shared" si="2400"/>
        <v>0</v>
      </c>
      <c r="BW1728" s="111">
        <f t="shared" si="2400"/>
        <v>0</v>
      </c>
      <c r="BX1728" s="225">
        <f>SUM(BX1725:BX1727)</f>
        <v>0</v>
      </c>
      <c r="BY1728" s="225">
        <f>SUM(BY1725:BY1727)</f>
        <v>0</v>
      </c>
      <c r="BZ1728" s="111">
        <f t="shared" si="2400"/>
        <v>0</v>
      </c>
      <c r="CA1728" s="111">
        <f t="shared" si="2400"/>
        <v>0</v>
      </c>
      <c r="CB1728" s="111">
        <f t="shared" si="2400"/>
        <v>0</v>
      </c>
      <c r="CC1728" s="111">
        <f t="shared" si="2400"/>
        <v>0</v>
      </c>
      <c r="CD1728" s="111">
        <f t="shared" si="2400"/>
        <v>0</v>
      </c>
      <c r="CE1728" s="225">
        <f>SUM(CE1725:CE1727)</f>
        <v>0</v>
      </c>
      <c r="CF1728" s="247"/>
      <c r="CG1728" s="570"/>
      <c r="CH1728" s="570"/>
      <c r="CI1728" s="112"/>
      <c r="CJ1728" s="112"/>
      <c r="CK1728" s="112"/>
    </row>
    <row r="1729" spans="1:89" ht="15.75" hidden="1" outlineLevel="1" thickBot="1">
      <c r="A1729" s="117"/>
      <c r="B1729" s="117"/>
      <c r="C1729" s="102" t="s">
        <v>128</v>
      </c>
      <c r="D1729" s="36" t="s">
        <v>274</v>
      </c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7"/>
      <c r="AB1729" s="112"/>
      <c r="AC1729" s="246"/>
      <c r="AD1729" s="246"/>
      <c r="AE1729" s="246"/>
      <c r="AF1729" s="246"/>
      <c r="AG1729" s="246"/>
      <c r="AH1729" s="246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246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246"/>
      <c r="CG1729" s="582"/>
      <c r="CH1729" s="582"/>
      <c r="CI1729" s="112"/>
      <c r="CJ1729" s="112"/>
      <c r="CK1729" s="112"/>
    </row>
    <row r="1730" spans="1:89" ht="15.75" hidden="1" outlineLevel="1" thickBot="1">
      <c r="A1730" s="117"/>
      <c r="B1730" s="117"/>
      <c r="C1730" s="103"/>
      <c r="D1730" s="24"/>
      <c r="E1730" s="117"/>
      <c r="F1730" s="117"/>
      <c r="G1730" s="111">
        <f>J1730+O1730+P1730+Q1730+R1730</f>
        <v>0</v>
      </c>
      <c r="H1730" s="225">
        <f t="shared" ref="H1730:J1732" si="2401">SUM(I1730:L1730)</f>
        <v>0</v>
      </c>
      <c r="I1730" s="225">
        <f t="shared" si="2401"/>
        <v>0</v>
      </c>
      <c r="J1730" s="111">
        <f t="shared" si="2401"/>
        <v>0</v>
      </c>
      <c r="K1730" s="123"/>
      <c r="L1730" s="123"/>
      <c r="M1730" s="123"/>
      <c r="N1730" s="123"/>
      <c r="O1730" s="123"/>
      <c r="P1730" s="123"/>
      <c r="Q1730" s="123"/>
      <c r="R1730" s="123"/>
      <c r="S1730" s="221"/>
      <c r="T1730" s="123"/>
      <c r="U1730" s="123"/>
      <c r="V1730" s="123"/>
      <c r="W1730" s="123"/>
      <c r="X1730" s="123"/>
      <c r="Y1730" s="123"/>
      <c r="Z1730" s="221"/>
      <c r="AA1730" s="123"/>
      <c r="AB1730" s="111">
        <f>AI1730+AX1730+BA1730+BD1730+BG1730</f>
        <v>0</v>
      </c>
      <c r="AC1730" s="247"/>
      <c r="AD1730" s="247"/>
      <c r="AE1730" s="247"/>
      <c r="AF1730" s="247"/>
      <c r="AG1730" s="247"/>
      <c r="AH1730" s="247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221"/>
      <c r="BK1730" s="221"/>
      <c r="BL1730" s="221"/>
      <c r="BM1730" s="123"/>
      <c r="BN1730" s="123"/>
      <c r="BO1730" s="123"/>
      <c r="BP1730" s="123"/>
      <c r="BQ1730" s="111">
        <f>SUM(BS1730:BW1730)</f>
        <v>0</v>
      </c>
      <c r="BR1730" s="247"/>
      <c r="BS1730" s="123"/>
      <c r="BT1730" s="123"/>
      <c r="BU1730" s="123"/>
      <c r="BV1730" s="123"/>
      <c r="BW1730" s="123"/>
      <c r="BX1730" s="221"/>
      <c r="BY1730" s="221"/>
      <c r="BZ1730" s="111">
        <f>SUM(CA1730:CD1730)</f>
        <v>0</v>
      </c>
      <c r="CA1730" s="123"/>
      <c r="CB1730" s="123"/>
      <c r="CC1730" s="123"/>
      <c r="CD1730" s="123"/>
      <c r="CE1730" s="221"/>
      <c r="CF1730" s="229"/>
      <c r="CG1730" s="578"/>
      <c r="CH1730" s="578"/>
      <c r="CI1730" s="117"/>
      <c r="CJ1730" s="117"/>
      <c r="CK1730" s="117"/>
    </row>
    <row r="1731" spans="1:89" ht="15.75" hidden="1" outlineLevel="1" thickBot="1">
      <c r="A1731" s="117"/>
      <c r="B1731" s="117"/>
      <c r="C1731" s="103"/>
      <c r="D1731" s="24"/>
      <c r="E1731" s="117"/>
      <c r="F1731" s="117"/>
      <c r="G1731" s="111">
        <f>J1731+O1731+P1731+Q1731+R1731</f>
        <v>0</v>
      </c>
      <c r="H1731" s="225">
        <f t="shared" si="2401"/>
        <v>0</v>
      </c>
      <c r="I1731" s="225">
        <f t="shared" si="2401"/>
        <v>0</v>
      </c>
      <c r="J1731" s="111">
        <f t="shared" si="2401"/>
        <v>0</v>
      </c>
      <c r="K1731" s="90"/>
      <c r="L1731" s="90"/>
      <c r="M1731" s="90"/>
      <c r="N1731" s="90"/>
      <c r="O1731" s="90"/>
      <c r="P1731" s="90"/>
      <c r="Q1731" s="90"/>
      <c r="R1731" s="90"/>
      <c r="S1731" s="224"/>
      <c r="T1731" s="87"/>
      <c r="U1731" s="87"/>
      <c r="V1731" s="87"/>
      <c r="W1731" s="87"/>
      <c r="X1731" s="87"/>
      <c r="Y1731" s="87"/>
      <c r="Z1731" s="222"/>
      <c r="AA1731" s="87"/>
      <c r="AB1731" s="111">
        <f>AI1731+AX1731+BA1731+BD1731+BG1731</f>
        <v>0</v>
      </c>
      <c r="AC1731" s="247"/>
      <c r="AD1731" s="247"/>
      <c r="AE1731" s="247"/>
      <c r="AF1731" s="247"/>
      <c r="AG1731" s="247"/>
      <c r="AH1731" s="247"/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87"/>
      <c r="BG1731" s="87"/>
      <c r="BH1731" s="87"/>
      <c r="BI1731" s="87"/>
      <c r="BJ1731" s="222"/>
      <c r="BK1731" s="222"/>
      <c r="BL1731" s="222"/>
      <c r="BM1731" s="87"/>
      <c r="BN1731" s="87"/>
      <c r="BO1731" s="87"/>
      <c r="BP1731" s="87"/>
      <c r="BQ1731" s="111">
        <f>SUM(BS1731:BW1731)</f>
        <v>0</v>
      </c>
      <c r="BR1731" s="247"/>
      <c r="BS1731" s="87"/>
      <c r="BT1731" s="87"/>
      <c r="BU1731" s="87"/>
      <c r="BV1731" s="87"/>
      <c r="BW1731" s="87"/>
      <c r="BX1731" s="222"/>
      <c r="BY1731" s="222"/>
      <c r="BZ1731" s="111">
        <f>SUM(CA1731:CD1731)</f>
        <v>0</v>
      </c>
      <c r="CA1731" s="87"/>
      <c r="CB1731" s="87"/>
      <c r="CC1731" s="87"/>
      <c r="CD1731" s="87"/>
      <c r="CE1731" s="222"/>
      <c r="CF1731" s="226"/>
      <c r="CG1731" s="568"/>
      <c r="CH1731" s="568"/>
      <c r="CI1731" s="117"/>
      <c r="CJ1731" s="117"/>
      <c r="CK1731" s="117"/>
    </row>
    <row r="1732" spans="1:89" ht="15.75" hidden="1" outlineLevel="1" thickBot="1">
      <c r="A1732" s="117"/>
      <c r="B1732" s="117"/>
      <c r="C1732" s="103" t="s">
        <v>104</v>
      </c>
      <c r="D1732" s="24"/>
      <c r="E1732" s="117"/>
      <c r="F1732" s="117"/>
      <c r="G1732" s="111">
        <f>J1732+O1732+P1732+Q1732+R1732</f>
        <v>0</v>
      </c>
      <c r="H1732" s="225">
        <f t="shared" si="2401"/>
        <v>0</v>
      </c>
      <c r="I1732" s="225">
        <f t="shared" si="2401"/>
        <v>0</v>
      </c>
      <c r="J1732" s="111">
        <f t="shared" si="2401"/>
        <v>0</v>
      </c>
      <c r="K1732" s="90"/>
      <c r="L1732" s="90"/>
      <c r="M1732" s="90"/>
      <c r="N1732" s="90"/>
      <c r="O1732" s="90"/>
      <c r="P1732" s="90"/>
      <c r="Q1732" s="90"/>
      <c r="R1732" s="90"/>
      <c r="S1732" s="224"/>
      <c r="T1732" s="87"/>
      <c r="U1732" s="87"/>
      <c r="V1732" s="87"/>
      <c r="W1732" s="87"/>
      <c r="X1732" s="87"/>
      <c r="Y1732" s="87"/>
      <c r="Z1732" s="222"/>
      <c r="AA1732" s="87"/>
      <c r="AB1732" s="111">
        <f>AI1732+AX1732+BA1732+BD1732+BG1732</f>
        <v>0</v>
      </c>
      <c r="AC1732" s="247"/>
      <c r="AD1732" s="247"/>
      <c r="AE1732" s="247"/>
      <c r="AF1732" s="247"/>
      <c r="AG1732" s="247"/>
      <c r="AH1732" s="247"/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87"/>
      <c r="BG1732" s="87"/>
      <c r="BH1732" s="87"/>
      <c r="BI1732" s="87"/>
      <c r="BJ1732" s="222"/>
      <c r="BK1732" s="222"/>
      <c r="BL1732" s="222"/>
      <c r="BM1732" s="87"/>
      <c r="BN1732" s="87"/>
      <c r="BO1732" s="87"/>
      <c r="BP1732" s="87"/>
      <c r="BQ1732" s="111">
        <f>SUM(BS1732:BW1732)</f>
        <v>0</v>
      </c>
      <c r="BR1732" s="247"/>
      <c r="BS1732" s="87"/>
      <c r="BT1732" s="87"/>
      <c r="BU1732" s="87"/>
      <c r="BV1732" s="87"/>
      <c r="BW1732" s="87"/>
      <c r="BX1732" s="222"/>
      <c r="BY1732" s="222"/>
      <c r="BZ1732" s="111">
        <f>SUM(CA1732:CD1732)</f>
        <v>0</v>
      </c>
      <c r="CA1732" s="87"/>
      <c r="CB1732" s="87"/>
      <c r="CC1732" s="87"/>
      <c r="CD1732" s="87"/>
      <c r="CE1732" s="222"/>
      <c r="CF1732" s="226"/>
      <c r="CG1732" s="568"/>
      <c r="CH1732" s="568"/>
      <c r="CI1732" s="117"/>
      <c r="CJ1732" s="117"/>
      <c r="CK1732" s="117"/>
    </row>
    <row r="1733" spans="1:89" ht="15.75" hidden="1" outlineLevel="1" thickBot="1">
      <c r="A1733" s="117"/>
      <c r="B1733" s="117"/>
      <c r="C1733" s="103"/>
      <c r="D1733" s="37" t="s">
        <v>107</v>
      </c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24"/>
      <c r="AB1733" s="111">
        <f>SUM(AB1730:AB1732)</f>
        <v>0</v>
      </c>
      <c r="AC1733" s="247"/>
      <c r="AD1733" s="247"/>
      <c r="AE1733" s="247"/>
      <c r="AF1733" s="247"/>
      <c r="AG1733" s="247"/>
      <c r="AH1733" s="247"/>
      <c r="AI1733" s="111">
        <f>SUM(AI1730:AI1732)</f>
        <v>0</v>
      </c>
      <c r="AJ1733" s="111">
        <f>SUM(AJ1730:AJ1732)</f>
        <v>0</v>
      </c>
      <c r="AK1733" s="111">
        <f t="shared" ref="AK1733:BI1733" si="2402">SUM(AK1730:AK1732)</f>
        <v>0</v>
      </c>
      <c r="AL1733" s="111">
        <f t="shared" si="2402"/>
        <v>0</v>
      </c>
      <c r="AM1733" s="111">
        <f t="shared" si="2402"/>
        <v>0</v>
      </c>
      <c r="AN1733" s="111">
        <f t="shared" si="2402"/>
        <v>0</v>
      </c>
      <c r="AO1733" s="111">
        <f t="shared" si="2402"/>
        <v>0</v>
      </c>
      <c r="AP1733" s="111">
        <f t="shared" si="2402"/>
        <v>0</v>
      </c>
      <c r="AQ1733" s="111">
        <f t="shared" si="2402"/>
        <v>0</v>
      </c>
      <c r="AR1733" s="111">
        <f t="shared" si="2402"/>
        <v>0</v>
      </c>
      <c r="AS1733" s="111">
        <f t="shared" si="2402"/>
        <v>0</v>
      </c>
      <c r="AT1733" s="111">
        <f t="shared" si="2402"/>
        <v>0</v>
      </c>
      <c r="AU1733" s="111">
        <f t="shared" si="2402"/>
        <v>0</v>
      </c>
      <c r="AV1733" s="111">
        <f t="shared" si="2402"/>
        <v>0</v>
      </c>
      <c r="AW1733" s="111">
        <f t="shared" si="2402"/>
        <v>0</v>
      </c>
      <c r="AX1733" s="111">
        <f t="shared" si="2402"/>
        <v>0</v>
      </c>
      <c r="AY1733" s="111">
        <f t="shared" si="2402"/>
        <v>0</v>
      </c>
      <c r="AZ1733" s="111">
        <f t="shared" si="2402"/>
        <v>0</v>
      </c>
      <c r="BA1733" s="111">
        <f t="shared" si="2402"/>
        <v>0</v>
      </c>
      <c r="BB1733" s="111">
        <f t="shared" si="2402"/>
        <v>0</v>
      </c>
      <c r="BC1733" s="111">
        <f t="shared" si="2402"/>
        <v>0</v>
      </c>
      <c r="BD1733" s="111">
        <f t="shared" si="2402"/>
        <v>0</v>
      </c>
      <c r="BE1733" s="111">
        <f t="shared" si="2402"/>
        <v>0</v>
      </c>
      <c r="BF1733" s="111">
        <f t="shared" si="2402"/>
        <v>0</v>
      </c>
      <c r="BG1733" s="111">
        <f t="shared" si="2402"/>
        <v>0</v>
      </c>
      <c r="BH1733" s="111">
        <f t="shared" si="2402"/>
        <v>0</v>
      </c>
      <c r="BI1733" s="111">
        <f t="shared" si="2402"/>
        <v>0</v>
      </c>
      <c r="BJ1733" s="225">
        <f>SUM(BJ1730:BJ1732)</f>
        <v>0</v>
      </c>
      <c r="BK1733" s="225">
        <f>SUM(BK1730:BK1732)</f>
        <v>0</v>
      </c>
      <c r="BL1733" s="225">
        <f>SUM(BL1730:BL1732)</f>
        <v>0</v>
      </c>
      <c r="BM1733" s="112"/>
      <c r="BN1733" s="112"/>
      <c r="BO1733" s="112"/>
      <c r="BP1733" s="112"/>
      <c r="BQ1733" s="111">
        <f t="shared" ref="BQ1733:CD1733" si="2403">SUM(BQ1730:BQ1732)</f>
        <v>0</v>
      </c>
      <c r="BR1733" s="247"/>
      <c r="BS1733" s="111">
        <f t="shared" si="2403"/>
        <v>0</v>
      </c>
      <c r="BT1733" s="111">
        <f t="shared" si="2403"/>
        <v>0</v>
      </c>
      <c r="BU1733" s="111">
        <f t="shared" si="2403"/>
        <v>0</v>
      </c>
      <c r="BV1733" s="111">
        <f t="shared" si="2403"/>
        <v>0</v>
      </c>
      <c r="BW1733" s="111">
        <f t="shared" si="2403"/>
        <v>0</v>
      </c>
      <c r="BX1733" s="225">
        <f>SUM(BX1730:BX1732)</f>
        <v>0</v>
      </c>
      <c r="BY1733" s="225">
        <f>SUM(BY1730:BY1732)</f>
        <v>0</v>
      </c>
      <c r="BZ1733" s="111">
        <f t="shared" si="2403"/>
        <v>0</v>
      </c>
      <c r="CA1733" s="111">
        <f t="shared" si="2403"/>
        <v>0</v>
      </c>
      <c r="CB1733" s="111">
        <f t="shared" si="2403"/>
        <v>0</v>
      </c>
      <c r="CC1733" s="111">
        <f t="shared" si="2403"/>
        <v>0</v>
      </c>
      <c r="CD1733" s="111">
        <f t="shared" si="2403"/>
        <v>0</v>
      </c>
      <c r="CE1733" s="225">
        <f>SUM(CE1730:CE1732)</f>
        <v>0</v>
      </c>
      <c r="CF1733" s="247"/>
      <c r="CG1733" s="570"/>
      <c r="CH1733" s="570"/>
      <c r="CI1733" s="112"/>
      <c r="CJ1733" s="112"/>
      <c r="CK1733" s="112"/>
    </row>
    <row r="1734" spans="1:89" ht="15.75" hidden="1" outlineLevel="1" thickBot="1">
      <c r="A1734" s="117"/>
      <c r="B1734" s="117"/>
      <c r="C1734" s="102" t="s">
        <v>129</v>
      </c>
      <c r="D1734" s="36" t="s">
        <v>213</v>
      </c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7"/>
      <c r="AB1734" s="112"/>
      <c r="AC1734" s="246"/>
      <c r="AD1734" s="246"/>
      <c r="AE1734" s="246"/>
      <c r="AF1734" s="246"/>
      <c r="AG1734" s="246"/>
      <c r="AH1734" s="246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246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246"/>
      <c r="CG1734" s="582"/>
      <c r="CH1734" s="582"/>
      <c r="CI1734" s="112"/>
      <c r="CJ1734" s="112"/>
      <c r="CK1734" s="112"/>
    </row>
    <row r="1735" spans="1:89" ht="15.75" hidden="1" outlineLevel="1" thickBot="1">
      <c r="A1735" s="117"/>
      <c r="B1735" s="117"/>
      <c r="C1735" s="103"/>
      <c r="D1735" s="24"/>
      <c r="E1735" s="117"/>
      <c r="F1735" s="117"/>
      <c r="G1735" s="111">
        <f>J1735+O1735+P1735+Q1735+R1735</f>
        <v>0</v>
      </c>
      <c r="H1735" s="225">
        <f t="shared" ref="H1735:J1737" si="2404">SUM(I1735:L1735)</f>
        <v>0</v>
      </c>
      <c r="I1735" s="225">
        <f t="shared" si="2404"/>
        <v>0</v>
      </c>
      <c r="J1735" s="111">
        <f t="shared" si="2404"/>
        <v>0</v>
      </c>
      <c r="K1735" s="123"/>
      <c r="L1735" s="123"/>
      <c r="M1735" s="123"/>
      <c r="N1735" s="123"/>
      <c r="O1735" s="123"/>
      <c r="P1735" s="123"/>
      <c r="Q1735" s="123"/>
      <c r="R1735" s="123"/>
      <c r="S1735" s="221"/>
      <c r="T1735" s="123"/>
      <c r="U1735" s="123"/>
      <c r="V1735" s="123"/>
      <c r="W1735" s="123"/>
      <c r="X1735" s="123"/>
      <c r="Y1735" s="123"/>
      <c r="Z1735" s="221"/>
      <c r="AA1735" s="123"/>
      <c r="AB1735" s="111">
        <f>AI1735+AX1735+BA1735+BD1735+BG1735</f>
        <v>0</v>
      </c>
      <c r="AC1735" s="247"/>
      <c r="AD1735" s="247"/>
      <c r="AE1735" s="247"/>
      <c r="AF1735" s="247"/>
      <c r="AG1735" s="247"/>
      <c r="AH1735" s="247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221"/>
      <c r="BK1735" s="221"/>
      <c r="BL1735" s="221"/>
      <c r="BM1735" s="123"/>
      <c r="BN1735" s="123"/>
      <c r="BO1735" s="123"/>
      <c r="BP1735" s="123"/>
      <c r="BQ1735" s="111">
        <f>SUM(BS1735:BW1735)</f>
        <v>0</v>
      </c>
      <c r="BR1735" s="247"/>
      <c r="BS1735" s="123"/>
      <c r="BT1735" s="123"/>
      <c r="BU1735" s="123"/>
      <c r="BV1735" s="123"/>
      <c r="BW1735" s="123"/>
      <c r="BX1735" s="221"/>
      <c r="BY1735" s="221"/>
      <c r="BZ1735" s="111">
        <f>SUM(CA1735:CD1735)</f>
        <v>0</v>
      </c>
      <c r="CA1735" s="123"/>
      <c r="CB1735" s="123"/>
      <c r="CC1735" s="123"/>
      <c r="CD1735" s="123"/>
      <c r="CE1735" s="221"/>
      <c r="CF1735" s="229"/>
      <c r="CG1735" s="578"/>
      <c r="CH1735" s="578"/>
      <c r="CI1735" s="117"/>
      <c r="CJ1735" s="117"/>
      <c r="CK1735" s="117"/>
    </row>
    <row r="1736" spans="1:89" ht="15.75" hidden="1" outlineLevel="1" thickBot="1">
      <c r="A1736" s="117"/>
      <c r="B1736" s="117"/>
      <c r="C1736" s="103"/>
      <c r="D1736" s="24"/>
      <c r="E1736" s="117"/>
      <c r="F1736" s="117"/>
      <c r="G1736" s="111">
        <f>J1736+O1736+P1736+Q1736+R1736</f>
        <v>0</v>
      </c>
      <c r="H1736" s="225">
        <f t="shared" si="2404"/>
        <v>0</v>
      </c>
      <c r="I1736" s="225">
        <f t="shared" si="2404"/>
        <v>0</v>
      </c>
      <c r="J1736" s="111">
        <f t="shared" si="2404"/>
        <v>0</v>
      </c>
      <c r="K1736" s="90"/>
      <c r="L1736" s="90"/>
      <c r="M1736" s="90"/>
      <c r="N1736" s="90"/>
      <c r="O1736" s="90"/>
      <c r="P1736" s="90"/>
      <c r="Q1736" s="90"/>
      <c r="R1736" s="90"/>
      <c r="S1736" s="224"/>
      <c r="T1736" s="87"/>
      <c r="U1736" s="87"/>
      <c r="V1736" s="87"/>
      <c r="W1736" s="87"/>
      <c r="X1736" s="87"/>
      <c r="Y1736" s="87"/>
      <c r="Z1736" s="222"/>
      <c r="AA1736" s="87"/>
      <c r="AB1736" s="111">
        <f>AI1736+AX1736+BA1736+BD1736+BG1736</f>
        <v>0</v>
      </c>
      <c r="AC1736" s="247"/>
      <c r="AD1736" s="247"/>
      <c r="AE1736" s="247"/>
      <c r="AF1736" s="247"/>
      <c r="AG1736" s="247"/>
      <c r="AH1736" s="247"/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87"/>
      <c r="BG1736" s="87"/>
      <c r="BH1736" s="87"/>
      <c r="BI1736" s="87"/>
      <c r="BJ1736" s="222"/>
      <c r="BK1736" s="222"/>
      <c r="BL1736" s="222"/>
      <c r="BM1736" s="87"/>
      <c r="BN1736" s="87"/>
      <c r="BO1736" s="87"/>
      <c r="BP1736" s="87"/>
      <c r="BQ1736" s="111">
        <f>SUM(BS1736:BW1736)</f>
        <v>0</v>
      </c>
      <c r="BR1736" s="247"/>
      <c r="BS1736" s="87"/>
      <c r="BT1736" s="87"/>
      <c r="BU1736" s="87"/>
      <c r="BV1736" s="87"/>
      <c r="BW1736" s="87"/>
      <c r="BX1736" s="222"/>
      <c r="BY1736" s="222"/>
      <c r="BZ1736" s="111">
        <f>SUM(CA1736:CD1736)</f>
        <v>0</v>
      </c>
      <c r="CA1736" s="87"/>
      <c r="CB1736" s="87"/>
      <c r="CC1736" s="87"/>
      <c r="CD1736" s="87"/>
      <c r="CE1736" s="222"/>
      <c r="CF1736" s="226"/>
      <c r="CG1736" s="568"/>
      <c r="CH1736" s="568"/>
      <c r="CI1736" s="117"/>
      <c r="CJ1736" s="117"/>
      <c r="CK1736" s="117"/>
    </row>
    <row r="1737" spans="1:89" ht="15.75" hidden="1" outlineLevel="1" thickBot="1">
      <c r="A1737" s="117"/>
      <c r="B1737" s="117"/>
      <c r="C1737" s="103" t="s">
        <v>104</v>
      </c>
      <c r="D1737" s="24"/>
      <c r="E1737" s="117"/>
      <c r="F1737" s="117"/>
      <c r="G1737" s="111">
        <f>J1737+O1737+P1737+Q1737+R1737</f>
        <v>0</v>
      </c>
      <c r="H1737" s="225">
        <f t="shared" si="2404"/>
        <v>0</v>
      </c>
      <c r="I1737" s="225">
        <f t="shared" si="2404"/>
        <v>0</v>
      </c>
      <c r="J1737" s="111">
        <f t="shared" si="2404"/>
        <v>0</v>
      </c>
      <c r="K1737" s="90"/>
      <c r="L1737" s="90"/>
      <c r="M1737" s="90"/>
      <c r="N1737" s="90"/>
      <c r="O1737" s="90"/>
      <c r="P1737" s="90"/>
      <c r="Q1737" s="90"/>
      <c r="R1737" s="90"/>
      <c r="S1737" s="224"/>
      <c r="T1737" s="87"/>
      <c r="U1737" s="87"/>
      <c r="V1737" s="87"/>
      <c r="W1737" s="87"/>
      <c r="X1737" s="87"/>
      <c r="Y1737" s="87"/>
      <c r="Z1737" s="222"/>
      <c r="AA1737" s="87"/>
      <c r="AB1737" s="111">
        <f>AI1737+AX1737+BA1737+BD1737+BG1737</f>
        <v>0</v>
      </c>
      <c r="AC1737" s="247"/>
      <c r="AD1737" s="247"/>
      <c r="AE1737" s="247"/>
      <c r="AF1737" s="247"/>
      <c r="AG1737" s="247"/>
      <c r="AH1737" s="247"/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87"/>
      <c r="BG1737" s="87"/>
      <c r="BH1737" s="87"/>
      <c r="BI1737" s="87"/>
      <c r="BJ1737" s="222"/>
      <c r="BK1737" s="222"/>
      <c r="BL1737" s="222"/>
      <c r="BM1737" s="87"/>
      <c r="BN1737" s="87"/>
      <c r="BO1737" s="87"/>
      <c r="BP1737" s="87"/>
      <c r="BQ1737" s="111">
        <f>SUM(BS1737:BW1737)</f>
        <v>0</v>
      </c>
      <c r="BR1737" s="247"/>
      <c r="BS1737" s="87"/>
      <c r="BT1737" s="87"/>
      <c r="BU1737" s="87"/>
      <c r="BV1737" s="87"/>
      <c r="BW1737" s="87"/>
      <c r="BX1737" s="222"/>
      <c r="BY1737" s="222"/>
      <c r="BZ1737" s="111">
        <f>SUM(CA1737:CD1737)</f>
        <v>0</v>
      </c>
      <c r="CA1737" s="87"/>
      <c r="CB1737" s="87"/>
      <c r="CC1737" s="87"/>
      <c r="CD1737" s="87"/>
      <c r="CE1737" s="222"/>
      <c r="CF1737" s="226"/>
      <c r="CG1737" s="568"/>
      <c r="CH1737" s="568"/>
      <c r="CI1737" s="117"/>
      <c r="CJ1737" s="117"/>
      <c r="CK1737" s="117"/>
    </row>
    <row r="1738" spans="1:89" ht="15.75" hidden="1" outlineLevel="1" thickBot="1">
      <c r="A1738" s="117"/>
      <c r="B1738" s="117"/>
      <c r="C1738" s="103"/>
      <c r="D1738" s="37" t="s">
        <v>107</v>
      </c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24"/>
      <c r="AB1738" s="112"/>
      <c r="AC1738" s="246"/>
      <c r="AD1738" s="246"/>
      <c r="AE1738" s="246"/>
      <c r="AF1738" s="246"/>
      <c r="AG1738" s="246"/>
      <c r="AH1738" s="246"/>
      <c r="AI1738" s="112"/>
      <c r="AJ1738" s="111">
        <f>SUM(AJ1735:AJ1737)</f>
        <v>0</v>
      </c>
      <c r="AK1738" s="111">
        <f>SUM(AK1735:AK1737)</f>
        <v>0</v>
      </c>
      <c r="AL1738" s="112"/>
      <c r="AM1738" s="111">
        <f>SUM(AM1735:AM1737)</f>
        <v>0</v>
      </c>
      <c r="AN1738" s="111">
        <f>SUM(AN1735:AN1737)</f>
        <v>0</v>
      </c>
      <c r="AO1738" s="112"/>
      <c r="AP1738" s="111">
        <f>SUM(AP1735:AP1737)</f>
        <v>0</v>
      </c>
      <c r="AQ1738" s="111">
        <f>SUM(AQ1735:AQ1737)</f>
        <v>0</v>
      </c>
      <c r="AR1738" s="112"/>
      <c r="AS1738" s="111">
        <f>SUM(AS1735:AS1737)</f>
        <v>0</v>
      </c>
      <c r="AT1738" s="111">
        <f>SUM(AT1735:AT1737)</f>
        <v>0</v>
      </c>
      <c r="AU1738" s="112"/>
      <c r="AV1738" s="111">
        <f>SUM(AV1735:AV1737)</f>
        <v>0</v>
      </c>
      <c r="AW1738" s="111">
        <f>SUM(AW1735:AW1737)</f>
        <v>0</v>
      </c>
      <c r="AX1738" s="112"/>
      <c r="AY1738" s="111">
        <f>SUM(AY1735:AY1737)</f>
        <v>0</v>
      </c>
      <c r="AZ1738" s="111">
        <f>SUM(AZ1735:AZ1737)</f>
        <v>0</v>
      </c>
      <c r="BA1738" s="112"/>
      <c r="BB1738" s="111">
        <f>SUM(BB1735:BB1737)</f>
        <v>0</v>
      </c>
      <c r="BC1738" s="111">
        <f>SUM(BC1735:BC1737)</f>
        <v>0</v>
      </c>
      <c r="BD1738" s="112"/>
      <c r="BE1738" s="111">
        <f>SUM(BE1735:BE1737)</f>
        <v>0</v>
      </c>
      <c r="BF1738" s="111">
        <f>SUM(BF1735:BF1737)</f>
        <v>0</v>
      </c>
      <c r="BG1738" s="112"/>
      <c r="BH1738" s="111">
        <f>SUM(BH1735:BH1737)</f>
        <v>0</v>
      </c>
      <c r="BI1738" s="111">
        <f>SUM(BI1735:BI1737)</f>
        <v>0</v>
      </c>
      <c r="BJ1738" s="112"/>
      <c r="BK1738" s="225">
        <f>SUM(BK1735:BK1737)</f>
        <v>0</v>
      </c>
      <c r="BL1738" s="225">
        <f>SUM(BL1735:BL1737)</f>
        <v>0</v>
      </c>
      <c r="BM1738" s="112"/>
      <c r="BN1738" s="112"/>
      <c r="BO1738" s="112"/>
      <c r="BP1738" s="112"/>
      <c r="BQ1738" s="111">
        <f t="shared" ref="BQ1738:CD1738" si="2405">SUM(BQ1735:BQ1737)</f>
        <v>0</v>
      </c>
      <c r="BR1738" s="247"/>
      <c r="BS1738" s="111">
        <f t="shared" si="2405"/>
        <v>0</v>
      </c>
      <c r="BT1738" s="111">
        <f t="shared" si="2405"/>
        <v>0</v>
      </c>
      <c r="BU1738" s="111">
        <f t="shared" si="2405"/>
        <v>0</v>
      </c>
      <c r="BV1738" s="111">
        <f t="shared" si="2405"/>
        <v>0</v>
      </c>
      <c r="BW1738" s="111">
        <f t="shared" si="2405"/>
        <v>0</v>
      </c>
      <c r="BX1738" s="225">
        <f>SUM(BX1735:BX1737)</f>
        <v>0</v>
      </c>
      <c r="BY1738" s="225">
        <f>SUM(BY1735:BY1737)</f>
        <v>0</v>
      </c>
      <c r="BZ1738" s="111">
        <f t="shared" si="2405"/>
        <v>0</v>
      </c>
      <c r="CA1738" s="111">
        <f t="shared" si="2405"/>
        <v>0</v>
      </c>
      <c r="CB1738" s="111">
        <f t="shared" si="2405"/>
        <v>0</v>
      </c>
      <c r="CC1738" s="111">
        <f t="shared" si="2405"/>
        <v>0</v>
      </c>
      <c r="CD1738" s="111">
        <f t="shared" si="2405"/>
        <v>0</v>
      </c>
      <c r="CE1738" s="225">
        <f>SUM(CE1735:CE1737)</f>
        <v>0</v>
      </c>
      <c r="CF1738" s="247"/>
      <c r="CG1738" s="570"/>
      <c r="CH1738" s="570"/>
      <c r="CI1738" s="112"/>
      <c r="CJ1738" s="112"/>
      <c r="CK1738" s="112"/>
    </row>
    <row r="1739" spans="1:89" ht="15.75" hidden="1" outlineLevel="1" thickBot="1">
      <c r="A1739" s="117"/>
      <c r="B1739" s="117"/>
      <c r="C1739" s="102" t="s">
        <v>130</v>
      </c>
      <c r="D1739" s="36" t="s">
        <v>62</v>
      </c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7"/>
      <c r="AB1739" s="112"/>
      <c r="AC1739" s="246"/>
      <c r="AD1739" s="246"/>
      <c r="AE1739" s="246"/>
      <c r="AF1739" s="246"/>
      <c r="AG1739" s="246"/>
      <c r="AH1739" s="246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246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246"/>
      <c r="CG1739" s="582"/>
      <c r="CH1739" s="582"/>
      <c r="CI1739" s="112"/>
      <c r="CJ1739" s="112"/>
      <c r="CK1739" s="112"/>
    </row>
    <row r="1740" spans="1:89" ht="15.75" hidden="1" outlineLevel="1" thickBot="1">
      <c r="A1740" s="117"/>
      <c r="B1740" s="117"/>
      <c r="C1740" s="103"/>
      <c r="D1740" s="24"/>
      <c r="E1740" s="117"/>
      <c r="F1740" s="117"/>
      <c r="G1740" s="111">
        <f>J1740+O1740+P1740+Q1740+R1740</f>
        <v>0</v>
      </c>
      <c r="H1740" s="225">
        <f t="shared" ref="H1740:J1742" si="2406">SUM(I1740:L1740)</f>
        <v>0</v>
      </c>
      <c r="I1740" s="225">
        <f t="shared" si="2406"/>
        <v>0</v>
      </c>
      <c r="J1740" s="111">
        <f t="shared" si="2406"/>
        <v>0</v>
      </c>
      <c r="K1740" s="123"/>
      <c r="L1740" s="123"/>
      <c r="M1740" s="123"/>
      <c r="N1740" s="123"/>
      <c r="O1740" s="123"/>
      <c r="P1740" s="123"/>
      <c r="Q1740" s="123"/>
      <c r="R1740" s="123"/>
      <c r="S1740" s="221"/>
      <c r="T1740" s="123"/>
      <c r="U1740" s="123"/>
      <c r="V1740" s="123"/>
      <c r="W1740" s="123"/>
      <c r="X1740" s="123"/>
      <c r="Y1740" s="123"/>
      <c r="Z1740" s="221"/>
      <c r="AA1740" s="123"/>
      <c r="AB1740" s="111">
        <f>AI1740+AX1740+BA1740+BD1740+BG1740</f>
        <v>0</v>
      </c>
      <c r="AC1740" s="247"/>
      <c r="AD1740" s="247"/>
      <c r="AE1740" s="247"/>
      <c r="AF1740" s="247"/>
      <c r="AG1740" s="247"/>
      <c r="AH1740" s="247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221"/>
      <c r="BK1740" s="221"/>
      <c r="BL1740" s="221"/>
      <c r="BM1740" s="123"/>
      <c r="BN1740" s="123"/>
      <c r="BO1740" s="123"/>
      <c r="BP1740" s="123"/>
      <c r="BQ1740" s="111">
        <f>SUM(BS1740:BW1740)</f>
        <v>0</v>
      </c>
      <c r="BR1740" s="247"/>
      <c r="BS1740" s="123"/>
      <c r="BT1740" s="123"/>
      <c r="BU1740" s="123"/>
      <c r="BV1740" s="123"/>
      <c r="BW1740" s="123"/>
      <c r="BX1740" s="221"/>
      <c r="BY1740" s="221"/>
      <c r="BZ1740" s="111">
        <f>SUM(CA1740:CD1740)</f>
        <v>0</v>
      </c>
      <c r="CA1740" s="123"/>
      <c r="CB1740" s="123"/>
      <c r="CC1740" s="123"/>
      <c r="CD1740" s="123"/>
      <c r="CE1740" s="221"/>
      <c r="CF1740" s="229"/>
      <c r="CG1740" s="578"/>
      <c r="CH1740" s="578"/>
      <c r="CI1740" s="117"/>
      <c r="CJ1740" s="117"/>
      <c r="CK1740" s="117"/>
    </row>
    <row r="1741" spans="1:89" ht="15.75" hidden="1" outlineLevel="1" thickBot="1">
      <c r="A1741" s="117"/>
      <c r="B1741" s="117"/>
      <c r="C1741" s="103"/>
      <c r="D1741" s="24"/>
      <c r="E1741" s="117"/>
      <c r="F1741" s="117"/>
      <c r="G1741" s="111">
        <f>J1741+O1741+P1741+Q1741+R1741</f>
        <v>0</v>
      </c>
      <c r="H1741" s="225">
        <f t="shared" si="2406"/>
        <v>0</v>
      </c>
      <c r="I1741" s="225">
        <f t="shared" si="2406"/>
        <v>0</v>
      </c>
      <c r="J1741" s="111">
        <f t="shared" si="2406"/>
        <v>0</v>
      </c>
      <c r="K1741" s="90"/>
      <c r="L1741" s="90"/>
      <c r="M1741" s="90"/>
      <c r="N1741" s="90"/>
      <c r="O1741" s="90"/>
      <c r="P1741" s="90"/>
      <c r="Q1741" s="90"/>
      <c r="R1741" s="90"/>
      <c r="S1741" s="224"/>
      <c r="T1741" s="87"/>
      <c r="U1741" s="87"/>
      <c r="V1741" s="87"/>
      <c r="W1741" s="87"/>
      <c r="X1741" s="87"/>
      <c r="Y1741" s="87"/>
      <c r="Z1741" s="222"/>
      <c r="AA1741" s="87"/>
      <c r="AB1741" s="111">
        <f>AI1741+AX1741+BA1741+BD1741+BG1741</f>
        <v>0</v>
      </c>
      <c r="AC1741" s="247"/>
      <c r="AD1741" s="247"/>
      <c r="AE1741" s="247"/>
      <c r="AF1741" s="247"/>
      <c r="AG1741" s="247"/>
      <c r="AH1741" s="247"/>
      <c r="AI1741" s="87"/>
      <c r="AJ1741" s="87"/>
      <c r="AK1741" s="87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87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87"/>
      <c r="BG1741" s="87"/>
      <c r="BH1741" s="87"/>
      <c r="BI1741" s="87"/>
      <c r="BJ1741" s="222"/>
      <c r="BK1741" s="222"/>
      <c r="BL1741" s="222"/>
      <c r="BM1741" s="87"/>
      <c r="BN1741" s="87"/>
      <c r="BO1741" s="87"/>
      <c r="BP1741" s="87"/>
      <c r="BQ1741" s="111">
        <f>SUM(BS1741:BW1741)</f>
        <v>0</v>
      </c>
      <c r="BR1741" s="247"/>
      <c r="BS1741" s="87"/>
      <c r="BT1741" s="87"/>
      <c r="BU1741" s="87"/>
      <c r="BV1741" s="87"/>
      <c r="BW1741" s="87"/>
      <c r="BX1741" s="222"/>
      <c r="BY1741" s="222"/>
      <c r="BZ1741" s="111">
        <f>SUM(CA1741:CD1741)</f>
        <v>0</v>
      </c>
      <c r="CA1741" s="87"/>
      <c r="CB1741" s="87"/>
      <c r="CC1741" s="87"/>
      <c r="CD1741" s="87"/>
      <c r="CE1741" s="222"/>
      <c r="CF1741" s="226"/>
      <c r="CG1741" s="568"/>
      <c r="CH1741" s="568"/>
      <c r="CI1741" s="117"/>
      <c r="CJ1741" s="117"/>
      <c r="CK1741" s="117"/>
    </row>
    <row r="1742" spans="1:89" ht="15.75" hidden="1" outlineLevel="1" thickBot="1">
      <c r="A1742" s="117"/>
      <c r="B1742" s="117"/>
      <c r="C1742" s="103" t="s">
        <v>104</v>
      </c>
      <c r="D1742" s="24"/>
      <c r="E1742" s="117"/>
      <c r="F1742" s="117"/>
      <c r="G1742" s="111">
        <f>J1742+O1742+P1742+Q1742+R1742</f>
        <v>0</v>
      </c>
      <c r="H1742" s="225">
        <f t="shared" si="2406"/>
        <v>0</v>
      </c>
      <c r="I1742" s="225">
        <f t="shared" si="2406"/>
        <v>0</v>
      </c>
      <c r="J1742" s="111">
        <f t="shared" si="2406"/>
        <v>0</v>
      </c>
      <c r="K1742" s="90"/>
      <c r="L1742" s="90"/>
      <c r="M1742" s="90"/>
      <c r="N1742" s="90"/>
      <c r="O1742" s="90"/>
      <c r="P1742" s="90"/>
      <c r="Q1742" s="90"/>
      <c r="R1742" s="90"/>
      <c r="S1742" s="224"/>
      <c r="T1742" s="87"/>
      <c r="U1742" s="87"/>
      <c r="V1742" s="87"/>
      <c r="W1742" s="87"/>
      <c r="X1742" s="87"/>
      <c r="Y1742" s="87"/>
      <c r="Z1742" s="222"/>
      <c r="AA1742" s="87"/>
      <c r="AB1742" s="111">
        <f>AI1742+AX1742+BA1742+BD1742+BG1742</f>
        <v>0</v>
      </c>
      <c r="AC1742" s="247"/>
      <c r="AD1742" s="247"/>
      <c r="AE1742" s="247"/>
      <c r="AF1742" s="247"/>
      <c r="AG1742" s="247"/>
      <c r="AH1742" s="247"/>
      <c r="AI1742" s="87"/>
      <c r="AJ1742" s="87"/>
      <c r="AK1742" s="87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87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87"/>
      <c r="BG1742" s="87"/>
      <c r="BH1742" s="87"/>
      <c r="BI1742" s="87"/>
      <c r="BJ1742" s="222"/>
      <c r="BK1742" s="222"/>
      <c r="BL1742" s="222"/>
      <c r="BM1742" s="87"/>
      <c r="BN1742" s="87"/>
      <c r="BO1742" s="87"/>
      <c r="BP1742" s="87"/>
      <c r="BQ1742" s="111">
        <f>SUM(BS1742:BW1742)</f>
        <v>0</v>
      </c>
      <c r="BR1742" s="247"/>
      <c r="BS1742" s="87"/>
      <c r="BT1742" s="87"/>
      <c r="BU1742" s="87"/>
      <c r="BV1742" s="87"/>
      <c r="BW1742" s="87"/>
      <c r="BX1742" s="222"/>
      <c r="BY1742" s="222"/>
      <c r="BZ1742" s="111">
        <f>SUM(CA1742:CD1742)</f>
        <v>0</v>
      </c>
      <c r="CA1742" s="87"/>
      <c r="CB1742" s="87"/>
      <c r="CC1742" s="87"/>
      <c r="CD1742" s="87"/>
      <c r="CE1742" s="222"/>
      <c r="CF1742" s="226"/>
      <c r="CG1742" s="568"/>
      <c r="CH1742" s="568"/>
      <c r="CI1742" s="117"/>
      <c r="CJ1742" s="117"/>
      <c r="CK1742" s="117"/>
    </row>
    <row r="1743" spans="1:89" ht="15.75" hidden="1" outlineLevel="1" thickBot="1">
      <c r="A1743" s="117"/>
      <c r="B1743" s="117"/>
      <c r="C1743" s="103"/>
      <c r="D1743" s="37" t="s">
        <v>107</v>
      </c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24"/>
      <c r="AB1743" s="111">
        <f>SUM(AB1740:AB1742)</f>
        <v>0</v>
      </c>
      <c r="AC1743" s="247"/>
      <c r="AD1743" s="247"/>
      <c r="AE1743" s="247"/>
      <c r="AF1743" s="247"/>
      <c r="AG1743" s="247"/>
      <c r="AH1743" s="247"/>
      <c r="AI1743" s="111">
        <f>SUM(AI1740:AI1742)</f>
        <v>0</v>
      </c>
      <c r="AJ1743" s="111">
        <f>SUM(AJ1740:AJ1742)</f>
        <v>0</v>
      </c>
      <c r="AK1743" s="111">
        <f>SUM(AK1740:AK1742)</f>
        <v>0</v>
      </c>
      <c r="AL1743" s="111">
        <f>SUM(AL1740:AL1742)</f>
        <v>0</v>
      </c>
      <c r="AM1743" s="111">
        <f t="shared" ref="AM1743:BI1743" si="2407">SUM(AM1740:AM1742)</f>
        <v>0</v>
      </c>
      <c r="AN1743" s="111">
        <f t="shared" si="2407"/>
        <v>0</v>
      </c>
      <c r="AO1743" s="111">
        <f t="shared" si="2407"/>
        <v>0</v>
      </c>
      <c r="AP1743" s="111">
        <f t="shared" si="2407"/>
        <v>0</v>
      </c>
      <c r="AQ1743" s="111">
        <f t="shared" si="2407"/>
        <v>0</v>
      </c>
      <c r="AR1743" s="111">
        <f t="shared" si="2407"/>
        <v>0</v>
      </c>
      <c r="AS1743" s="111">
        <f t="shared" si="2407"/>
        <v>0</v>
      </c>
      <c r="AT1743" s="111">
        <f t="shared" si="2407"/>
        <v>0</v>
      </c>
      <c r="AU1743" s="111">
        <f t="shared" si="2407"/>
        <v>0</v>
      </c>
      <c r="AV1743" s="111">
        <f t="shared" si="2407"/>
        <v>0</v>
      </c>
      <c r="AW1743" s="111">
        <f t="shared" si="2407"/>
        <v>0</v>
      </c>
      <c r="AX1743" s="111">
        <f t="shared" si="2407"/>
        <v>0</v>
      </c>
      <c r="AY1743" s="111">
        <f t="shared" si="2407"/>
        <v>0</v>
      </c>
      <c r="AZ1743" s="111">
        <f t="shared" si="2407"/>
        <v>0</v>
      </c>
      <c r="BA1743" s="111">
        <f t="shared" si="2407"/>
        <v>0</v>
      </c>
      <c r="BB1743" s="111">
        <f t="shared" si="2407"/>
        <v>0</v>
      </c>
      <c r="BC1743" s="111">
        <f t="shared" si="2407"/>
        <v>0</v>
      </c>
      <c r="BD1743" s="111">
        <f t="shared" si="2407"/>
        <v>0</v>
      </c>
      <c r="BE1743" s="111">
        <f t="shared" si="2407"/>
        <v>0</v>
      </c>
      <c r="BF1743" s="111">
        <f t="shared" si="2407"/>
        <v>0</v>
      </c>
      <c r="BG1743" s="111">
        <f t="shared" si="2407"/>
        <v>0</v>
      </c>
      <c r="BH1743" s="111">
        <f t="shared" si="2407"/>
        <v>0</v>
      </c>
      <c r="BI1743" s="111">
        <f t="shared" si="2407"/>
        <v>0</v>
      </c>
      <c r="BJ1743" s="225">
        <f>SUM(BJ1740:BJ1742)</f>
        <v>0</v>
      </c>
      <c r="BK1743" s="225">
        <f>SUM(BK1740:BK1742)</f>
        <v>0</v>
      </c>
      <c r="BL1743" s="225">
        <f>SUM(BL1740:BL1742)</f>
        <v>0</v>
      </c>
      <c r="BM1743" s="112"/>
      <c r="BN1743" s="112"/>
      <c r="BO1743" s="112"/>
      <c r="BP1743" s="112"/>
      <c r="BQ1743" s="111">
        <f t="shared" ref="BQ1743:CD1743" si="2408">SUM(BQ1740:BQ1742)</f>
        <v>0</v>
      </c>
      <c r="BR1743" s="247"/>
      <c r="BS1743" s="111">
        <f t="shared" si="2408"/>
        <v>0</v>
      </c>
      <c r="BT1743" s="111">
        <f t="shared" si="2408"/>
        <v>0</v>
      </c>
      <c r="BU1743" s="111">
        <f t="shared" si="2408"/>
        <v>0</v>
      </c>
      <c r="BV1743" s="111">
        <f t="shared" si="2408"/>
        <v>0</v>
      </c>
      <c r="BW1743" s="111">
        <f t="shared" si="2408"/>
        <v>0</v>
      </c>
      <c r="BX1743" s="225">
        <f>SUM(BX1740:BX1742)</f>
        <v>0</v>
      </c>
      <c r="BY1743" s="225">
        <f>SUM(BY1740:BY1742)</f>
        <v>0</v>
      </c>
      <c r="BZ1743" s="111">
        <f t="shared" si="2408"/>
        <v>0</v>
      </c>
      <c r="CA1743" s="111">
        <f t="shared" si="2408"/>
        <v>0</v>
      </c>
      <c r="CB1743" s="111">
        <f t="shared" si="2408"/>
        <v>0</v>
      </c>
      <c r="CC1743" s="111">
        <f t="shared" si="2408"/>
        <v>0</v>
      </c>
      <c r="CD1743" s="111">
        <f t="shared" si="2408"/>
        <v>0</v>
      </c>
      <c r="CE1743" s="225">
        <f>SUM(CE1740:CE1742)</f>
        <v>0</v>
      </c>
      <c r="CF1743" s="247"/>
      <c r="CG1743" s="570"/>
      <c r="CH1743" s="570"/>
      <c r="CI1743" s="112"/>
      <c r="CJ1743" s="112"/>
      <c r="CK1743" s="112"/>
    </row>
    <row r="1744" spans="1:89" ht="15.75" hidden="1" outlineLevel="1" thickBot="1">
      <c r="A1744" s="117"/>
      <c r="B1744" s="117"/>
      <c r="C1744" s="102" t="s">
        <v>131</v>
      </c>
      <c r="D1744" s="36" t="s">
        <v>63</v>
      </c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7"/>
      <c r="AB1744" s="112"/>
      <c r="AC1744" s="246"/>
      <c r="AD1744" s="246"/>
      <c r="AE1744" s="246"/>
      <c r="AF1744" s="246"/>
      <c r="AG1744" s="246"/>
      <c r="AH1744" s="246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246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246"/>
      <c r="CG1744" s="582"/>
      <c r="CH1744" s="582"/>
      <c r="CI1744" s="112"/>
      <c r="CJ1744" s="112"/>
      <c r="CK1744" s="112"/>
    </row>
    <row r="1745" spans="1:89" ht="15.75" hidden="1" outlineLevel="1" thickBot="1">
      <c r="A1745" s="117"/>
      <c r="B1745" s="117"/>
      <c r="C1745" s="103"/>
      <c r="D1745" s="24"/>
      <c r="E1745" s="117"/>
      <c r="F1745" s="117"/>
      <c r="G1745" s="111">
        <f>J1745+O1745+P1745+Q1745+R1745</f>
        <v>0</v>
      </c>
      <c r="H1745" s="225">
        <f t="shared" ref="H1745:J1747" si="2409">SUM(I1745:L1745)</f>
        <v>0</v>
      </c>
      <c r="I1745" s="225">
        <f t="shared" si="2409"/>
        <v>0</v>
      </c>
      <c r="J1745" s="111">
        <f t="shared" si="2409"/>
        <v>0</v>
      </c>
      <c r="K1745" s="123"/>
      <c r="L1745" s="123"/>
      <c r="M1745" s="123"/>
      <c r="N1745" s="123"/>
      <c r="O1745" s="123"/>
      <c r="P1745" s="123"/>
      <c r="Q1745" s="123"/>
      <c r="R1745" s="123"/>
      <c r="S1745" s="221"/>
      <c r="T1745" s="123"/>
      <c r="U1745" s="123"/>
      <c r="V1745" s="123"/>
      <c r="W1745" s="123"/>
      <c r="X1745" s="123"/>
      <c r="Y1745" s="123"/>
      <c r="Z1745" s="221"/>
      <c r="AA1745" s="123"/>
      <c r="AB1745" s="111">
        <f>AI1745+AX1745+BA1745+BD1745+BG1745</f>
        <v>0</v>
      </c>
      <c r="AC1745" s="247"/>
      <c r="AD1745" s="247"/>
      <c r="AE1745" s="247"/>
      <c r="AF1745" s="247"/>
      <c r="AG1745" s="247"/>
      <c r="AH1745" s="247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221"/>
      <c r="BK1745" s="221"/>
      <c r="BL1745" s="221"/>
      <c r="BM1745" s="123"/>
      <c r="BN1745" s="123"/>
      <c r="BO1745" s="123"/>
      <c r="BP1745" s="123"/>
      <c r="BQ1745" s="111">
        <f>SUM(BS1745:BW1745)</f>
        <v>0</v>
      </c>
      <c r="BR1745" s="247"/>
      <c r="BS1745" s="123"/>
      <c r="BT1745" s="123"/>
      <c r="BU1745" s="123"/>
      <c r="BV1745" s="123"/>
      <c r="BW1745" s="123"/>
      <c r="BX1745" s="221"/>
      <c r="BY1745" s="221"/>
      <c r="BZ1745" s="111">
        <f>SUM(CA1745:CD1745)</f>
        <v>0</v>
      </c>
      <c r="CA1745" s="123"/>
      <c r="CB1745" s="123"/>
      <c r="CC1745" s="123"/>
      <c r="CD1745" s="123"/>
      <c r="CE1745" s="221"/>
      <c r="CF1745" s="229"/>
      <c r="CG1745" s="578"/>
      <c r="CH1745" s="578"/>
      <c r="CI1745" s="117"/>
      <c r="CJ1745" s="117"/>
      <c r="CK1745" s="117"/>
    </row>
    <row r="1746" spans="1:89" ht="15.75" hidden="1" outlineLevel="1" thickBot="1">
      <c r="A1746" s="117"/>
      <c r="B1746" s="117"/>
      <c r="C1746" s="103"/>
      <c r="D1746" s="24"/>
      <c r="E1746" s="117"/>
      <c r="F1746" s="117"/>
      <c r="G1746" s="111">
        <f>J1746+O1746+P1746+Q1746+R1746</f>
        <v>0</v>
      </c>
      <c r="H1746" s="225">
        <f t="shared" si="2409"/>
        <v>0</v>
      </c>
      <c r="I1746" s="225">
        <f t="shared" si="2409"/>
        <v>0</v>
      </c>
      <c r="J1746" s="111">
        <f t="shared" si="2409"/>
        <v>0</v>
      </c>
      <c r="K1746" s="90"/>
      <c r="L1746" s="90"/>
      <c r="M1746" s="90"/>
      <c r="N1746" s="90"/>
      <c r="O1746" s="90"/>
      <c r="P1746" s="90"/>
      <c r="Q1746" s="90"/>
      <c r="R1746" s="90"/>
      <c r="S1746" s="224"/>
      <c r="T1746" s="87"/>
      <c r="U1746" s="87"/>
      <c r="V1746" s="87"/>
      <c r="W1746" s="87"/>
      <c r="X1746" s="87"/>
      <c r="Y1746" s="87"/>
      <c r="Z1746" s="222"/>
      <c r="AA1746" s="87"/>
      <c r="AB1746" s="111">
        <f>AI1746+AX1746+BA1746+BD1746+BG1746</f>
        <v>0</v>
      </c>
      <c r="AC1746" s="247"/>
      <c r="AD1746" s="247"/>
      <c r="AE1746" s="247"/>
      <c r="AF1746" s="247"/>
      <c r="AG1746" s="247"/>
      <c r="AH1746" s="247"/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87"/>
      <c r="BG1746" s="87"/>
      <c r="BH1746" s="87"/>
      <c r="BI1746" s="87"/>
      <c r="BJ1746" s="222"/>
      <c r="BK1746" s="222"/>
      <c r="BL1746" s="222"/>
      <c r="BM1746" s="87"/>
      <c r="BN1746" s="87"/>
      <c r="BO1746" s="87"/>
      <c r="BP1746" s="87"/>
      <c r="BQ1746" s="111">
        <f>SUM(BS1746:BW1746)</f>
        <v>0</v>
      </c>
      <c r="BR1746" s="247"/>
      <c r="BS1746" s="87"/>
      <c r="BT1746" s="87"/>
      <c r="BU1746" s="87"/>
      <c r="BV1746" s="87"/>
      <c r="BW1746" s="87"/>
      <c r="BX1746" s="222"/>
      <c r="BY1746" s="222"/>
      <c r="BZ1746" s="111">
        <f>SUM(CA1746:CD1746)</f>
        <v>0</v>
      </c>
      <c r="CA1746" s="87"/>
      <c r="CB1746" s="87"/>
      <c r="CC1746" s="87"/>
      <c r="CD1746" s="87"/>
      <c r="CE1746" s="222"/>
      <c r="CF1746" s="226"/>
      <c r="CG1746" s="568"/>
      <c r="CH1746" s="568"/>
      <c r="CI1746" s="117"/>
      <c r="CJ1746" s="117"/>
      <c r="CK1746" s="117"/>
    </row>
    <row r="1747" spans="1:89" ht="15.75" hidden="1" outlineLevel="1" thickBot="1">
      <c r="A1747" s="117"/>
      <c r="B1747" s="117"/>
      <c r="C1747" s="103" t="s">
        <v>104</v>
      </c>
      <c r="D1747" s="24"/>
      <c r="E1747" s="117"/>
      <c r="F1747" s="117"/>
      <c r="G1747" s="111">
        <f>J1747+O1747+P1747+Q1747+R1747</f>
        <v>0</v>
      </c>
      <c r="H1747" s="225">
        <f t="shared" si="2409"/>
        <v>0</v>
      </c>
      <c r="I1747" s="225">
        <f t="shared" si="2409"/>
        <v>0</v>
      </c>
      <c r="J1747" s="111">
        <f t="shared" si="2409"/>
        <v>0</v>
      </c>
      <c r="K1747" s="90"/>
      <c r="L1747" s="90"/>
      <c r="M1747" s="90"/>
      <c r="N1747" s="90"/>
      <c r="O1747" s="90"/>
      <c r="P1747" s="90"/>
      <c r="Q1747" s="90"/>
      <c r="R1747" s="90"/>
      <c r="S1747" s="224"/>
      <c r="T1747" s="87"/>
      <c r="U1747" s="87"/>
      <c r="V1747" s="87"/>
      <c r="W1747" s="87"/>
      <c r="X1747" s="87"/>
      <c r="Y1747" s="87"/>
      <c r="Z1747" s="222"/>
      <c r="AA1747" s="87"/>
      <c r="AB1747" s="111">
        <f>AI1747+AX1747+BA1747+BD1747+BG1747</f>
        <v>0</v>
      </c>
      <c r="AC1747" s="247"/>
      <c r="AD1747" s="247"/>
      <c r="AE1747" s="247"/>
      <c r="AF1747" s="247"/>
      <c r="AG1747" s="247"/>
      <c r="AH1747" s="247"/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87"/>
      <c r="BG1747" s="87"/>
      <c r="BH1747" s="87"/>
      <c r="BI1747" s="87"/>
      <c r="BJ1747" s="222"/>
      <c r="BK1747" s="222"/>
      <c r="BL1747" s="222"/>
      <c r="BM1747" s="87"/>
      <c r="BN1747" s="87"/>
      <c r="BO1747" s="87"/>
      <c r="BP1747" s="87"/>
      <c r="BQ1747" s="111">
        <f>SUM(BS1747:BW1747)</f>
        <v>0</v>
      </c>
      <c r="BR1747" s="247"/>
      <c r="BS1747" s="87"/>
      <c r="BT1747" s="87"/>
      <c r="BU1747" s="87"/>
      <c r="BV1747" s="87"/>
      <c r="BW1747" s="87"/>
      <c r="BX1747" s="222"/>
      <c r="BY1747" s="222"/>
      <c r="BZ1747" s="111">
        <f>SUM(CA1747:CD1747)</f>
        <v>0</v>
      </c>
      <c r="CA1747" s="87"/>
      <c r="CB1747" s="87"/>
      <c r="CC1747" s="87"/>
      <c r="CD1747" s="87"/>
      <c r="CE1747" s="222"/>
      <c r="CF1747" s="226"/>
      <c r="CG1747" s="568"/>
      <c r="CH1747" s="568"/>
      <c r="CI1747" s="117"/>
      <c r="CJ1747" s="117"/>
      <c r="CK1747" s="117"/>
    </row>
    <row r="1748" spans="1:89" ht="15.75" hidden="1" outlineLevel="1" thickBot="1">
      <c r="A1748" s="117"/>
      <c r="B1748" s="117"/>
      <c r="C1748" s="103"/>
      <c r="D1748" s="37" t="s">
        <v>107</v>
      </c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24"/>
      <c r="AB1748" s="111">
        <f>SUM(AB1745:AB1747)</f>
        <v>0</v>
      </c>
      <c r="AC1748" s="247"/>
      <c r="AD1748" s="247"/>
      <c r="AE1748" s="247"/>
      <c r="AF1748" s="247"/>
      <c r="AG1748" s="247"/>
      <c r="AH1748" s="247"/>
      <c r="AI1748" s="111">
        <f>SUM(AI1745:AI1747)</f>
        <v>0</v>
      </c>
      <c r="AJ1748" s="111">
        <f>SUM(AJ1745:AJ1747)</f>
        <v>0</v>
      </c>
      <c r="AK1748" s="111">
        <f t="shared" ref="AK1748:BI1748" si="2410">SUM(AK1745:AK1747)</f>
        <v>0</v>
      </c>
      <c r="AL1748" s="111">
        <f t="shared" si="2410"/>
        <v>0</v>
      </c>
      <c r="AM1748" s="111">
        <f t="shared" si="2410"/>
        <v>0</v>
      </c>
      <c r="AN1748" s="111">
        <f t="shared" si="2410"/>
        <v>0</v>
      </c>
      <c r="AO1748" s="111">
        <f t="shared" si="2410"/>
        <v>0</v>
      </c>
      <c r="AP1748" s="111">
        <f t="shared" si="2410"/>
        <v>0</v>
      </c>
      <c r="AQ1748" s="111">
        <f t="shared" si="2410"/>
        <v>0</v>
      </c>
      <c r="AR1748" s="111">
        <f t="shared" si="2410"/>
        <v>0</v>
      </c>
      <c r="AS1748" s="111">
        <f t="shared" si="2410"/>
        <v>0</v>
      </c>
      <c r="AT1748" s="111">
        <f t="shared" si="2410"/>
        <v>0</v>
      </c>
      <c r="AU1748" s="111">
        <f t="shared" si="2410"/>
        <v>0</v>
      </c>
      <c r="AV1748" s="111">
        <f t="shared" si="2410"/>
        <v>0</v>
      </c>
      <c r="AW1748" s="111">
        <f t="shared" si="2410"/>
        <v>0</v>
      </c>
      <c r="AX1748" s="111">
        <f t="shared" si="2410"/>
        <v>0</v>
      </c>
      <c r="AY1748" s="111">
        <f t="shared" si="2410"/>
        <v>0</v>
      </c>
      <c r="AZ1748" s="111">
        <f t="shared" si="2410"/>
        <v>0</v>
      </c>
      <c r="BA1748" s="111">
        <f t="shared" si="2410"/>
        <v>0</v>
      </c>
      <c r="BB1748" s="111">
        <f t="shared" si="2410"/>
        <v>0</v>
      </c>
      <c r="BC1748" s="111">
        <f t="shared" si="2410"/>
        <v>0</v>
      </c>
      <c r="BD1748" s="111">
        <f t="shared" si="2410"/>
        <v>0</v>
      </c>
      <c r="BE1748" s="111">
        <f t="shared" si="2410"/>
        <v>0</v>
      </c>
      <c r="BF1748" s="111">
        <f t="shared" si="2410"/>
        <v>0</v>
      </c>
      <c r="BG1748" s="111">
        <f t="shared" si="2410"/>
        <v>0</v>
      </c>
      <c r="BH1748" s="111">
        <f t="shared" si="2410"/>
        <v>0</v>
      </c>
      <c r="BI1748" s="111">
        <f t="shared" si="2410"/>
        <v>0</v>
      </c>
      <c r="BJ1748" s="225">
        <f>SUM(BJ1745:BJ1747)</f>
        <v>0</v>
      </c>
      <c r="BK1748" s="225">
        <f>SUM(BK1745:BK1747)</f>
        <v>0</v>
      </c>
      <c r="BL1748" s="225">
        <f>SUM(BL1745:BL1747)</f>
        <v>0</v>
      </c>
      <c r="BM1748" s="112"/>
      <c r="BN1748" s="112"/>
      <c r="BO1748" s="112"/>
      <c r="BP1748" s="112"/>
      <c r="BQ1748" s="111">
        <f t="shared" ref="BQ1748:CD1748" si="2411">SUM(BQ1745:BQ1747)</f>
        <v>0</v>
      </c>
      <c r="BR1748" s="247"/>
      <c r="BS1748" s="111">
        <f t="shared" si="2411"/>
        <v>0</v>
      </c>
      <c r="BT1748" s="111">
        <f t="shared" si="2411"/>
        <v>0</v>
      </c>
      <c r="BU1748" s="111">
        <f t="shared" si="2411"/>
        <v>0</v>
      </c>
      <c r="BV1748" s="111">
        <f t="shared" si="2411"/>
        <v>0</v>
      </c>
      <c r="BW1748" s="111">
        <f t="shared" si="2411"/>
        <v>0</v>
      </c>
      <c r="BX1748" s="225">
        <f>SUM(BX1745:BX1747)</f>
        <v>0</v>
      </c>
      <c r="BY1748" s="225">
        <f>SUM(BY1745:BY1747)</f>
        <v>0</v>
      </c>
      <c r="BZ1748" s="111">
        <f t="shared" si="2411"/>
        <v>0</v>
      </c>
      <c r="CA1748" s="111">
        <f t="shared" si="2411"/>
        <v>0</v>
      </c>
      <c r="CB1748" s="111">
        <f t="shared" si="2411"/>
        <v>0</v>
      </c>
      <c r="CC1748" s="111">
        <f t="shared" si="2411"/>
        <v>0</v>
      </c>
      <c r="CD1748" s="111">
        <f t="shared" si="2411"/>
        <v>0</v>
      </c>
      <c r="CE1748" s="225">
        <f>SUM(CE1745:CE1747)</f>
        <v>0</v>
      </c>
      <c r="CF1748" s="247"/>
      <c r="CG1748" s="570"/>
      <c r="CH1748" s="570"/>
      <c r="CI1748" s="112"/>
      <c r="CJ1748" s="112"/>
      <c r="CK1748" s="112"/>
    </row>
    <row r="1749" spans="1:89" ht="15.75" hidden="1" outlineLevel="1" thickBot="1">
      <c r="A1749" s="117"/>
      <c r="B1749" s="117"/>
      <c r="C1749" s="95" t="s">
        <v>52</v>
      </c>
      <c r="D1749" s="122" t="s">
        <v>105</v>
      </c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7"/>
      <c r="AB1749" s="112"/>
      <c r="AC1749" s="246"/>
      <c r="AD1749" s="246"/>
      <c r="AE1749" s="246"/>
      <c r="AF1749" s="246"/>
      <c r="AG1749" s="246"/>
      <c r="AH1749" s="246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246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246"/>
      <c r="CG1749" s="582"/>
      <c r="CH1749" s="582"/>
      <c r="CI1749" s="112"/>
      <c r="CJ1749" s="112"/>
      <c r="CK1749" s="112"/>
    </row>
    <row r="1750" spans="1:89" ht="15.75" hidden="1" outlineLevel="1" thickBot="1">
      <c r="A1750" s="117"/>
      <c r="B1750" s="117"/>
      <c r="C1750" s="102" t="s">
        <v>132</v>
      </c>
      <c r="D1750" s="36" t="s">
        <v>106</v>
      </c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7"/>
      <c r="AB1750" s="112"/>
      <c r="AC1750" s="246"/>
      <c r="AD1750" s="246"/>
      <c r="AE1750" s="246"/>
      <c r="AF1750" s="246"/>
      <c r="AG1750" s="246"/>
      <c r="AH1750" s="246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246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246"/>
      <c r="CG1750" s="582"/>
      <c r="CH1750" s="582"/>
      <c r="CI1750" s="112"/>
      <c r="CJ1750" s="112"/>
      <c r="CK1750" s="112"/>
    </row>
    <row r="1751" spans="1:89" ht="15.75" hidden="1" outlineLevel="1" thickBot="1">
      <c r="A1751" s="117"/>
      <c r="B1751" s="117"/>
      <c r="C1751" s="103"/>
      <c r="D1751" s="92"/>
      <c r="E1751" s="117"/>
      <c r="F1751" s="117"/>
      <c r="G1751" s="111">
        <f>J1751+O1751+P1751+Q1751+R1751</f>
        <v>0</v>
      </c>
      <c r="H1751" s="225">
        <f t="shared" ref="H1751:J1753" si="2412">SUM(I1751:L1751)</f>
        <v>0</v>
      </c>
      <c r="I1751" s="225">
        <f t="shared" si="2412"/>
        <v>0</v>
      </c>
      <c r="J1751" s="111">
        <f t="shared" si="2412"/>
        <v>0</v>
      </c>
      <c r="K1751" s="123"/>
      <c r="L1751" s="123"/>
      <c r="M1751" s="123"/>
      <c r="N1751" s="123"/>
      <c r="O1751" s="123"/>
      <c r="P1751" s="123"/>
      <c r="Q1751" s="123"/>
      <c r="R1751" s="123"/>
      <c r="S1751" s="221"/>
      <c r="T1751" s="123"/>
      <c r="U1751" s="123"/>
      <c r="V1751" s="123"/>
      <c r="W1751" s="123"/>
      <c r="X1751" s="123"/>
      <c r="Y1751" s="123"/>
      <c r="Z1751" s="221"/>
      <c r="AA1751" s="123"/>
      <c r="AB1751" s="111">
        <f>AI1751+AX1751+BA1751+BD1751+BG1751</f>
        <v>0</v>
      </c>
      <c r="AC1751" s="247"/>
      <c r="AD1751" s="247"/>
      <c r="AE1751" s="247"/>
      <c r="AF1751" s="247"/>
      <c r="AG1751" s="247"/>
      <c r="AH1751" s="247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221"/>
      <c r="BK1751" s="221"/>
      <c r="BL1751" s="221"/>
      <c r="BM1751" s="123"/>
      <c r="BN1751" s="123"/>
      <c r="BO1751" s="123"/>
      <c r="BP1751" s="123"/>
      <c r="BQ1751" s="111">
        <f>SUM(BS1751:BW1751)</f>
        <v>0</v>
      </c>
      <c r="BR1751" s="247"/>
      <c r="BS1751" s="123"/>
      <c r="BT1751" s="123"/>
      <c r="BU1751" s="123"/>
      <c r="BV1751" s="123"/>
      <c r="BW1751" s="123"/>
      <c r="BX1751" s="221"/>
      <c r="BY1751" s="221"/>
      <c r="BZ1751" s="111">
        <f>SUM(CA1751:CD1751)</f>
        <v>0</v>
      </c>
      <c r="CA1751" s="123"/>
      <c r="CB1751" s="123"/>
      <c r="CC1751" s="123"/>
      <c r="CD1751" s="123"/>
      <c r="CE1751" s="221"/>
      <c r="CF1751" s="229"/>
      <c r="CG1751" s="578"/>
      <c r="CH1751" s="578"/>
      <c r="CI1751" s="117"/>
      <c r="CJ1751" s="117"/>
      <c r="CK1751" s="117"/>
    </row>
    <row r="1752" spans="1:89" ht="15.75" hidden="1" outlineLevel="1" thickBot="1">
      <c r="A1752" s="117"/>
      <c r="B1752" s="117"/>
      <c r="C1752" s="103"/>
      <c r="D1752" s="92"/>
      <c r="E1752" s="117"/>
      <c r="F1752" s="117"/>
      <c r="G1752" s="111">
        <f>J1752+O1752+P1752+Q1752+R1752</f>
        <v>0</v>
      </c>
      <c r="H1752" s="225">
        <f t="shared" si="2412"/>
        <v>0</v>
      </c>
      <c r="I1752" s="225">
        <f t="shared" si="2412"/>
        <v>0</v>
      </c>
      <c r="J1752" s="111">
        <f t="shared" si="2412"/>
        <v>0</v>
      </c>
      <c r="K1752" s="90"/>
      <c r="L1752" s="90"/>
      <c r="M1752" s="90"/>
      <c r="N1752" s="90"/>
      <c r="O1752" s="90"/>
      <c r="P1752" s="90"/>
      <c r="Q1752" s="90"/>
      <c r="R1752" s="90"/>
      <c r="S1752" s="224"/>
      <c r="T1752" s="87"/>
      <c r="U1752" s="87"/>
      <c r="V1752" s="87"/>
      <c r="W1752" s="87"/>
      <c r="X1752" s="87"/>
      <c r="Y1752" s="87"/>
      <c r="Z1752" s="222"/>
      <c r="AA1752" s="87"/>
      <c r="AB1752" s="111">
        <f>AI1752+AX1752+BA1752+BD1752+BG1752</f>
        <v>0</v>
      </c>
      <c r="AC1752" s="247"/>
      <c r="AD1752" s="247"/>
      <c r="AE1752" s="247"/>
      <c r="AF1752" s="247"/>
      <c r="AG1752" s="247"/>
      <c r="AH1752" s="247"/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87"/>
      <c r="BI1752" s="87"/>
      <c r="BJ1752" s="222"/>
      <c r="BK1752" s="222"/>
      <c r="BL1752" s="222"/>
      <c r="BM1752" s="87"/>
      <c r="BN1752" s="87"/>
      <c r="BO1752" s="87"/>
      <c r="BP1752" s="87"/>
      <c r="BQ1752" s="111">
        <f>SUM(BS1752:BW1752)</f>
        <v>0</v>
      </c>
      <c r="BR1752" s="247"/>
      <c r="BS1752" s="87"/>
      <c r="BT1752" s="87"/>
      <c r="BU1752" s="87"/>
      <c r="BV1752" s="87"/>
      <c r="BW1752" s="87"/>
      <c r="BX1752" s="222"/>
      <c r="BY1752" s="222"/>
      <c r="BZ1752" s="111">
        <f>SUM(CA1752:CD1752)</f>
        <v>0</v>
      </c>
      <c r="CA1752" s="87"/>
      <c r="CB1752" s="87"/>
      <c r="CC1752" s="87"/>
      <c r="CD1752" s="87"/>
      <c r="CE1752" s="222"/>
      <c r="CF1752" s="226"/>
      <c r="CG1752" s="568"/>
      <c r="CH1752" s="568"/>
      <c r="CI1752" s="117"/>
      <c r="CJ1752" s="117"/>
      <c r="CK1752" s="117"/>
    </row>
    <row r="1753" spans="1:89" ht="15.75" hidden="1" outlineLevel="1" thickBot="1">
      <c r="A1753" s="117"/>
      <c r="B1753" s="117"/>
      <c r="C1753" s="103"/>
      <c r="D1753" s="92"/>
      <c r="E1753" s="117"/>
      <c r="F1753" s="117"/>
      <c r="G1753" s="111">
        <f>J1753+O1753+P1753+Q1753+R1753</f>
        <v>0</v>
      </c>
      <c r="H1753" s="225">
        <f t="shared" si="2412"/>
        <v>0</v>
      </c>
      <c r="I1753" s="225">
        <f t="shared" si="2412"/>
        <v>0</v>
      </c>
      <c r="J1753" s="111">
        <f t="shared" si="2412"/>
        <v>0</v>
      </c>
      <c r="K1753" s="90"/>
      <c r="L1753" s="90"/>
      <c r="M1753" s="90"/>
      <c r="N1753" s="90"/>
      <c r="O1753" s="90"/>
      <c r="P1753" s="90"/>
      <c r="Q1753" s="90"/>
      <c r="R1753" s="90"/>
      <c r="S1753" s="224"/>
      <c r="T1753" s="87"/>
      <c r="U1753" s="87"/>
      <c r="V1753" s="87"/>
      <c r="W1753" s="87"/>
      <c r="X1753" s="87"/>
      <c r="Y1753" s="87"/>
      <c r="Z1753" s="222"/>
      <c r="AA1753" s="87"/>
      <c r="AB1753" s="111">
        <f>AI1753+AX1753+BA1753+BD1753+BG1753</f>
        <v>0</v>
      </c>
      <c r="AC1753" s="247"/>
      <c r="AD1753" s="247"/>
      <c r="AE1753" s="247"/>
      <c r="AF1753" s="247"/>
      <c r="AG1753" s="247"/>
      <c r="AH1753" s="247"/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87"/>
      <c r="BG1753" s="87"/>
      <c r="BH1753" s="87"/>
      <c r="BI1753" s="87"/>
      <c r="BJ1753" s="222"/>
      <c r="BK1753" s="222"/>
      <c r="BL1753" s="222"/>
      <c r="BM1753" s="87"/>
      <c r="BN1753" s="87"/>
      <c r="BO1753" s="87"/>
      <c r="BP1753" s="87"/>
      <c r="BQ1753" s="111">
        <f>SUM(BS1753:BW1753)</f>
        <v>0</v>
      </c>
      <c r="BR1753" s="247"/>
      <c r="BS1753" s="87"/>
      <c r="BT1753" s="87"/>
      <c r="BU1753" s="87"/>
      <c r="BV1753" s="87"/>
      <c r="BW1753" s="87"/>
      <c r="BX1753" s="222"/>
      <c r="BY1753" s="222"/>
      <c r="BZ1753" s="111">
        <f>SUM(CA1753:CD1753)</f>
        <v>0</v>
      </c>
      <c r="CA1753" s="87"/>
      <c r="CB1753" s="87"/>
      <c r="CC1753" s="87"/>
      <c r="CD1753" s="87"/>
      <c r="CE1753" s="222"/>
      <c r="CF1753" s="226"/>
      <c r="CG1753" s="568"/>
      <c r="CH1753" s="568"/>
      <c r="CI1753" s="117"/>
      <c r="CJ1753" s="117"/>
      <c r="CK1753" s="117"/>
    </row>
    <row r="1754" spans="1:89" ht="15.75" hidden="1" outlineLevel="1" thickBot="1">
      <c r="A1754" s="117"/>
      <c r="B1754" s="117"/>
      <c r="C1754" s="103"/>
      <c r="D1754" s="37" t="s">
        <v>107</v>
      </c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24"/>
      <c r="AB1754" s="111">
        <f>SUM(AB1751:AB1753)</f>
        <v>0</v>
      </c>
      <c r="AC1754" s="247"/>
      <c r="AD1754" s="247"/>
      <c r="AE1754" s="247"/>
      <c r="AF1754" s="247"/>
      <c r="AG1754" s="247"/>
      <c r="AH1754" s="247"/>
      <c r="AI1754" s="111">
        <f>SUM(AI1751:AI1753)</f>
        <v>0</v>
      </c>
      <c r="AJ1754" s="111">
        <f>SUM(AJ1751:AJ1753)</f>
        <v>0</v>
      </c>
      <c r="AK1754" s="111">
        <f t="shared" ref="AK1754:BI1754" si="2413">SUM(AK1751:AK1753)</f>
        <v>0</v>
      </c>
      <c r="AL1754" s="111">
        <f t="shared" si="2413"/>
        <v>0</v>
      </c>
      <c r="AM1754" s="111">
        <f t="shared" si="2413"/>
        <v>0</v>
      </c>
      <c r="AN1754" s="111">
        <f t="shared" si="2413"/>
        <v>0</v>
      </c>
      <c r="AO1754" s="111">
        <f t="shared" si="2413"/>
        <v>0</v>
      </c>
      <c r="AP1754" s="111">
        <f t="shared" si="2413"/>
        <v>0</v>
      </c>
      <c r="AQ1754" s="111">
        <f t="shared" si="2413"/>
        <v>0</v>
      </c>
      <c r="AR1754" s="111">
        <f t="shared" si="2413"/>
        <v>0</v>
      </c>
      <c r="AS1754" s="111">
        <f t="shared" si="2413"/>
        <v>0</v>
      </c>
      <c r="AT1754" s="111">
        <f t="shared" si="2413"/>
        <v>0</v>
      </c>
      <c r="AU1754" s="111">
        <f t="shared" si="2413"/>
        <v>0</v>
      </c>
      <c r="AV1754" s="111">
        <f t="shared" si="2413"/>
        <v>0</v>
      </c>
      <c r="AW1754" s="111">
        <f t="shared" si="2413"/>
        <v>0</v>
      </c>
      <c r="AX1754" s="111">
        <f t="shared" si="2413"/>
        <v>0</v>
      </c>
      <c r="AY1754" s="111">
        <f t="shared" si="2413"/>
        <v>0</v>
      </c>
      <c r="AZ1754" s="111">
        <f t="shared" si="2413"/>
        <v>0</v>
      </c>
      <c r="BA1754" s="111">
        <f t="shared" si="2413"/>
        <v>0</v>
      </c>
      <c r="BB1754" s="111">
        <f t="shared" si="2413"/>
        <v>0</v>
      </c>
      <c r="BC1754" s="111">
        <f t="shared" si="2413"/>
        <v>0</v>
      </c>
      <c r="BD1754" s="111">
        <f t="shared" si="2413"/>
        <v>0</v>
      </c>
      <c r="BE1754" s="111">
        <f t="shared" si="2413"/>
        <v>0</v>
      </c>
      <c r="BF1754" s="111">
        <f t="shared" si="2413"/>
        <v>0</v>
      </c>
      <c r="BG1754" s="111">
        <f t="shared" si="2413"/>
        <v>0</v>
      </c>
      <c r="BH1754" s="111">
        <f t="shared" si="2413"/>
        <v>0</v>
      </c>
      <c r="BI1754" s="111">
        <f t="shared" si="2413"/>
        <v>0</v>
      </c>
      <c r="BJ1754" s="225">
        <f>SUM(BJ1751:BJ1753)</f>
        <v>0</v>
      </c>
      <c r="BK1754" s="225">
        <f>SUM(BK1751:BK1753)</f>
        <v>0</v>
      </c>
      <c r="BL1754" s="225">
        <f>SUM(BL1751:BL1753)</f>
        <v>0</v>
      </c>
      <c r="BM1754" s="112"/>
      <c r="BN1754" s="112"/>
      <c r="BO1754" s="112"/>
      <c r="BP1754" s="112"/>
      <c r="BQ1754" s="111">
        <f t="shared" ref="BQ1754:CD1754" si="2414">SUM(BQ1751:BQ1753)</f>
        <v>0</v>
      </c>
      <c r="BR1754" s="247"/>
      <c r="BS1754" s="111">
        <f t="shared" si="2414"/>
        <v>0</v>
      </c>
      <c r="BT1754" s="111">
        <f t="shared" si="2414"/>
        <v>0</v>
      </c>
      <c r="BU1754" s="111">
        <f t="shared" si="2414"/>
        <v>0</v>
      </c>
      <c r="BV1754" s="111">
        <f t="shared" si="2414"/>
        <v>0</v>
      </c>
      <c r="BW1754" s="111">
        <f t="shared" si="2414"/>
        <v>0</v>
      </c>
      <c r="BX1754" s="225">
        <f>SUM(BX1751:BX1753)</f>
        <v>0</v>
      </c>
      <c r="BY1754" s="225">
        <f>SUM(BY1751:BY1753)</f>
        <v>0</v>
      </c>
      <c r="BZ1754" s="111">
        <f t="shared" si="2414"/>
        <v>0</v>
      </c>
      <c r="CA1754" s="111">
        <f t="shared" si="2414"/>
        <v>0</v>
      </c>
      <c r="CB1754" s="111">
        <f t="shared" si="2414"/>
        <v>0</v>
      </c>
      <c r="CC1754" s="111">
        <f t="shared" si="2414"/>
        <v>0</v>
      </c>
      <c r="CD1754" s="111">
        <f t="shared" si="2414"/>
        <v>0</v>
      </c>
      <c r="CE1754" s="225">
        <f>SUM(CE1751:CE1753)</f>
        <v>0</v>
      </c>
      <c r="CF1754" s="247"/>
      <c r="CG1754" s="570"/>
      <c r="CH1754" s="570"/>
      <c r="CI1754" s="112"/>
      <c r="CJ1754" s="112"/>
      <c r="CK1754" s="112"/>
    </row>
    <row r="1755" spans="1:89" ht="15.75" hidden="1" outlineLevel="1" thickBot="1">
      <c r="A1755" s="117"/>
      <c r="B1755" s="117"/>
      <c r="C1755" s="102" t="s">
        <v>133</v>
      </c>
      <c r="D1755" s="36" t="s">
        <v>273</v>
      </c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7"/>
      <c r="AB1755" s="112"/>
      <c r="AC1755" s="246"/>
      <c r="AD1755" s="246"/>
      <c r="AE1755" s="246"/>
      <c r="AF1755" s="246"/>
      <c r="AG1755" s="246"/>
      <c r="AH1755" s="246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246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246"/>
      <c r="CG1755" s="582"/>
      <c r="CH1755" s="582"/>
      <c r="CI1755" s="112"/>
      <c r="CJ1755" s="112"/>
      <c r="CK1755" s="112"/>
    </row>
    <row r="1756" spans="1:89" ht="15.75" hidden="1" outlineLevel="1" thickBot="1">
      <c r="A1756" s="117"/>
      <c r="B1756" s="117"/>
      <c r="C1756" s="103"/>
      <c r="D1756" s="92"/>
      <c r="E1756" s="117"/>
      <c r="F1756" s="117"/>
      <c r="G1756" s="111">
        <f>J1756+O1756+P1756+Q1756+R1756</f>
        <v>0</v>
      </c>
      <c r="H1756" s="225">
        <f t="shared" ref="H1756:J1758" si="2415">SUM(I1756:L1756)</f>
        <v>0</v>
      </c>
      <c r="I1756" s="225">
        <f t="shared" si="2415"/>
        <v>0</v>
      </c>
      <c r="J1756" s="111">
        <f t="shared" si="2415"/>
        <v>0</v>
      </c>
      <c r="K1756" s="123"/>
      <c r="L1756" s="123"/>
      <c r="M1756" s="123"/>
      <c r="N1756" s="123"/>
      <c r="O1756" s="123"/>
      <c r="P1756" s="123"/>
      <c r="Q1756" s="123"/>
      <c r="R1756" s="123"/>
      <c r="S1756" s="221"/>
      <c r="T1756" s="123"/>
      <c r="U1756" s="123"/>
      <c r="V1756" s="123"/>
      <c r="W1756" s="123"/>
      <c r="X1756" s="123"/>
      <c r="Y1756" s="123"/>
      <c r="Z1756" s="221"/>
      <c r="AA1756" s="123"/>
      <c r="AB1756" s="111">
        <f>AI1756+AX1756+BA1756+BD1756+BG1756</f>
        <v>0</v>
      </c>
      <c r="AC1756" s="247"/>
      <c r="AD1756" s="247"/>
      <c r="AE1756" s="247"/>
      <c r="AF1756" s="247"/>
      <c r="AG1756" s="247"/>
      <c r="AH1756" s="247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221"/>
      <c r="BK1756" s="221"/>
      <c r="BL1756" s="221"/>
      <c r="BM1756" s="123"/>
      <c r="BN1756" s="123"/>
      <c r="BO1756" s="123"/>
      <c r="BP1756" s="123"/>
      <c r="BQ1756" s="111">
        <f>SUM(BS1756:BW1756)</f>
        <v>0</v>
      </c>
      <c r="BR1756" s="247"/>
      <c r="BS1756" s="123"/>
      <c r="BT1756" s="123"/>
      <c r="BU1756" s="123"/>
      <c r="BV1756" s="123"/>
      <c r="BW1756" s="123"/>
      <c r="BX1756" s="221"/>
      <c r="BY1756" s="221"/>
      <c r="BZ1756" s="111">
        <f>SUM(CA1756:CD1756)</f>
        <v>0</v>
      </c>
      <c r="CA1756" s="123"/>
      <c r="CB1756" s="123"/>
      <c r="CC1756" s="123"/>
      <c r="CD1756" s="123"/>
      <c r="CE1756" s="221"/>
      <c r="CF1756" s="229"/>
      <c r="CG1756" s="578"/>
      <c r="CH1756" s="578"/>
      <c r="CI1756" s="117"/>
      <c r="CJ1756" s="117"/>
      <c r="CK1756" s="117"/>
    </row>
    <row r="1757" spans="1:89" ht="15.75" hidden="1" outlineLevel="1" thickBot="1">
      <c r="A1757" s="117"/>
      <c r="B1757" s="117"/>
      <c r="C1757" s="103"/>
      <c r="D1757" s="92"/>
      <c r="E1757" s="117"/>
      <c r="F1757" s="117"/>
      <c r="G1757" s="111">
        <f>J1757+O1757+P1757+Q1757+R1757</f>
        <v>0</v>
      </c>
      <c r="H1757" s="225">
        <f t="shared" si="2415"/>
        <v>0</v>
      </c>
      <c r="I1757" s="225">
        <f t="shared" si="2415"/>
        <v>0</v>
      </c>
      <c r="J1757" s="111">
        <f t="shared" si="2415"/>
        <v>0</v>
      </c>
      <c r="K1757" s="90"/>
      <c r="L1757" s="90"/>
      <c r="M1757" s="90"/>
      <c r="N1757" s="90"/>
      <c r="O1757" s="90"/>
      <c r="P1757" s="90"/>
      <c r="Q1757" s="90"/>
      <c r="R1757" s="90"/>
      <c r="S1757" s="224"/>
      <c r="T1757" s="87"/>
      <c r="U1757" s="87"/>
      <c r="V1757" s="87"/>
      <c r="W1757" s="87"/>
      <c r="X1757" s="87"/>
      <c r="Y1757" s="87"/>
      <c r="Z1757" s="222"/>
      <c r="AA1757" s="87"/>
      <c r="AB1757" s="111">
        <f>AI1757+AX1757+BA1757+BD1757+BG1757</f>
        <v>0</v>
      </c>
      <c r="AC1757" s="247"/>
      <c r="AD1757" s="247"/>
      <c r="AE1757" s="247"/>
      <c r="AF1757" s="247"/>
      <c r="AG1757" s="247"/>
      <c r="AH1757" s="247"/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87"/>
      <c r="BG1757" s="87"/>
      <c r="BH1757" s="87"/>
      <c r="BI1757" s="87"/>
      <c r="BJ1757" s="222"/>
      <c r="BK1757" s="222"/>
      <c r="BL1757" s="222"/>
      <c r="BM1757" s="87"/>
      <c r="BN1757" s="87"/>
      <c r="BO1757" s="87"/>
      <c r="BP1757" s="87"/>
      <c r="BQ1757" s="111">
        <f>SUM(BS1757:BW1757)</f>
        <v>0</v>
      </c>
      <c r="BR1757" s="247"/>
      <c r="BS1757" s="87"/>
      <c r="BT1757" s="87"/>
      <c r="BU1757" s="87"/>
      <c r="BV1757" s="87"/>
      <c r="BW1757" s="87"/>
      <c r="BX1757" s="222"/>
      <c r="BY1757" s="222"/>
      <c r="BZ1757" s="111">
        <f>SUM(CA1757:CD1757)</f>
        <v>0</v>
      </c>
      <c r="CA1757" s="87"/>
      <c r="CB1757" s="87"/>
      <c r="CC1757" s="87"/>
      <c r="CD1757" s="87"/>
      <c r="CE1757" s="222"/>
      <c r="CF1757" s="226"/>
      <c r="CG1757" s="568"/>
      <c r="CH1757" s="568"/>
      <c r="CI1757" s="117"/>
      <c r="CJ1757" s="117"/>
      <c r="CK1757" s="117"/>
    </row>
    <row r="1758" spans="1:89" ht="15.75" hidden="1" outlineLevel="1" thickBot="1">
      <c r="A1758" s="117"/>
      <c r="B1758" s="117"/>
      <c r="C1758" s="103"/>
      <c r="D1758" s="92"/>
      <c r="E1758" s="117"/>
      <c r="F1758" s="117"/>
      <c r="G1758" s="111">
        <f>J1758+O1758+P1758+Q1758+R1758</f>
        <v>0</v>
      </c>
      <c r="H1758" s="225">
        <f t="shared" si="2415"/>
        <v>0</v>
      </c>
      <c r="I1758" s="225">
        <f t="shared" si="2415"/>
        <v>0</v>
      </c>
      <c r="J1758" s="111">
        <f t="shared" si="2415"/>
        <v>0</v>
      </c>
      <c r="K1758" s="90"/>
      <c r="L1758" s="90"/>
      <c r="M1758" s="90"/>
      <c r="N1758" s="90"/>
      <c r="O1758" s="90"/>
      <c r="P1758" s="90"/>
      <c r="Q1758" s="90"/>
      <c r="R1758" s="90"/>
      <c r="S1758" s="224"/>
      <c r="T1758" s="87"/>
      <c r="U1758" s="87"/>
      <c r="V1758" s="87"/>
      <c r="W1758" s="87"/>
      <c r="X1758" s="87"/>
      <c r="Y1758" s="87"/>
      <c r="Z1758" s="222"/>
      <c r="AA1758" s="87"/>
      <c r="AB1758" s="111">
        <f>AI1758+AX1758+BA1758+BD1758+BG1758</f>
        <v>0</v>
      </c>
      <c r="AC1758" s="247"/>
      <c r="AD1758" s="247"/>
      <c r="AE1758" s="247"/>
      <c r="AF1758" s="247"/>
      <c r="AG1758" s="247"/>
      <c r="AH1758" s="247"/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87"/>
      <c r="BI1758" s="87"/>
      <c r="BJ1758" s="222"/>
      <c r="BK1758" s="222"/>
      <c r="BL1758" s="222"/>
      <c r="BM1758" s="87"/>
      <c r="BN1758" s="87"/>
      <c r="BO1758" s="87"/>
      <c r="BP1758" s="87"/>
      <c r="BQ1758" s="111">
        <f>SUM(BS1758:BW1758)</f>
        <v>0</v>
      </c>
      <c r="BR1758" s="247"/>
      <c r="BS1758" s="87"/>
      <c r="BT1758" s="87"/>
      <c r="BU1758" s="87"/>
      <c r="BV1758" s="87"/>
      <c r="BW1758" s="87"/>
      <c r="BX1758" s="222"/>
      <c r="BY1758" s="222"/>
      <c r="BZ1758" s="111">
        <f>SUM(CA1758:CD1758)</f>
        <v>0</v>
      </c>
      <c r="CA1758" s="87"/>
      <c r="CB1758" s="87"/>
      <c r="CC1758" s="87"/>
      <c r="CD1758" s="87"/>
      <c r="CE1758" s="222"/>
      <c r="CF1758" s="226"/>
      <c r="CG1758" s="568"/>
      <c r="CH1758" s="568"/>
      <c r="CI1758" s="117"/>
      <c r="CJ1758" s="117"/>
      <c r="CK1758" s="117"/>
    </row>
    <row r="1759" spans="1:89" ht="15.75" hidden="1" outlineLevel="1" thickBot="1">
      <c r="A1759" s="117"/>
      <c r="B1759" s="117"/>
      <c r="C1759" s="103"/>
      <c r="D1759" s="37" t="s">
        <v>107</v>
      </c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24"/>
      <c r="AB1759" s="111">
        <f>SUM(AB1756:AB1758)</f>
        <v>0</v>
      </c>
      <c r="AC1759" s="247"/>
      <c r="AD1759" s="247"/>
      <c r="AE1759" s="247"/>
      <c r="AF1759" s="247"/>
      <c r="AG1759" s="247"/>
      <c r="AH1759" s="247"/>
      <c r="AI1759" s="111">
        <f>SUM(AI1756:AI1758)</f>
        <v>0</v>
      </c>
      <c r="AJ1759" s="111">
        <f>SUM(AJ1756:AJ1758)</f>
        <v>0</v>
      </c>
      <c r="AK1759" s="111">
        <f t="shared" ref="AK1759:BI1759" si="2416">SUM(AK1756:AK1758)</f>
        <v>0</v>
      </c>
      <c r="AL1759" s="111">
        <f t="shared" si="2416"/>
        <v>0</v>
      </c>
      <c r="AM1759" s="111">
        <f t="shared" si="2416"/>
        <v>0</v>
      </c>
      <c r="AN1759" s="111">
        <f t="shared" si="2416"/>
        <v>0</v>
      </c>
      <c r="AO1759" s="111">
        <f t="shared" si="2416"/>
        <v>0</v>
      </c>
      <c r="AP1759" s="111">
        <f t="shared" si="2416"/>
        <v>0</v>
      </c>
      <c r="AQ1759" s="111">
        <f t="shared" si="2416"/>
        <v>0</v>
      </c>
      <c r="AR1759" s="111">
        <f t="shared" si="2416"/>
        <v>0</v>
      </c>
      <c r="AS1759" s="111">
        <f t="shared" si="2416"/>
        <v>0</v>
      </c>
      <c r="AT1759" s="111">
        <f t="shared" si="2416"/>
        <v>0</v>
      </c>
      <c r="AU1759" s="111">
        <f t="shared" si="2416"/>
        <v>0</v>
      </c>
      <c r="AV1759" s="111">
        <f t="shared" si="2416"/>
        <v>0</v>
      </c>
      <c r="AW1759" s="111">
        <f t="shared" si="2416"/>
        <v>0</v>
      </c>
      <c r="AX1759" s="111">
        <f t="shared" si="2416"/>
        <v>0</v>
      </c>
      <c r="AY1759" s="111">
        <f t="shared" si="2416"/>
        <v>0</v>
      </c>
      <c r="AZ1759" s="111">
        <f t="shared" si="2416"/>
        <v>0</v>
      </c>
      <c r="BA1759" s="111">
        <f t="shared" si="2416"/>
        <v>0</v>
      </c>
      <c r="BB1759" s="111">
        <f t="shared" si="2416"/>
        <v>0</v>
      </c>
      <c r="BC1759" s="111">
        <f t="shared" si="2416"/>
        <v>0</v>
      </c>
      <c r="BD1759" s="111">
        <f t="shared" si="2416"/>
        <v>0</v>
      </c>
      <c r="BE1759" s="111">
        <f t="shared" si="2416"/>
        <v>0</v>
      </c>
      <c r="BF1759" s="111">
        <f t="shared" si="2416"/>
        <v>0</v>
      </c>
      <c r="BG1759" s="111">
        <f t="shared" si="2416"/>
        <v>0</v>
      </c>
      <c r="BH1759" s="111">
        <f t="shared" si="2416"/>
        <v>0</v>
      </c>
      <c r="BI1759" s="111">
        <f t="shared" si="2416"/>
        <v>0</v>
      </c>
      <c r="BJ1759" s="225">
        <f>SUM(BJ1756:BJ1758)</f>
        <v>0</v>
      </c>
      <c r="BK1759" s="225">
        <f>SUM(BK1756:BK1758)</f>
        <v>0</v>
      </c>
      <c r="BL1759" s="225">
        <f>SUM(BL1756:BL1758)</f>
        <v>0</v>
      </c>
      <c r="BM1759" s="112"/>
      <c r="BN1759" s="112"/>
      <c r="BO1759" s="112"/>
      <c r="BP1759" s="112"/>
      <c r="BQ1759" s="111">
        <f t="shared" ref="BQ1759:CD1759" si="2417">SUM(BQ1756:BQ1758)</f>
        <v>0</v>
      </c>
      <c r="BR1759" s="247"/>
      <c r="BS1759" s="111">
        <f t="shared" si="2417"/>
        <v>0</v>
      </c>
      <c r="BT1759" s="111">
        <f t="shared" si="2417"/>
        <v>0</v>
      </c>
      <c r="BU1759" s="111">
        <f t="shared" si="2417"/>
        <v>0</v>
      </c>
      <c r="BV1759" s="111">
        <f t="shared" si="2417"/>
        <v>0</v>
      </c>
      <c r="BW1759" s="111">
        <f t="shared" si="2417"/>
        <v>0</v>
      </c>
      <c r="BX1759" s="225">
        <f>SUM(BX1756:BX1758)</f>
        <v>0</v>
      </c>
      <c r="BY1759" s="225">
        <f>SUM(BY1756:BY1758)</f>
        <v>0</v>
      </c>
      <c r="BZ1759" s="111">
        <f t="shared" si="2417"/>
        <v>0</v>
      </c>
      <c r="CA1759" s="111">
        <f t="shared" si="2417"/>
        <v>0</v>
      </c>
      <c r="CB1759" s="111">
        <f t="shared" si="2417"/>
        <v>0</v>
      </c>
      <c r="CC1759" s="111">
        <f t="shared" si="2417"/>
        <v>0</v>
      </c>
      <c r="CD1759" s="111">
        <f t="shared" si="2417"/>
        <v>0</v>
      </c>
      <c r="CE1759" s="225">
        <f>SUM(CE1756:CE1758)</f>
        <v>0</v>
      </c>
      <c r="CF1759" s="247"/>
      <c r="CG1759" s="570"/>
      <c r="CH1759" s="570"/>
      <c r="CI1759" s="112"/>
      <c r="CJ1759" s="112"/>
      <c r="CK1759" s="112"/>
    </row>
    <row r="1760" spans="1:89" ht="15.75" hidden="1" outlineLevel="1" thickBot="1">
      <c r="A1760" s="117"/>
      <c r="B1760" s="117"/>
      <c r="C1760" s="102" t="s">
        <v>134</v>
      </c>
      <c r="D1760" s="36" t="s">
        <v>274</v>
      </c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7"/>
      <c r="AB1760" s="112"/>
      <c r="AC1760" s="246"/>
      <c r="AD1760" s="246"/>
      <c r="AE1760" s="246"/>
      <c r="AF1760" s="246"/>
      <c r="AG1760" s="246"/>
      <c r="AH1760" s="246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246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246"/>
      <c r="CG1760" s="582"/>
      <c r="CH1760" s="582"/>
      <c r="CI1760" s="112"/>
      <c r="CJ1760" s="112"/>
      <c r="CK1760" s="112"/>
    </row>
    <row r="1761" spans="1:89" ht="15.75" hidden="1" outlineLevel="1" thickBot="1">
      <c r="A1761" s="117"/>
      <c r="B1761" s="117"/>
      <c r="C1761" s="103"/>
      <c r="D1761" s="24"/>
      <c r="E1761" s="117"/>
      <c r="F1761" s="117"/>
      <c r="G1761" s="111">
        <f>J1761+O1761+P1761+Q1761+R1761</f>
        <v>0</v>
      </c>
      <c r="H1761" s="225">
        <f t="shared" ref="H1761:J1763" si="2418">SUM(I1761:L1761)</f>
        <v>0</v>
      </c>
      <c r="I1761" s="225">
        <f t="shared" si="2418"/>
        <v>0</v>
      </c>
      <c r="J1761" s="111">
        <f t="shared" si="2418"/>
        <v>0</v>
      </c>
      <c r="K1761" s="123"/>
      <c r="L1761" s="123"/>
      <c r="M1761" s="123"/>
      <c r="N1761" s="123"/>
      <c r="O1761" s="123"/>
      <c r="P1761" s="123"/>
      <c r="Q1761" s="123"/>
      <c r="R1761" s="123"/>
      <c r="S1761" s="221"/>
      <c r="T1761" s="123"/>
      <c r="U1761" s="123"/>
      <c r="V1761" s="123"/>
      <c r="W1761" s="123"/>
      <c r="X1761" s="123"/>
      <c r="Y1761" s="123"/>
      <c r="Z1761" s="221"/>
      <c r="AA1761" s="123"/>
      <c r="AB1761" s="111">
        <f>AI1761+AX1761+BA1761+BD1761+BG1761</f>
        <v>0</v>
      </c>
      <c r="AC1761" s="247"/>
      <c r="AD1761" s="247"/>
      <c r="AE1761" s="247"/>
      <c r="AF1761" s="247"/>
      <c r="AG1761" s="247"/>
      <c r="AH1761" s="247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221"/>
      <c r="BK1761" s="221"/>
      <c r="BL1761" s="221"/>
      <c r="BM1761" s="123"/>
      <c r="BN1761" s="123"/>
      <c r="BO1761" s="123"/>
      <c r="BP1761" s="123"/>
      <c r="BQ1761" s="111">
        <f>SUM(BS1761:BW1761)</f>
        <v>0</v>
      </c>
      <c r="BR1761" s="247"/>
      <c r="BS1761" s="123"/>
      <c r="BT1761" s="123"/>
      <c r="BU1761" s="123"/>
      <c r="BV1761" s="123"/>
      <c r="BW1761" s="123"/>
      <c r="BX1761" s="221"/>
      <c r="BY1761" s="221"/>
      <c r="BZ1761" s="111">
        <f>SUM(CA1761:CD1761)</f>
        <v>0</v>
      </c>
      <c r="CA1761" s="123"/>
      <c r="CB1761" s="123"/>
      <c r="CC1761" s="123"/>
      <c r="CD1761" s="123"/>
      <c r="CE1761" s="221"/>
      <c r="CF1761" s="229"/>
      <c r="CG1761" s="578"/>
      <c r="CH1761" s="578"/>
      <c r="CI1761" s="117"/>
      <c r="CJ1761" s="117"/>
      <c r="CK1761" s="117"/>
    </row>
    <row r="1762" spans="1:89" ht="15.75" hidden="1" outlineLevel="1" thickBot="1">
      <c r="A1762" s="117"/>
      <c r="B1762" s="117"/>
      <c r="C1762" s="103"/>
      <c r="D1762" s="24"/>
      <c r="E1762" s="117"/>
      <c r="F1762" s="117"/>
      <c r="G1762" s="111">
        <f>J1762+O1762+P1762+Q1762+R1762</f>
        <v>0</v>
      </c>
      <c r="H1762" s="225">
        <f t="shared" si="2418"/>
        <v>0</v>
      </c>
      <c r="I1762" s="225">
        <f t="shared" si="2418"/>
        <v>0</v>
      </c>
      <c r="J1762" s="111">
        <f t="shared" si="2418"/>
        <v>0</v>
      </c>
      <c r="K1762" s="90"/>
      <c r="L1762" s="90"/>
      <c r="M1762" s="90"/>
      <c r="N1762" s="90"/>
      <c r="O1762" s="90"/>
      <c r="P1762" s="90"/>
      <c r="Q1762" s="90"/>
      <c r="R1762" s="90"/>
      <c r="S1762" s="224"/>
      <c r="T1762" s="87"/>
      <c r="U1762" s="87"/>
      <c r="V1762" s="87"/>
      <c r="W1762" s="87"/>
      <c r="X1762" s="87"/>
      <c r="Y1762" s="87"/>
      <c r="Z1762" s="222"/>
      <c r="AA1762" s="87"/>
      <c r="AB1762" s="111">
        <f>AI1762+AX1762+BA1762+BD1762+BG1762</f>
        <v>0</v>
      </c>
      <c r="AC1762" s="247"/>
      <c r="AD1762" s="247"/>
      <c r="AE1762" s="247"/>
      <c r="AF1762" s="247"/>
      <c r="AG1762" s="247"/>
      <c r="AH1762" s="247"/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87"/>
      <c r="BG1762" s="87"/>
      <c r="BH1762" s="87"/>
      <c r="BI1762" s="87"/>
      <c r="BJ1762" s="222"/>
      <c r="BK1762" s="222"/>
      <c r="BL1762" s="222"/>
      <c r="BM1762" s="87"/>
      <c r="BN1762" s="87"/>
      <c r="BO1762" s="87"/>
      <c r="BP1762" s="87"/>
      <c r="BQ1762" s="111">
        <f>SUM(BS1762:BW1762)</f>
        <v>0</v>
      </c>
      <c r="BR1762" s="247"/>
      <c r="BS1762" s="87"/>
      <c r="BT1762" s="87"/>
      <c r="BU1762" s="87"/>
      <c r="BV1762" s="87"/>
      <c r="BW1762" s="87"/>
      <c r="BX1762" s="222"/>
      <c r="BY1762" s="222"/>
      <c r="BZ1762" s="111">
        <f>SUM(CA1762:CD1762)</f>
        <v>0</v>
      </c>
      <c r="CA1762" s="87"/>
      <c r="CB1762" s="87"/>
      <c r="CC1762" s="87"/>
      <c r="CD1762" s="87"/>
      <c r="CE1762" s="222"/>
      <c r="CF1762" s="226"/>
      <c r="CG1762" s="568"/>
      <c r="CH1762" s="568"/>
      <c r="CI1762" s="117"/>
      <c r="CJ1762" s="117"/>
      <c r="CK1762" s="117"/>
    </row>
    <row r="1763" spans="1:89" ht="15.75" hidden="1" outlineLevel="1" thickBot="1">
      <c r="A1763" s="117"/>
      <c r="B1763" s="117"/>
      <c r="C1763" s="103" t="s">
        <v>104</v>
      </c>
      <c r="D1763" s="24"/>
      <c r="E1763" s="117"/>
      <c r="F1763" s="117"/>
      <c r="G1763" s="111">
        <f>J1763+O1763+P1763+Q1763+R1763</f>
        <v>0</v>
      </c>
      <c r="H1763" s="225">
        <f t="shared" si="2418"/>
        <v>0</v>
      </c>
      <c r="I1763" s="225">
        <f t="shared" si="2418"/>
        <v>0</v>
      </c>
      <c r="J1763" s="111">
        <f t="shared" si="2418"/>
        <v>0</v>
      </c>
      <c r="K1763" s="90"/>
      <c r="L1763" s="90"/>
      <c r="M1763" s="90"/>
      <c r="N1763" s="90"/>
      <c r="O1763" s="90"/>
      <c r="P1763" s="90"/>
      <c r="Q1763" s="90"/>
      <c r="R1763" s="90"/>
      <c r="S1763" s="224"/>
      <c r="T1763" s="87"/>
      <c r="U1763" s="87"/>
      <c r="V1763" s="87"/>
      <c r="W1763" s="87"/>
      <c r="X1763" s="87"/>
      <c r="Y1763" s="87"/>
      <c r="Z1763" s="222"/>
      <c r="AA1763" s="87"/>
      <c r="AB1763" s="111">
        <f>AI1763+AX1763+BA1763+BD1763+BG1763</f>
        <v>0</v>
      </c>
      <c r="AC1763" s="247"/>
      <c r="AD1763" s="247"/>
      <c r="AE1763" s="247"/>
      <c r="AF1763" s="247"/>
      <c r="AG1763" s="247"/>
      <c r="AH1763" s="247"/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87"/>
      <c r="BG1763" s="87"/>
      <c r="BH1763" s="87"/>
      <c r="BI1763" s="87"/>
      <c r="BJ1763" s="222"/>
      <c r="BK1763" s="222"/>
      <c r="BL1763" s="222"/>
      <c r="BM1763" s="87"/>
      <c r="BN1763" s="87"/>
      <c r="BO1763" s="87"/>
      <c r="BP1763" s="87"/>
      <c r="BQ1763" s="111">
        <f>SUM(BS1763:BW1763)</f>
        <v>0</v>
      </c>
      <c r="BR1763" s="247"/>
      <c r="BS1763" s="87"/>
      <c r="BT1763" s="87"/>
      <c r="BU1763" s="87"/>
      <c r="BV1763" s="87"/>
      <c r="BW1763" s="87"/>
      <c r="BX1763" s="222"/>
      <c r="BY1763" s="222"/>
      <c r="BZ1763" s="111">
        <f>SUM(CA1763:CD1763)</f>
        <v>0</v>
      </c>
      <c r="CA1763" s="87"/>
      <c r="CB1763" s="87"/>
      <c r="CC1763" s="87"/>
      <c r="CD1763" s="87"/>
      <c r="CE1763" s="222"/>
      <c r="CF1763" s="226"/>
      <c r="CG1763" s="568"/>
      <c r="CH1763" s="568"/>
      <c r="CI1763" s="117"/>
      <c r="CJ1763" s="117"/>
      <c r="CK1763" s="117"/>
    </row>
    <row r="1764" spans="1:89" ht="15.75" hidden="1" outlineLevel="1" thickBot="1">
      <c r="A1764" s="117"/>
      <c r="B1764" s="117"/>
      <c r="C1764" s="103"/>
      <c r="D1764" s="37" t="s">
        <v>107</v>
      </c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24"/>
      <c r="AB1764" s="111">
        <f>SUM(AB1761:AB1763)</f>
        <v>0</v>
      </c>
      <c r="AC1764" s="247"/>
      <c r="AD1764" s="247"/>
      <c r="AE1764" s="247"/>
      <c r="AF1764" s="247"/>
      <c r="AG1764" s="247"/>
      <c r="AH1764" s="247"/>
      <c r="AI1764" s="111">
        <f>SUM(AI1761:AI1763)</f>
        <v>0</v>
      </c>
      <c r="AJ1764" s="111">
        <f>SUM(AJ1761:AJ1763)</f>
        <v>0</v>
      </c>
      <c r="AK1764" s="111">
        <f t="shared" ref="AK1764:BI1764" si="2419">SUM(AK1761:AK1763)</f>
        <v>0</v>
      </c>
      <c r="AL1764" s="111">
        <f t="shared" si="2419"/>
        <v>0</v>
      </c>
      <c r="AM1764" s="111">
        <f t="shared" si="2419"/>
        <v>0</v>
      </c>
      <c r="AN1764" s="111">
        <f t="shared" si="2419"/>
        <v>0</v>
      </c>
      <c r="AO1764" s="111">
        <f t="shared" si="2419"/>
        <v>0</v>
      </c>
      <c r="AP1764" s="111">
        <f t="shared" si="2419"/>
        <v>0</v>
      </c>
      <c r="AQ1764" s="111">
        <f t="shared" si="2419"/>
        <v>0</v>
      </c>
      <c r="AR1764" s="111">
        <f t="shared" si="2419"/>
        <v>0</v>
      </c>
      <c r="AS1764" s="111">
        <f t="shared" si="2419"/>
        <v>0</v>
      </c>
      <c r="AT1764" s="111">
        <f t="shared" si="2419"/>
        <v>0</v>
      </c>
      <c r="AU1764" s="111">
        <f t="shared" si="2419"/>
        <v>0</v>
      </c>
      <c r="AV1764" s="111">
        <f t="shared" si="2419"/>
        <v>0</v>
      </c>
      <c r="AW1764" s="111">
        <f t="shared" si="2419"/>
        <v>0</v>
      </c>
      <c r="AX1764" s="111">
        <f t="shared" si="2419"/>
        <v>0</v>
      </c>
      <c r="AY1764" s="111">
        <f t="shared" si="2419"/>
        <v>0</v>
      </c>
      <c r="AZ1764" s="111">
        <f t="shared" si="2419"/>
        <v>0</v>
      </c>
      <c r="BA1764" s="111">
        <f t="shared" si="2419"/>
        <v>0</v>
      </c>
      <c r="BB1764" s="111">
        <f t="shared" si="2419"/>
        <v>0</v>
      </c>
      <c r="BC1764" s="111">
        <f t="shared" si="2419"/>
        <v>0</v>
      </c>
      <c r="BD1764" s="111">
        <f t="shared" si="2419"/>
        <v>0</v>
      </c>
      <c r="BE1764" s="111">
        <f t="shared" si="2419"/>
        <v>0</v>
      </c>
      <c r="BF1764" s="111">
        <f t="shared" si="2419"/>
        <v>0</v>
      </c>
      <c r="BG1764" s="111">
        <f t="shared" si="2419"/>
        <v>0</v>
      </c>
      <c r="BH1764" s="111">
        <f t="shared" si="2419"/>
        <v>0</v>
      </c>
      <c r="BI1764" s="111">
        <f t="shared" si="2419"/>
        <v>0</v>
      </c>
      <c r="BJ1764" s="225">
        <f>SUM(BJ1761:BJ1763)</f>
        <v>0</v>
      </c>
      <c r="BK1764" s="225">
        <f>SUM(BK1761:BK1763)</f>
        <v>0</v>
      </c>
      <c r="BL1764" s="225">
        <f>SUM(BL1761:BL1763)</f>
        <v>0</v>
      </c>
      <c r="BM1764" s="112"/>
      <c r="BN1764" s="112"/>
      <c r="BO1764" s="112"/>
      <c r="BP1764" s="112"/>
      <c r="BQ1764" s="111">
        <f t="shared" ref="BQ1764:CD1764" si="2420">SUM(BQ1761:BQ1763)</f>
        <v>0</v>
      </c>
      <c r="BR1764" s="247"/>
      <c r="BS1764" s="111">
        <f t="shared" si="2420"/>
        <v>0</v>
      </c>
      <c r="BT1764" s="111">
        <f t="shared" si="2420"/>
        <v>0</v>
      </c>
      <c r="BU1764" s="111">
        <f t="shared" si="2420"/>
        <v>0</v>
      </c>
      <c r="BV1764" s="111">
        <f t="shared" si="2420"/>
        <v>0</v>
      </c>
      <c r="BW1764" s="111">
        <f t="shared" si="2420"/>
        <v>0</v>
      </c>
      <c r="BX1764" s="225">
        <f>SUM(BX1761:BX1763)</f>
        <v>0</v>
      </c>
      <c r="BY1764" s="225">
        <f>SUM(BY1761:BY1763)</f>
        <v>0</v>
      </c>
      <c r="BZ1764" s="111">
        <f t="shared" si="2420"/>
        <v>0</v>
      </c>
      <c r="CA1764" s="111">
        <f t="shared" si="2420"/>
        <v>0</v>
      </c>
      <c r="CB1764" s="111">
        <f t="shared" si="2420"/>
        <v>0</v>
      </c>
      <c r="CC1764" s="111">
        <f t="shared" si="2420"/>
        <v>0</v>
      </c>
      <c r="CD1764" s="111">
        <f t="shared" si="2420"/>
        <v>0</v>
      </c>
      <c r="CE1764" s="225">
        <f>SUM(CE1761:CE1763)</f>
        <v>0</v>
      </c>
      <c r="CF1764" s="247"/>
      <c r="CG1764" s="570"/>
      <c r="CH1764" s="570"/>
      <c r="CI1764" s="112"/>
      <c r="CJ1764" s="112"/>
      <c r="CK1764" s="112"/>
    </row>
    <row r="1765" spans="1:89" ht="15.75" hidden="1" outlineLevel="1" thickBot="1">
      <c r="A1765" s="117"/>
      <c r="B1765" s="117"/>
      <c r="C1765" s="102" t="s">
        <v>135</v>
      </c>
      <c r="D1765" s="36" t="s">
        <v>213</v>
      </c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7"/>
      <c r="AB1765" s="112"/>
      <c r="AC1765" s="246"/>
      <c r="AD1765" s="246"/>
      <c r="AE1765" s="246"/>
      <c r="AF1765" s="246"/>
      <c r="AG1765" s="246"/>
      <c r="AH1765" s="246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246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246"/>
      <c r="CG1765" s="582"/>
      <c r="CH1765" s="582"/>
      <c r="CI1765" s="112"/>
      <c r="CJ1765" s="112"/>
      <c r="CK1765" s="112"/>
    </row>
    <row r="1766" spans="1:89" ht="15.75" hidden="1" outlineLevel="1" thickBot="1">
      <c r="A1766" s="117"/>
      <c r="B1766" s="117"/>
      <c r="C1766" s="103"/>
      <c r="D1766" s="24"/>
      <c r="E1766" s="117"/>
      <c r="F1766" s="117"/>
      <c r="G1766" s="111">
        <f>J1766+O1766+P1766+Q1766+R1766</f>
        <v>0</v>
      </c>
      <c r="H1766" s="225">
        <f t="shared" ref="H1766:J1768" si="2421">SUM(I1766:L1766)</f>
        <v>0</v>
      </c>
      <c r="I1766" s="225">
        <f t="shared" si="2421"/>
        <v>0</v>
      </c>
      <c r="J1766" s="111">
        <f t="shared" si="2421"/>
        <v>0</v>
      </c>
      <c r="K1766" s="123"/>
      <c r="L1766" s="123"/>
      <c r="M1766" s="123"/>
      <c r="N1766" s="123"/>
      <c r="O1766" s="123"/>
      <c r="P1766" s="123"/>
      <c r="Q1766" s="123"/>
      <c r="R1766" s="123"/>
      <c r="S1766" s="221"/>
      <c r="T1766" s="123"/>
      <c r="U1766" s="123"/>
      <c r="V1766" s="123"/>
      <c r="W1766" s="123"/>
      <c r="X1766" s="123"/>
      <c r="Y1766" s="123"/>
      <c r="Z1766" s="221"/>
      <c r="AA1766" s="123"/>
      <c r="AB1766" s="111">
        <f>AI1766+AX1766+BA1766+BD1766+BG1766</f>
        <v>0</v>
      </c>
      <c r="AC1766" s="247"/>
      <c r="AD1766" s="247"/>
      <c r="AE1766" s="247"/>
      <c r="AF1766" s="247"/>
      <c r="AG1766" s="247"/>
      <c r="AH1766" s="247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221"/>
      <c r="BK1766" s="221"/>
      <c r="BL1766" s="221"/>
      <c r="BM1766" s="123"/>
      <c r="BN1766" s="123"/>
      <c r="BO1766" s="123"/>
      <c r="BP1766" s="123"/>
      <c r="BQ1766" s="111">
        <f>SUM(BS1766:BW1766)</f>
        <v>0</v>
      </c>
      <c r="BR1766" s="247"/>
      <c r="BS1766" s="123"/>
      <c r="BT1766" s="123"/>
      <c r="BU1766" s="123"/>
      <c r="BV1766" s="123"/>
      <c r="BW1766" s="123"/>
      <c r="BX1766" s="221"/>
      <c r="BY1766" s="221"/>
      <c r="BZ1766" s="111">
        <f>SUM(CA1766:CD1766)</f>
        <v>0</v>
      </c>
      <c r="CA1766" s="123"/>
      <c r="CB1766" s="123"/>
      <c r="CC1766" s="123"/>
      <c r="CD1766" s="123"/>
      <c r="CE1766" s="221"/>
      <c r="CF1766" s="229"/>
      <c r="CG1766" s="578"/>
      <c r="CH1766" s="578"/>
      <c r="CI1766" s="117"/>
      <c r="CJ1766" s="117"/>
      <c r="CK1766" s="117"/>
    </row>
    <row r="1767" spans="1:89" ht="15.75" hidden="1" outlineLevel="1" thickBot="1">
      <c r="A1767" s="117"/>
      <c r="B1767" s="117"/>
      <c r="C1767" s="103"/>
      <c r="D1767" s="24"/>
      <c r="E1767" s="117"/>
      <c r="F1767" s="117"/>
      <c r="G1767" s="111">
        <f>J1767+O1767+P1767+Q1767+R1767</f>
        <v>0</v>
      </c>
      <c r="H1767" s="225">
        <f t="shared" si="2421"/>
        <v>0</v>
      </c>
      <c r="I1767" s="225">
        <f t="shared" si="2421"/>
        <v>0</v>
      </c>
      <c r="J1767" s="111">
        <f t="shared" si="2421"/>
        <v>0</v>
      </c>
      <c r="K1767" s="90"/>
      <c r="L1767" s="90"/>
      <c r="M1767" s="90"/>
      <c r="N1767" s="90"/>
      <c r="O1767" s="90"/>
      <c r="P1767" s="90"/>
      <c r="Q1767" s="90"/>
      <c r="R1767" s="90"/>
      <c r="S1767" s="224"/>
      <c r="T1767" s="87"/>
      <c r="U1767" s="87"/>
      <c r="V1767" s="87"/>
      <c r="W1767" s="87"/>
      <c r="X1767" s="87"/>
      <c r="Y1767" s="87"/>
      <c r="Z1767" s="222"/>
      <c r="AA1767" s="87"/>
      <c r="AB1767" s="111">
        <f>AI1767+AX1767+BA1767+BD1767+BG1767</f>
        <v>0</v>
      </c>
      <c r="AC1767" s="247"/>
      <c r="AD1767" s="247"/>
      <c r="AE1767" s="247"/>
      <c r="AF1767" s="247"/>
      <c r="AG1767" s="247"/>
      <c r="AH1767" s="247"/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87"/>
      <c r="BG1767" s="87"/>
      <c r="BH1767" s="87"/>
      <c r="BI1767" s="87"/>
      <c r="BJ1767" s="222"/>
      <c r="BK1767" s="222"/>
      <c r="BL1767" s="222"/>
      <c r="BM1767" s="87"/>
      <c r="BN1767" s="87"/>
      <c r="BO1767" s="87"/>
      <c r="BP1767" s="87"/>
      <c r="BQ1767" s="111">
        <f>SUM(BS1767:BW1767)</f>
        <v>0</v>
      </c>
      <c r="BR1767" s="247"/>
      <c r="BS1767" s="87"/>
      <c r="BT1767" s="87"/>
      <c r="BU1767" s="87"/>
      <c r="BV1767" s="87"/>
      <c r="BW1767" s="87"/>
      <c r="BX1767" s="222"/>
      <c r="BY1767" s="222"/>
      <c r="BZ1767" s="111">
        <f>SUM(CA1767:CD1767)</f>
        <v>0</v>
      </c>
      <c r="CA1767" s="87"/>
      <c r="CB1767" s="87"/>
      <c r="CC1767" s="87"/>
      <c r="CD1767" s="87"/>
      <c r="CE1767" s="222"/>
      <c r="CF1767" s="226"/>
      <c r="CG1767" s="568"/>
      <c r="CH1767" s="568"/>
      <c r="CI1767" s="117"/>
      <c r="CJ1767" s="117"/>
      <c r="CK1767" s="117"/>
    </row>
    <row r="1768" spans="1:89" ht="15.75" hidden="1" outlineLevel="1" thickBot="1">
      <c r="A1768" s="117"/>
      <c r="B1768" s="117"/>
      <c r="C1768" s="103" t="s">
        <v>104</v>
      </c>
      <c r="D1768" s="24"/>
      <c r="E1768" s="117"/>
      <c r="F1768" s="117"/>
      <c r="G1768" s="111">
        <f>J1768+O1768+P1768+Q1768+R1768</f>
        <v>0</v>
      </c>
      <c r="H1768" s="225">
        <f t="shared" si="2421"/>
        <v>0</v>
      </c>
      <c r="I1768" s="225">
        <f t="shared" si="2421"/>
        <v>0</v>
      </c>
      <c r="J1768" s="111">
        <f t="shared" si="2421"/>
        <v>0</v>
      </c>
      <c r="K1768" s="90"/>
      <c r="L1768" s="90"/>
      <c r="M1768" s="90"/>
      <c r="N1768" s="90"/>
      <c r="O1768" s="90"/>
      <c r="P1768" s="90"/>
      <c r="Q1768" s="90"/>
      <c r="R1768" s="90"/>
      <c r="S1768" s="224"/>
      <c r="T1768" s="87"/>
      <c r="U1768" s="87"/>
      <c r="V1768" s="87"/>
      <c r="W1768" s="87"/>
      <c r="X1768" s="87"/>
      <c r="Y1768" s="87"/>
      <c r="Z1768" s="222"/>
      <c r="AA1768" s="87"/>
      <c r="AB1768" s="111">
        <f>AI1768+AX1768+BA1768+BD1768+BG1768</f>
        <v>0</v>
      </c>
      <c r="AC1768" s="247"/>
      <c r="AD1768" s="247"/>
      <c r="AE1768" s="247"/>
      <c r="AF1768" s="247"/>
      <c r="AG1768" s="247"/>
      <c r="AH1768" s="247"/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87"/>
      <c r="BG1768" s="87"/>
      <c r="BH1768" s="87"/>
      <c r="BI1768" s="87"/>
      <c r="BJ1768" s="222"/>
      <c r="BK1768" s="222"/>
      <c r="BL1768" s="222"/>
      <c r="BM1768" s="87"/>
      <c r="BN1768" s="87"/>
      <c r="BO1768" s="87"/>
      <c r="BP1768" s="87"/>
      <c r="BQ1768" s="111">
        <f>SUM(BS1768:BW1768)</f>
        <v>0</v>
      </c>
      <c r="BR1768" s="247"/>
      <c r="BS1768" s="87"/>
      <c r="BT1768" s="87"/>
      <c r="BU1768" s="87"/>
      <c r="BV1768" s="87"/>
      <c r="BW1768" s="87"/>
      <c r="BX1768" s="222"/>
      <c r="BY1768" s="222"/>
      <c r="BZ1768" s="111">
        <f>SUM(CA1768:CD1768)</f>
        <v>0</v>
      </c>
      <c r="CA1768" s="87"/>
      <c r="CB1768" s="87"/>
      <c r="CC1768" s="87"/>
      <c r="CD1768" s="87"/>
      <c r="CE1768" s="222"/>
      <c r="CF1768" s="226"/>
      <c r="CG1768" s="568"/>
      <c r="CH1768" s="568"/>
      <c r="CI1768" s="117"/>
      <c r="CJ1768" s="117"/>
      <c r="CK1768" s="117"/>
    </row>
    <row r="1769" spans="1:89" ht="15.75" hidden="1" outlineLevel="1" thickBot="1">
      <c r="A1769" s="117"/>
      <c r="B1769" s="117"/>
      <c r="C1769" s="103"/>
      <c r="D1769" s="37" t="s">
        <v>107</v>
      </c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24"/>
      <c r="AB1769" s="112"/>
      <c r="AC1769" s="246"/>
      <c r="AD1769" s="246"/>
      <c r="AE1769" s="246"/>
      <c r="AF1769" s="246"/>
      <c r="AG1769" s="246"/>
      <c r="AH1769" s="246"/>
      <c r="AI1769" s="112"/>
      <c r="AJ1769" s="111">
        <f>SUM(AJ1766:AJ1768)</f>
        <v>0</v>
      </c>
      <c r="AK1769" s="111">
        <f>SUM(AK1766:AK1768)</f>
        <v>0</v>
      </c>
      <c r="AL1769" s="112"/>
      <c r="AM1769" s="111">
        <f>SUM(AM1766:AM1768)</f>
        <v>0</v>
      </c>
      <c r="AN1769" s="111">
        <f>SUM(AN1766:AN1768)</f>
        <v>0</v>
      </c>
      <c r="AO1769" s="112"/>
      <c r="AP1769" s="111">
        <f>SUM(AP1766:AP1768)</f>
        <v>0</v>
      </c>
      <c r="AQ1769" s="111">
        <f>SUM(AQ1766:AQ1768)</f>
        <v>0</v>
      </c>
      <c r="AR1769" s="112"/>
      <c r="AS1769" s="111">
        <f>SUM(AS1766:AS1768)</f>
        <v>0</v>
      </c>
      <c r="AT1769" s="111">
        <f>SUM(AT1766:AT1768)</f>
        <v>0</v>
      </c>
      <c r="AU1769" s="112"/>
      <c r="AV1769" s="111">
        <f>SUM(AV1766:AV1768)</f>
        <v>0</v>
      </c>
      <c r="AW1769" s="111">
        <f>SUM(AW1766:AW1768)</f>
        <v>0</v>
      </c>
      <c r="AX1769" s="112"/>
      <c r="AY1769" s="111">
        <f>SUM(AY1766:AY1768)</f>
        <v>0</v>
      </c>
      <c r="AZ1769" s="111">
        <f>SUM(AZ1766:AZ1768)</f>
        <v>0</v>
      </c>
      <c r="BA1769" s="112"/>
      <c r="BB1769" s="111">
        <f>SUM(BB1766:BB1768)</f>
        <v>0</v>
      </c>
      <c r="BC1769" s="111">
        <f>SUM(BC1766:BC1768)</f>
        <v>0</v>
      </c>
      <c r="BD1769" s="112"/>
      <c r="BE1769" s="111">
        <f>SUM(BE1766:BE1768)</f>
        <v>0</v>
      </c>
      <c r="BF1769" s="111">
        <f>SUM(BF1766:BF1768)</f>
        <v>0</v>
      </c>
      <c r="BG1769" s="112"/>
      <c r="BH1769" s="111">
        <f>SUM(BH1766:BH1768)</f>
        <v>0</v>
      </c>
      <c r="BI1769" s="111">
        <f>SUM(BI1766:BI1768)</f>
        <v>0</v>
      </c>
      <c r="BJ1769" s="112"/>
      <c r="BK1769" s="225">
        <f>SUM(BK1766:BK1768)</f>
        <v>0</v>
      </c>
      <c r="BL1769" s="225">
        <f>SUM(BL1766:BL1768)</f>
        <v>0</v>
      </c>
      <c r="BM1769" s="112"/>
      <c r="BN1769" s="112"/>
      <c r="BO1769" s="112"/>
      <c r="BP1769" s="112"/>
      <c r="BQ1769" s="111">
        <f t="shared" ref="BQ1769:CD1769" si="2422">SUM(BQ1766:BQ1768)</f>
        <v>0</v>
      </c>
      <c r="BR1769" s="247"/>
      <c r="BS1769" s="111">
        <f t="shared" si="2422"/>
        <v>0</v>
      </c>
      <c r="BT1769" s="111">
        <f t="shared" si="2422"/>
        <v>0</v>
      </c>
      <c r="BU1769" s="111">
        <f t="shared" si="2422"/>
        <v>0</v>
      </c>
      <c r="BV1769" s="111">
        <f t="shared" si="2422"/>
        <v>0</v>
      </c>
      <c r="BW1769" s="111">
        <f t="shared" si="2422"/>
        <v>0</v>
      </c>
      <c r="BX1769" s="225">
        <f>SUM(BX1766:BX1768)</f>
        <v>0</v>
      </c>
      <c r="BY1769" s="225">
        <f>SUM(BY1766:BY1768)</f>
        <v>0</v>
      </c>
      <c r="BZ1769" s="111">
        <f t="shared" si="2422"/>
        <v>0</v>
      </c>
      <c r="CA1769" s="111">
        <f t="shared" si="2422"/>
        <v>0</v>
      </c>
      <c r="CB1769" s="111">
        <f t="shared" si="2422"/>
        <v>0</v>
      </c>
      <c r="CC1769" s="111">
        <f t="shared" si="2422"/>
        <v>0</v>
      </c>
      <c r="CD1769" s="111">
        <f t="shared" si="2422"/>
        <v>0</v>
      </c>
      <c r="CE1769" s="225">
        <f>SUM(CE1766:CE1768)</f>
        <v>0</v>
      </c>
      <c r="CF1769" s="247"/>
      <c r="CG1769" s="570"/>
      <c r="CH1769" s="570"/>
      <c r="CI1769" s="112"/>
      <c r="CJ1769" s="112"/>
      <c r="CK1769" s="112"/>
    </row>
    <row r="1770" spans="1:89" ht="15.75" hidden="1" outlineLevel="1" thickBot="1">
      <c r="A1770" s="117"/>
      <c r="B1770" s="117"/>
      <c r="C1770" s="102" t="s">
        <v>136</v>
      </c>
      <c r="D1770" s="36" t="s">
        <v>62</v>
      </c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7"/>
      <c r="AB1770" s="112"/>
      <c r="AC1770" s="246"/>
      <c r="AD1770" s="246"/>
      <c r="AE1770" s="246"/>
      <c r="AF1770" s="246"/>
      <c r="AG1770" s="246"/>
      <c r="AH1770" s="246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246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246"/>
      <c r="CG1770" s="582"/>
      <c r="CH1770" s="582"/>
      <c r="CI1770" s="112"/>
      <c r="CJ1770" s="112"/>
      <c r="CK1770" s="112"/>
    </row>
    <row r="1771" spans="1:89" ht="15.75" hidden="1" outlineLevel="1" thickBot="1">
      <c r="A1771" s="117"/>
      <c r="B1771" s="117"/>
      <c r="C1771" s="103"/>
      <c r="D1771" s="24"/>
      <c r="E1771" s="117"/>
      <c r="F1771" s="117"/>
      <c r="G1771" s="111">
        <f>J1771+O1771+P1771+Q1771+R1771</f>
        <v>0</v>
      </c>
      <c r="H1771" s="225">
        <f t="shared" ref="H1771:J1773" si="2423">SUM(I1771:L1771)</f>
        <v>0</v>
      </c>
      <c r="I1771" s="225">
        <f t="shared" si="2423"/>
        <v>0</v>
      </c>
      <c r="J1771" s="111">
        <f t="shared" si="2423"/>
        <v>0</v>
      </c>
      <c r="K1771" s="123"/>
      <c r="L1771" s="123"/>
      <c r="M1771" s="123"/>
      <c r="N1771" s="123"/>
      <c r="O1771" s="123"/>
      <c r="P1771" s="123"/>
      <c r="Q1771" s="123"/>
      <c r="R1771" s="123"/>
      <c r="S1771" s="221"/>
      <c r="T1771" s="123"/>
      <c r="U1771" s="123"/>
      <c r="V1771" s="123"/>
      <c r="W1771" s="123"/>
      <c r="X1771" s="123"/>
      <c r="Y1771" s="123"/>
      <c r="Z1771" s="221"/>
      <c r="AA1771" s="123"/>
      <c r="AB1771" s="111">
        <f>AI1771+AX1771+BA1771+BD1771+BG1771</f>
        <v>0</v>
      </c>
      <c r="AC1771" s="247"/>
      <c r="AD1771" s="247"/>
      <c r="AE1771" s="247"/>
      <c r="AF1771" s="247"/>
      <c r="AG1771" s="247"/>
      <c r="AH1771" s="247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221"/>
      <c r="BK1771" s="221"/>
      <c r="BL1771" s="221"/>
      <c r="BM1771" s="123"/>
      <c r="BN1771" s="123"/>
      <c r="BO1771" s="123"/>
      <c r="BP1771" s="123"/>
      <c r="BQ1771" s="111">
        <f>SUM(BS1771:BW1771)</f>
        <v>0</v>
      </c>
      <c r="BR1771" s="247"/>
      <c r="BS1771" s="123"/>
      <c r="BT1771" s="123"/>
      <c r="BU1771" s="123"/>
      <c r="BV1771" s="123"/>
      <c r="BW1771" s="123"/>
      <c r="BX1771" s="221"/>
      <c r="BY1771" s="221"/>
      <c r="BZ1771" s="111">
        <f>SUM(CA1771:CD1771)</f>
        <v>0</v>
      </c>
      <c r="CA1771" s="123"/>
      <c r="CB1771" s="123"/>
      <c r="CC1771" s="123"/>
      <c r="CD1771" s="123"/>
      <c r="CE1771" s="221"/>
      <c r="CF1771" s="229"/>
      <c r="CG1771" s="578"/>
      <c r="CH1771" s="578"/>
      <c r="CI1771" s="117"/>
      <c r="CJ1771" s="117"/>
      <c r="CK1771" s="117"/>
    </row>
    <row r="1772" spans="1:89" ht="15.75" hidden="1" outlineLevel="1" thickBot="1">
      <c r="A1772" s="117"/>
      <c r="B1772" s="117"/>
      <c r="C1772" s="103"/>
      <c r="D1772" s="24"/>
      <c r="E1772" s="117"/>
      <c r="F1772" s="117"/>
      <c r="G1772" s="111">
        <f>J1772+O1772+P1772+Q1772+R1772</f>
        <v>0</v>
      </c>
      <c r="H1772" s="225">
        <f t="shared" si="2423"/>
        <v>0</v>
      </c>
      <c r="I1772" s="225">
        <f t="shared" si="2423"/>
        <v>0</v>
      </c>
      <c r="J1772" s="111">
        <f t="shared" si="2423"/>
        <v>0</v>
      </c>
      <c r="K1772" s="90"/>
      <c r="L1772" s="90"/>
      <c r="M1772" s="90"/>
      <c r="N1772" s="90"/>
      <c r="O1772" s="90"/>
      <c r="P1772" s="90"/>
      <c r="Q1772" s="90"/>
      <c r="R1772" s="90"/>
      <c r="S1772" s="224"/>
      <c r="T1772" s="87"/>
      <c r="U1772" s="87"/>
      <c r="V1772" s="87"/>
      <c r="W1772" s="87"/>
      <c r="X1772" s="87"/>
      <c r="Y1772" s="87"/>
      <c r="Z1772" s="222"/>
      <c r="AA1772" s="87"/>
      <c r="AB1772" s="111">
        <f>AI1772+AX1772+BA1772+BD1772+BG1772</f>
        <v>0</v>
      </c>
      <c r="AC1772" s="247"/>
      <c r="AD1772" s="247"/>
      <c r="AE1772" s="247"/>
      <c r="AF1772" s="247"/>
      <c r="AG1772" s="247"/>
      <c r="AH1772" s="247"/>
      <c r="AI1772" s="87"/>
      <c r="AJ1772" s="87"/>
      <c r="AK1772" s="87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87"/>
      <c r="BI1772" s="87"/>
      <c r="BJ1772" s="222"/>
      <c r="BK1772" s="222"/>
      <c r="BL1772" s="222"/>
      <c r="BM1772" s="87"/>
      <c r="BN1772" s="87"/>
      <c r="BO1772" s="87"/>
      <c r="BP1772" s="87"/>
      <c r="BQ1772" s="111">
        <f>SUM(BS1772:BW1772)</f>
        <v>0</v>
      </c>
      <c r="BR1772" s="247"/>
      <c r="BS1772" s="87"/>
      <c r="BT1772" s="87"/>
      <c r="BU1772" s="87"/>
      <c r="BV1772" s="87"/>
      <c r="BW1772" s="87"/>
      <c r="BX1772" s="222"/>
      <c r="BY1772" s="222"/>
      <c r="BZ1772" s="111">
        <f>SUM(CA1772:CD1772)</f>
        <v>0</v>
      </c>
      <c r="CA1772" s="87"/>
      <c r="CB1772" s="87"/>
      <c r="CC1772" s="87"/>
      <c r="CD1772" s="87"/>
      <c r="CE1772" s="222"/>
      <c r="CF1772" s="226"/>
      <c r="CG1772" s="568"/>
      <c r="CH1772" s="568"/>
      <c r="CI1772" s="117"/>
      <c r="CJ1772" s="117"/>
      <c r="CK1772" s="117"/>
    </row>
    <row r="1773" spans="1:89" ht="15.75" hidden="1" outlineLevel="1" thickBot="1">
      <c r="A1773" s="117"/>
      <c r="B1773" s="117"/>
      <c r="C1773" s="103" t="s">
        <v>104</v>
      </c>
      <c r="D1773" s="24"/>
      <c r="E1773" s="117"/>
      <c r="F1773" s="117"/>
      <c r="G1773" s="111">
        <f>J1773+O1773+P1773+Q1773+R1773</f>
        <v>0</v>
      </c>
      <c r="H1773" s="225">
        <f t="shared" si="2423"/>
        <v>0</v>
      </c>
      <c r="I1773" s="225">
        <f t="shared" si="2423"/>
        <v>0</v>
      </c>
      <c r="J1773" s="111">
        <f t="shared" si="2423"/>
        <v>0</v>
      </c>
      <c r="K1773" s="90"/>
      <c r="L1773" s="90"/>
      <c r="M1773" s="90"/>
      <c r="N1773" s="90"/>
      <c r="O1773" s="90"/>
      <c r="P1773" s="90"/>
      <c r="Q1773" s="90"/>
      <c r="R1773" s="90"/>
      <c r="S1773" s="224"/>
      <c r="T1773" s="87"/>
      <c r="U1773" s="87"/>
      <c r="V1773" s="87"/>
      <c r="W1773" s="87"/>
      <c r="X1773" s="87"/>
      <c r="Y1773" s="87"/>
      <c r="Z1773" s="222"/>
      <c r="AA1773" s="87"/>
      <c r="AB1773" s="111">
        <f>AI1773+AX1773+BA1773+BD1773+BG1773</f>
        <v>0</v>
      </c>
      <c r="AC1773" s="247"/>
      <c r="AD1773" s="247"/>
      <c r="AE1773" s="247"/>
      <c r="AF1773" s="247"/>
      <c r="AG1773" s="247"/>
      <c r="AH1773" s="247"/>
      <c r="AI1773" s="87"/>
      <c r="AJ1773" s="87"/>
      <c r="AK1773" s="87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87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87"/>
      <c r="BG1773" s="87"/>
      <c r="BH1773" s="87"/>
      <c r="BI1773" s="87"/>
      <c r="BJ1773" s="222"/>
      <c r="BK1773" s="222"/>
      <c r="BL1773" s="222"/>
      <c r="BM1773" s="87"/>
      <c r="BN1773" s="87"/>
      <c r="BO1773" s="87"/>
      <c r="BP1773" s="87"/>
      <c r="BQ1773" s="111">
        <f>SUM(BS1773:BW1773)</f>
        <v>0</v>
      </c>
      <c r="BR1773" s="247"/>
      <c r="BS1773" s="87"/>
      <c r="BT1773" s="87"/>
      <c r="BU1773" s="87"/>
      <c r="BV1773" s="87"/>
      <c r="BW1773" s="87"/>
      <c r="BX1773" s="222"/>
      <c r="BY1773" s="222"/>
      <c r="BZ1773" s="111">
        <f>SUM(CA1773:CD1773)</f>
        <v>0</v>
      </c>
      <c r="CA1773" s="87"/>
      <c r="CB1773" s="87"/>
      <c r="CC1773" s="87"/>
      <c r="CD1773" s="87"/>
      <c r="CE1773" s="222"/>
      <c r="CF1773" s="226"/>
      <c r="CG1773" s="568"/>
      <c r="CH1773" s="568"/>
      <c r="CI1773" s="117"/>
      <c r="CJ1773" s="117"/>
      <c r="CK1773" s="117"/>
    </row>
    <row r="1774" spans="1:89" ht="15.75" hidden="1" outlineLevel="1" thickBot="1">
      <c r="A1774" s="117"/>
      <c r="B1774" s="117"/>
      <c r="C1774" s="103"/>
      <c r="D1774" s="37" t="s">
        <v>107</v>
      </c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24"/>
      <c r="AB1774" s="111">
        <f>SUM(AB1771:AB1773)</f>
        <v>0</v>
      </c>
      <c r="AC1774" s="247"/>
      <c r="AD1774" s="247"/>
      <c r="AE1774" s="247"/>
      <c r="AF1774" s="247"/>
      <c r="AG1774" s="247"/>
      <c r="AH1774" s="247"/>
      <c r="AI1774" s="111">
        <f>SUM(AI1771:AI1773)</f>
        <v>0</v>
      </c>
      <c r="AJ1774" s="111">
        <f>SUM(AJ1771:AJ1773)</f>
        <v>0</v>
      </c>
      <c r="AK1774" s="111">
        <f t="shared" ref="AK1774:BI1774" si="2424">SUM(AK1771:AK1773)</f>
        <v>0</v>
      </c>
      <c r="AL1774" s="111">
        <f t="shared" si="2424"/>
        <v>0</v>
      </c>
      <c r="AM1774" s="111">
        <f t="shared" si="2424"/>
        <v>0</v>
      </c>
      <c r="AN1774" s="111">
        <f t="shared" si="2424"/>
        <v>0</v>
      </c>
      <c r="AO1774" s="111">
        <f t="shared" si="2424"/>
        <v>0</v>
      </c>
      <c r="AP1774" s="111">
        <f t="shared" si="2424"/>
        <v>0</v>
      </c>
      <c r="AQ1774" s="111">
        <f t="shared" si="2424"/>
        <v>0</v>
      </c>
      <c r="AR1774" s="111">
        <f t="shared" si="2424"/>
        <v>0</v>
      </c>
      <c r="AS1774" s="111">
        <f t="shared" si="2424"/>
        <v>0</v>
      </c>
      <c r="AT1774" s="111">
        <f t="shared" si="2424"/>
        <v>0</v>
      </c>
      <c r="AU1774" s="111">
        <f t="shared" si="2424"/>
        <v>0</v>
      </c>
      <c r="AV1774" s="111">
        <f t="shared" si="2424"/>
        <v>0</v>
      </c>
      <c r="AW1774" s="111">
        <f t="shared" si="2424"/>
        <v>0</v>
      </c>
      <c r="AX1774" s="111">
        <f t="shared" si="2424"/>
        <v>0</v>
      </c>
      <c r="AY1774" s="111">
        <f t="shared" si="2424"/>
        <v>0</v>
      </c>
      <c r="AZ1774" s="111">
        <f t="shared" si="2424"/>
        <v>0</v>
      </c>
      <c r="BA1774" s="111">
        <f t="shared" si="2424"/>
        <v>0</v>
      </c>
      <c r="BB1774" s="111">
        <f t="shared" si="2424"/>
        <v>0</v>
      </c>
      <c r="BC1774" s="111">
        <f t="shared" si="2424"/>
        <v>0</v>
      </c>
      <c r="BD1774" s="111">
        <f t="shared" si="2424"/>
        <v>0</v>
      </c>
      <c r="BE1774" s="111">
        <f t="shared" si="2424"/>
        <v>0</v>
      </c>
      <c r="BF1774" s="111">
        <f t="shared" si="2424"/>
        <v>0</v>
      </c>
      <c r="BG1774" s="111">
        <f t="shared" si="2424"/>
        <v>0</v>
      </c>
      <c r="BH1774" s="111">
        <f t="shared" si="2424"/>
        <v>0</v>
      </c>
      <c r="BI1774" s="111">
        <f t="shared" si="2424"/>
        <v>0</v>
      </c>
      <c r="BJ1774" s="225">
        <f>SUM(BJ1771:BJ1773)</f>
        <v>0</v>
      </c>
      <c r="BK1774" s="225">
        <f>SUM(BK1771:BK1773)</f>
        <v>0</v>
      </c>
      <c r="BL1774" s="225">
        <f>SUM(BL1771:BL1773)</f>
        <v>0</v>
      </c>
      <c r="BM1774" s="112"/>
      <c r="BN1774" s="112"/>
      <c r="BO1774" s="112"/>
      <c r="BP1774" s="112"/>
      <c r="BQ1774" s="111">
        <f t="shared" ref="BQ1774:CD1774" si="2425">SUM(BQ1771:BQ1773)</f>
        <v>0</v>
      </c>
      <c r="BR1774" s="247"/>
      <c r="BS1774" s="111">
        <f t="shared" si="2425"/>
        <v>0</v>
      </c>
      <c r="BT1774" s="111">
        <f t="shared" si="2425"/>
        <v>0</v>
      </c>
      <c r="BU1774" s="111">
        <f t="shared" si="2425"/>
        <v>0</v>
      </c>
      <c r="BV1774" s="111">
        <f t="shared" si="2425"/>
        <v>0</v>
      </c>
      <c r="BW1774" s="111">
        <f t="shared" si="2425"/>
        <v>0</v>
      </c>
      <c r="BX1774" s="225">
        <f>SUM(BX1771:BX1773)</f>
        <v>0</v>
      </c>
      <c r="BY1774" s="225">
        <f>SUM(BY1771:BY1773)</f>
        <v>0</v>
      </c>
      <c r="BZ1774" s="111">
        <f t="shared" si="2425"/>
        <v>0</v>
      </c>
      <c r="CA1774" s="111">
        <f t="shared" si="2425"/>
        <v>0</v>
      </c>
      <c r="CB1774" s="111">
        <f t="shared" si="2425"/>
        <v>0</v>
      </c>
      <c r="CC1774" s="111">
        <f t="shared" si="2425"/>
        <v>0</v>
      </c>
      <c r="CD1774" s="111">
        <f t="shared" si="2425"/>
        <v>0</v>
      </c>
      <c r="CE1774" s="225">
        <f>SUM(CE1771:CE1773)</f>
        <v>0</v>
      </c>
      <c r="CF1774" s="247"/>
      <c r="CG1774" s="570"/>
      <c r="CH1774" s="570"/>
      <c r="CI1774" s="112"/>
      <c r="CJ1774" s="112"/>
      <c r="CK1774" s="112"/>
    </row>
    <row r="1775" spans="1:89" ht="15.75" hidden="1" outlineLevel="1" thickBot="1">
      <c r="A1775" s="117"/>
      <c r="B1775" s="117"/>
      <c r="C1775" s="102" t="s">
        <v>137</v>
      </c>
      <c r="D1775" s="36" t="s">
        <v>63</v>
      </c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7"/>
      <c r="AB1775" s="112"/>
      <c r="AC1775" s="246"/>
      <c r="AD1775" s="246"/>
      <c r="AE1775" s="246"/>
      <c r="AF1775" s="246"/>
      <c r="AG1775" s="246"/>
      <c r="AH1775" s="246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246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246"/>
      <c r="CG1775" s="582"/>
      <c r="CH1775" s="582"/>
      <c r="CI1775" s="112"/>
      <c r="CJ1775" s="112"/>
      <c r="CK1775" s="112"/>
    </row>
    <row r="1776" spans="1:89" ht="15.75" hidden="1" outlineLevel="1" thickBot="1">
      <c r="A1776" s="117"/>
      <c r="B1776" s="117"/>
      <c r="C1776" s="103"/>
      <c r="D1776" s="24"/>
      <c r="E1776" s="117"/>
      <c r="F1776" s="117"/>
      <c r="G1776" s="111">
        <f>J1776+O1776+P1776+Q1776+R1776</f>
        <v>0</v>
      </c>
      <c r="H1776" s="225">
        <f t="shared" ref="H1776:J1778" si="2426">SUM(I1776:L1776)</f>
        <v>0</v>
      </c>
      <c r="I1776" s="225">
        <f t="shared" si="2426"/>
        <v>0</v>
      </c>
      <c r="J1776" s="111">
        <f t="shared" si="2426"/>
        <v>0</v>
      </c>
      <c r="K1776" s="123"/>
      <c r="L1776" s="123"/>
      <c r="M1776" s="123"/>
      <c r="N1776" s="123"/>
      <c r="O1776" s="123"/>
      <c r="P1776" s="123"/>
      <c r="Q1776" s="123"/>
      <c r="R1776" s="123"/>
      <c r="S1776" s="221"/>
      <c r="T1776" s="123"/>
      <c r="U1776" s="123"/>
      <c r="V1776" s="123"/>
      <c r="W1776" s="123"/>
      <c r="X1776" s="123"/>
      <c r="Y1776" s="123"/>
      <c r="Z1776" s="221"/>
      <c r="AA1776" s="123"/>
      <c r="AB1776" s="111">
        <f>AI1776+AX1776+BA1776+BD1776+BG1776</f>
        <v>0</v>
      </c>
      <c r="AC1776" s="247"/>
      <c r="AD1776" s="247"/>
      <c r="AE1776" s="247"/>
      <c r="AF1776" s="247"/>
      <c r="AG1776" s="247"/>
      <c r="AH1776" s="247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221"/>
      <c r="BK1776" s="221"/>
      <c r="BL1776" s="221"/>
      <c r="BM1776" s="123"/>
      <c r="BN1776" s="123"/>
      <c r="BO1776" s="123"/>
      <c r="BP1776" s="123"/>
      <c r="BQ1776" s="111">
        <f>SUM(BS1776:BW1776)</f>
        <v>0</v>
      </c>
      <c r="BR1776" s="247"/>
      <c r="BS1776" s="123"/>
      <c r="BT1776" s="123"/>
      <c r="BU1776" s="123"/>
      <c r="BV1776" s="123"/>
      <c r="BW1776" s="123"/>
      <c r="BX1776" s="221"/>
      <c r="BY1776" s="221"/>
      <c r="BZ1776" s="111">
        <f>SUM(CA1776:CD1776)</f>
        <v>0</v>
      </c>
      <c r="CA1776" s="123"/>
      <c r="CB1776" s="123"/>
      <c r="CC1776" s="123"/>
      <c r="CD1776" s="123"/>
      <c r="CE1776" s="221"/>
      <c r="CF1776" s="229"/>
      <c r="CG1776" s="578"/>
      <c r="CH1776" s="578"/>
      <c r="CI1776" s="117"/>
      <c r="CJ1776" s="117"/>
      <c r="CK1776" s="117"/>
    </row>
    <row r="1777" spans="1:89" ht="15.75" hidden="1" outlineLevel="1" thickBot="1">
      <c r="A1777" s="117"/>
      <c r="B1777" s="117"/>
      <c r="C1777" s="103"/>
      <c r="D1777" s="24"/>
      <c r="E1777" s="117"/>
      <c r="F1777" s="117"/>
      <c r="G1777" s="111">
        <f>J1777+O1777+P1777+Q1777+R1777</f>
        <v>0</v>
      </c>
      <c r="H1777" s="225">
        <f t="shared" si="2426"/>
        <v>0</v>
      </c>
      <c r="I1777" s="225">
        <f t="shared" si="2426"/>
        <v>0</v>
      </c>
      <c r="J1777" s="111">
        <f t="shared" si="2426"/>
        <v>0</v>
      </c>
      <c r="K1777" s="90"/>
      <c r="L1777" s="90"/>
      <c r="M1777" s="90"/>
      <c r="N1777" s="90"/>
      <c r="O1777" s="90"/>
      <c r="P1777" s="90"/>
      <c r="Q1777" s="90"/>
      <c r="R1777" s="90"/>
      <c r="S1777" s="224"/>
      <c r="T1777" s="87"/>
      <c r="U1777" s="87"/>
      <c r="V1777" s="87"/>
      <c r="W1777" s="87"/>
      <c r="X1777" s="87"/>
      <c r="Y1777" s="87"/>
      <c r="Z1777" s="222"/>
      <c r="AA1777" s="87"/>
      <c r="AB1777" s="111">
        <f>AI1777+AX1777+BA1777+BD1777+BG1777</f>
        <v>0</v>
      </c>
      <c r="AC1777" s="247"/>
      <c r="AD1777" s="247"/>
      <c r="AE1777" s="247"/>
      <c r="AF1777" s="247"/>
      <c r="AG1777" s="247"/>
      <c r="AH1777" s="247"/>
      <c r="AI1777" s="87"/>
      <c r="AJ1777" s="87"/>
      <c r="AK1777" s="87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87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87"/>
      <c r="BG1777" s="87"/>
      <c r="BH1777" s="87"/>
      <c r="BI1777" s="87"/>
      <c r="BJ1777" s="222"/>
      <c r="BK1777" s="222"/>
      <c r="BL1777" s="222"/>
      <c r="BM1777" s="87"/>
      <c r="BN1777" s="87"/>
      <c r="BO1777" s="87"/>
      <c r="BP1777" s="87"/>
      <c r="BQ1777" s="111">
        <f>SUM(BS1777:BW1777)</f>
        <v>0</v>
      </c>
      <c r="BR1777" s="247"/>
      <c r="BS1777" s="87"/>
      <c r="BT1777" s="87"/>
      <c r="BU1777" s="87"/>
      <c r="BV1777" s="87"/>
      <c r="BW1777" s="87"/>
      <c r="BX1777" s="222"/>
      <c r="BY1777" s="222"/>
      <c r="BZ1777" s="111">
        <f>SUM(CA1777:CD1777)</f>
        <v>0</v>
      </c>
      <c r="CA1777" s="87"/>
      <c r="CB1777" s="87"/>
      <c r="CC1777" s="87"/>
      <c r="CD1777" s="87"/>
      <c r="CE1777" s="222"/>
      <c r="CF1777" s="226"/>
      <c r="CG1777" s="568"/>
      <c r="CH1777" s="568"/>
      <c r="CI1777" s="117"/>
      <c r="CJ1777" s="117"/>
      <c r="CK1777" s="117"/>
    </row>
    <row r="1778" spans="1:89" ht="15.75" hidden="1" outlineLevel="1" thickBot="1">
      <c r="A1778" s="117"/>
      <c r="B1778" s="117"/>
      <c r="C1778" s="103" t="s">
        <v>104</v>
      </c>
      <c r="D1778" s="24"/>
      <c r="E1778" s="117"/>
      <c r="F1778" s="117"/>
      <c r="G1778" s="111">
        <f>J1778+O1778+P1778+Q1778+R1778</f>
        <v>0</v>
      </c>
      <c r="H1778" s="225">
        <f t="shared" si="2426"/>
        <v>0</v>
      </c>
      <c r="I1778" s="225">
        <f t="shared" si="2426"/>
        <v>0</v>
      </c>
      <c r="J1778" s="111">
        <f t="shared" si="2426"/>
        <v>0</v>
      </c>
      <c r="K1778" s="90"/>
      <c r="L1778" s="90"/>
      <c r="M1778" s="90"/>
      <c r="N1778" s="90"/>
      <c r="O1778" s="90"/>
      <c r="P1778" s="90"/>
      <c r="Q1778" s="90"/>
      <c r="R1778" s="90"/>
      <c r="S1778" s="224"/>
      <c r="T1778" s="87"/>
      <c r="U1778" s="87"/>
      <c r="V1778" s="87"/>
      <c r="W1778" s="87"/>
      <c r="X1778" s="87"/>
      <c r="Y1778" s="87"/>
      <c r="Z1778" s="222"/>
      <c r="AA1778" s="87"/>
      <c r="AB1778" s="111">
        <f>AI1778+AX1778+BA1778+BD1778+BG1778</f>
        <v>0</v>
      </c>
      <c r="AC1778" s="247"/>
      <c r="AD1778" s="247"/>
      <c r="AE1778" s="247"/>
      <c r="AF1778" s="247"/>
      <c r="AG1778" s="247"/>
      <c r="AH1778" s="247"/>
      <c r="AI1778" s="87"/>
      <c r="AJ1778" s="87"/>
      <c r="AK1778" s="87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87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87"/>
      <c r="BG1778" s="87"/>
      <c r="BH1778" s="87"/>
      <c r="BI1778" s="87"/>
      <c r="BJ1778" s="222"/>
      <c r="BK1778" s="222"/>
      <c r="BL1778" s="222"/>
      <c r="BM1778" s="87"/>
      <c r="BN1778" s="87"/>
      <c r="BO1778" s="87"/>
      <c r="BP1778" s="87"/>
      <c r="BQ1778" s="111">
        <f>SUM(BS1778:BW1778)</f>
        <v>0</v>
      </c>
      <c r="BR1778" s="247"/>
      <c r="BS1778" s="87"/>
      <c r="BT1778" s="87"/>
      <c r="BU1778" s="87"/>
      <c r="BV1778" s="87"/>
      <c r="BW1778" s="87"/>
      <c r="BX1778" s="222"/>
      <c r="BY1778" s="222"/>
      <c r="BZ1778" s="111">
        <f>SUM(CA1778:CD1778)</f>
        <v>0</v>
      </c>
      <c r="CA1778" s="87"/>
      <c r="CB1778" s="87"/>
      <c r="CC1778" s="87"/>
      <c r="CD1778" s="87"/>
      <c r="CE1778" s="222"/>
      <c r="CF1778" s="226"/>
      <c r="CG1778" s="568"/>
      <c r="CH1778" s="568"/>
      <c r="CI1778" s="117"/>
      <c r="CJ1778" s="117"/>
      <c r="CK1778" s="117"/>
    </row>
    <row r="1779" spans="1:89" ht="15.75" hidden="1" outlineLevel="1" thickBot="1">
      <c r="A1779" s="128"/>
      <c r="B1779" s="128"/>
      <c r="C1779" s="104"/>
      <c r="D1779" s="74" t="s">
        <v>107</v>
      </c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24"/>
      <c r="AB1779" s="111">
        <f>SUM(AB1776:AB1778)</f>
        <v>0</v>
      </c>
      <c r="AC1779" s="247"/>
      <c r="AD1779" s="247"/>
      <c r="AE1779" s="247"/>
      <c r="AF1779" s="247"/>
      <c r="AG1779" s="247"/>
      <c r="AH1779" s="247"/>
      <c r="AI1779" s="111">
        <f>SUM(AI1776:AI1778)</f>
        <v>0</v>
      </c>
      <c r="AJ1779" s="111">
        <f>SUM(AJ1776:AJ1778)</f>
        <v>0</v>
      </c>
      <c r="AK1779" s="111">
        <f t="shared" ref="AK1779:AQ1779" si="2427">SUM(AK1776:AK1778)</f>
        <v>0</v>
      </c>
      <c r="AL1779" s="111">
        <f t="shared" si="2427"/>
        <v>0</v>
      </c>
      <c r="AM1779" s="111">
        <f t="shared" si="2427"/>
        <v>0</v>
      </c>
      <c r="AN1779" s="111">
        <f t="shared" si="2427"/>
        <v>0</v>
      </c>
      <c r="AO1779" s="111">
        <f t="shared" si="2427"/>
        <v>0</v>
      </c>
      <c r="AP1779" s="111">
        <f t="shared" si="2427"/>
        <v>0</v>
      </c>
      <c r="AQ1779" s="111">
        <f t="shared" si="2427"/>
        <v>0</v>
      </c>
      <c r="AR1779" s="111">
        <f>SUM(AR1776:AR1778)</f>
        <v>0</v>
      </c>
      <c r="AS1779" s="111">
        <f t="shared" ref="AS1779:BI1779" si="2428">SUM(AS1776:AS1778)</f>
        <v>0</v>
      </c>
      <c r="AT1779" s="111">
        <f t="shared" si="2428"/>
        <v>0</v>
      </c>
      <c r="AU1779" s="111">
        <f t="shared" si="2428"/>
        <v>0</v>
      </c>
      <c r="AV1779" s="111">
        <f t="shared" si="2428"/>
        <v>0</v>
      </c>
      <c r="AW1779" s="111">
        <f t="shared" si="2428"/>
        <v>0</v>
      </c>
      <c r="AX1779" s="111">
        <f t="shared" si="2428"/>
        <v>0</v>
      </c>
      <c r="AY1779" s="111">
        <f t="shared" si="2428"/>
        <v>0</v>
      </c>
      <c r="AZ1779" s="111">
        <f t="shared" si="2428"/>
        <v>0</v>
      </c>
      <c r="BA1779" s="111">
        <f t="shared" si="2428"/>
        <v>0</v>
      </c>
      <c r="BB1779" s="111">
        <f t="shared" si="2428"/>
        <v>0</v>
      </c>
      <c r="BC1779" s="111">
        <f t="shared" si="2428"/>
        <v>0</v>
      </c>
      <c r="BD1779" s="111">
        <f t="shared" si="2428"/>
        <v>0</v>
      </c>
      <c r="BE1779" s="111">
        <f t="shared" si="2428"/>
        <v>0</v>
      </c>
      <c r="BF1779" s="111">
        <f t="shared" si="2428"/>
        <v>0</v>
      </c>
      <c r="BG1779" s="111">
        <f t="shared" si="2428"/>
        <v>0</v>
      </c>
      <c r="BH1779" s="111">
        <f t="shared" si="2428"/>
        <v>0</v>
      </c>
      <c r="BI1779" s="111">
        <f t="shared" si="2428"/>
        <v>0</v>
      </c>
      <c r="BJ1779" s="225">
        <f>SUM(BJ1776:BJ1778)</f>
        <v>0</v>
      </c>
      <c r="BK1779" s="225">
        <f>SUM(BK1776:BK1778)</f>
        <v>0</v>
      </c>
      <c r="BL1779" s="225">
        <f>SUM(BL1776:BL1778)</f>
        <v>0</v>
      </c>
      <c r="BM1779" s="112"/>
      <c r="BN1779" s="112"/>
      <c r="BO1779" s="112"/>
      <c r="BP1779" s="112"/>
      <c r="BQ1779" s="111">
        <f t="shared" ref="BQ1779:CD1779" si="2429">SUM(BQ1776:BQ1778)</f>
        <v>0</v>
      </c>
      <c r="BR1779" s="247"/>
      <c r="BS1779" s="111">
        <f t="shared" si="2429"/>
        <v>0</v>
      </c>
      <c r="BT1779" s="111">
        <f t="shared" si="2429"/>
        <v>0</v>
      </c>
      <c r="BU1779" s="111">
        <f t="shared" si="2429"/>
        <v>0</v>
      </c>
      <c r="BV1779" s="111">
        <f t="shared" si="2429"/>
        <v>0</v>
      </c>
      <c r="BW1779" s="111">
        <f t="shared" si="2429"/>
        <v>0</v>
      </c>
      <c r="BX1779" s="225">
        <f>SUM(BX1776:BX1778)</f>
        <v>0</v>
      </c>
      <c r="BY1779" s="225">
        <f>SUM(BY1776:BY1778)</f>
        <v>0</v>
      </c>
      <c r="BZ1779" s="111">
        <f t="shared" si="2429"/>
        <v>0</v>
      </c>
      <c r="CA1779" s="111">
        <f t="shared" si="2429"/>
        <v>0</v>
      </c>
      <c r="CB1779" s="111">
        <f t="shared" si="2429"/>
        <v>0</v>
      </c>
      <c r="CC1779" s="111">
        <f t="shared" si="2429"/>
        <v>0</v>
      </c>
      <c r="CD1779" s="111">
        <f t="shared" si="2429"/>
        <v>0</v>
      </c>
      <c r="CE1779" s="225">
        <f>SUM(CE1776:CE1778)</f>
        <v>0</v>
      </c>
      <c r="CF1779" s="247"/>
      <c r="CG1779" s="570"/>
      <c r="CH1779" s="570"/>
      <c r="CI1779" s="112"/>
      <c r="CJ1779" s="112"/>
      <c r="CK1779" s="112"/>
    </row>
    <row r="1780" spans="1:89" ht="48" hidden="1" outlineLevel="1" thickBot="1">
      <c r="A1780" s="119"/>
      <c r="B1780" s="119"/>
      <c r="C1780" s="101">
        <v>3</v>
      </c>
      <c r="D1780" s="25" t="s">
        <v>292</v>
      </c>
      <c r="E1780" s="173"/>
      <c r="F1780" s="173"/>
      <c r="G1780" s="173"/>
      <c r="H1780" s="173"/>
      <c r="I1780" s="173"/>
      <c r="J1780" s="173"/>
      <c r="K1780" s="173"/>
      <c r="L1780" s="173"/>
      <c r="M1780" s="173"/>
      <c r="N1780" s="173"/>
      <c r="O1780" s="173"/>
      <c r="P1780" s="173"/>
      <c r="Q1780" s="173"/>
      <c r="R1780" s="173"/>
      <c r="S1780" s="173"/>
      <c r="T1780" s="173"/>
      <c r="U1780" s="173"/>
      <c r="V1780" s="173"/>
      <c r="W1780" s="173"/>
      <c r="X1780" s="173"/>
      <c r="Y1780" s="173"/>
      <c r="Z1780" s="173"/>
      <c r="AA1780" s="173"/>
      <c r="AB1780" s="173"/>
      <c r="AC1780" s="252"/>
      <c r="AD1780" s="252"/>
      <c r="AE1780" s="252"/>
      <c r="AF1780" s="252"/>
      <c r="AG1780" s="252"/>
      <c r="AH1780" s="252"/>
      <c r="AI1780" s="173"/>
      <c r="AJ1780" s="164">
        <f>AJ1785+AJ1789+AJ1793+AJ1798+AJ1802+AJ1806</f>
        <v>0</v>
      </c>
      <c r="AK1780" s="164">
        <f>AK1785+AK1789+AK1793+AK1798+AK1802+AK1806</f>
        <v>0</v>
      </c>
      <c r="AL1780" s="173"/>
      <c r="AM1780" s="164">
        <f>AM1785+AM1789+AM1793+AM1798+AM1802+AM1806</f>
        <v>0</v>
      </c>
      <c r="AN1780" s="164">
        <f>AN1785+AN1789+AN1793+AN1798+AN1802+AN1806</f>
        <v>0</v>
      </c>
      <c r="AO1780" s="173"/>
      <c r="AP1780" s="164">
        <f>AP1785+AP1789+AP1793+AP1798+AP1802+AP1806</f>
        <v>0</v>
      </c>
      <c r="AQ1780" s="164">
        <f>AQ1785+AQ1789+AQ1793+AQ1798+AQ1802+AQ1806</f>
        <v>0</v>
      </c>
      <c r="AR1780" s="173"/>
      <c r="AS1780" s="164">
        <f>AS1785+AS1789+AS1793+AS1798+AS1802+AS1806</f>
        <v>0</v>
      </c>
      <c r="AT1780" s="164">
        <f>AT1785+AT1789+AT1793+AT1798+AT1802+AT1806</f>
        <v>0</v>
      </c>
      <c r="AU1780" s="173"/>
      <c r="AV1780" s="164">
        <f>AV1785+AV1789+AV1793+AV1798+AV1802+AV1806</f>
        <v>0</v>
      </c>
      <c r="AW1780" s="164">
        <f>AW1785+AW1789+AW1793+AW1798+AW1802+AW1806</f>
        <v>0</v>
      </c>
      <c r="AX1780" s="173"/>
      <c r="AY1780" s="164">
        <f>AY1785+AY1789+AY1793+AY1798+AY1802+AY1806</f>
        <v>0</v>
      </c>
      <c r="AZ1780" s="164">
        <f>AZ1785+AZ1789+AZ1793+AZ1798+AZ1802+AZ1806</f>
        <v>0</v>
      </c>
      <c r="BA1780" s="173"/>
      <c r="BB1780" s="164">
        <f>BB1785+BB1789+BB1793+BB1798+BB1802+BB1806</f>
        <v>0</v>
      </c>
      <c r="BC1780" s="164">
        <f>BC1785+BC1789+BC1793+BC1798+BC1802+BC1806</f>
        <v>0</v>
      </c>
      <c r="BD1780" s="173"/>
      <c r="BE1780" s="164">
        <f>BE1785+BE1789+BE1793+BE1798+BE1802+BE1806</f>
        <v>0</v>
      </c>
      <c r="BF1780" s="164">
        <f>BF1785+BF1789+BF1793+BF1798+BF1802+BF1806</f>
        <v>0</v>
      </c>
      <c r="BG1780" s="173"/>
      <c r="BH1780" s="164">
        <f>BH1785+BH1789+BH1793+BH1798+BH1802+BH1806</f>
        <v>0</v>
      </c>
      <c r="BI1780" s="164">
        <f>BI1785+BI1789+BI1793+BI1798+BI1802+BI1806</f>
        <v>0</v>
      </c>
      <c r="BJ1780" s="173"/>
      <c r="BK1780" s="164">
        <f>BK1785+BK1789+BK1793+BK1798+BK1802+BK1806</f>
        <v>0</v>
      </c>
      <c r="BL1780" s="164">
        <f>BL1785+BL1789+BL1793+BL1798+BL1802+BL1806</f>
        <v>0</v>
      </c>
      <c r="BM1780" s="173"/>
      <c r="BN1780" s="173"/>
      <c r="BO1780" s="173"/>
      <c r="BP1780" s="173"/>
      <c r="BQ1780" s="164">
        <f>BQ1785+BQ1789+BQ1793+BQ1798+BQ1802+BQ1806</f>
        <v>0</v>
      </c>
      <c r="BR1780" s="248"/>
      <c r="BS1780" s="164">
        <f>BS1785+BS1789+BS1793+BS1798+BS1802+BS1806</f>
        <v>0</v>
      </c>
      <c r="BT1780" s="164">
        <f t="shared" ref="BT1780:CH1780" si="2430">BT1785+BT1789+BT1793+BT1798+BT1802+BT1806</f>
        <v>0</v>
      </c>
      <c r="BU1780" s="164">
        <f t="shared" si="2430"/>
        <v>0</v>
      </c>
      <c r="BV1780" s="164">
        <f t="shared" si="2430"/>
        <v>0</v>
      </c>
      <c r="BW1780" s="164">
        <f t="shared" si="2430"/>
        <v>0</v>
      </c>
      <c r="BX1780" s="164">
        <f t="shared" si="2430"/>
        <v>0</v>
      </c>
      <c r="BY1780" s="164">
        <f t="shared" si="2430"/>
        <v>0</v>
      </c>
      <c r="BZ1780" s="164">
        <f t="shared" si="2430"/>
        <v>0</v>
      </c>
      <c r="CA1780" s="164">
        <f t="shared" si="2430"/>
        <v>0</v>
      </c>
      <c r="CB1780" s="164">
        <f t="shared" si="2430"/>
        <v>0</v>
      </c>
      <c r="CC1780" s="164">
        <f t="shared" si="2430"/>
        <v>0</v>
      </c>
      <c r="CD1780" s="164">
        <f t="shared" si="2430"/>
        <v>0</v>
      </c>
      <c r="CE1780" s="164">
        <f t="shared" si="2430"/>
        <v>0</v>
      </c>
      <c r="CF1780" s="164">
        <f t="shared" si="2430"/>
        <v>0</v>
      </c>
      <c r="CG1780" s="164">
        <f t="shared" si="2430"/>
        <v>0</v>
      </c>
      <c r="CH1780" s="164">
        <f t="shared" si="2430"/>
        <v>0</v>
      </c>
      <c r="CI1780" s="173"/>
      <c r="CJ1780" s="173"/>
      <c r="CK1780" s="173"/>
    </row>
    <row r="1781" spans="1:89" ht="15.75" hidden="1" outlineLevel="1" thickBot="1">
      <c r="A1781" s="127"/>
      <c r="B1781" s="83"/>
      <c r="C1781" s="105" t="s">
        <v>65</v>
      </c>
      <c r="D1781" s="84" t="s">
        <v>101</v>
      </c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27"/>
      <c r="AB1781" s="112"/>
      <c r="AC1781" s="246"/>
      <c r="AD1781" s="246"/>
      <c r="AE1781" s="246"/>
      <c r="AF1781" s="246"/>
      <c r="AG1781" s="246"/>
      <c r="AH1781" s="246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246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246"/>
      <c r="CG1781" s="582"/>
      <c r="CH1781" s="582"/>
      <c r="CI1781" s="112"/>
      <c r="CJ1781" s="112"/>
      <c r="CK1781" s="112"/>
    </row>
    <row r="1782" spans="1:89" ht="15.75" hidden="1" outlineLevel="1" thickBot="1">
      <c r="A1782" s="117"/>
      <c r="B1782" s="121"/>
      <c r="C1782" s="103" t="s">
        <v>275</v>
      </c>
      <c r="D1782" s="131" t="s">
        <v>276</v>
      </c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7"/>
      <c r="AB1782" s="112"/>
      <c r="AC1782" s="246"/>
      <c r="AD1782" s="246"/>
      <c r="AE1782" s="246"/>
      <c r="AF1782" s="246"/>
      <c r="AG1782" s="246"/>
      <c r="AH1782" s="246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246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246"/>
      <c r="CG1782" s="582"/>
      <c r="CH1782" s="582"/>
      <c r="CI1782" s="112"/>
      <c r="CJ1782" s="112"/>
      <c r="CK1782" s="112"/>
    </row>
    <row r="1783" spans="1:89" ht="15.75" hidden="1" outlineLevel="1" thickBot="1">
      <c r="A1783" s="117"/>
      <c r="B1783" s="121"/>
      <c r="C1783" s="103"/>
      <c r="D1783" s="131"/>
      <c r="E1783" s="117"/>
      <c r="F1783" s="117"/>
      <c r="G1783" s="111">
        <f>J1783+O1783+P1783+Q1783+R1783</f>
        <v>0</v>
      </c>
      <c r="H1783" s="225">
        <f t="shared" ref="H1783:J1784" si="2431">SUM(I1783:L1783)</f>
        <v>0</v>
      </c>
      <c r="I1783" s="225">
        <f t="shared" si="2431"/>
        <v>0</v>
      </c>
      <c r="J1783" s="111">
        <f t="shared" si="2431"/>
        <v>0</v>
      </c>
      <c r="K1783" s="90"/>
      <c r="L1783" s="90"/>
      <c r="M1783" s="90"/>
      <c r="N1783" s="90"/>
      <c r="O1783" s="90"/>
      <c r="P1783" s="90"/>
      <c r="Q1783" s="90"/>
      <c r="R1783" s="90"/>
      <c r="S1783" s="224"/>
      <c r="T1783" s="87"/>
      <c r="U1783" s="87"/>
      <c r="V1783" s="87"/>
      <c r="W1783" s="87"/>
      <c r="X1783" s="87"/>
      <c r="Y1783" s="87"/>
      <c r="Z1783" s="222"/>
      <c r="AA1783" s="87"/>
      <c r="AB1783" s="111">
        <f>AI1783+AX1783+BA1783+BD1783+BG1783</f>
        <v>0</v>
      </c>
      <c r="AC1783" s="247"/>
      <c r="AD1783" s="247"/>
      <c r="AE1783" s="247"/>
      <c r="AF1783" s="247"/>
      <c r="AG1783" s="247"/>
      <c r="AH1783" s="24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87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87"/>
      <c r="BG1783" s="87"/>
      <c r="BH1783" s="87"/>
      <c r="BI1783" s="87"/>
      <c r="BJ1783" s="222"/>
      <c r="BK1783" s="222"/>
      <c r="BL1783" s="222"/>
      <c r="BM1783" s="87"/>
      <c r="BN1783" s="87"/>
      <c r="BO1783" s="87"/>
      <c r="BP1783" s="87"/>
      <c r="BQ1783" s="111">
        <f>SUM(BS1783:BW1783)</f>
        <v>0</v>
      </c>
      <c r="BR1783" s="247"/>
      <c r="BS1783" s="87"/>
      <c r="BT1783" s="87"/>
      <c r="BU1783" s="87"/>
      <c r="BV1783" s="87"/>
      <c r="BW1783" s="87"/>
      <c r="BX1783" s="222"/>
      <c r="BY1783" s="222"/>
      <c r="BZ1783" s="111">
        <f>SUM(CA1783:CD1783)</f>
        <v>0</v>
      </c>
      <c r="CA1783" s="87"/>
      <c r="CB1783" s="87"/>
      <c r="CC1783" s="87"/>
      <c r="CD1783" s="87"/>
      <c r="CE1783" s="222"/>
      <c r="CF1783" s="226"/>
      <c r="CG1783" s="568"/>
      <c r="CH1783" s="568"/>
      <c r="CI1783" s="117"/>
      <c r="CJ1783" s="117"/>
      <c r="CK1783" s="117"/>
    </row>
    <row r="1784" spans="1:89" ht="15.75" hidden="1" outlineLevel="1" thickBot="1">
      <c r="A1784" s="117"/>
      <c r="B1784" s="121"/>
      <c r="C1784" s="103"/>
      <c r="D1784" s="121"/>
      <c r="E1784" s="117"/>
      <c r="F1784" s="117"/>
      <c r="G1784" s="111">
        <f>J1784+O1784+P1784+Q1784+R1784</f>
        <v>0</v>
      </c>
      <c r="H1784" s="225">
        <f t="shared" si="2431"/>
        <v>0</v>
      </c>
      <c r="I1784" s="225">
        <f t="shared" si="2431"/>
        <v>0</v>
      </c>
      <c r="J1784" s="111">
        <f t="shared" si="2431"/>
        <v>0</v>
      </c>
      <c r="K1784" s="90"/>
      <c r="L1784" s="90"/>
      <c r="M1784" s="90"/>
      <c r="N1784" s="90"/>
      <c r="O1784" s="90"/>
      <c r="P1784" s="90"/>
      <c r="Q1784" s="90"/>
      <c r="R1784" s="90"/>
      <c r="S1784" s="224"/>
      <c r="T1784" s="87"/>
      <c r="U1784" s="87"/>
      <c r="V1784" s="87"/>
      <c r="W1784" s="87"/>
      <c r="X1784" s="87"/>
      <c r="Y1784" s="87"/>
      <c r="Z1784" s="222"/>
      <c r="AA1784" s="87"/>
      <c r="AB1784" s="111">
        <f>AI1784+AX1784+BA1784+BD1784+BG1784</f>
        <v>0</v>
      </c>
      <c r="AC1784" s="247"/>
      <c r="AD1784" s="247"/>
      <c r="AE1784" s="247"/>
      <c r="AF1784" s="247"/>
      <c r="AG1784" s="247"/>
      <c r="AH1784" s="247"/>
      <c r="AI1784" s="87"/>
      <c r="AJ1784" s="87"/>
      <c r="AK1784" s="87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87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87"/>
      <c r="BG1784" s="87"/>
      <c r="BH1784" s="87"/>
      <c r="BI1784" s="87"/>
      <c r="BJ1784" s="222"/>
      <c r="BK1784" s="222"/>
      <c r="BL1784" s="222"/>
      <c r="BM1784" s="87"/>
      <c r="BN1784" s="87"/>
      <c r="BO1784" s="87"/>
      <c r="BP1784" s="87"/>
      <c r="BQ1784" s="111">
        <f>SUM(BS1784:BW1784)</f>
        <v>0</v>
      </c>
      <c r="BR1784" s="247"/>
      <c r="BS1784" s="87"/>
      <c r="BT1784" s="87"/>
      <c r="BU1784" s="87"/>
      <c r="BV1784" s="87"/>
      <c r="BW1784" s="87"/>
      <c r="BX1784" s="222"/>
      <c r="BY1784" s="222"/>
      <c r="BZ1784" s="111">
        <f>SUM(CA1784:CD1784)</f>
        <v>0</v>
      </c>
      <c r="CA1784" s="87"/>
      <c r="CB1784" s="87"/>
      <c r="CC1784" s="87"/>
      <c r="CD1784" s="87"/>
      <c r="CE1784" s="222"/>
      <c r="CF1784" s="226"/>
      <c r="CG1784" s="568"/>
      <c r="CH1784" s="568"/>
      <c r="CI1784" s="117"/>
      <c r="CJ1784" s="117"/>
      <c r="CK1784" s="117"/>
    </row>
    <row r="1785" spans="1:89" ht="15.75" hidden="1" outlineLevel="1" thickBot="1">
      <c r="A1785" s="117"/>
      <c r="B1785" s="121"/>
      <c r="C1785" s="103" t="s">
        <v>104</v>
      </c>
      <c r="D1785" s="85" t="s">
        <v>13</v>
      </c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24"/>
      <c r="AB1785" s="111">
        <f>SUM(AB1783:AB1784)</f>
        <v>0</v>
      </c>
      <c r="AC1785" s="247"/>
      <c r="AD1785" s="247"/>
      <c r="AE1785" s="247"/>
      <c r="AF1785" s="247"/>
      <c r="AG1785" s="247"/>
      <c r="AH1785" s="247"/>
      <c r="AI1785" s="111">
        <f>SUM(AI1783:AI1784)</f>
        <v>0</v>
      </c>
      <c r="AJ1785" s="111">
        <f>SUM(AJ1783:AJ1784)</f>
        <v>0</v>
      </c>
      <c r="AK1785" s="111">
        <f t="shared" ref="AK1785:BI1785" si="2432">SUM(AK1783:AK1784)</f>
        <v>0</v>
      </c>
      <c r="AL1785" s="111">
        <f t="shared" si="2432"/>
        <v>0</v>
      </c>
      <c r="AM1785" s="111">
        <f t="shared" si="2432"/>
        <v>0</v>
      </c>
      <c r="AN1785" s="111">
        <f t="shared" si="2432"/>
        <v>0</v>
      </c>
      <c r="AO1785" s="111">
        <f t="shared" si="2432"/>
        <v>0</v>
      </c>
      <c r="AP1785" s="111">
        <f t="shared" si="2432"/>
        <v>0</v>
      </c>
      <c r="AQ1785" s="111">
        <f t="shared" si="2432"/>
        <v>0</v>
      </c>
      <c r="AR1785" s="111">
        <f t="shared" si="2432"/>
        <v>0</v>
      </c>
      <c r="AS1785" s="111">
        <f t="shared" si="2432"/>
        <v>0</v>
      </c>
      <c r="AT1785" s="111">
        <f t="shared" si="2432"/>
        <v>0</v>
      </c>
      <c r="AU1785" s="111">
        <f t="shared" si="2432"/>
        <v>0</v>
      </c>
      <c r="AV1785" s="111">
        <f t="shared" si="2432"/>
        <v>0</v>
      </c>
      <c r="AW1785" s="111">
        <f t="shared" si="2432"/>
        <v>0</v>
      </c>
      <c r="AX1785" s="111">
        <f t="shared" si="2432"/>
        <v>0</v>
      </c>
      <c r="AY1785" s="111">
        <f t="shared" si="2432"/>
        <v>0</v>
      </c>
      <c r="AZ1785" s="111">
        <f t="shared" si="2432"/>
        <v>0</v>
      </c>
      <c r="BA1785" s="111">
        <f t="shared" si="2432"/>
        <v>0</v>
      </c>
      <c r="BB1785" s="111">
        <f t="shared" si="2432"/>
        <v>0</v>
      </c>
      <c r="BC1785" s="111">
        <f t="shared" si="2432"/>
        <v>0</v>
      </c>
      <c r="BD1785" s="111">
        <f t="shared" si="2432"/>
        <v>0</v>
      </c>
      <c r="BE1785" s="111">
        <f t="shared" si="2432"/>
        <v>0</v>
      </c>
      <c r="BF1785" s="111">
        <f t="shared" si="2432"/>
        <v>0</v>
      </c>
      <c r="BG1785" s="111">
        <f t="shared" si="2432"/>
        <v>0</v>
      </c>
      <c r="BH1785" s="111">
        <f t="shared" si="2432"/>
        <v>0</v>
      </c>
      <c r="BI1785" s="111">
        <f t="shared" si="2432"/>
        <v>0</v>
      </c>
      <c r="BJ1785" s="225">
        <f>SUM(BJ1783:BJ1784)</f>
        <v>0</v>
      </c>
      <c r="BK1785" s="225">
        <f>SUM(BK1783:BK1784)</f>
        <v>0</v>
      </c>
      <c r="BL1785" s="225">
        <f>SUM(BL1783:BL1784)</f>
        <v>0</v>
      </c>
      <c r="BM1785" s="112"/>
      <c r="BN1785" s="112"/>
      <c r="BO1785" s="112"/>
      <c r="BP1785" s="112"/>
      <c r="BQ1785" s="111">
        <f>SUM(BQ1783:BQ1784)</f>
        <v>0</v>
      </c>
      <c r="BR1785" s="247"/>
      <c r="BS1785" s="111">
        <f t="shared" ref="BS1785:CD1785" si="2433">SUM(BS1783:BS1784)</f>
        <v>0</v>
      </c>
      <c r="BT1785" s="111">
        <f t="shared" si="2433"/>
        <v>0</v>
      </c>
      <c r="BU1785" s="111">
        <f t="shared" si="2433"/>
        <v>0</v>
      </c>
      <c r="BV1785" s="111">
        <f t="shared" si="2433"/>
        <v>0</v>
      </c>
      <c r="BW1785" s="111">
        <f t="shared" si="2433"/>
        <v>0</v>
      </c>
      <c r="BX1785" s="225">
        <f>SUM(BX1783:BX1784)</f>
        <v>0</v>
      </c>
      <c r="BY1785" s="225">
        <f>SUM(BY1783:BY1784)</f>
        <v>0</v>
      </c>
      <c r="BZ1785" s="111">
        <f t="shared" si="2433"/>
        <v>0</v>
      </c>
      <c r="CA1785" s="111">
        <f t="shared" si="2433"/>
        <v>0</v>
      </c>
      <c r="CB1785" s="111">
        <f t="shared" si="2433"/>
        <v>0</v>
      </c>
      <c r="CC1785" s="111">
        <f t="shared" si="2433"/>
        <v>0</v>
      </c>
      <c r="CD1785" s="111">
        <f t="shared" si="2433"/>
        <v>0</v>
      </c>
      <c r="CE1785" s="225">
        <f>SUM(CE1783:CE1784)</f>
        <v>0</v>
      </c>
      <c r="CF1785" s="247"/>
      <c r="CG1785" s="570"/>
      <c r="CH1785" s="570"/>
      <c r="CI1785" s="112"/>
      <c r="CJ1785" s="112"/>
      <c r="CK1785" s="112"/>
    </row>
    <row r="1786" spans="1:89" ht="15.75" hidden="1" outlineLevel="1" thickBot="1">
      <c r="A1786" s="117"/>
      <c r="B1786" s="121"/>
      <c r="C1786" s="103" t="s">
        <v>277</v>
      </c>
      <c r="D1786" s="131" t="s">
        <v>279</v>
      </c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7"/>
      <c r="AB1786" s="112"/>
      <c r="AC1786" s="246"/>
      <c r="AD1786" s="246"/>
      <c r="AE1786" s="246"/>
      <c r="AF1786" s="246"/>
      <c r="AG1786" s="246"/>
      <c r="AH1786" s="246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246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246"/>
      <c r="CG1786" s="582"/>
      <c r="CH1786" s="582"/>
      <c r="CI1786" s="112"/>
      <c r="CJ1786" s="112"/>
      <c r="CK1786" s="112"/>
    </row>
    <row r="1787" spans="1:89" ht="15.75" hidden="1" outlineLevel="1" thickBot="1">
      <c r="A1787" s="117"/>
      <c r="B1787" s="121"/>
      <c r="C1787" s="103"/>
      <c r="D1787" s="131"/>
      <c r="E1787" s="117"/>
      <c r="F1787" s="117"/>
      <c r="G1787" s="111">
        <f>J1787+O1787+P1787+Q1787+R1787</f>
        <v>0</v>
      </c>
      <c r="H1787" s="225">
        <f t="shared" ref="H1787:J1788" si="2434">SUM(I1787:L1787)</f>
        <v>0</v>
      </c>
      <c r="I1787" s="225">
        <f t="shared" si="2434"/>
        <v>0</v>
      </c>
      <c r="J1787" s="111">
        <f t="shared" si="2434"/>
        <v>0</v>
      </c>
      <c r="K1787" s="90"/>
      <c r="L1787" s="90"/>
      <c r="M1787" s="90"/>
      <c r="N1787" s="90"/>
      <c r="O1787" s="90"/>
      <c r="P1787" s="90"/>
      <c r="Q1787" s="90"/>
      <c r="R1787" s="90"/>
      <c r="S1787" s="224"/>
      <c r="T1787" s="87"/>
      <c r="U1787" s="87"/>
      <c r="V1787" s="87"/>
      <c r="W1787" s="87"/>
      <c r="X1787" s="87"/>
      <c r="Y1787" s="87"/>
      <c r="Z1787" s="222"/>
      <c r="AA1787" s="87"/>
      <c r="AB1787" s="111">
        <f>AI1787+AX1787+BA1787+BD1787+BG1787</f>
        <v>0</v>
      </c>
      <c r="AC1787" s="247"/>
      <c r="AD1787" s="247"/>
      <c r="AE1787" s="247"/>
      <c r="AF1787" s="247"/>
      <c r="AG1787" s="247"/>
      <c r="AH1787" s="247"/>
      <c r="AI1787" s="87"/>
      <c r="AJ1787" s="87"/>
      <c r="AK1787" s="87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87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87"/>
      <c r="BG1787" s="87"/>
      <c r="BH1787" s="87"/>
      <c r="BI1787" s="87"/>
      <c r="BJ1787" s="222"/>
      <c r="BK1787" s="222"/>
      <c r="BL1787" s="222"/>
      <c r="BM1787" s="87"/>
      <c r="BN1787" s="87"/>
      <c r="BO1787" s="87"/>
      <c r="BP1787" s="87"/>
      <c r="BQ1787" s="111">
        <f>SUM(BS1787:BW1787)</f>
        <v>0</v>
      </c>
      <c r="BR1787" s="247"/>
      <c r="BS1787" s="87"/>
      <c r="BT1787" s="87"/>
      <c r="BU1787" s="87"/>
      <c r="BV1787" s="87"/>
      <c r="BW1787" s="87"/>
      <c r="BX1787" s="222"/>
      <c r="BY1787" s="222"/>
      <c r="BZ1787" s="111">
        <f>SUM(CA1787:CD1787)</f>
        <v>0</v>
      </c>
      <c r="CA1787" s="87"/>
      <c r="CB1787" s="87"/>
      <c r="CC1787" s="87"/>
      <c r="CD1787" s="87"/>
      <c r="CE1787" s="222"/>
      <c r="CF1787" s="226"/>
      <c r="CG1787" s="568"/>
      <c r="CH1787" s="568"/>
      <c r="CI1787" s="117"/>
      <c r="CJ1787" s="117"/>
      <c r="CK1787" s="117"/>
    </row>
    <row r="1788" spans="1:89" ht="15.75" hidden="1" outlineLevel="1" thickBot="1">
      <c r="A1788" s="117"/>
      <c r="B1788" s="121"/>
      <c r="C1788" s="103"/>
      <c r="D1788" s="121"/>
      <c r="E1788" s="117"/>
      <c r="F1788" s="117"/>
      <c r="G1788" s="111">
        <f>J1788+O1788+P1788+Q1788+R1788</f>
        <v>0</v>
      </c>
      <c r="H1788" s="225">
        <f t="shared" si="2434"/>
        <v>0</v>
      </c>
      <c r="I1788" s="225">
        <f t="shared" si="2434"/>
        <v>0</v>
      </c>
      <c r="J1788" s="111">
        <f t="shared" si="2434"/>
        <v>0</v>
      </c>
      <c r="K1788" s="90"/>
      <c r="L1788" s="90"/>
      <c r="M1788" s="90"/>
      <c r="N1788" s="90"/>
      <c r="O1788" s="90"/>
      <c r="P1788" s="90"/>
      <c r="Q1788" s="90"/>
      <c r="R1788" s="90"/>
      <c r="S1788" s="224"/>
      <c r="T1788" s="87"/>
      <c r="U1788" s="87"/>
      <c r="V1788" s="87"/>
      <c r="W1788" s="87"/>
      <c r="X1788" s="87"/>
      <c r="Y1788" s="87"/>
      <c r="Z1788" s="222"/>
      <c r="AA1788" s="87"/>
      <c r="AB1788" s="111">
        <f>AI1788+AX1788+BA1788+BD1788+BG1788</f>
        <v>0</v>
      </c>
      <c r="AC1788" s="247"/>
      <c r="AD1788" s="247"/>
      <c r="AE1788" s="247"/>
      <c r="AF1788" s="247"/>
      <c r="AG1788" s="247"/>
      <c r="AH1788" s="247"/>
      <c r="AI1788" s="87"/>
      <c r="AJ1788" s="87"/>
      <c r="AK1788" s="87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87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87"/>
      <c r="BG1788" s="87"/>
      <c r="BH1788" s="87"/>
      <c r="BI1788" s="87"/>
      <c r="BJ1788" s="222"/>
      <c r="BK1788" s="222"/>
      <c r="BL1788" s="222"/>
      <c r="BM1788" s="87"/>
      <c r="BN1788" s="87"/>
      <c r="BO1788" s="87"/>
      <c r="BP1788" s="87"/>
      <c r="BQ1788" s="111">
        <f>SUM(BS1788:BW1788)</f>
        <v>0</v>
      </c>
      <c r="BR1788" s="247"/>
      <c r="BS1788" s="87"/>
      <c r="BT1788" s="87"/>
      <c r="BU1788" s="87"/>
      <c r="BV1788" s="87"/>
      <c r="BW1788" s="87"/>
      <c r="BX1788" s="222"/>
      <c r="BY1788" s="222"/>
      <c r="BZ1788" s="111">
        <f>SUM(CA1788:CD1788)</f>
        <v>0</v>
      </c>
      <c r="CA1788" s="87"/>
      <c r="CB1788" s="87"/>
      <c r="CC1788" s="87"/>
      <c r="CD1788" s="87"/>
      <c r="CE1788" s="222"/>
      <c r="CF1788" s="226"/>
      <c r="CG1788" s="568"/>
      <c r="CH1788" s="568"/>
      <c r="CI1788" s="117"/>
      <c r="CJ1788" s="117"/>
      <c r="CK1788" s="117"/>
    </row>
    <row r="1789" spans="1:89" ht="15.75" hidden="1" outlineLevel="1" thickBot="1">
      <c r="A1789" s="117"/>
      <c r="B1789" s="121"/>
      <c r="C1789" s="103" t="s">
        <v>104</v>
      </c>
      <c r="D1789" s="85" t="s">
        <v>13</v>
      </c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24"/>
      <c r="AB1789" s="111">
        <f>SUM(AB1787:AB1788)</f>
        <v>0</v>
      </c>
      <c r="AC1789" s="247"/>
      <c r="AD1789" s="247"/>
      <c r="AE1789" s="247"/>
      <c r="AF1789" s="247"/>
      <c r="AG1789" s="247"/>
      <c r="AH1789" s="247"/>
      <c r="AI1789" s="111">
        <f>SUM(AI1787:AI1788)</f>
        <v>0</v>
      </c>
      <c r="AJ1789" s="111">
        <f>SUM(AJ1787:AJ1788)</f>
        <v>0</v>
      </c>
      <c r="AK1789" s="111">
        <f t="shared" ref="AK1789:BI1789" si="2435">SUM(AK1787:AK1788)</f>
        <v>0</v>
      </c>
      <c r="AL1789" s="111">
        <f t="shared" si="2435"/>
        <v>0</v>
      </c>
      <c r="AM1789" s="111">
        <f t="shared" si="2435"/>
        <v>0</v>
      </c>
      <c r="AN1789" s="111">
        <f t="shared" si="2435"/>
        <v>0</v>
      </c>
      <c r="AO1789" s="111">
        <f t="shared" si="2435"/>
        <v>0</v>
      </c>
      <c r="AP1789" s="111">
        <f t="shared" si="2435"/>
        <v>0</v>
      </c>
      <c r="AQ1789" s="111">
        <f t="shared" si="2435"/>
        <v>0</v>
      </c>
      <c r="AR1789" s="111">
        <f t="shared" si="2435"/>
        <v>0</v>
      </c>
      <c r="AS1789" s="111">
        <f t="shared" si="2435"/>
        <v>0</v>
      </c>
      <c r="AT1789" s="111">
        <f t="shared" si="2435"/>
        <v>0</v>
      </c>
      <c r="AU1789" s="111">
        <f t="shared" si="2435"/>
        <v>0</v>
      </c>
      <c r="AV1789" s="111">
        <f t="shared" si="2435"/>
        <v>0</v>
      </c>
      <c r="AW1789" s="111">
        <f t="shared" si="2435"/>
        <v>0</v>
      </c>
      <c r="AX1789" s="111">
        <f t="shared" si="2435"/>
        <v>0</v>
      </c>
      <c r="AY1789" s="111">
        <f t="shared" si="2435"/>
        <v>0</v>
      </c>
      <c r="AZ1789" s="111">
        <f t="shared" si="2435"/>
        <v>0</v>
      </c>
      <c r="BA1789" s="111">
        <f t="shared" si="2435"/>
        <v>0</v>
      </c>
      <c r="BB1789" s="111">
        <f t="shared" si="2435"/>
        <v>0</v>
      </c>
      <c r="BC1789" s="111">
        <f t="shared" si="2435"/>
        <v>0</v>
      </c>
      <c r="BD1789" s="111">
        <f t="shared" si="2435"/>
        <v>0</v>
      </c>
      <c r="BE1789" s="111">
        <f t="shared" si="2435"/>
        <v>0</v>
      </c>
      <c r="BF1789" s="111">
        <f t="shared" si="2435"/>
        <v>0</v>
      </c>
      <c r="BG1789" s="111">
        <f t="shared" si="2435"/>
        <v>0</v>
      </c>
      <c r="BH1789" s="111">
        <f t="shared" si="2435"/>
        <v>0</v>
      </c>
      <c r="BI1789" s="111">
        <f t="shared" si="2435"/>
        <v>0</v>
      </c>
      <c r="BJ1789" s="225">
        <f>SUM(BJ1787:BJ1788)</f>
        <v>0</v>
      </c>
      <c r="BK1789" s="225">
        <f>SUM(BK1787:BK1788)</f>
        <v>0</v>
      </c>
      <c r="BL1789" s="225">
        <f>SUM(BL1787:BL1788)</f>
        <v>0</v>
      </c>
      <c r="BM1789" s="112"/>
      <c r="BN1789" s="112"/>
      <c r="BO1789" s="112"/>
      <c r="BP1789" s="112"/>
      <c r="BQ1789" s="111">
        <f>SUM(BQ1787:BQ1788)</f>
        <v>0</v>
      </c>
      <c r="BR1789" s="247"/>
      <c r="BS1789" s="111">
        <f t="shared" ref="BS1789:CD1789" si="2436">SUM(BS1787:BS1788)</f>
        <v>0</v>
      </c>
      <c r="BT1789" s="111">
        <f t="shared" si="2436"/>
        <v>0</v>
      </c>
      <c r="BU1789" s="111">
        <f t="shared" si="2436"/>
        <v>0</v>
      </c>
      <c r="BV1789" s="111">
        <f t="shared" si="2436"/>
        <v>0</v>
      </c>
      <c r="BW1789" s="111">
        <f t="shared" si="2436"/>
        <v>0</v>
      </c>
      <c r="BX1789" s="225">
        <f>SUM(BX1787:BX1788)</f>
        <v>0</v>
      </c>
      <c r="BY1789" s="225">
        <f>SUM(BY1787:BY1788)</f>
        <v>0</v>
      </c>
      <c r="BZ1789" s="111">
        <f t="shared" si="2436"/>
        <v>0</v>
      </c>
      <c r="CA1789" s="111">
        <f t="shared" si="2436"/>
        <v>0</v>
      </c>
      <c r="CB1789" s="111">
        <f t="shared" si="2436"/>
        <v>0</v>
      </c>
      <c r="CC1789" s="111">
        <f t="shared" si="2436"/>
        <v>0</v>
      </c>
      <c r="CD1789" s="111">
        <f t="shared" si="2436"/>
        <v>0</v>
      </c>
      <c r="CE1789" s="225">
        <f>SUM(CE1787:CE1788)</f>
        <v>0</v>
      </c>
      <c r="CF1789" s="247"/>
      <c r="CG1789" s="570"/>
      <c r="CH1789" s="570"/>
      <c r="CI1789" s="112"/>
      <c r="CJ1789" s="112"/>
      <c r="CK1789" s="112"/>
    </row>
    <row r="1790" spans="1:89" ht="15.75" hidden="1" outlineLevel="1" thickBot="1">
      <c r="A1790" s="117"/>
      <c r="B1790" s="121"/>
      <c r="C1790" s="103" t="s">
        <v>278</v>
      </c>
      <c r="D1790" s="131" t="s">
        <v>280</v>
      </c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7"/>
      <c r="AB1790" s="112"/>
      <c r="AC1790" s="246"/>
      <c r="AD1790" s="246"/>
      <c r="AE1790" s="246"/>
      <c r="AF1790" s="246"/>
      <c r="AG1790" s="246"/>
      <c r="AH1790" s="246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246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246"/>
      <c r="CG1790" s="582"/>
      <c r="CH1790" s="582"/>
      <c r="CI1790" s="112"/>
      <c r="CJ1790" s="112"/>
      <c r="CK1790" s="112"/>
    </row>
    <row r="1791" spans="1:89" ht="15.75" hidden="1" outlineLevel="1" thickBot="1">
      <c r="A1791" s="117"/>
      <c r="B1791" s="121"/>
      <c r="C1791" s="103"/>
      <c r="D1791" s="131"/>
      <c r="E1791" s="117"/>
      <c r="F1791" s="117"/>
      <c r="G1791" s="111">
        <f>J1791+O1791+P1791+Q1791+R1791</f>
        <v>0</v>
      </c>
      <c r="H1791" s="225">
        <f t="shared" ref="H1791:J1792" si="2437">SUM(I1791:L1791)</f>
        <v>0</v>
      </c>
      <c r="I1791" s="225">
        <f t="shared" si="2437"/>
        <v>0</v>
      </c>
      <c r="J1791" s="111">
        <f t="shared" si="2437"/>
        <v>0</v>
      </c>
      <c r="K1791" s="90"/>
      <c r="L1791" s="90"/>
      <c r="M1791" s="90"/>
      <c r="N1791" s="90"/>
      <c r="O1791" s="90"/>
      <c r="P1791" s="90"/>
      <c r="Q1791" s="90"/>
      <c r="R1791" s="90"/>
      <c r="S1791" s="224"/>
      <c r="T1791" s="87"/>
      <c r="U1791" s="87"/>
      <c r="V1791" s="87"/>
      <c r="W1791" s="87"/>
      <c r="X1791" s="87"/>
      <c r="Y1791" s="87"/>
      <c r="Z1791" s="222"/>
      <c r="AA1791" s="87"/>
      <c r="AB1791" s="111">
        <f>AI1791+AX1791+BA1791+BD1791+BG1791</f>
        <v>0</v>
      </c>
      <c r="AC1791" s="247"/>
      <c r="AD1791" s="247"/>
      <c r="AE1791" s="247"/>
      <c r="AF1791" s="247"/>
      <c r="AG1791" s="247"/>
      <c r="AH1791" s="247"/>
      <c r="AI1791" s="87"/>
      <c r="AJ1791" s="87"/>
      <c r="AK1791" s="87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87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87"/>
      <c r="BG1791" s="87"/>
      <c r="BH1791" s="87"/>
      <c r="BI1791" s="87"/>
      <c r="BJ1791" s="222"/>
      <c r="BK1791" s="222"/>
      <c r="BL1791" s="222"/>
      <c r="BM1791" s="87"/>
      <c r="BN1791" s="87"/>
      <c r="BO1791" s="87"/>
      <c r="BP1791" s="87"/>
      <c r="BQ1791" s="111">
        <f>SUM(BS1791:BW1791)</f>
        <v>0</v>
      </c>
      <c r="BR1791" s="247"/>
      <c r="BS1791" s="87"/>
      <c r="BT1791" s="87"/>
      <c r="BU1791" s="87"/>
      <c r="BV1791" s="87"/>
      <c r="BW1791" s="87"/>
      <c r="BX1791" s="222"/>
      <c r="BY1791" s="222"/>
      <c r="BZ1791" s="111">
        <f>SUM(CA1791:CD1791)</f>
        <v>0</v>
      </c>
      <c r="CA1791" s="87"/>
      <c r="CB1791" s="87"/>
      <c r="CC1791" s="87"/>
      <c r="CD1791" s="87"/>
      <c r="CE1791" s="222"/>
      <c r="CF1791" s="226"/>
      <c r="CG1791" s="568"/>
      <c r="CH1791" s="568"/>
      <c r="CI1791" s="117"/>
      <c r="CJ1791" s="117"/>
      <c r="CK1791" s="117"/>
    </row>
    <row r="1792" spans="1:89" ht="15.75" hidden="1" outlineLevel="1" thickBot="1">
      <c r="A1792" s="117"/>
      <c r="B1792" s="121"/>
      <c r="C1792" s="103"/>
      <c r="D1792" s="121"/>
      <c r="E1792" s="117"/>
      <c r="F1792" s="117"/>
      <c r="G1792" s="111">
        <f>J1792+O1792+P1792+Q1792+R1792</f>
        <v>0</v>
      </c>
      <c r="H1792" s="225">
        <f t="shared" si="2437"/>
        <v>0</v>
      </c>
      <c r="I1792" s="225">
        <f t="shared" si="2437"/>
        <v>0</v>
      </c>
      <c r="J1792" s="111">
        <f t="shared" si="2437"/>
        <v>0</v>
      </c>
      <c r="K1792" s="90"/>
      <c r="L1792" s="90"/>
      <c r="M1792" s="90"/>
      <c r="N1792" s="90"/>
      <c r="O1792" s="90"/>
      <c r="P1792" s="90"/>
      <c r="Q1792" s="90"/>
      <c r="R1792" s="90"/>
      <c r="S1792" s="224"/>
      <c r="T1792" s="87"/>
      <c r="U1792" s="87"/>
      <c r="V1792" s="87"/>
      <c r="W1792" s="87"/>
      <c r="X1792" s="87"/>
      <c r="Y1792" s="87"/>
      <c r="Z1792" s="222"/>
      <c r="AA1792" s="87"/>
      <c r="AB1792" s="111">
        <f>AI1792+AX1792+BA1792+BD1792+BG1792</f>
        <v>0</v>
      </c>
      <c r="AC1792" s="247"/>
      <c r="AD1792" s="247"/>
      <c r="AE1792" s="247"/>
      <c r="AF1792" s="247"/>
      <c r="AG1792" s="247"/>
      <c r="AH1792" s="247"/>
      <c r="AI1792" s="87"/>
      <c r="AJ1792" s="87"/>
      <c r="AK1792" s="87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87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87"/>
      <c r="BG1792" s="87"/>
      <c r="BH1792" s="87"/>
      <c r="BI1792" s="87"/>
      <c r="BJ1792" s="222"/>
      <c r="BK1792" s="222"/>
      <c r="BL1792" s="222"/>
      <c r="BM1792" s="87"/>
      <c r="BN1792" s="87"/>
      <c r="BO1792" s="87"/>
      <c r="BP1792" s="87"/>
      <c r="BQ1792" s="111">
        <f>SUM(BS1792:BW1792)</f>
        <v>0</v>
      </c>
      <c r="BR1792" s="247"/>
      <c r="BS1792" s="87"/>
      <c r="BT1792" s="87"/>
      <c r="BU1792" s="87"/>
      <c r="BV1792" s="87"/>
      <c r="BW1792" s="87"/>
      <c r="BX1792" s="222"/>
      <c r="BY1792" s="222"/>
      <c r="BZ1792" s="111">
        <f>SUM(CA1792:CD1792)</f>
        <v>0</v>
      </c>
      <c r="CA1792" s="87"/>
      <c r="CB1792" s="87"/>
      <c r="CC1792" s="87"/>
      <c r="CD1792" s="87"/>
      <c r="CE1792" s="222"/>
      <c r="CF1792" s="226"/>
      <c r="CG1792" s="568"/>
      <c r="CH1792" s="568"/>
      <c r="CI1792" s="117"/>
      <c r="CJ1792" s="117"/>
      <c r="CK1792" s="117"/>
    </row>
    <row r="1793" spans="1:89" ht="15.75" hidden="1" outlineLevel="1" thickBot="1">
      <c r="A1793" s="117"/>
      <c r="B1793" s="121"/>
      <c r="C1793" s="103" t="s">
        <v>104</v>
      </c>
      <c r="D1793" s="85" t="s">
        <v>13</v>
      </c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24"/>
      <c r="AB1793" s="112"/>
      <c r="AC1793" s="246"/>
      <c r="AD1793" s="246"/>
      <c r="AE1793" s="246"/>
      <c r="AF1793" s="246"/>
      <c r="AG1793" s="246"/>
      <c r="AH1793" s="246"/>
      <c r="AI1793" s="112"/>
      <c r="AJ1793" s="111">
        <f>SUM(AJ1791:AJ1792)</f>
        <v>0</v>
      </c>
      <c r="AK1793" s="111">
        <f>SUM(AK1791:AK1792)</f>
        <v>0</v>
      </c>
      <c r="AL1793" s="112"/>
      <c r="AM1793" s="111">
        <f>SUM(AM1791:AM1792)</f>
        <v>0</v>
      </c>
      <c r="AN1793" s="111">
        <f>SUM(AN1791:AN1792)</f>
        <v>0</v>
      </c>
      <c r="AO1793" s="112"/>
      <c r="AP1793" s="111">
        <f>SUM(AP1791:AP1792)</f>
        <v>0</v>
      </c>
      <c r="AQ1793" s="111">
        <f>SUM(AQ1791:AQ1792)</f>
        <v>0</v>
      </c>
      <c r="AR1793" s="112"/>
      <c r="AS1793" s="111">
        <f>SUM(AS1791:AS1792)</f>
        <v>0</v>
      </c>
      <c r="AT1793" s="111">
        <f>SUM(AT1791:AT1792)</f>
        <v>0</v>
      </c>
      <c r="AU1793" s="112"/>
      <c r="AV1793" s="111">
        <f>SUM(AV1791:AV1792)</f>
        <v>0</v>
      </c>
      <c r="AW1793" s="111">
        <f>SUM(AW1791:AW1792)</f>
        <v>0</v>
      </c>
      <c r="AX1793" s="112"/>
      <c r="AY1793" s="111">
        <f>SUM(AY1791:AY1792)</f>
        <v>0</v>
      </c>
      <c r="AZ1793" s="111">
        <f>SUM(AZ1791:AZ1792)</f>
        <v>0</v>
      </c>
      <c r="BA1793" s="112"/>
      <c r="BB1793" s="111">
        <f>SUM(BB1791:BB1792)</f>
        <v>0</v>
      </c>
      <c r="BC1793" s="111">
        <f>SUM(BC1791:BC1792)</f>
        <v>0</v>
      </c>
      <c r="BD1793" s="112"/>
      <c r="BE1793" s="111">
        <f>SUM(BE1791:BE1792)</f>
        <v>0</v>
      </c>
      <c r="BF1793" s="111">
        <f>SUM(BF1791:BF1792)</f>
        <v>0</v>
      </c>
      <c r="BG1793" s="112"/>
      <c r="BH1793" s="111">
        <f>SUM(BH1791:BH1792)</f>
        <v>0</v>
      </c>
      <c r="BI1793" s="111">
        <f>SUM(BI1791:BI1792)</f>
        <v>0</v>
      </c>
      <c r="BJ1793" s="112"/>
      <c r="BK1793" s="225">
        <f>SUM(BK1791:BK1792)</f>
        <v>0</v>
      </c>
      <c r="BL1793" s="225">
        <f>SUM(BL1791:BL1792)</f>
        <v>0</v>
      </c>
      <c r="BM1793" s="112"/>
      <c r="BN1793" s="112"/>
      <c r="BO1793" s="112"/>
      <c r="BP1793" s="112"/>
      <c r="BQ1793" s="111">
        <f>SUM(BQ1791:BQ1792)</f>
        <v>0</v>
      </c>
      <c r="BR1793" s="247"/>
      <c r="BS1793" s="111">
        <f t="shared" ref="BS1793:CD1793" si="2438">SUM(BS1791:BS1792)</f>
        <v>0</v>
      </c>
      <c r="BT1793" s="111">
        <f t="shared" si="2438"/>
        <v>0</v>
      </c>
      <c r="BU1793" s="111">
        <f t="shared" si="2438"/>
        <v>0</v>
      </c>
      <c r="BV1793" s="111">
        <f t="shared" si="2438"/>
        <v>0</v>
      </c>
      <c r="BW1793" s="111">
        <f t="shared" si="2438"/>
        <v>0</v>
      </c>
      <c r="BX1793" s="225">
        <f>SUM(BX1791:BX1792)</f>
        <v>0</v>
      </c>
      <c r="BY1793" s="225">
        <f>SUM(BY1791:BY1792)</f>
        <v>0</v>
      </c>
      <c r="BZ1793" s="111">
        <f t="shared" si="2438"/>
        <v>0</v>
      </c>
      <c r="CA1793" s="111">
        <f t="shared" si="2438"/>
        <v>0</v>
      </c>
      <c r="CB1793" s="111">
        <f t="shared" si="2438"/>
        <v>0</v>
      </c>
      <c r="CC1793" s="111">
        <f t="shared" si="2438"/>
        <v>0</v>
      </c>
      <c r="CD1793" s="111">
        <f t="shared" si="2438"/>
        <v>0</v>
      </c>
      <c r="CE1793" s="225">
        <f>SUM(CE1791:CE1792)</f>
        <v>0</v>
      </c>
      <c r="CF1793" s="247"/>
      <c r="CG1793" s="570"/>
      <c r="CH1793" s="570"/>
      <c r="CI1793" s="112"/>
      <c r="CJ1793" s="112"/>
      <c r="CK1793" s="112"/>
    </row>
    <row r="1794" spans="1:89" ht="15.75" hidden="1" outlineLevel="1" thickBot="1">
      <c r="A1794" s="117"/>
      <c r="B1794" s="121"/>
      <c r="C1794" s="106" t="s">
        <v>87</v>
      </c>
      <c r="D1794" s="86" t="s">
        <v>105</v>
      </c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7"/>
      <c r="AB1794" s="112"/>
      <c r="AC1794" s="246"/>
      <c r="AD1794" s="246"/>
      <c r="AE1794" s="246"/>
      <c r="AF1794" s="246"/>
      <c r="AG1794" s="246"/>
      <c r="AH1794" s="246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246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246"/>
      <c r="CG1794" s="582"/>
      <c r="CH1794" s="582"/>
      <c r="CI1794" s="112"/>
      <c r="CJ1794" s="112"/>
      <c r="CK1794" s="112"/>
    </row>
    <row r="1795" spans="1:89" ht="15.75" hidden="1" outlineLevel="1" thickBot="1">
      <c r="A1795" s="117"/>
      <c r="B1795" s="121"/>
      <c r="C1795" s="103" t="s">
        <v>281</v>
      </c>
      <c r="D1795" s="131" t="s">
        <v>276</v>
      </c>
      <c r="E1795" s="117"/>
      <c r="F1795" s="117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7"/>
      <c r="AB1795" s="112"/>
      <c r="AC1795" s="246"/>
      <c r="AD1795" s="246"/>
      <c r="AE1795" s="246"/>
      <c r="AF1795" s="246"/>
      <c r="AG1795" s="246"/>
      <c r="AH1795" s="246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246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246"/>
      <c r="CG1795" s="582"/>
      <c r="CH1795" s="582"/>
      <c r="CI1795" s="112"/>
      <c r="CJ1795" s="112"/>
      <c r="CK1795" s="112"/>
    </row>
    <row r="1796" spans="1:89" ht="15.75" hidden="1" outlineLevel="1" thickBot="1">
      <c r="A1796" s="117"/>
      <c r="B1796" s="121"/>
      <c r="C1796" s="103"/>
      <c r="D1796" s="131"/>
      <c r="E1796" s="117"/>
      <c r="F1796" s="117"/>
      <c r="G1796" s="111">
        <f>J1796+O1796+P1796+Q1796+R1796</f>
        <v>0</v>
      </c>
      <c r="H1796" s="225">
        <f t="shared" ref="H1796:J1797" si="2439">SUM(I1796:L1796)</f>
        <v>0</v>
      </c>
      <c r="I1796" s="225">
        <f t="shared" si="2439"/>
        <v>0</v>
      </c>
      <c r="J1796" s="111">
        <f t="shared" si="2439"/>
        <v>0</v>
      </c>
      <c r="K1796" s="90"/>
      <c r="L1796" s="90"/>
      <c r="M1796" s="90"/>
      <c r="N1796" s="90"/>
      <c r="O1796" s="90"/>
      <c r="P1796" s="90"/>
      <c r="Q1796" s="90"/>
      <c r="R1796" s="90"/>
      <c r="S1796" s="224"/>
      <c r="T1796" s="87"/>
      <c r="U1796" s="87"/>
      <c r="V1796" s="87"/>
      <c r="W1796" s="87"/>
      <c r="X1796" s="87"/>
      <c r="Y1796" s="87"/>
      <c r="Z1796" s="222"/>
      <c r="AA1796" s="87"/>
      <c r="AB1796" s="111">
        <f>AI1796+AX1796+BA1796+BD1796+BG1796</f>
        <v>0</v>
      </c>
      <c r="AC1796" s="247"/>
      <c r="AD1796" s="247"/>
      <c r="AE1796" s="247"/>
      <c r="AF1796" s="247"/>
      <c r="AG1796" s="247"/>
      <c r="AH1796" s="247"/>
      <c r="AI1796" s="87"/>
      <c r="AJ1796" s="87"/>
      <c r="AK1796" s="87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87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87"/>
      <c r="BG1796" s="87"/>
      <c r="BH1796" s="87"/>
      <c r="BI1796" s="87"/>
      <c r="BJ1796" s="222"/>
      <c r="BK1796" s="222"/>
      <c r="BL1796" s="222"/>
      <c r="BM1796" s="87"/>
      <c r="BN1796" s="87"/>
      <c r="BO1796" s="87"/>
      <c r="BP1796" s="87"/>
      <c r="BQ1796" s="111">
        <f>SUM(BS1796:BW1796)</f>
        <v>0</v>
      </c>
      <c r="BR1796" s="247"/>
      <c r="BS1796" s="87"/>
      <c r="BT1796" s="87"/>
      <c r="BU1796" s="87"/>
      <c r="BV1796" s="87"/>
      <c r="BW1796" s="87"/>
      <c r="BX1796" s="222"/>
      <c r="BY1796" s="222"/>
      <c r="BZ1796" s="111">
        <f>SUM(CA1796:CD1796)</f>
        <v>0</v>
      </c>
      <c r="CA1796" s="87"/>
      <c r="CB1796" s="87"/>
      <c r="CC1796" s="87"/>
      <c r="CD1796" s="87"/>
      <c r="CE1796" s="222"/>
      <c r="CF1796" s="226"/>
      <c r="CG1796" s="568"/>
      <c r="CH1796" s="568"/>
      <c r="CI1796" s="117"/>
      <c r="CJ1796" s="117"/>
      <c r="CK1796" s="117"/>
    </row>
    <row r="1797" spans="1:89" ht="15.75" hidden="1" outlineLevel="1" thickBot="1">
      <c r="A1797" s="117"/>
      <c r="B1797" s="121"/>
      <c r="C1797" s="103"/>
      <c r="D1797" s="121"/>
      <c r="E1797" s="117"/>
      <c r="F1797" s="117"/>
      <c r="G1797" s="111">
        <f>J1797+O1797+P1797+Q1797+R1797</f>
        <v>0</v>
      </c>
      <c r="H1797" s="225">
        <f t="shared" si="2439"/>
        <v>0</v>
      </c>
      <c r="I1797" s="225">
        <f t="shared" si="2439"/>
        <v>0</v>
      </c>
      <c r="J1797" s="111">
        <f t="shared" si="2439"/>
        <v>0</v>
      </c>
      <c r="K1797" s="90"/>
      <c r="L1797" s="90"/>
      <c r="M1797" s="90"/>
      <c r="N1797" s="90"/>
      <c r="O1797" s="90"/>
      <c r="P1797" s="90"/>
      <c r="Q1797" s="90"/>
      <c r="R1797" s="90"/>
      <c r="S1797" s="224"/>
      <c r="T1797" s="87"/>
      <c r="U1797" s="87"/>
      <c r="V1797" s="87"/>
      <c r="W1797" s="87"/>
      <c r="X1797" s="87"/>
      <c r="Y1797" s="87"/>
      <c r="Z1797" s="222"/>
      <c r="AA1797" s="87"/>
      <c r="AB1797" s="111">
        <f>AI1797+AX1797+BA1797+BD1797+BG1797</f>
        <v>0</v>
      </c>
      <c r="AC1797" s="247"/>
      <c r="AD1797" s="247"/>
      <c r="AE1797" s="247"/>
      <c r="AF1797" s="247"/>
      <c r="AG1797" s="247"/>
      <c r="AH1797" s="247"/>
      <c r="AI1797" s="87"/>
      <c r="AJ1797" s="87"/>
      <c r="AK1797" s="87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87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87"/>
      <c r="BG1797" s="87"/>
      <c r="BH1797" s="87"/>
      <c r="BI1797" s="87"/>
      <c r="BJ1797" s="222"/>
      <c r="BK1797" s="222"/>
      <c r="BL1797" s="222"/>
      <c r="BM1797" s="87"/>
      <c r="BN1797" s="87"/>
      <c r="BO1797" s="87"/>
      <c r="BP1797" s="87"/>
      <c r="BQ1797" s="111">
        <f>SUM(BS1797:BW1797)</f>
        <v>0</v>
      </c>
      <c r="BR1797" s="247"/>
      <c r="BS1797" s="87"/>
      <c r="BT1797" s="87"/>
      <c r="BU1797" s="87"/>
      <c r="BV1797" s="87"/>
      <c r="BW1797" s="87"/>
      <c r="BX1797" s="222"/>
      <c r="BY1797" s="222"/>
      <c r="BZ1797" s="111">
        <f>SUM(CA1797:CD1797)</f>
        <v>0</v>
      </c>
      <c r="CA1797" s="87"/>
      <c r="CB1797" s="87"/>
      <c r="CC1797" s="87"/>
      <c r="CD1797" s="87"/>
      <c r="CE1797" s="222"/>
      <c r="CF1797" s="226"/>
      <c r="CG1797" s="568"/>
      <c r="CH1797" s="568"/>
      <c r="CI1797" s="117"/>
      <c r="CJ1797" s="117"/>
      <c r="CK1797" s="117"/>
    </row>
    <row r="1798" spans="1:89" ht="15.75" hidden="1" outlineLevel="1" thickBot="1">
      <c r="A1798" s="117"/>
      <c r="B1798" s="121"/>
      <c r="C1798" s="103" t="s">
        <v>104</v>
      </c>
      <c r="D1798" s="85" t="s">
        <v>13</v>
      </c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24"/>
      <c r="AB1798" s="111">
        <f>SUM(AB1796:AB1797)</f>
        <v>0</v>
      </c>
      <c r="AC1798" s="247"/>
      <c r="AD1798" s="247"/>
      <c r="AE1798" s="247"/>
      <c r="AF1798" s="247"/>
      <c r="AG1798" s="247"/>
      <c r="AH1798" s="247"/>
      <c r="AI1798" s="111">
        <f>SUM(AI1796:AI1797)</f>
        <v>0</v>
      </c>
      <c r="AJ1798" s="111">
        <f>SUM(AJ1796:AJ1797)</f>
        <v>0</v>
      </c>
      <c r="AK1798" s="111">
        <f t="shared" ref="AK1798:BI1798" si="2440">SUM(AK1796:AK1797)</f>
        <v>0</v>
      </c>
      <c r="AL1798" s="111">
        <f t="shared" si="2440"/>
        <v>0</v>
      </c>
      <c r="AM1798" s="111">
        <f t="shared" si="2440"/>
        <v>0</v>
      </c>
      <c r="AN1798" s="111">
        <f t="shared" si="2440"/>
        <v>0</v>
      </c>
      <c r="AO1798" s="111">
        <f t="shared" si="2440"/>
        <v>0</v>
      </c>
      <c r="AP1798" s="111">
        <f t="shared" si="2440"/>
        <v>0</v>
      </c>
      <c r="AQ1798" s="111">
        <f t="shared" si="2440"/>
        <v>0</v>
      </c>
      <c r="AR1798" s="111">
        <f t="shared" si="2440"/>
        <v>0</v>
      </c>
      <c r="AS1798" s="111">
        <f t="shared" si="2440"/>
        <v>0</v>
      </c>
      <c r="AT1798" s="111">
        <f t="shared" si="2440"/>
        <v>0</v>
      </c>
      <c r="AU1798" s="111">
        <f t="shared" si="2440"/>
        <v>0</v>
      </c>
      <c r="AV1798" s="111">
        <f t="shared" si="2440"/>
        <v>0</v>
      </c>
      <c r="AW1798" s="111">
        <f t="shared" si="2440"/>
        <v>0</v>
      </c>
      <c r="AX1798" s="111">
        <f t="shared" si="2440"/>
        <v>0</v>
      </c>
      <c r="AY1798" s="111">
        <f t="shared" si="2440"/>
        <v>0</v>
      </c>
      <c r="AZ1798" s="111">
        <f t="shared" si="2440"/>
        <v>0</v>
      </c>
      <c r="BA1798" s="111">
        <f t="shared" si="2440"/>
        <v>0</v>
      </c>
      <c r="BB1798" s="111">
        <f t="shared" si="2440"/>
        <v>0</v>
      </c>
      <c r="BC1798" s="111">
        <f t="shared" si="2440"/>
        <v>0</v>
      </c>
      <c r="BD1798" s="111">
        <f t="shared" si="2440"/>
        <v>0</v>
      </c>
      <c r="BE1798" s="111">
        <f t="shared" si="2440"/>
        <v>0</v>
      </c>
      <c r="BF1798" s="111">
        <f t="shared" si="2440"/>
        <v>0</v>
      </c>
      <c r="BG1798" s="111">
        <f t="shared" si="2440"/>
        <v>0</v>
      </c>
      <c r="BH1798" s="111">
        <f t="shared" si="2440"/>
        <v>0</v>
      </c>
      <c r="BI1798" s="111">
        <f t="shared" si="2440"/>
        <v>0</v>
      </c>
      <c r="BJ1798" s="225">
        <f>SUM(BJ1796:BJ1797)</f>
        <v>0</v>
      </c>
      <c r="BK1798" s="225">
        <f>SUM(BK1796:BK1797)</f>
        <v>0</v>
      </c>
      <c r="BL1798" s="225">
        <f>SUM(BL1796:BL1797)</f>
        <v>0</v>
      </c>
      <c r="BM1798" s="112"/>
      <c r="BN1798" s="112"/>
      <c r="BO1798" s="112"/>
      <c r="BP1798" s="112"/>
      <c r="BQ1798" s="111">
        <f>SUM(BQ1796:BQ1797)</f>
        <v>0</v>
      </c>
      <c r="BR1798" s="247"/>
      <c r="BS1798" s="111">
        <f t="shared" ref="BS1798:CD1798" si="2441">SUM(BS1796:BS1797)</f>
        <v>0</v>
      </c>
      <c r="BT1798" s="111">
        <f t="shared" si="2441"/>
        <v>0</v>
      </c>
      <c r="BU1798" s="111">
        <f t="shared" si="2441"/>
        <v>0</v>
      </c>
      <c r="BV1798" s="111">
        <f t="shared" si="2441"/>
        <v>0</v>
      </c>
      <c r="BW1798" s="111">
        <f t="shared" si="2441"/>
        <v>0</v>
      </c>
      <c r="BX1798" s="225">
        <f>SUM(BX1796:BX1797)</f>
        <v>0</v>
      </c>
      <c r="BY1798" s="225">
        <f>SUM(BY1796:BY1797)</f>
        <v>0</v>
      </c>
      <c r="BZ1798" s="111">
        <f t="shared" si="2441"/>
        <v>0</v>
      </c>
      <c r="CA1798" s="111">
        <f t="shared" si="2441"/>
        <v>0</v>
      </c>
      <c r="CB1798" s="111">
        <f t="shared" si="2441"/>
        <v>0</v>
      </c>
      <c r="CC1798" s="111">
        <f t="shared" si="2441"/>
        <v>0</v>
      </c>
      <c r="CD1798" s="111">
        <f t="shared" si="2441"/>
        <v>0</v>
      </c>
      <c r="CE1798" s="225">
        <f>SUM(CE1796:CE1797)</f>
        <v>0</v>
      </c>
      <c r="CF1798" s="247"/>
      <c r="CG1798" s="570"/>
      <c r="CH1798" s="570"/>
      <c r="CI1798" s="112"/>
      <c r="CJ1798" s="112"/>
      <c r="CK1798" s="112"/>
    </row>
    <row r="1799" spans="1:89" ht="15.75" hidden="1" outlineLevel="1" thickBot="1">
      <c r="A1799" s="117"/>
      <c r="B1799" s="121"/>
      <c r="C1799" s="103" t="s">
        <v>282</v>
      </c>
      <c r="D1799" s="131" t="s">
        <v>279</v>
      </c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7"/>
      <c r="AB1799" s="112"/>
      <c r="AC1799" s="246"/>
      <c r="AD1799" s="246"/>
      <c r="AE1799" s="246"/>
      <c r="AF1799" s="246"/>
      <c r="AG1799" s="246"/>
      <c r="AH1799" s="246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246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246"/>
      <c r="CG1799" s="582"/>
      <c r="CH1799" s="582"/>
      <c r="CI1799" s="112"/>
      <c r="CJ1799" s="112"/>
      <c r="CK1799" s="112"/>
    </row>
    <row r="1800" spans="1:89" ht="15.75" hidden="1" outlineLevel="1" thickBot="1">
      <c r="A1800" s="117"/>
      <c r="B1800" s="121"/>
      <c r="C1800" s="103"/>
      <c r="D1800" s="131"/>
      <c r="E1800" s="117"/>
      <c r="F1800" s="117"/>
      <c r="G1800" s="111">
        <f>J1800+O1800+P1800+Q1800+R1800</f>
        <v>0</v>
      </c>
      <c r="H1800" s="225">
        <f t="shared" ref="H1800:J1801" si="2442">SUM(I1800:L1800)</f>
        <v>0</v>
      </c>
      <c r="I1800" s="225">
        <f t="shared" si="2442"/>
        <v>0</v>
      </c>
      <c r="J1800" s="111">
        <f t="shared" si="2442"/>
        <v>0</v>
      </c>
      <c r="K1800" s="90"/>
      <c r="L1800" s="90"/>
      <c r="M1800" s="90"/>
      <c r="N1800" s="90"/>
      <c r="O1800" s="90"/>
      <c r="P1800" s="90"/>
      <c r="Q1800" s="90"/>
      <c r="R1800" s="90"/>
      <c r="S1800" s="224"/>
      <c r="T1800" s="87"/>
      <c r="U1800" s="87"/>
      <c r="V1800" s="87"/>
      <c r="W1800" s="87"/>
      <c r="X1800" s="87"/>
      <c r="Y1800" s="87"/>
      <c r="Z1800" s="222"/>
      <c r="AA1800" s="87"/>
      <c r="AB1800" s="111">
        <f>AI1800+AX1800+BA1800+BD1800+BG1800</f>
        <v>0</v>
      </c>
      <c r="AC1800" s="247"/>
      <c r="AD1800" s="247"/>
      <c r="AE1800" s="247"/>
      <c r="AF1800" s="247"/>
      <c r="AG1800" s="247"/>
      <c r="AH1800" s="247"/>
      <c r="AI1800" s="87"/>
      <c r="AJ1800" s="87"/>
      <c r="AK1800" s="87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87"/>
      <c r="BI1800" s="87"/>
      <c r="BJ1800" s="222"/>
      <c r="BK1800" s="222"/>
      <c r="BL1800" s="222"/>
      <c r="BM1800" s="87"/>
      <c r="BN1800" s="87"/>
      <c r="BO1800" s="87"/>
      <c r="BP1800" s="87"/>
      <c r="BQ1800" s="111">
        <f>SUM(BS1800:BW1800)</f>
        <v>0</v>
      </c>
      <c r="BR1800" s="247"/>
      <c r="BS1800" s="87"/>
      <c r="BT1800" s="87"/>
      <c r="BU1800" s="87"/>
      <c r="BV1800" s="87"/>
      <c r="BW1800" s="87"/>
      <c r="BX1800" s="222"/>
      <c r="BY1800" s="222"/>
      <c r="BZ1800" s="111">
        <f>SUM(CA1800:CD1800)</f>
        <v>0</v>
      </c>
      <c r="CA1800" s="87"/>
      <c r="CB1800" s="87"/>
      <c r="CC1800" s="87"/>
      <c r="CD1800" s="87"/>
      <c r="CE1800" s="222"/>
      <c r="CF1800" s="226"/>
      <c r="CG1800" s="568"/>
      <c r="CH1800" s="568"/>
      <c r="CI1800" s="117"/>
      <c r="CJ1800" s="117"/>
      <c r="CK1800" s="117"/>
    </row>
    <row r="1801" spans="1:89" ht="15.75" hidden="1" outlineLevel="1" thickBot="1">
      <c r="A1801" s="117"/>
      <c r="B1801" s="121"/>
      <c r="C1801" s="103"/>
      <c r="D1801" s="121"/>
      <c r="E1801" s="117"/>
      <c r="F1801" s="117"/>
      <c r="G1801" s="111">
        <f>J1801+O1801+P1801+Q1801+R1801</f>
        <v>0</v>
      </c>
      <c r="H1801" s="225">
        <f t="shared" si="2442"/>
        <v>0</v>
      </c>
      <c r="I1801" s="225">
        <f t="shared" si="2442"/>
        <v>0</v>
      </c>
      <c r="J1801" s="111">
        <f t="shared" si="2442"/>
        <v>0</v>
      </c>
      <c r="K1801" s="90"/>
      <c r="L1801" s="90"/>
      <c r="M1801" s="90"/>
      <c r="N1801" s="90"/>
      <c r="O1801" s="90"/>
      <c r="P1801" s="90"/>
      <c r="Q1801" s="90"/>
      <c r="R1801" s="90"/>
      <c r="S1801" s="224"/>
      <c r="T1801" s="87"/>
      <c r="U1801" s="87"/>
      <c r="V1801" s="87"/>
      <c r="W1801" s="87"/>
      <c r="X1801" s="87"/>
      <c r="Y1801" s="87"/>
      <c r="Z1801" s="222"/>
      <c r="AA1801" s="87"/>
      <c r="AB1801" s="111">
        <f>AI1801+AX1801+BA1801+BD1801+BG1801</f>
        <v>0</v>
      </c>
      <c r="AC1801" s="247"/>
      <c r="AD1801" s="247"/>
      <c r="AE1801" s="247"/>
      <c r="AF1801" s="247"/>
      <c r="AG1801" s="247"/>
      <c r="AH1801" s="247"/>
      <c r="AI1801" s="87"/>
      <c r="AJ1801" s="87"/>
      <c r="AK1801" s="87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87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87"/>
      <c r="BG1801" s="87"/>
      <c r="BH1801" s="87"/>
      <c r="BI1801" s="87"/>
      <c r="BJ1801" s="222"/>
      <c r="BK1801" s="222"/>
      <c r="BL1801" s="222"/>
      <c r="BM1801" s="87"/>
      <c r="BN1801" s="87"/>
      <c r="BO1801" s="87"/>
      <c r="BP1801" s="87"/>
      <c r="BQ1801" s="111">
        <f>SUM(BS1801:BW1801)</f>
        <v>0</v>
      </c>
      <c r="BR1801" s="247"/>
      <c r="BS1801" s="87"/>
      <c r="BT1801" s="87"/>
      <c r="BU1801" s="87"/>
      <c r="BV1801" s="87"/>
      <c r="BW1801" s="87"/>
      <c r="BX1801" s="222"/>
      <c r="BY1801" s="222"/>
      <c r="BZ1801" s="111">
        <f>SUM(CA1801:CD1801)</f>
        <v>0</v>
      </c>
      <c r="CA1801" s="87"/>
      <c r="CB1801" s="87"/>
      <c r="CC1801" s="87"/>
      <c r="CD1801" s="87"/>
      <c r="CE1801" s="222"/>
      <c r="CF1801" s="226"/>
      <c r="CG1801" s="568"/>
      <c r="CH1801" s="568"/>
      <c r="CI1801" s="117"/>
      <c r="CJ1801" s="117"/>
      <c r="CK1801" s="117"/>
    </row>
    <row r="1802" spans="1:89" ht="15.75" hidden="1" outlineLevel="1" thickBot="1">
      <c r="A1802" s="117"/>
      <c r="B1802" s="121"/>
      <c r="C1802" s="103" t="s">
        <v>104</v>
      </c>
      <c r="D1802" s="85" t="s">
        <v>13</v>
      </c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24"/>
      <c r="AB1802" s="111">
        <f>SUM(AB1800:AB1801)</f>
        <v>0</v>
      </c>
      <c r="AC1802" s="247"/>
      <c r="AD1802" s="247"/>
      <c r="AE1802" s="247"/>
      <c r="AF1802" s="247"/>
      <c r="AG1802" s="247"/>
      <c r="AH1802" s="247"/>
      <c r="AI1802" s="111">
        <f>SUM(AI1800:AI1801)</f>
        <v>0</v>
      </c>
      <c r="AJ1802" s="111">
        <f>SUM(AJ1800:AJ1801)</f>
        <v>0</v>
      </c>
      <c r="AK1802" s="111">
        <f t="shared" ref="AK1802:BG1802" si="2443">SUM(AK1800:AK1801)</f>
        <v>0</v>
      </c>
      <c r="AL1802" s="111">
        <f t="shared" si="2443"/>
        <v>0</v>
      </c>
      <c r="AM1802" s="111">
        <f t="shared" si="2443"/>
        <v>0</v>
      </c>
      <c r="AN1802" s="111">
        <f t="shared" si="2443"/>
        <v>0</v>
      </c>
      <c r="AO1802" s="111">
        <f t="shared" si="2443"/>
        <v>0</v>
      </c>
      <c r="AP1802" s="111">
        <f t="shared" si="2443"/>
        <v>0</v>
      </c>
      <c r="AQ1802" s="111">
        <f t="shared" si="2443"/>
        <v>0</v>
      </c>
      <c r="AR1802" s="111">
        <f t="shared" si="2443"/>
        <v>0</v>
      </c>
      <c r="AS1802" s="111">
        <f t="shared" si="2443"/>
        <v>0</v>
      </c>
      <c r="AT1802" s="111">
        <f t="shared" si="2443"/>
        <v>0</v>
      </c>
      <c r="AU1802" s="111">
        <f t="shared" si="2443"/>
        <v>0</v>
      </c>
      <c r="AV1802" s="111">
        <f t="shared" si="2443"/>
        <v>0</v>
      </c>
      <c r="AW1802" s="111">
        <f t="shared" si="2443"/>
        <v>0</v>
      </c>
      <c r="AX1802" s="111">
        <f t="shared" si="2443"/>
        <v>0</v>
      </c>
      <c r="AY1802" s="111">
        <f t="shared" si="2443"/>
        <v>0</v>
      </c>
      <c r="AZ1802" s="111">
        <f t="shared" si="2443"/>
        <v>0</v>
      </c>
      <c r="BA1802" s="111">
        <f t="shared" si="2443"/>
        <v>0</v>
      </c>
      <c r="BB1802" s="111">
        <f t="shared" si="2443"/>
        <v>0</v>
      </c>
      <c r="BC1802" s="111">
        <f t="shared" si="2443"/>
        <v>0</v>
      </c>
      <c r="BD1802" s="111">
        <f t="shared" si="2443"/>
        <v>0</v>
      </c>
      <c r="BE1802" s="111">
        <f t="shared" si="2443"/>
        <v>0</v>
      </c>
      <c r="BF1802" s="111">
        <f t="shared" si="2443"/>
        <v>0</v>
      </c>
      <c r="BG1802" s="111">
        <f t="shared" si="2443"/>
        <v>0</v>
      </c>
      <c r="BH1802" s="111">
        <v>0</v>
      </c>
      <c r="BI1802" s="111">
        <f>SUM(BI1800:BI1801)</f>
        <v>0</v>
      </c>
      <c r="BJ1802" s="225">
        <f>SUM(BJ1800:BJ1801)</f>
        <v>0</v>
      </c>
      <c r="BK1802" s="225">
        <v>0</v>
      </c>
      <c r="BL1802" s="225">
        <f>SUM(BL1800:BL1801)</f>
        <v>0</v>
      </c>
      <c r="BM1802" s="112"/>
      <c r="BN1802" s="112"/>
      <c r="BO1802" s="112"/>
      <c r="BP1802" s="112"/>
      <c r="BQ1802" s="111">
        <f>SUM(BQ1800:BQ1801)</f>
        <v>0</v>
      </c>
      <c r="BR1802" s="247"/>
      <c r="BS1802" s="111">
        <f t="shared" ref="BS1802:CD1802" si="2444">SUM(BS1800:BS1801)</f>
        <v>0</v>
      </c>
      <c r="BT1802" s="111">
        <f t="shared" si="2444"/>
        <v>0</v>
      </c>
      <c r="BU1802" s="111">
        <f t="shared" si="2444"/>
        <v>0</v>
      </c>
      <c r="BV1802" s="111">
        <f t="shared" si="2444"/>
        <v>0</v>
      </c>
      <c r="BW1802" s="111">
        <f t="shared" si="2444"/>
        <v>0</v>
      </c>
      <c r="BX1802" s="225">
        <f>SUM(BX1800:BX1801)</f>
        <v>0</v>
      </c>
      <c r="BY1802" s="225">
        <f>SUM(BY1800:BY1801)</f>
        <v>0</v>
      </c>
      <c r="BZ1802" s="111">
        <f t="shared" si="2444"/>
        <v>0</v>
      </c>
      <c r="CA1802" s="111">
        <f t="shared" si="2444"/>
        <v>0</v>
      </c>
      <c r="CB1802" s="111">
        <f t="shared" si="2444"/>
        <v>0</v>
      </c>
      <c r="CC1802" s="111">
        <f t="shared" si="2444"/>
        <v>0</v>
      </c>
      <c r="CD1802" s="111">
        <f t="shared" si="2444"/>
        <v>0</v>
      </c>
      <c r="CE1802" s="225">
        <f>SUM(CE1800:CE1801)</f>
        <v>0</v>
      </c>
      <c r="CF1802" s="247"/>
      <c r="CG1802" s="570"/>
      <c r="CH1802" s="570"/>
      <c r="CI1802" s="112"/>
      <c r="CJ1802" s="112"/>
      <c r="CK1802" s="112"/>
    </row>
    <row r="1803" spans="1:89" ht="15.75" hidden="1" outlineLevel="1" thickBot="1">
      <c r="A1803" s="117"/>
      <c r="B1803" s="121"/>
      <c r="C1803" s="103" t="s">
        <v>283</v>
      </c>
      <c r="D1803" s="131" t="s">
        <v>280</v>
      </c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7"/>
      <c r="AB1803" s="112"/>
      <c r="AC1803" s="246"/>
      <c r="AD1803" s="246"/>
      <c r="AE1803" s="246"/>
      <c r="AF1803" s="246"/>
      <c r="AG1803" s="246"/>
      <c r="AH1803" s="246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246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246"/>
      <c r="CG1803" s="582"/>
      <c r="CH1803" s="582"/>
      <c r="CI1803" s="112"/>
      <c r="CJ1803" s="112"/>
      <c r="CK1803" s="112"/>
    </row>
    <row r="1804" spans="1:89" ht="15.75" hidden="1" outlineLevel="1" thickBot="1">
      <c r="A1804" s="117"/>
      <c r="B1804" s="121"/>
      <c r="C1804" s="103"/>
      <c r="D1804" s="131"/>
      <c r="E1804" s="117"/>
      <c r="F1804" s="117"/>
      <c r="G1804" s="111">
        <f>J1804+O1804+P1804+Q1804+R1804</f>
        <v>0</v>
      </c>
      <c r="H1804" s="225">
        <f t="shared" ref="H1804:J1805" si="2445">SUM(I1804:L1804)</f>
        <v>0</v>
      </c>
      <c r="I1804" s="225">
        <f t="shared" si="2445"/>
        <v>0</v>
      </c>
      <c r="J1804" s="111">
        <f t="shared" si="2445"/>
        <v>0</v>
      </c>
      <c r="K1804" s="90"/>
      <c r="L1804" s="90"/>
      <c r="M1804" s="90"/>
      <c r="N1804" s="90"/>
      <c r="O1804" s="90"/>
      <c r="P1804" s="90"/>
      <c r="Q1804" s="90"/>
      <c r="R1804" s="90"/>
      <c r="S1804" s="224"/>
      <c r="T1804" s="87"/>
      <c r="U1804" s="87"/>
      <c r="V1804" s="87"/>
      <c r="W1804" s="87"/>
      <c r="X1804" s="87"/>
      <c r="Y1804" s="87"/>
      <c r="Z1804" s="222"/>
      <c r="AA1804" s="87"/>
      <c r="AB1804" s="111">
        <f>AI1804+AX1804+BA1804+BD1804+BG1804</f>
        <v>0</v>
      </c>
      <c r="AC1804" s="247"/>
      <c r="AD1804" s="247"/>
      <c r="AE1804" s="247"/>
      <c r="AF1804" s="247"/>
      <c r="AG1804" s="247"/>
      <c r="AH1804" s="247"/>
      <c r="AI1804" s="87"/>
      <c r="AJ1804" s="87"/>
      <c r="AK1804" s="87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222"/>
      <c r="BK1804" s="222"/>
      <c r="BL1804" s="222"/>
      <c r="BM1804" s="87"/>
      <c r="BN1804" s="87"/>
      <c r="BO1804" s="87"/>
      <c r="BP1804" s="87"/>
      <c r="BQ1804" s="111">
        <f>SUM(BS1804:BW1804)</f>
        <v>0</v>
      </c>
      <c r="BR1804" s="247"/>
      <c r="BS1804" s="87"/>
      <c r="BT1804" s="87"/>
      <c r="BU1804" s="87"/>
      <c r="BV1804" s="87"/>
      <c r="BW1804" s="87"/>
      <c r="BX1804" s="222"/>
      <c r="BY1804" s="222"/>
      <c r="BZ1804" s="111">
        <f>SUM(CA1804:CD1804)</f>
        <v>0</v>
      </c>
      <c r="CA1804" s="87"/>
      <c r="CB1804" s="87"/>
      <c r="CC1804" s="87"/>
      <c r="CD1804" s="87"/>
      <c r="CE1804" s="222"/>
      <c r="CF1804" s="226"/>
      <c r="CG1804" s="568"/>
      <c r="CH1804" s="568"/>
      <c r="CI1804" s="117"/>
      <c r="CJ1804" s="117"/>
      <c r="CK1804" s="117"/>
    </row>
    <row r="1805" spans="1:89" ht="15.75" hidden="1" outlineLevel="1" thickBot="1">
      <c r="A1805" s="117"/>
      <c r="B1805" s="121"/>
      <c r="C1805" s="103"/>
      <c r="D1805" s="121"/>
      <c r="E1805" s="117"/>
      <c r="F1805" s="117"/>
      <c r="G1805" s="111">
        <f>J1805+O1805+P1805+Q1805+R1805</f>
        <v>0</v>
      </c>
      <c r="H1805" s="225">
        <f t="shared" si="2445"/>
        <v>0</v>
      </c>
      <c r="I1805" s="225">
        <f t="shared" si="2445"/>
        <v>0</v>
      </c>
      <c r="J1805" s="111">
        <f t="shared" si="2445"/>
        <v>0</v>
      </c>
      <c r="K1805" s="90"/>
      <c r="L1805" s="90"/>
      <c r="M1805" s="90"/>
      <c r="N1805" s="90"/>
      <c r="O1805" s="90"/>
      <c r="P1805" s="90"/>
      <c r="Q1805" s="90"/>
      <c r="R1805" s="90"/>
      <c r="S1805" s="224"/>
      <c r="T1805" s="87"/>
      <c r="U1805" s="87"/>
      <c r="V1805" s="87"/>
      <c r="W1805" s="87"/>
      <c r="X1805" s="87"/>
      <c r="Y1805" s="87"/>
      <c r="Z1805" s="222"/>
      <c r="AA1805" s="87"/>
      <c r="AB1805" s="111">
        <f>AI1805+AX1805+BA1805+BD1805+BG1805</f>
        <v>0</v>
      </c>
      <c r="AC1805" s="247"/>
      <c r="AD1805" s="247"/>
      <c r="AE1805" s="247"/>
      <c r="AF1805" s="247"/>
      <c r="AG1805" s="247"/>
      <c r="AH1805" s="247"/>
      <c r="AI1805" s="87"/>
      <c r="AJ1805" s="87"/>
      <c r="AK1805" s="87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87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87"/>
      <c r="BG1805" s="87"/>
      <c r="BH1805" s="87"/>
      <c r="BI1805" s="87"/>
      <c r="BJ1805" s="222"/>
      <c r="BK1805" s="222"/>
      <c r="BL1805" s="222"/>
      <c r="BM1805" s="87"/>
      <c r="BN1805" s="87"/>
      <c r="BO1805" s="87"/>
      <c r="BP1805" s="87"/>
      <c r="BQ1805" s="111">
        <f>SUM(BS1805:BW1805)</f>
        <v>0</v>
      </c>
      <c r="BR1805" s="247"/>
      <c r="BS1805" s="87"/>
      <c r="BT1805" s="87"/>
      <c r="BU1805" s="87"/>
      <c r="BV1805" s="87"/>
      <c r="BW1805" s="87"/>
      <c r="BX1805" s="222"/>
      <c r="BY1805" s="222"/>
      <c r="BZ1805" s="111">
        <f>SUM(CA1805:CD1805)</f>
        <v>0</v>
      </c>
      <c r="CA1805" s="87"/>
      <c r="CB1805" s="87"/>
      <c r="CC1805" s="87"/>
      <c r="CD1805" s="87"/>
      <c r="CE1805" s="222"/>
      <c r="CF1805" s="226"/>
      <c r="CG1805" s="568"/>
      <c r="CH1805" s="568"/>
      <c r="CI1805" s="117"/>
      <c r="CJ1805" s="117"/>
      <c r="CK1805" s="117"/>
    </row>
    <row r="1806" spans="1:89" ht="15.75" hidden="1" outlineLevel="1" thickBot="1">
      <c r="A1806" s="128"/>
      <c r="B1806" s="177"/>
      <c r="C1806" s="104" t="s">
        <v>104</v>
      </c>
      <c r="D1806" s="178" t="s">
        <v>13</v>
      </c>
      <c r="E1806" s="179"/>
      <c r="F1806" s="179"/>
      <c r="G1806" s="179"/>
      <c r="H1806" s="179"/>
      <c r="I1806" s="179"/>
      <c r="J1806" s="179"/>
      <c r="K1806" s="179"/>
      <c r="L1806" s="179"/>
      <c r="M1806" s="179"/>
      <c r="N1806" s="179"/>
      <c r="O1806" s="179"/>
      <c r="P1806" s="179"/>
      <c r="Q1806" s="179"/>
      <c r="R1806" s="179"/>
      <c r="S1806" s="179"/>
      <c r="T1806" s="179"/>
      <c r="U1806" s="179"/>
      <c r="V1806" s="179"/>
      <c r="W1806" s="179"/>
      <c r="X1806" s="179"/>
      <c r="Y1806" s="179"/>
      <c r="Z1806" s="179"/>
      <c r="AA1806" s="180"/>
      <c r="AB1806" s="179"/>
      <c r="AC1806" s="179"/>
      <c r="AD1806" s="179"/>
      <c r="AE1806" s="179"/>
      <c r="AF1806" s="179"/>
      <c r="AG1806" s="179"/>
      <c r="AH1806" s="179"/>
      <c r="AI1806" s="179"/>
      <c r="AJ1806" s="181">
        <f>SUM(AJ1804:AJ1805)</f>
        <v>0</v>
      </c>
      <c r="AK1806" s="181">
        <f>SUM(AK1804:AK1805)</f>
        <v>0</v>
      </c>
      <c r="AL1806" s="179"/>
      <c r="AM1806" s="181">
        <f>SUM(AM1804:AM1805)</f>
        <v>0</v>
      </c>
      <c r="AN1806" s="181">
        <f>SUM(AN1804:AN1805)</f>
        <v>0</v>
      </c>
      <c r="AO1806" s="179"/>
      <c r="AP1806" s="181">
        <f>SUM(AP1804:AP1805)</f>
        <v>0</v>
      </c>
      <c r="AQ1806" s="181">
        <f>SUM(AQ1804:AQ1805)</f>
        <v>0</v>
      </c>
      <c r="AR1806" s="179"/>
      <c r="AS1806" s="181">
        <f>SUM(AS1804:AS1805)</f>
        <v>0</v>
      </c>
      <c r="AT1806" s="181">
        <f>SUM(AT1804:AT1805)</f>
        <v>0</v>
      </c>
      <c r="AU1806" s="179"/>
      <c r="AV1806" s="181">
        <f>SUM(AV1804:AV1805)</f>
        <v>0</v>
      </c>
      <c r="AW1806" s="181">
        <f>SUM(AW1804:AW1805)</f>
        <v>0</v>
      </c>
      <c r="AX1806" s="179"/>
      <c r="AY1806" s="181">
        <f>SUM(AY1804:AY1805)</f>
        <v>0</v>
      </c>
      <c r="AZ1806" s="181">
        <f>SUM(AZ1804:AZ1805)</f>
        <v>0</v>
      </c>
      <c r="BA1806" s="179"/>
      <c r="BB1806" s="181">
        <f>SUM(BB1804:BB1805)</f>
        <v>0</v>
      </c>
      <c r="BC1806" s="181">
        <f>SUM(BC1804:BC1805)</f>
        <v>0</v>
      </c>
      <c r="BD1806" s="179"/>
      <c r="BE1806" s="181">
        <f>SUM(BE1804:BE1805)</f>
        <v>0</v>
      </c>
      <c r="BF1806" s="181">
        <f>SUM(BF1804:BF1805)</f>
        <v>0</v>
      </c>
      <c r="BG1806" s="179"/>
      <c r="BH1806" s="181">
        <f>SUM(BH1804:BH1805)</f>
        <v>0</v>
      </c>
      <c r="BI1806" s="181">
        <f>SUM(BI1804:BI1805)</f>
        <v>0</v>
      </c>
      <c r="BJ1806" s="179"/>
      <c r="BK1806" s="181">
        <f>SUM(BK1804:BK1805)</f>
        <v>0</v>
      </c>
      <c r="BL1806" s="181">
        <f>SUM(BL1804:BL1805)</f>
        <v>0</v>
      </c>
      <c r="BM1806" s="179"/>
      <c r="BN1806" s="179"/>
      <c r="BO1806" s="179"/>
      <c r="BP1806" s="179"/>
      <c r="BQ1806" s="181">
        <f t="shared" ref="BQ1806:CD1806" si="2446">SUM(BQ1804:BQ1805)</f>
        <v>0</v>
      </c>
      <c r="BR1806" s="181"/>
      <c r="BS1806" s="181">
        <f t="shared" si="2446"/>
        <v>0</v>
      </c>
      <c r="BT1806" s="181">
        <f t="shared" si="2446"/>
        <v>0</v>
      </c>
      <c r="BU1806" s="181">
        <f t="shared" si="2446"/>
        <v>0</v>
      </c>
      <c r="BV1806" s="181">
        <f t="shared" si="2446"/>
        <v>0</v>
      </c>
      <c r="BW1806" s="181">
        <f t="shared" si="2446"/>
        <v>0</v>
      </c>
      <c r="BX1806" s="181">
        <f>SUM(BX1804:BX1805)</f>
        <v>0</v>
      </c>
      <c r="BY1806" s="181">
        <f>SUM(BY1804:BY1805)</f>
        <v>0</v>
      </c>
      <c r="BZ1806" s="181">
        <f t="shared" si="2446"/>
        <v>0</v>
      </c>
      <c r="CA1806" s="181">
        <f t="shared" si="2446"/>
        <v>0</v>
      </c>
      <c r="CB1806" s="181">
        <f t="shared" si="2446"/>
        <v>0</v>
      </c>
      <c r="CC1806" s="181">
        <f t="shared" si="2446"/>
        <v>0</v>
      </c>
      <c r="CD1806" s="181">
        <f t="shared" si="2446"/>
        <v>0</v>
      </c>
      <c r="CE1806" s="181">
        <f>SUM(CE1804:CE1805)</f>
        <v>0</v>
      </c>
      <c r="CF1806" s="181"/>
      <c r="CG1806" s="593"/>
      <c r="CH1806" s="593"/>
      <c r="CI1806" s="112"/>
      <c r="CJ1806" s="112"/>
      <c r="CK1806" s="112"/>
    </row>
    <row r="1807" spans="1:89" ht="21.75" outlineLevel="1" thickBot="1">
      <c r="A1807" s="182"/>
      <c r="B1807" s="183"/>
      <c r="C1807" s="184"/>
      <c r="D1807" s="185" t="s">
        <v>13</v>
      </c>
      <c r="E1807" s="186"/>
      <c r="F1807" s="186"/>
      <c r="G1807" s="186"/>
      <c r="H1807" s="186"/>
      <c r="I1807" s="186"/>
      <c r="J1807" s="186"/>
      <c r="K1807" s="186"/>
      <c r="L1807" s="186"/>
      <c r="M1807" s="186"/>
      <c r="N1807" s="186"/>
      <c r="O1807" s="186"/>
      <c r="P1807" s="186"/>
      <c r="Q1807" s="186"/>
      <c r="R1807" s="186"/>
      <c r="S1807" s="186"/>
      <c r="T1807" s="186"/>
      <c r="U1807" s="186"/>
      <c r="V1807" s="186"/>
      <c r="W1807" s="186"/>
      <c r="X1807" s="186"/>
      <c r="Y1807" s="186"/>
      <c r="Z1807" s="186"/>
      <c r="AA1807" s="186"/>
      <c r="AB1807" s="186"/>
      <c r="AC1807" s="186"/>
      <c r="AD1807" s="186"/>
      <c r="AE1807" s="186"/>
      <c r="AF1807" s="186"/>
      <c r="AG1807" s="186"/>
      <c r="AH1807" s="186"/>
      <c r="AI1807" s="186"/>
      <c r="AJ1807" s="187">
        <f>AJ1700+AJ1705+AJ1711+AJ1716+AJ1723+AJ1728+AJ1733+AJ1738+AJ1743+AJ1748+AJ1754+AJ1759+AJ1764+AJ1769+AJ1774+AJ1779+AJ1785+AJ1789+AJ1793+AJ1798+AJ1802+AJ1806</f>
        <v>1922.2748531508653</v>
      </c>
      <c r="AK1807" s="187">
        <f>AK1700+AK1705+AK1711+AK1716+AK1723+AK1728+AK1733+AK1738+AK1743+AK1748+AK1754+AK1759+AK1764+AK1769+AK1774+AK1779+AK1785+AK1789+AK1793+AK1798+AK1802+AK1806</f>
        <v>19.238405395989489</v>
      </c>
      <c r="AL1807" s="186"/>
      <c r="AM1807" s="187">
        <f>AM1700+AM1705+AM1711+AM1716+AM1723+AM1728+AM1733+AM1738+AM1743+AM1748+AM1754+AM1759+AM1764+AM1769+AM1774+AM1779+AM1785+AM1789+AM1793+AM1798+AM1802+AM1806</f>
        <v>81.783836991999991</v>
      </c>
      <c r="AN1807" s="187">
        <f>AN1700+AN1705+AN1711+AN1716+AN1723+AN1728+AN1733+AN1738+AN1743+AN1748+AN1754+AN1759+AN1764+AN1769+AN1774+AN1779+AN1785+AN1789+AN1793+AN1798+AN1802+AN1806</f>
        <v>1.057048377659757</v>
      </c>
      <c r="AO1807" s="186"/>
      <c r="AP1807" s="187">
        <f>AP1700+AP1705+AP1711+AP1716+AP1723+AP1728+AP1733+AP1738+AP1743+AP1748+AP1754+AP1759+AP1764+AP1769+AP1774+AP1779+AP1785+AP1789+AP1793+AP1798+AP1802+AP1806</f>
        <v>130.363704302</v>
      </c>
      <c r="AQ1807" s="187">
        <f>AQ1700+AQ1705+AQ1711+AQ1716+AQ1723+AQ1728+AQ1733+AQ1738+AQ1743+AQ1748+AQ1754+AQ1759+AQ1764+AQ1769+AQ1774+AQ1779+AQ1785+AQ1789+AQ1793+AQ1798+AQ1802+AQ1806</f>
        <v>1.5389057140975908</v>
      </c>
      <c r="AR1807" s="186"/>
      <c r="AS1807" s="187">
        <f>AS1700+AS1705+AS1711+AS1716+AS1723+AS1728+AS1733+AS1738+AS1743+AS1748+AS1754+AS1759+AS1764+AS1769+AS1774+AS1779+AS1785+AS1789+AS1793+AS1798+AS1802+AS1806</f>
        <v>91.476106098000002</v>
      </c>
      <c r="AT1807" s="187">
        <f>AT1700+AT1705+AT1711+AT1716+AT1723+AT1728+AT1733+AT1738+AT1743+AT1748+AT1754+AT1759+AT1764+AT1769+AT1774+AT1779+AT1785+AT1789+AT1793+AT1798+AT1802+AT1806</f>
        <v>1.1625780835787696</v>
      </c>
      <c r="AU1807" s="186"/>
      <c r="AV1807" s="187">
        <f>AV1700+AV1705+AV1711+AV1716+AV1723+AV1728+AV1733+AV1738+AV1743+AV1748+AV1754+AV1759+AV1764+AV1769+AV1774+AV1779+AV1785+AV1789+AV1793+AV1798+AV1802+AV1806</f>
        <v>97.584406659999999</v>
      </c>
      <c r="AW1807" s="187">
        <f>AW1700+AW1705+AW1711+AW1716+AW1723+AW1728+AW1733+AW1738+AW1743+AW1748+AW1754+AW1759+AW1764+AW1769+AW1774+AW1779+AW1785+AW1789+AW1793+AW1798+AW1802+AW1806</f>
        <v>1.0974722763561515</v>
      </c>
      <c r="AX1807" s="186"/>
      <c r="AY1807" s="187">
        <f>AY1700+AY1705+AY1711+AY1716+AY1723+AY1728+AY1733+AY1738+AY1743+AY1748+AY1754+AY1759+AY1764+AY1769+AY1774+AY1779+AY1785+AY1789+AY1793+AY1798+AY1802+AY1806</f>
        <v>401.20805405199997</v>
      </c>
      <c r="AZ1807" s="187">
        <f>AZ1700+AZ1705+AZ1711+AZ1716+AZ1723+AZ1728+AZ1733+AZ1738+AZ1743+AZ1748+AZ1754+AZ1759+AZ1764+AZ1769+AZ1774+AZ1779+AZ1785+AZ1789+AZ1793+AZ1798+AZ1802+AZ1806</f>
        <v>4.8560044516922689</v>
      </c>
      <c r="BA1807" s="186"/>
      <c r="BB1807" s="187">
        <f>BB1700+BB1705+BB1711+BB1716+BB1723+BB1728+BB1733+BB1738+BB1743+BB1748+BB1754+BB1759+BB1764+BB1769+BB1774+BB1779+BB1785+BB1789+BB1793+BB1798+BB1802+BB1806</f>
        <v>373.63563138199999</v>
      </c>
      <c r="BC1807" s="187">
        <f>BC1700+BC1705+BC1711+BC1716+BC1723+BC1728+BC1733+BC1738+BC1743+BC1748+BC1754+BC1759+BC1764+BC1769+BC1774+BC1779+BC1785+BC1789+BC1793+BC1798+BC1802+BC1806</f>
        <v>4.7305933336402344</v>
      </c>
      <c r="BD1807" s="186"/>
      <c r="BE1807" s="187">
        <f>BE1700+BE1705+BE1711+BE1716+BE1723+BE1728+BE1733+BE1738+BE1743+BE1748+BE1754+BE1759+BE1764+BE1769+BE1774+BE1779+BE1785+BE1789+BE1793+BE1798+BE1802+BE1806</f>
        <v>350.94317385400001</v>
      </c>
      <c r="BF1807" s="187">
        <f>BF1700+BF1705+BF1711+BF1716+BF1723+BF1728+BF1733+BF1738+BF1743+BF1748+BF1754+BF1759+BF1764+BF1769+BF1774+BF1779+BF1785+BF1789+BF1793+BF1798+BF1802+BF1806</f>
        <v>4.6340659000980953</v>
      </c>
      <c r="BG1807" s="186"/>
      <c r="BH1807" s="187">
        <f>BH1700+BH1705+BH1711+BH1716+BH1723+BH1728+BH1733+BH1738+BH1743+BH1748+BH1754+BH1759+BH1764+BH1769+BH1774+BH1779+BH1785+BH1789+BH1793+BH1798+BH1802+BH1806</f>
        <v>335.16753220600003</v>
      </c>
      <c r="BI1807" s="187">
        <f>BI1700+BI1705+BI1711+BI1716+BI1723+BI1728+BI1733+BI1738+BI1743+BI1748+BI1754+BI1759+BI1764+BI1769+BI1774+BI1779+BI1785+BI1789+BI1793+BI1798+BI1802+BI1806</f>
        <v>4.6415529586810438</v>
      </c>
      <c r="BJ1807" s="186"/>
      <c r="BK1807" s="187">
        <f>BK1700+BK1705+BK1711+BK1716+BK1723+BK1728+BK1733+BK1738+BK1743+BK1748+BK1754+BK1759+BK1764+BK1769+BK1774+BK1779+BK1785+BK1789+BK1793+BK1798+BK1802+BK1806</f>
        <v>316.64548970599998</v>
      </c>
      <c r="BL1807" s="187">
        <f>BL1700+BL1705+BL1711+BL1716+BL1723+BL1728+BL1733+BL1738+BL1743+BL1748+BL1754+BL1759+BL1764+BL1769+BL1774+BL1779+BL1785+BL1789+BL1793+BL1798+BL1802+BL1806</f>
        <v>4.5801543378767144</v>
      </c>
      <c r="BM1807" s="186"/>
      <c r="BN1807" s="186"/>
      <c r="BO1807" s="186"/>
      <c r="BP1807" s="186"/>
      <c r="BQ1807" s="187">
        <f>BQ1700+BQ1705+BQ1711+BQ1716+BQ1723+BQ1728+BQ1733+BQ1738+BQ1743+BQ1748+BQ1754+BQ1759+BQ1764+BQ1769+BQ1774+BQ1779+BQ1785+BQ1789+BQ1793+BQ1798+BQ1802+BQ1806</f>
        <v>51.913075222903629</v>
      </c>
      <c r="BR1807" s="187"/>
      <c r="BS1807" s="187">
        <f t="shared" ref="BS1807:CH1807" si="2447">BS1700+BS1705+BS1711+BS1716+BS1723+BS1728+BS1733+BS1738+BS1743+BS1748+BS1754+BS1759+BS1764+BS1769+BS1774+BS1779+BS1785+BS1789+BS1793+BS1798+BS1802+BS1806</f>
        <v>0</v>
      </c>
      <c r="BT1807" s="187">
        <f t="shared" si="2447"/>
        <v>16.351439395538545</v>
      </c>
      <c r="BU1807" s="187">
        <f t="shared" si="2447"/>
        <v>11.203810116297081</v>
      </c>
      <c r="BV1807" s="187">
        <f t="shared" si="2447"/>
        <v>12.499342175713432</v>
      </c>
      <c r="BW1807" s="187">
        <f t="shared" si="2447"/>
        <v>11.858483535354573</v>
      </c>
      <c r="BX1807" s="187">
        <f t="shared" si="2447"/>
        <v>12.420740713933212</v>
      </c>
      <c r="BY1807" s="187">
        <f t="shared" si="2447"/>
        <v>12.742681083695761</v>
      </c>
      <c r="BZ1807" s="187">
        <f>BZ1700+BZ1705+BZ1711+BZ1716+BZ1723+BZ1728+BZ1733+BZ1738+BZ1743+BZ1748+BZ1754+BZ1759+BZ1764+BZ1769+BZ1774+BZ1779+BZ1785+BZ1789+BZ1793+BZ1798+BZ1802+BZ1806</f>
        <v>6.9824031980000001</v>
      </c>
      <c r="CA1807" s="187">
        <f t="shared" si="2447"/>
        <v>0</v>
      </c>
      <c r="CB1807" s="187">
        <f t="shared" si="2447"/>
        <v>0</v>
      </c>
      <c r="CC1807" s="187">
        <f t="shared" si="2447"/>
        <v>6.9824031980000001</v>
      </c>
      <c r="CD1807" s="187">
        <f t="shared" si="2447"/>
        <v>0</v>
      </c>
      <c r="CE1807" s="187">
        <f t="shared" si="2447"/>
        <v>0</v>
      </c>
      <c r="CF1807" s="187">
        <f t="shared" si="2447"/>
        <v>0</v>
      </c>
      <c r="CG1807" s="187">
        <f t="shared" si="2447"/>
        <v>0</v>
      </c>
      <c r="CH1807" s="187">
        <f t="shared" si="2447"/>
        <v>0</v>
      </c>
      <c r="CI1807" s="186"/>
      <c r="CJ1807" s="186"/>
      <c r="CK1807" s="188"/>
    </row>
    <row r="1808" spans="1:89" hidden="1">
      <c r="A1808" s="157" t="s">
        <v>311</v>
      </c>
      <c r="B1808" s="158"/>
      <c r="C1808" s="159"/>
      <c r="D1808" s="158"/>
      <c r="E1808" s="158"/>
      <c r="F1808" s="158"/>
      <c r="G1808" s="158"/>
      <c r="H1808" s="158"/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  <c r="T1808" s="158"/>
      <c r="U1808" s="158"/>
      <c r="V1808" s="158"/>
      <c r="W1808" s="158"/>
      <c r="X1808" s="158"/>
      <c r="Y1808" s="158"/>
      <c r="Z1808" s="158"/>
      <c r="AA1808" s="158"/>
      <c r="AB1808" s="158"/>
      <c r="AC1808" s="158"/>
      <c r="AD1808" s="158"/>
      <c r="AE1808" s="158"/>
      <c r="AF1808" s="158"/>
      <c r="AG1808" s="158"/>
      <c r="AH1808" s="158"/>
      <c r="AI1808" s="158"/>
      <c r="AJ1808" s="158"/>
      <c r="AK1808" s="158"/>
      <c r="AL1808" s="158"/>
      <c r="AM1808" s="158"/>
      <c r="AN1808" s="158"/>
      <c r="AO1808" s="158"/>
      <c r="AP1808" s="158"/>
      <c r="AQ1808" s="158"/>
      <c r="AR1808" s="158"/>
      <c r="AS1808" s="158"/>
      <c r="AT1808" s="158"/>
      <c r="AU1808" s="158"/>
      <c r="AV1808" s="158"/>
      <c r="AW1808" s="158"/>
      <c r="AX1808" s="158"/>
      <c r="AY1808" s="158"/>
      <c r="AZ1808" s="158"/>
      <c r="BA1808" s="158"/>
      <c r="BB1808" s="158"/>
      <c r="BC1808" s="158"/>
      <c r="BD1808" s="158"/>
      <c r="BE1808" s="158"/>
      <c r="BF1808" s="158"/>
      <c r="BG1808" s="158"/>
      <c r="BH1808" s="158"/>
      <c r="BI1808" s="158"/>
      <c r="BJ1808" s="158"/>
      <c r="BK1808" s="158"/>
      <c r="BL1808" s="158"/>
      <c r="BM1808" s="158"/>
      <c r="BN1808" s="158"/>
      <c r="BO1808" s="158"/>
      <c r="BP1808" s="158"/>
      <c r="BQ1808" s="158"/>
      <c r="BR1808" s="158"/>
      <c r="BS1808" s="158"/>
      <c r="BT1808" s="158"/>
      <c r="BU1808" s="158"/>
      <c r="BV1808" s="158"/>
      <c r="BW1808" s="158"/>
      <c r="BX1808" s="158"/>
      <c r="BY1808" s="158"/>
      <c r="BZ1808" s="158"/>
      <c r="CA1808" s="158"/>
      <c r="CB1808" s="158"/>
      <c r="CC1808" s="158"/>
      <c r="CD1808" s="158"/>
      <c r="CE1808" s="158"/>
      <c r="CF1808" s="158"/>
      <c r="CG1808" s="158"/>
      <c r="CH1808" s="158"/>
      <c r="CI1808" s="158"/>
      <c r="CJ1808" s="158"/>
      <c r="CK1808" s="158"/>
    </row>
    <row r="1809" spans="1:89" ht="31.5" hidden="1" outlineLevel="2">
      <c r="A1809" s="75"/>
      <c r="B1809" s="75"/>
      <c r="C1809" s="94">
        <v>1</v>
      </c>
      <c r="D1809" s="129" t="s">
        <v>289</v>
      </c>
      <c r="E1809" s="189"/>
      <c r="F1809" s="189"/>
      <c r="G1809" s="189"/>
      <c r="H1809" s="189"/>
      <c r="I1809" s="189"/>
      <c r="J1809" s="189"/>
      <c r="K1809" s="189"/>
      <c r="L1809" s="189"/>
      <c r="M1809" s="189"/>
      <c r="N1809" s="189"/>
      <c r="O1809" s="189"/>
      <c r="P1809" s="189"/>
      <c r="Q1809" s="189"/>
      <c r="R1809" s="189"/>
      <c r="S1809" s="189"/>
      <c r="T1809" s="189"/>
      <c r="U1809" s="189"/>
      <c r="V1809" s="189"/>
      <c r="W1809" s="189"/>
      <c r="X1809" s="189"/>
      <c r="Y1809" s="189"/>
      <c r="Z1809" s="189"/>
      <c r="AA1809" s="189"/>
      <c r="AB1809" s="163">
        <f t="shared" ref="AB1809:BI1809" si="2448">AB1814+AB1819+AB1825+AB1830</f>
        <v>0</v>
      </c>
      <c r="AC1809" s="163"/>
      <c r="AD1809" s="163"/>
      <c r="AE1809" s="163"/>
      <c r="AF1809" s="163"/>
      <c r="AG1809" s="163"/>
      <c r="AH1809" s="163"/>
      <c r="AI1809" s="163">
        <f t="shared" si="2448"/>
        <v>0</v>
      </c>
      <c r="AJ1809" s="163">
        <f t="shared" si="2448"/>
        <v>0</v>
      </c>
      <c r="AK1809" s="163">
        <f t="shared" si="2448"/>
        <v>0</v>
      </c>
      <c r="AL1809" s="163">
        <f t="shared" si="2448"/>
        <v>0</v>
      </c>
      <c r="AM1809" s="163">
        <f t="shared" si="2448"/>
        <v>0</v>
      </c>
      <c r="AN1809" s="163">
        <f t="shared" si="2448"/>
        <v>0</v>
      </c>
      <c r="AO1809" s="163">
        <f t="shared" si="2448"/>
        <v>0</v>
      </c>
      <c r="AP1809" s="163">
        <f t="shared" si="2448"/>
        <v>0</v>
      </c>
      <c r="AQ1809" s="163">
        <f t="shared" si="2448"/>
        <v>0</v>
      </c>
      <c r="AR1809" s="163">
        <f t="shared" si="2448"/>
        <v>0</v>
      </c>
      <c r="AS1809" s="163">
        <f t="shared" si="2448"/>
        <v>0</v>
      </c>
      <c r="AT1809" s="163">
        <f t="shared" si="2448"/>
        <v>0</v>
      </c>
      <c r="AU1809" s="163">
        <f t="shared" si="2448"/>
        <v>0</v>
      </c>
      <c r="AV1809" s="163">
        <f t="shared" si="2448"/>
        <v>0</v>
      </c>
      <c r="AW1809" s="163">
        <f t="shared" si="2448"/>
        <v>0</v>
      </c>
      <c r="AX1809" s="163">
        <f t="shared" si="2448"/>
        <v>0</v>
      </c>
      <c r="AY1809" s="163">
        <f t="shared" si="2448"/>
        <v>0</v>
      </c>
      <c r="AZ1809" s="163">
        <f t="shared" si="2448"/>
        <v>0</v>
      </c>
      <c r="BA1809" s="163">
        <f t="shared" si="2448"/>
        <v>0</v>
      </c>
      <c r="BB1809" s="163">
        <f t="shared" si="2448"/>
        <v>0</v>
      </c>
      <c r="BC1809" s="163">
        <f t="shared" si="2448"/>
        <v>0</v>
      </c>
      <c r="BD1809" s="163">
        <f t="shared" si="2448"/>
        <v>0</v>
      </c>
      <c r="BE1809" s="163">
        <f t="shared" si="2448"/>
        <v>0</v>
      </c>
      <c r="BF1809" s="163">
        <f t="shared" si="2448"/>
        <v>0</v>
      </c>
      <c r="BG1809" s="163">
        <f t="shared" si="2448"/>
        <v>0</v>
      </c>
      <c r="BH1809" s="163">
        <f t="shared" si="2448"/>
        <v>0</v>
      </c>
      <c r="BI1809" s="163">
        <f t="shared" si="2448"/>
        <v>0</v>
      </c>
      <c r="BJ1809" s="163">
        <f>BJ1814+BJ1819+BJ1825+BJ1830</f>
        <v>0</v>
      </c>
      <c r="BK1809" s="163">
        <f>BK1814+BK1819+BK1825+BK1830</f>
        <v>0</v>
      </c>
      <c r="BL1809" s="163">
        <f>BL1814+BL1819+BL1825+BL1830</f>
        <v>0</v>
      </c>
      <c r="BM1809" s="189"/>
      <c r="BN1809" s="189"/>
      <c r="BO1809" s="189"/>
      <c r="BP1809" s="189"/>
      <c r="BQ1809" s="163">
        <f>BQ1814+BQ1819+BQ1825+BQ1830</f>
        <v>0</v>
      </c>
      <c r="BR1809" s="163"/>
      <c r="BS1809" s="163">
        <f>BS1814+BS1819+BS1825+BS1830</f>
        <v>0</v>
      </c>
      <c r="BT1809" s="163">
        <f t="shared" ref="BT1809:CD1809" si="2449">BT1814+BT1819+BT1825+BT1830</f>
        <v>0</v>
      </c>
      <c r="BU1809" s="163">
        <f t="shared" si="2449"/>
        <v>0</v>
      </c>
      <c r="BV1809" s="163">
        <f t="shared" si="2449"/>
        <v>0</v>
      </c>
      <c r="BW1809" s="163">
        <f t="shared" si="2449"/>
        <v>0</v>
      </c>
      <c r="BX1809" s="163">
        <f>BX1814+BX1819+BX1825+BX1830</f>
        <v>0</v>
      </c>
      <c r="BY1809" s="163">
        <f>BY1814+BY1819+BY1825+BY1830</f>
        <v>0</v>
      </c>
      <c r="BZ1809" s="163">
        <f t="shared" si="2449"/>
        <v>0</v>
      </c>
      <c r="CA1809" s="163">
        <f t="shared" si="2449"/>
        <v>0</v>
      </c>
      <c r="CB1809" s="163">
        <f t="shared" si="2449"/>
        <v>0</v>
      </c>
      <c r="CC1809" s="163">
        <f t="shared" si="2449"/>
        <v>0</v>
      </c>
      <c r="CD1809" s="163">
        <f t="shared" si="2449"/>
        <v>0</v>
      </c>
      <c r="CE1809" s="163">
        <f>CE1814+CE1819+CE1825+CE1830</f>
        <v>0</v>
      </c>
      <c r="CF1809" s="163"/>
      <c r="CG1809" s="163"/>
      <c r="CH1809" s="163"/>
      <c r="CI1809" s="189"/>
      <c r="CJ1809" s="189"/>
      <c r="CK1809" s="189"/>
    </row>
    <row r="1810" spans="1:89" hidden="1" outlineLevel="2">
      <c r="A1810" s="117"/>
      <c r="B1810" s="117"/>
      <c r="C1810" s="95" t="s">
        <v>44</v>
      </c>
      <c r="D1810" s="122" t="s">
        <v>101</v>
      </c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23"/>
      <c r="AB1810" s="112"/>
      <c r="AC1810" s="246"/>
      <c r="AD1810" s="246"/>
      <c r="AE1810" s="246"/>
      <c r="AF1810" s="246"/>
      <c r="AG1810" s="246"/>
      <c r="AH1810" s="246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246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246"/>
      <c r="CG1810" s="582"/>
      <c r="CH1810" s="582"/>
      <c r="CI1810" s="112"/>
      <c r="CJ1810" s="112"/>
      <c r="CK1810" s="112"/>
    </row>
    <row r="1811" spans="1:89" hidden="1" outlineLevel="2">
      <c r="A1811" s="117"/>
      <c r="B1811" s="117"/>
      <c r="C1811" s="95"/>
      <c r="D1811" s="122"/>
      <c r="E1811" s="123"/>
      <c r="F1811" s="123"/>
      <c r="G1811" s="111">
        <f>J1811+O1811+P1811+Q1811+R1811</f>
        <v>0</v>
      </c>
      <c r="H1811" s="225">
        <f t="shared" ref="H1811:J1813" si="2450">SUM(I1811:L1811)</f>
        <v>0</v>
      </c>
      <c r="I1811" s="225">
        <f t="shared" si="2450"/>
        <v>0</v>
      </c>
      <c r="J1811" s="111">
        <f t="shared" si="2450"/>
        <v>0</v>
      </c>
      <c r="K1811" s="123"/>
      <c r="L1811" s="123"/>
      <c r="M1811" s="123"/>
      <c r="N1811" s="123"/>
      <c r="O1811" s="123"/>
      <c r="P1811" s="123"/>
      <c r="Q1811" s="123"/>
      <c r="R1811" s="123"/>
      <c r="S1811" s="221"/>
      <c r="T1811" s="123"/>
      <c r="U1811" s="123"/>
      <c r="V1811" s="123"/>
      <c r="W1811" s="123"/>
      <c r="X1811" s="123"/>
      <c r="Y1811" s="123"/>
      <c r="Z1811" s="221"/>
      <c r="AA1811" s="123"/>
      <c r="AB1811" s="111">
        <f>AI1811+AX1811+BA1811+BD1811+BG1811</f>
        <v>0</v>
      </c>
      <c r="AC1811" s="247"/>
      <c r="AD1811" s="247"/>
      <c r="AE1811" s="247"/>
      <c r="AF1811" s="247"/>
      <c r="AG1811" s="247"/>
      <c r="AH1811" s="247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221"/>
      <c r="BK1811" s="221"/>
      <c r="BL1811" s="221"/>
      <c r="BM1811" s="123"/>
      <c r="BN1811" s="123"/>
      <c r="BO1811" s="123"/>
      <c r="BP1811" s="123"/>
      <c r="BQ1811" s="111">
        <f>SUM(BS1811:BW1811)</f>
        <v>0</v>
      </c>
      <c r="BR1811" s="247"/>
      <c r="BS1811" s="123"/>
      <c r="BT1811" s="123"/>
      <c r="BU1811" s="123"/>
      <c r="BV1811" s="123"/>
      <c r="BW1811" s="123"/>
      <c r="BX1811" s="221"/>
      <c r="BY1811" s="221"/>
      <c r="BZ1811" s="111">
        <f>SUM(CA1811:CD1811)</f>
        <v>0</v>
      </c>
      <c r="CA1811" s="123"/>
      <c r="CB1811" s="123"/>
      <c r="CC1811" s="123"/>
      <c r="CD1811" s="123"/>
      <c r="CE1811" s="221"/>
      <c r="CF1811" s="229"/>
      <c r="CG1811" s="578"/>
      <c r="CH1811" s="578"/>
      <c r="CI1811" s="123"/>
      <c r="CJ1811" s="123"/>
      <c r="CK1811" s="117"/>
    </row>
    <row r="1812" spans="1:89" hidden="1" outlineLevel="2">
      <c r="A1812" s="87"/>
      <c r="B1812" s="87"/>
      <c r="C1812" s="96"/>
      <c r="D1812" s="87"/>
      <c r="E1812" s="87"/>
      <c r="F1812" s="87"/>
      <c r="G1812" s="111">
        <f>J1812+O1812+P1812+Q1812+R1812</f>
        <v>0</v>
      </c>
      <c r="H1812" s="225">
        <f t="shared" si="2450"/>
        <v>0</v>
      </c>
      <c r="I1812" s="225">
        <f t="shared" si="2450"/>
        <v>0</v>
      </c>
      <c r="J1812" s="111">
        <f t="shared" si="2450"/>
        <v>0</v>
      </c>
      <c r="K1812" s="90"/>
      <c r="L1812" s="90"/>
      <c r="M1812" s="90"/>
      <c r="N1812" s="90"/>
      <c r="O1812" s="90"/>
      <c r="P1812" s="90"/>
      <c r="Q1812" s="90"/>
      <c r="R1812" s="90"/>
      <c r="S1812" s="224"/>
      <c r="T1812" s="87"/>
      <c r="U1812" s="87"/>
      <c r="V1812" s="87"/>
      <c r="W1812" s="87"/>
      <c r="X1812" s="87"/>
      <c r="Y1812" s="87"/>
      <c r="Z1812" s="222"/>
      <c r="AA1812" s="87"/>
      <c r="AB1812" s="111">
        <f>AI1812+AX1812+BA1812+BD1812+BG1812</f>
        <v>0</v>
      </c>
      <c r="AC1812" s="247"/>
      <c r="AD1812" s="247"/>
      <c r="AE1812" s="247"/>
      <c r="AF1812" s="247"/>
      <c r="AG1812" s="247"/>
      <c r="AH1812" s="247"/>
      <c r="AI1812" s="87"/>
      <c r="AJ1812" s="87"/>
      <c r="AK1812" s="87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87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87"/>
      <c r="BG1812" s="87"/>
      <c r="BH1812" s="87"/>
      <c r="BI1812" s="87"/>
      <c r="BJ1812" s="222"/>
      <c r="BK1812" s="222"/>
      <c r="BL1812" s="222"/>
      <c r="BM1812" s="87"/>
      <c r="BN1812" s="87"/>
      <c r="BO1812" s="87"/>
      <c r="BP1812" s="87"/>
      <c r="BQ1812" s="111">
        <f>SUM(BS1812:BW1812)</f>
        <v>0</v>
      </c>
      <c r="BR1812" s="247"/>
      <c r="BS1812" s="87"/>
      <c r="BT1812" s="87"/>
      <c r="BU1812" s="87"/>
      <c r="BV1812" s="87"/>
      <c r="BW1812" s="87"/>
      <c r="BX1812" s="222"/>
      <c r="BY1812" s="222"/>
      <c r="BZ1812" s="111">
        <f>SUM(CA1812:CD1812)</f>
        <v>0</v>
      </c>
      <c r="CA1812" s="87"/>
      <c r="CB1812" s="87"/>
      <c r="CC1812" s="87"/>
      <c r="CD1812" s="87"/>
      <c r="CE1812" s="222"/>
      <c r="CF1812" s="226"/>
      <c r="CG1812" s="568"/>
      <c r="CH1812" s="568"/>
      <c r="CI1812" s="89"/>
      <c r="CJ1812" s="89"/>
      <c r="CK1812" s="87"/>
    </row>
    <row r="1813" spans="1:89" hidden="1" outlineLevel="2">
      <c r="A1813" s="87"/>
      <c r="B1813" s="87"/>
      <c r="C1813" s="96" t="s">
        <v>104</v>
      </c>
      <c r="D1813" s="87"/>
      <c r="E1813" s="87"/>
      <c r="F1813" s="87"/>
      <c r="G1813" s="111">
        <f>J1813+O1813+P1813+Q1813+R1813</f>
        <v>0</v>
      </c>
      <c r="H1813" s="225">
        <f t="shared" si="2450"/>
        <v>0</v>
      </c>
      <c r="I1813" s="225">
        <f t="shared" si="2450"/>
        <v>0</v>
      </c>
      <c r="J1813" s="111">
        <f t="shared" si="2450"/>
        <v>0</v>
      </c>
      <c r="K1813" s="90"/>
      <c r="L1813" s="90"/>
      <c r="M1813" s="90"/>
      <c r="N1813" s="90"/>
      <c r="O1813" s="90"/>
      <c r="P1813" s="90"/>
      <c r="Q1813" s="90"/>
      <c r="R1813" s="90"/>
      <c r="S1813" s="224"/>
      <c r="T1813" s="87"/>
      <c r="U1813" s="87"/>
      <c r="V1813" s="87"/>
      <c r="W1813" s="87"/>
      <c r="X1813" s="87"/>
      <c r="Y1813" s="87"/>
      <c r="Z1813" s="222"/>
      <c r="AA1813" s="87"/>
      <c r="AB1813" s="111">
        <f>AI1813+AX1813+BA1813+BD1813+BG1813</f>
        <v>0</v>
      </c>
      <c r="AC1813" s="247"/>
      <c r="AD1813" s="247"/>
      <c r="AE1813" s="247"/>
      <c r="AF1813" s="247"/>
      <c r="AG1813" s="247"/>
      <c r="AH1813" s="247"/>
      <c r="AI1813" s="87"/>
      <c r="AJ1813" s="87"/>
      <c r="AK1813" s="87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87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87"/>
      <c r="BG1813" s="87"/>
      <c r="BH1813" s="87"/>
      <c r="BI1813" s="87"/>
      <c r="BJ1813" s="222"/>
      <c r="BK1813" s="222"/>
      <c r="BL1813" s="222"/>
      <c r="BM1813" s="87"/>
      <c r="BN1813" s="87"/>
      <c r="BO1813" s="87"/>
      <c r="BP1813" s="87"/>
      <c r="BQ1813" s="111">
        <f>SUM(BS1813:BW1813)</f>
        <v>0</v>
      </c>
      <c r="BR1813" s="247"/>
      <c r="BS1813" s="87"/>
      <c r="BT1813" s="87"/>
      <c r="BU1813" s="87"/>
      <c r="BV1813" s="87"/>
      <c r="BW1813" s="87"/>
      <c r="BX1813" s="222"/>
      <c r="BY1813" s="222"/>
      <c r="BZ1813" s="111">
        <f>SUM(CA1813:CD1813)</f>
        <v>0</v>
      </c>
      <c r="CA1813" s="87"/>
      <c r="CB1813" s="87"/>
      <c r="CC1813" s="87"/>
      <c r="CD1813" s="87"/>
      <c r="CE1813" s="222"/>
      <c r="CF1813" s="226"/>
      <c r="CG1813" s="568"/>
      <c r="CH1813" s="568"/>
      <c r="CI1813" s="89"/>
      <c r="CJ1813" s="89"/>
      <c r="CK1813" s="87"/>
    </row>
    <row r="1814" spans="1:89" hidden="1" outlineLevel="2">
      <c r="A1814" s="117"/>
      <c r="B1814" s="117"/>
      <c r="C1814" s="97"/>
      <c r="D1814" s="124" t="s">
        <v>13</v>
      </c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24"/>
      <c r="AB1814" s="111">
        <f>SUM(AB1811:AB1813)</f>
        <v>0</v>
      </c>
      <c r="AC1814" s="247"/>
      <c r="AD1814" s="247"/>
      <c r="AE1814" s="247"/>
      <c r="AF1814" s="247"/>
      <c r="AG1814" s="247"/>
      <c r="AH1814" s="247"/>
      <c r="AI1814" s="111">
        <f>SUM(AI1811:AI1813)</f>
        <v>0</v>
      </c>
      <c r="AJ1814" s="111">
        <f>SUM(AJ1811:AJ1813)</f>
        <v>0</v>
      </c>
      <c r="AK1814" s="111">
        <f t="shared" ref="AK1814:BI1814" si="2451">SUM(AK1811:AK1813)</f>
        <v>0</v>
      </c>
      <c r="AL1814" s="111">
        <f t="shared" si="2451"/>
        <v>0</v>
      </c>
      <c r="AM1814" s="111">
        <f t="shared" si="2451"/>
        <v>0</v>
      </c>
      <c r="AN1814" s="111">
        <f t="shared" si="2451"/>
        <v>0</v>
      </c>
      <c r="AO1814" s="111">
        <f t="shared" si="2451"/>
        <v>0</v>
      </c>
      <c r="AP1814" s="111">
        <f t="shared" si="2451"/>
        <v>0</v>
      </c>
      <c r="AQ1814" s="111">
        <f t="shared" si="2451"/>
        <v>0</v>
      </c>
      <c r="AR1814" s="111">
        <f t="shared" si="2451"/>
        <v>0</v>
      </c>
      <c r="AS1814" s="111">
        <f t="shared" si="2451"/>
        <v>0</v>
      </c>
      <c r="AT1814" s="111">
        <f t="shared" si="2451"/>
        <v>0</v>
      </c>
      <c r="AU1814" s="111">
        <f t="shared" si="2451"/>
        <v>0</v>
      </c>
      <c r="AV1814" s="111">
        <f t="shared" si="2451"/>
        <v>0</v>
      </c>
      <c r="AW1814" s="111">
        <f t="shared" si="2451"/>
        <v>0</v>
      </c>
      <c r="AX1814" s="111">
        <f t="shared" si="2451"/>
        <v>0</v>
      </c>
      <c r="AY1814" s="111">
        <f t="shared" si="2451"/>
        <v>0</v>
      </c>
      <c r="AZ1814" s="111">
        <f t="shared" si="2451"/>
        <v>0</v>
      </c>
      <c r="BA1814" s="111">
        <f t="shared" si="2451"/>
        <v>0</v>
      </c>
      <c r="BB1814" s="111">
        <f t="shared" si="2451"/>
        <v>0</v>
      </c>
      <c r="BC1814" s="111">
        <f t="shared" si="2451"/>
        <v>0</v>
      </c>
      <c r="BD1814" s="111">
        <f t="shared" si="2451"/>
        <v>0</v>
      </c>
      <c r="BE1814" s="111">
        <f t="shared" si="2451"/>
        <v>0</v>
      </c>
      <c r="BF1814" s="111">
        <f t="shared" si="2451"/>
        <v>0</v>
      </c>
      <c r="BG1814" s="111">
        <f t="shared" si="2451"/>
        <v>0</v>
      </c>
      <c r="BH1814" s="111">
        <f t="shared" si="2451"/>
        <v>0</v>
      </c>
      <c r="BI1814" s="111">
        <f t="shared" si="2451"/>
        <v>0</v>
      </c>
      <c r="BJ1814" s="225">
        <f>SUM(BJ1811:BJ1813)</f>
        <v>0</v>
      </c>
      <c r="BK1814" s="225">
        <f>SUM(BK1811:BK1813)</f>
        <v>0</v>
      </c>
      <c r="BL1814" s="225">
        <f>SUM(BL1811:BL1813)</f>
        <v>0</v>
      </c>
      <c r="BM1814" s="112"/>
      <c r="BN1814" s="112"/>
      <c r="BO1814" s="112"/>
      <c r="BP1814" s="112"/>
      <c r="BQ1814" s="111">
        <f t="shared" ref="BQ1814:CD1814" si="2452">SUM(BQ1811:BQ1813)</f>
        <v>0</v>
      </c>
      <c r="BR1814" s="247"/>
      <c r="BS1814" s="111">
        <f t="shared" si="2452"/>
        <v>0</v>
      </c>
      <c r="BT1814" s="111">
        <f t="shared" si="2452"/>
        <v>0</v>
      </c>
      <c r="BU1814" s="111">
        <f t="shared" si="2452"/>
        <v>0</v>
      </c>
      <c r="BV1814" s="111">
        <f t="shared" si="2452"/>
        <v>0</v>
      </c>
      <c r="BW1814" s="111">
        <f t="shared" si="2452"/>
        <v>0</v>
      </c>
      <c r="BX1814" s="225">
        <f>SUM(BX1811:BX1813)</f>
        <v>0</v>
      </c>
      <c r="BY1814" s="225">
        <f>SUM(BY1811:BY1813)</f>
        <v>0</v>
      </c>
      <c r="BZ1814" s="111">
        <f t="shared" si="2452"/>
        <v>0</v>
      </c>
      <c r="CA1814" s="111">
        <f t="shared" si="2452"/>
        <v>0</v>
      </c>
      <c r="CB1814" s="111">
        <f t="shared" si="2452"/>
        <v>0</v>
      </c>
      <c r="CC1814" s="111">
        <f t="shared" si="2452"/>
        <v>0</v>
      </c>
      <c r="CD1814" s="111">
        <f t="shared" si="2452"/>
        <v>0</v>
      </c>
      <c r="CE1814" s="225">
        <f>SUM(CE1811:CE1813)</f>
        <v>0</v>
      </c>
      <c r="CF1814" s="247"/>
      <c r="CG1814" s="570"/>
      <c r="CH1814" s="570"/>
      <c r="CI1814" s="112"/>
      <c r="CJ1814" s="112"/>
      <c r="CK1814" s="112"/>
    </row>
    <row r="1815" spans="1:89" hidden="1" outlineLevel="2">
      <c r="A1815" s="117"/>
      <c r="B1815" s="117"/>
      <c r="C1815" s="95" t="s">
        <v>45</v>
      </c>
      <c r="D1815" s="122" t="s">
        <v>105</v>
      </c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23"/>
      <c r="AB1815" s="112"/>
      <c r="AC1815" s="246"/>
      <c r="AD1815" s="246"/>
      <c r="AE1815" s="246"/>
      <c r="AF1815" s="246"/>
      <c r="AG1815" s="246"/>
      <c r="AH1815" s="246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246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246"/>
      <c r="CG1815" s="582"/>
      <c r="CH1815" s="582"/>
      <c r="CI1815" s="112"/>
      <c r="CJ1815" s="112"/>
      <c r="CK1815" s="112"/>
    </row>
    <row r="1816" spans="1:89" hidden="1" outlineLevel="2">
      <c r="A1816" s="117"/>
      <c r="B1816" s="117"/>
      <c r="C1816" s="95"/>
      <c r="D1816" s="122"/>
      <c r="E1816" s="123"/>
      <c r="F1816" s="123"/>
      <c r="G1816" s="111">
        <f>J1816+O1816+P1816+Q1816+R1816</f>
        <v>0</v>
      </c>
      <c r="H1816" s="225">
        <f t="shared" ref="H1816:J1818" si="2453">SUM(I1816:L1816)</f>
        <v>0</v>
      </c>
      <c r="I1816" s="225">
        <f t="shared" si="2453"/>
        <v>0</v>
      </c>
      <c r="J1816" s="111">
        <f t="shared" si="2453"/>
        <v>0</v>
      </c>
      <c r="K1816" s="123"/>
      <c r="L1816" s="123"/>
      <c r="M1816" s="123"/>
      <c r="N1816" s="123"/>
      <c r="O1816" s="123"/>
      <c r="P1816" s="123"/>
      <c r="Q1816" s="123"/>
      <c r="R1816" s="123"/>
      <c r="S1816" s="221"/>
      <c r="T1816" s="123"/>
      <c r="U1816" s="123"/>
      <c r="V1816" s="123"/>
      <c r="W1816" s="123"/>
      <c r="X1816" s="123"/>
      <c r="Y1816" s="123"/>
      <c r="Z1816" s="221"/>
      <c r="AA1816" s="123"/>
      <c r="AB1816" s="111">
        <f>AI1816+AX1816+BA1816+BD1816+BG1816</f>
        <v>0</v>
      </c>
      <c r="AC1816" s="247"/>
      <c r="AD1816" s="247"/>
      <c r="AE1816" s="247"/>
      <c r="AF1816" s="247"/>
      <c r="AG1816" s="247"/>
      <c r="AH1816" s="247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221"/>
      <c r="BK1816" s="221"/>
      <c r="BL1816" s="221"/>
      <c r="BM1816" s="124"/>
      <c r="BN1816" s="124"/>
      <c r="BO1816" s="124"/>
      <c r="BP1816" s="124"/>
      <c r="BQ1816" s="111">
        <f>SUM(BS1816:BW1816)</f>
        <v>0</v>
      </c>
      <c r="BR1816" s="247"/>
      <c r="BS1816" s="123"/>
      <c r="BT1816" s="123"/>
      <c r="BU1816" s="123"/>
      <c r="BV1816" s="123"/>
      <c r="BW1816" s="123"/>
      <c r="BX1816" s="221"/>
      <c r="BY1816" s="221"/>
      <c r="BZ1816" s="111">
        <f>SUM(CA1816:CD1816)</f>
        <v>0</v>
      </c>
      <c r="CA1816" s="123"/>
      <c r="CB1816" s="123"/>
      <c r="CC1816" s="123"/>
      <c r="CD1816" s="123"/>
      <c r="CE1816" s="221"/>
      <c r="CF1816" s="229"/>
      <c r="CG1816" s="578"/>
      <c r="CH1816" s="578"/>
      <c r="CI1816" s="123"/>
      <c r="CJ1816" s="123"/>
      <c r="CK1816" s="117"/>
    </row>
    <row r="1817" spans="1:89" hidden="1" outlineLevel="2">
      <c r="A1817" s="117"/>
      <c r="B1817" s="117"/>
      <c r="C1817" s="95"/>
      <c r="D1817" s="122"/>
      <c r="E1817" s="123"/>
      <c r="F1817" s="123"/>
      <c r="G1817" s="111">
        <f>J1817+O1817+P1817+Q1817+R1817</f>
        <v>0</v>
      </c>
      <c r="H1817" s="225">
        <f t="shared" si="2453"/>
        <v>0</v>
      </c>
      <c r="I1817" s="225">
        <f t="shared" si="2453"/>
        <v>0</v>
      </c>
      <c r="J1817" s="111">
        <f t="shared" si="2453"/>
        <v>0</v>
      </c>
      <c r="K1817" s="90"/>
      <c r="L1817" s="90"/>
      <c r="M1817" s="90"/>
      <c r="N1817" s="90"/>
      <c r="O1817" s="90"/>
      <c r="P1817" s="90"/>
      <c r="Q1817" s="90"/>
      <c r="R1817" s="90"/>
      <c r="S1817" s="224"/>
      <c r="T1817" s="87"/>
      <c r="U1817" s="87"/>
      <c r="V1817" s="87"/>
      <c r="W1817" s="87"/>
      <c r="X1817" s="87"/>
      <c r="Y1817" s="87"/>
      <c r="Z1817" s="222"/>
      <c r="AA1817" s="123"/>
      <c r="AB1817" s="111">
        <f>AI1817+AX1817+BA1817+BD1817+BG1817</f>
        <v>0</v>
      </c>
      <c r="AC1817" s="247"/>
      <c r="AD1817" s="247"/>
      <c r="AE1817" s="247"/>
      <c r="AF1817" s="247"/>
      <c r="AG1817" s="247"/>
      <c r="AH1817" s="247"/>
      <c r="AI1817" s="87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221"/>
      <c r="BK1817" s="221"/>
      <c r="BL1817" s="221"/>
      <c r="BM1817" s="124"/>
      <c r="BN1817" s="124"/>
      <c r="BO1817" s="124"/>
      <c r="BP1817" s="124"/>
      <c r="BQ1817" s="111">
        <f>SUM(BS1817:BW1817)</f>
        <v>0</v>
      </c>
      <c r="BR1817" s="247"/>
      <c r="BS1817" s="123"/>
      <c r="BT1817" s="123"/>
      <c r="BU1817" s="123"/>
      <c r="BV1817" s="123"/>
      <c r="BW1817" s="123"/>
      <c r="BX1817" s="221"/>
      <c r="BY1817" s="221"/>
      <c r="BZ1817" s="111">
        <f>SUM(CA1817:CD1817)</f>
        <v>0</v>
      </c>
      <c r="CA1817" s="123"/>
      <c r="CB1817" s="123"/>
      <c r="CC1817" s="123"/>
      <c r="CD1817" s="123"/>
      <c r="CE1817" s="221"/>
      <c r="CF1817" s="229"/>
      <c r="CG1817" s="578"/>
      <c r="CH1817" s="578"/>
      <c r="CI1817" s="123"/>
      <c r="CJ1817" s="123"/>
      <c r="CK1817" s="117"/>
    </row>
    <row r="1818" spans="1:89" hidden="1" outlineLevel="2">
      <c r="A1818" s="117"/>
      <c r="B1818" s="117"/>
      <c r="C1818" s="95" t="s">
        <v>104</v>
      </c>
      <c r="D1818" s="122"/>
      <c r="E1818" s="123"/>
      <c r="F1818" s="123"/>
      <c r="G1818" s="111">
        <f>J1818+O1818+P1818+Q1818+R1818</f>
        <v>0</v>
      </c>
      <c r="H1818" s="225">
        <f t="shared" si="2453"/>
        <v>0</v>
      </c>
      <c r="I1818" s="225">
        <f t="shared" si="2453"/>
        <v>0</v>
      </c>
      <c r="J1818" s="111">
        <f t="shared" si="2453"/>
        <v>0</v>
      </c>
      <c r="K1818" s="90"/>
      <c r="L1818" s="90"/>
      <c r="M1818" s="90"/>
      <c r="N1818" s="90"/>
      <c r="O1818" s="90"/>
      <c r="P1818" s="90"/>
      <c r="Q1818" s="90"/>
      <c r="R1818" s="90"/>
      <c r="S1818" s="224"/>
      <c r="T1818" s="87"/>
      <c r="U1818" s="87"/>
      <c r="V1818" s="87"/>
      <c r="W1818" s="87"/>
      <c r="X1818" s="87"/>
      <c r="Y1818" s="87"/>
      <c r="Z1818" s="222"/>
      <c r="AA1818" s="123"/>
      <c r="AB1818" s="111">
        <f>AI1818+AX1818+BA1818+BD1818+BG1818</f>
        <v>0</v>
      </c>
      <c r="AC1818" s="247"/>
      <c r="AD1818" s="247"/>
      <c r="AE1818" s="247"/>
      <c r="AF1818" s="247"/>
      <c r="AG1818" s="247"/>
      <c r="AH1818" s="247"/>
      <c r="AI1818" s="87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221"/>
      <c r="BK1818" s="221"/>
      <c r="BL1818" s="221"/>
      <c r="BM1818" s="124"/>
      <c r="BN1818" s="124"/>
      <c r="BO1818" s="124"/>
      <c r="BP1818" s="124"/>
      <c r="BQ1818" s="111">
        <f>SUM(BS1818:BW1818)</f>
        <v>0</v>
      </c>
      <c r="BR1818" s="247"/>
      <c r="BS1818" s="123"/>
      <c r="BT1818" s="123"/>
      <c r="BU1818" s="123"/>
      <c r="BV1818" s="123"/>
      <c r="BW1818" s="123"/>
      <c r="BX1818" s="221"/>
      <c r="BY1818" s="221"/>
      <c r="BZ1818" s="111">
        <f>SUM(CA1818:CD1818)</f>
        <v>0</v>
      </c>
      <c r="CA1818" s="123"/>
      <c r="CB1818" s="123"/>
      <c r="CC1818" s="123"/>
      <c r="CD1818" s="123"/>
      <c r="CE1818" s="221"/>
      <c r="CF1818" s="229"/>
      <c r="CG1818" s="578"/>
      <c r="CH1818" s="578"/>
      <c r="CI1818" s="123"/>
      <c r="CJ1818" s="123"/>
      <c r="CK1818" s="117"/>
    </row>
    <row r="1819" spans="1:89" hidden="1" outlineLevel="2">
      <c r="A1819" s="117"/>
      <c r="B1819" s="117"/>
      <c r="C1819" s="97"/>
      <c r="D1819" s="124" t="s">
        <v>13</v>
      </c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24"/>
      <c r="AB1819" s="111">
        <f>SUM(AB1816:AB1818)</f>
        <v>0</v>
      </c>
      <c r="AC1819" s="247"/>
      <c r="AD1819" s="247"/>
      <c r="AE1819" s="247"/>
      <c r="AF1819" s="247"/>
      <c r="AG1819" s="247"/>
      <c r="AH1819" s="247"/>
      <c r="AI1819" s="111">
        <f>SUM(AI1816:AI1818)</f>
        <v>0</v>
      </c>
      <c r="AJ1819" s="111">
        <f>SUM(AJ1816:AJ1818)</f>
        <v>0</v>
      </c>
      <c r="AK1819" s="111">
        <f t="shared" ref="AK1819:BI1819" si="2454">SUM(AK1816:AK1818)</f>
        <v>0</v>
      </c>
      <c r="AL1819" s="111">
        <f t="shared" si="2454"/>
        <v>0</v>
      </c>
      <c r="AM1819" s="111">
        <f t="shared" si="2454"/>
        <v>0</v>
      </c>
      <c r="AN1819" s="111">
        <f t="shared" si="2454"/>
        <v>0</v>
      </c>
      <c r="AO1819" s="111">
        <f t="shared" si="2454"/>
        <v>0</v>
      </c>
      <c r="AP1819" s="111">
        <f t="shared" si="2454"/>
        <v>0</v>
      </c>
      <c r="AQ1819" s="111">
        <f t="shared" si="2454"/>
        <v>0</v>
      </c>
      <c r="AR1819" s="111">
        <f t="shared" si="2454"/>
        <v>0</v>
      </c>
      <c r="AS1819" s="111">
        <f t="shared" si="2454"/>
        <v>0</v>
      </c>
      <c r="AT1819" s="111">
        <f t="shared" si="2454"/>
        <v>0</v>
      </c>
      <c r="AU1819" s="111">
        <f t="shared" si="2454"/>
        <v>0</v>
      </c>
      <c r="AV1819" s="111">
        <f t="shared" si="2454"/>
        <v>0</v>
      </c>
      <c r="AW1819" s="111">
        <f t="shared" si="2454"/>
        <v>0</v>
      </c>
      <c r="AX1819" s="111">
        <f t="shared" si="2454"/>
        <v>0</v>
      </c>
      <c r="AY1819" s="111">
        <f t="shared" si="2454"/>
        <v>0</v>
      </c>
      <c r="AZ1819" s="111">
        <f t="shared" si="2454"/>
        <v>0</v>
      </c>
      <c r="BA1819" s="111">
        <f t="shared" si="2454"/>
        <v>0</v>
      </c>
      <c r="BB1819" s="111">
        <f t="shared" si="2454"/>
        <v>0</v>
      </c>
      <c r="BC1819" s="111">
        <f t="shared" si="2454"/>
        <v>0</v>
      </c>
      <c r="BD1819" s="111">
        <f t="shared" si="2454"/>
        <v>0</v>
      </c>
      <c r="BE1819" s="111">
        <f t="shared" si="2454"/>
        <v>0</v>
      </c>
      <c r="BF1819" s="111">
        <f t="shared" si="2454"/>
        <v>0</v>
      </c>
      <c r="BG1819" s="111">
        <f t="shared" si="2454"/>
        <v>0</v>
      </c>
      <c r="BH1819" s="111">
        <f t="shared" si="2454"/>
        <v>0</v>
      </c>
      <c r="BI1819" s="111">
        <f t="shared" si="2454"/>
        <v>0</v>
      </c>
      <c r="BJ1819" s="225">
        <f>SUM(BJ1816:BJ1818)</f>
        <v>0</v>
      </c>
      <c r="BK1819" s="225">
        <f>SUM(BK1816:BK1818)</f>
        <v>0</v>
      </c>
      <c r="BL1819" s="225">
        <f>SUM(BL1816:BL1818)</f>
        <v>0</v>
      </c>
      <c r="BM1819" s="112"/>
      <c r="BN1819" s="112"/>
      <c r="BO1819" s="112"/>
      <c r="BP1819" s="112"/>
      <c r="BQ1819" s="111">
        <f t="shared" ref="BQ1819:CD1819" si="2455">SUM(BQ1816:BQ1818)</f>
        <v>0</v>
      </c>
      <c r="BR1819" s="247"/>
      <c r="BS1819" s="111">
        <f t="shared" si="2455"/>
        <v>0</v>
      </c>
      <c r="BT1819" s="111">
        <f t="shared" si="2455"/>
        <v>0</v>
      </c>
      <c r="BU1819" s="111">
        <f t="shared" si="2455"/>
        <v>0</v>
      </c>
      <c r="BV1819" s="111">
        <f t="shared" si="2455"/>
        <v>0</v>
      </c>
      <c r="BW1819" s="111">
        <f t="shared" si="2455"/>
        <v>0</v>
      </c>
      <c r="BX1819" s="225">
        <f>SUM(BX1816:BX1818)</f>
        <v>0</v>
      </c>
      <c r="BY1819" s="225">
        <f>SUM(BY1816:BY1818)</f>
        <v>0</v>
      </c>
      <c r="BZ1819" s="111">
        <f t="shared" si="2455"/>
        <v>0</v>
      </c>
      <c r="CA1819" s="111">
        <f t="shared" si="2455"/>
        <v>0</v>
      </c>
      <c r="CB1819" s="111">
        <f t="shared" si="2455"/>
        <v>0</v>
      </c>
      <c r="CC1819" s="111">
        <f t="shared" si="2455"/>
        <v>0</v>
      </c>
      <c r="CD1819" s="111">
        <f t="shared" si="2455"/>
        <v>0</v>
      </c>
      <c r="CE1819" s="225">
        <f>SUM(CE1816:CE1818)</f>
        <v>0</v>
      </c>
      <c r="CF1819" s="247"/>
      <c r="CG1819" s="570"/>
      <c r="CH1819" s="570"/>
      <c r="CI1819" s="112"/>
      <c r="CJ1819" s="112"/>
      <c r="CK1819" s="112"/>
    </row>
    <row r="1820" spans="1:89" ht="45" hidden="1" outlineLevel="2">
      <c r="A1820" s="117"/>
      <c r="B1820" s="117"/>
      <c r="C1820" s="98" t="s">
        <v>46</v>
      </c>
      <c r="D1820" s="38" t="s">
        <v>290</v>
      </c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23"/>
      <c r="AB1820" s="112"/>
      <c r="AC1820" s="246"/>
      <c r="AD1820" s="246"/>
      <c r="AE1820" s="246"/>
      <c r="AF1820" s="246"/>
      <c r="AG1820" s="246"/>
      <c r="AH1820" s="246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246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246"/>
      <c r="CG1820" s="582"/>
      <c r="CH1820" s="582"/>
      <c r="CI1820" s="112"/>
      <c r="CJ1820" s="112"/>
      <c r="CK1820" s="112"/>
    </row>
    <row r="1821" spans="1:89" hidden="1" outlineLevel="2">
      <c r="A1821" s="117"/>
      <c r="B1821" s="117"/>
      <c r="C1821" s="95" t="s">
        <v>124</v>
      </c>
      <c r="D1821" s="122" t="s">
        <v>101</v>
      </c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24"/>
      <c r="AB1821" s="112"/>
      <c r="AC1821" s="246"/>
      <c r="AD1821" s="246"/>
      <c r="AE1821" s="246"/>
      <c r="AF1821" s="246"/>
      <c r="AG1821" s="246"/>
      <c r="AH1821" s="246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246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246"/>
      <c r="CG1821" s="582"/>
      <c r="CH1821" s="582"/>
      <c r="CI1821" s="112"/>
      <c r="CJ1821" s="112"/>
      <c r="CK1821" s="112"/>
    </row>
    <row r="1822" spans="1:89" hidden="1" outlineLevel="2">
      <c r="A1822" s="117"/>
      <c r="B1822" s="117"/>
      <c r="C1822" s="99"/>
      <c r="D1822" s="117"/>
      <c r="E1822" s="124"/>
      <c r="F1822" s="124"/>
      <c r="G1822" s="111">
        <f>J1822+O1822+P1822+Q1822+R1822</f>
        <v>0</v>
      </c>
      <c r="H1822" s="225">
        <f t="shared" ref="H1822:J1824" si="2456">SUM(I1822:L1822)</f>
        <v>0</v>
      </c>
      <c r="I1822" s="225">
        <f t="shared" si="2456"/>
        <v>0</v>
      </c>
      <c r="J1822" s="111">
        <f t="shared" si="2456"/>
        <v>0</v>
      </c>
      <c r="K1822" s="123"/>
      <c r="L1822" s="123"/>
      <c r="M1822" s="123"/>
      <c r="N1822" s="123"/>
      <c r="O1822" s="123"/>
      <c r="P1822" s="123"/>
      <c r="Q1822" s="123"/>
      <c r="R1822" s="123"/>
      <c r="S1822" s="221"/>
      <c r="T1822" s="123"/>
      <c r="U1822" s="123"/>
      <c r="V1822" s="123"/>
      <c r="W1822" s="123"/>
      <c r="X1822" s="123"/>
      <c r="Y1822" s="123"/>
      <c r="Z1822" s="221"/>
      <c r="AA1822" s="124"/>
      <c r="AB1822" s="111">
        <f>AI1822+AX1822+BA1822+BD1822+BG1822</f>
        <v>0</v>
      </c>
      <c r="AC1822" s="247"/>
      <c r="AD1822" s="247"/>
      <c r="AE1822" s="247"/>
      <c r="AF1822" s="247"/>
      <c r="AG1822" s="247"/>
      <c r="AH1822" s="247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221"/>
      <c r="BK1822" s="221"/>
      <c r="BL1822" s="221"/>
      <c r="BM1822" s="124"/>
      <c r="BN1822" s="124"/>
      <c r="BO1822" s="124"/>
      <c r="BP1822" s="124"/>
      <c r="BQ1822" s="111">
        <f>SUM(BS1822:BW1822)</f>
        <v>0</v>
      </c>
      <c r="BR1822" s="247"/>
      <c r="BS1822" s="123"/>
      <c r="BT1822" s="123"/>
      <c r="BU1822" s="123"/>
      <c r="BV1822" s="123"/>
      <c r="BW1822" s="123"/>
      <c r="BX1822" s="221"/>
      <c r="BY1822" s="221"/>
      <c r="BZ1822" s="111">
        <f>SUM(CA1822:CD1822)</f>
        <v>0</v>
      </c>
      <c r="CA1822" s="123"/>
      <c r="CB1822" s="123"/>
      <c r="CC1822" s="123"/>
      <c r="CD1822" s="123"/>
      <c r="CE1822" s="221"/>
      <c r="CF1822" s="229"/>
      <c r="CG1822" s="578"/>
      <c r="CH1822" s="578"/>
      <c r="CI1822" s="124"/>
      <c r="CJ1822" s="124"/>
      <c r="CK1822" s="117"/>
    </row>
    <row r="1823" spans="1:89" hidden="1" outlineLevel="2">
      <c r="A1823" s="117"/>
      <c r="B1823" s="117"/>
      <c r="C1823" s="99"/>
      <c r="D1823" s="117"/>
      <c r="E1823" s="124"/>
      <c r="F1823" s="124"/>
      <c r="G1823" s="111">
        <f>J1823+O1823+P1823+Q1823+R1823</f>
        <v>0</v>
      </c>
      <c r="H1823" s="225">
        <f t="shared" si="2456"/>
        <v>0</v>
      </c>
      <c r="I1823" s="225">
        <f t="shared" si="2456"/>
        <v>0</v>
      </c>
      <c r="J1823" s="111">
        <f t="shared" si="2456"/>
        <v>0</v>
      </c>
      <c r="K1823" s="90"/>
      <c r="L1823" s="90"/>
      <c r="M1823" s="90"/>
      <c r="N1823" s="90"/>
      <c r="O1823" s="90"/>
      <c r="P1823" s="90"/>
      <c r="Q1823" s="90"/>
      <c r="R1823" s="90"/>
      <c r="S1823" s="224"/>
      <c r="T1823" s="87"/>
      <c r="U1823" s="87"/>
      <c r="V1823" s="87"/>
      <c r="W1823" s="87"/>
      <c r="X1823" s="87"/>
      <c r="Y1823" s="87"/>
      <c r="Z1823" s="222"/>
      <c r="AA1823" s="124"/>
      <c r="AB1823" s="111">
        <f>AI1823+AX1823+BA1823+BD1823+BG1823</f>
        <v>0</v>
      </c>
      <c r="AC1823" s="247"/>
      <c r="AD1823" s="247"/>
      <c r="AE1823" s="247"/>
      <c r="AF1823" s="247"/>
      <c r="AG1823" s="247"/>
      <c r="AH1823" s="247"/>
      <c r="AI1823" s="87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221"/>
      <c r="BK1823" s="221"/>
      <c r="BL1823" s="221"/>
      <c r="BM1823" s="124"/>
      <c r="BN1823" s="124"/>
      <c r="BO1823" s="124"/>
      <c r="BP1823" s="124"/>
      <c r="BQ1823" s="111">
        <f>SUM(BS1823:BW1823)</f>
        <v>0</v>
      </c>
      <c r="BR1823" s="247"/>
      <c r="BS1823" s="87"/>
      <c r="BT1823" s="87"/>
      <c r="BU1823" s="87"/>
      <c r="BV1823" s="87"/>
      <c r="BW1823" s="87"/>
      <c r="BX1823" s="222"/>
      <c r="BY1823" s="222"/>
      <c r="BZ1823" s="111">
        <f>SUM(CA1823:CD1823)</f>
        <v>0</v>
      </c>
      <c r="CA1823" s="87"/>
      <c r="CB1823" s="87"/>
      <c r="CC1823" s="87"/>
      <c r="CD1823" s="87"/>
      <c r="CE1823" s="222"/>
      <c r="CF1823" s="226"/>
      <c r="CG1823" s="568"/>
      <c r="CH1823" s="568"/>
      <c r="CI1823" s="124"/>
      <c r="CJ1823" s="124"/>
      <c r="CK1823" s="117"/>
    </row>
    <row r="1824" spans="1:89" hidden="1" outlineLevel="2">
      <c r="A1824" s="117"/>
      <c r="B1824" s="117"/>
      <c r="C1824" s="99" t="s">
        <v>104</v>
      </c>
      <c r="D1824" s="117"/>
      <c r="E1824" s="124"/>
      <c r="F1824" s="124"/>
      <c r="G1824" s="111">
        <f>J1824+O1824+P1824+Q1824+R1824</f>
        <v>0</v>
      </c>
      <c r="H1824" s="225">
        <f t="shared" si="2456"/>
        <v>0</v>
      </c>
      <c r="I1824" s="225">
        <f t="shared" si="2456"/>
        <v>0</v>
      </c>
      <c r="J1824" s="111">
        <f t="shared" si="2456"/>
        <v>0</v>
      </c>
      <c r="K1824" s="90"/>
      <c r="L1824" s="90"/>
      <c r="M1824" s="90"/>
      <c r="N1824" s="90"/>
      <c r="O1824" s="90"/>
      <c r="P1824" s="90"/>
      <c r="Q1824" s="90"/>
      <c r="R1824" s="90"/>
      <c r="S1824" s="224"/>
      <c r="T1824" s="87"/>
      <c r="U1824" s="87"/>
      <c r="V1824" s="87"/>
      <c r="W1824" s="87"/>
      <c r="X1824" s="87"/>
      <c r="Y1824" s="87"/>
      <c r="Z1824" s="222"/>
      <c r="AA1824" s="124"/>
      <c r="AB1824" s="111">
        <f>AI1824+AX1824+BA1824+BD1824+BG1824</f>
        <v>0</v>
      </c>
      <c r="AC1824" s="247"/>
      <c r="AD1824" s="247"/>
      <c r="AE1824" s="247"/>
      <c r="AF1824" s="247"/>
      <c r="AG1824" s="247"/>
      <c r="AH1824" s="247"/>
      <c r="AI1824" s="87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221"/>
      <c r="BK1824" s="221"/>
      <c r="BL1824" s="221"/>
      <c r="BM1824" s="124"/>
      <c r="BN1824" s="124"/>
      <c r="BO1824" s="124"/>
      <c r="BP1824" s="124"/>
      <c r="BQ1824" s="111">
        <f>SUM(BS1824:BW1824)</f>
        <v>0</v>
      </c>
      <c r="BR1824" s="247"/>
      <c r="BS1824" s="87"/>
      <c r="BT1824" s="87"/>
      <c r="BU1824" s="87"/>
      <c r="BV1824" s="87"/>
      <c r="BW1824" s="87"/>
      <c r="BX1824" s="222"/>
      <c r="BY1824" s="222"/>
      <c r="BZ1824" s="111">
        <f>SUM(CA1824:CD1824)</f>
        <v>0</v>
      </c>
      <c r="CA1824" s="87"/>
      <c r="CB1824" s="87"/>
      <c r="CC1824" s="87"/>
      <c r="CD1824" s="87"/>
      <c r="CE1824" s="222"/>
      <c r="CF1824" s="226"/>
      <c r="CG1824" s="568"/>
      <c r="CH1824" s="568"/>
      <c r="CI1824" s="124"/>
      <c r="CJ1824" s="124"/>
      <c r="CK1824" s="117"/>
    </row>
    <row r="1825" spans="1:89" hidden="1" outlineLevel="2">
      <c r="A1825" s="117"/>
      <c r="B1825" s="117"/>
      <c r="C1825" s="97"/>
      <c r="D1825" s="124" t="s">
        <v>13</v>
      </c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24"/>
      <c r="AB1825" s="111">
        <f>SUM(AB1822:AB1824)</f>
        <v>0</v>
      </c>
      <c r="AC1825" s="247"/>
      <c r="AD1825" s="247"/>
      <c r="AE1825" s="247"/>
      <c r="AF1825" s="247"/>
      <c r="AG1825" s="247"/>
      <c r="AH1825" s="247"/>
      <c r="AI1825" s="111">
        <f>SUM(AI1822:AI1824)</f>
        <v>0</v>
      </c>
      <c r="AJ1825" s="111">
        <f>SUM(AJ1822:AJ1824)</f>
        <v>0</v>
      </c>
      <c r="AK1825" s="111">
        <f t="shared" ref="AK1825:BI1825" si="2457">SUM(AK1822:AK1824)</f>
        <v>0</v>
      </c>
      <c r="AL1825" s="111">
        <f t="shared" si="2457"/>
        <v>0</v>
      </c>
      <c r="AM1825" s="111">
        <f t="shared" si="2457"/>
        <v>0</v>
      </c>
      <c r="AN1825" s="111">
        <f t="shared" si="2457"/>
        <v>0</v>
      </c>
      <c r="AO1825" s="111">
        <f t="shared" si="2457"/>
        <v>0</v>
      </c>
      <c r="AP1825" s="111">
        <f t="shared" si="2457"/>
        <v>0</v>
      </c>
      <c r="AQ1825" s="111">
        <f t="shared" si="2457"/>
        <v>0</v>
      </c>
      <c r="AR1825" s="111">
        <f t="shared" si="2457"/>
        <v>0</v>
      </c>
      <c r="AS1825" s="111">
        <f t="shared" si="2457"/>
        <v>0</v>
      </c>
      <c r="AT1825" s="111">
        <f t="shared" si="2457"/>
        <v>0</v>
      </c>
      <c r="AU1825" s="111">
        <f t="shared" si="2457"/>
        <v>0</v>
      </c>
      <c r="AV1825" s="111">
        <f t="shared" si="2457"/>
        <v>0</v>
      </c>
      <c r="AW1825" s="111">
        <f t="shared" si="2457"/>
        <v>0</v>
      </c>
      <c r="AX1825" s="111">
        <f t="shared" si="2457"/>
        <v>0</v>
      </c>
      <c r="AY1825" s="111">
        <f t="shared" si="2457"/>
        <v>0</v>
      </c>
      <c r="AZ1825" s="111">
        <f t="shared" si="2457"/>
        <v>0</v>
      </c>
      <c r="BA1825" s="111">
        <f t="shared" si="2457"/>
        <v>0</v>
      </c>
      <c r="BB1825" s="111">
        <f t="shared" si="2457"/>
        <v>0</v>
      </c>
      <c r="BC1825" s="111">
        <f t="shared" si="2457"/>
        <v>0</v>
      </c>
      <c r="BD1825" s="111">
        <f t="shared" si="2457"/>
        <v>0</v>
      </c>
      <c r="BE1825" s="111">
        <f t="shared" si="2457"/>
        <v>0</v>
      </c>
      <c r="BF1825" s="111">
        <f t="shared" si="2457"/>
        <v>0</v>
      </c>
      <c r="BG1825" s="111">
        <f t="shared" si="2457"/>
        <v>0</v>
      </c>
      <c r="BH1825" s="111">
        <f t="shared" si="2457"/>
        <v>0</v>
      </c>
      <c r="BI1825" s="111">
        <f t="shared" si="2457"/>
        <v>0</v>
      </c>
      <c r="BJ1825" s="225">
        <f>SUM(BJ1822:BJ1824)</f>
        <v>0</v>
      </c>
      <c r="BK1825" s="225">
        <f>SUM(BK1822:BK1824)</f>
        <v>0</v>
      </c>
      <c r="BL1825" s="225">
        <f>SUM(BL1822:BL1824)</f>
        <v>0</v>
      </c>
      <c r="BM1825" s="112"/>
      <c r="BN1825" s="112"/>
      <c r="BO1825" s="112"/>
      <c r="BP1825" s="112"/>
      <c r="BQ1825" s="111">
        <f t="shared" ref="BQ1825:CD1825" si="2458">SUM(BQ1822:BQ1824)</f>
        <v>0</v>
      </c>
      <c r="BR1825" s="247"/>
      <c r="BS1825" s="111">
        <f t="shared" si="2458"/>
        <v>0</v>
      </c>
      <c r="BT1825" s="111">
        <f t="shared" si="2458"/>
        <v>0</v>
      </c>
      <c r="BU1825" s="111">
        <f t="shared" si="2458"/>
        <v>0</v>
      </c>
      <c r="BV1825" s="111">
        <f t="shared" si="2458"/>
        <v>0</v>
      </c>
      <c r="BW1825" s="111">
        <f t="shared" si="2458"/>
        <v>0</v>
      </c>
      <c r="BX1825" s="225">
        <f>SUM(BX1822:BX1824)</f>
        <v>0</v>
      </c>
      <c r="BY1825" s="225">
        <f>SUM(BY1822:BY1824)</f>
        <v>0</v>
      </c>
      <c r="BZ1825" s="111">
        <f t="shared" si="2458"/>
        <v>0</v>
      </c>
      <c r="CA1825" s="111">
        <f t="shared" si="2458"/>
        <v>0</v>
      </c>
      <c r="CB1825" s="111">
        <f t="shared" si="2458"/>
        <v>0</v>
      </c>
      <c r="CC1825" s="111">
        <f t="shared" si="2458"/>
        <v>0</v>
      </c>
      <c r="CD1825" s="111">
        <f t="shared" si="2458"/>
        <v>0</v>
      </c>
      <c r="CE1825" s="225">
        <f>SUM(CE1822:CE1824)</f>
        <v>0</v>
      </c>
      <c r="CF1825" s="247"/>
      <c r="CG1825" s="570"/>
      <c r="CH1825" s="570"/>
      <c r="CI1825" s="112"/>
      <c r="CJ1825" s="112"/>
      <c r="CK1825" s="112"/>
    </row>
    <row r="1826" spans="1:89" hidden="1" outlineLevel="2">
      <c r="A1826" s="117"/>
      <c r="B1826" s="117"/>
      <c r="C1826" s="95" t="s">
        <v>125</v>
      </c>
      <c r="D1826" s="122" t="s">
        <v>105</v>
      </c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24"/>
      <c r="AB1826" s="112"/>
      <c r="AC1826" s="246"/>
      <c r="AD1826" s="246"/>
      <c r="AE1826" s="246"/>
      <c r="AF1826" s="246"/>
      <c r="AG1826" s="246"/>
      <c r="AH1826" s="246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246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246"/>
      <c r="CG1826" s="582"/>
      <c r="CH1826" s="582"/>
      <c r="CI1826" s="112"/>
      <c r="CJ1826" s="112"/>
      <c r="CK1826" s="112"/>
    </row>
    <row r="1827" spans="1:89" hidden="1" outlineLevel="2">
      <c r="A1827" s="117"/>
      <c r="B1827" s="117"/>
      <c r="C1827" s="100"/>
      <c r="D1827" s="117"/>
      <c r="E1827" s="124"/>
      <c r="F1827" s="124"/>
      <c r="G1827" s="111">
        <f>J1827+O1827+P1827+Q1827+R1827</f>
        <v>0</v>
      </c>
      <c r="H1827" s="225">
        <f t="shared" ref="H1827:J1829" si="2459">SUM(I1827:L1827)</f>
        <v>0</v>
      </c>
      <c r="I1827" s="225">
        <f t="shared" si="2459"/>
        <v>0</v>
      </c>
      <c r="J1827" s="111">
        <f t="shared" si="2459"/>
        <v>0</v>
      </c>
      <c r="K1827" s="123"/>
      <c r="L1827" s="123"/>
      <c r="M1827" s="123"/>
      <c r="N1827" s="123"/>
      <c r="O1827" s="123"/>
      <c r="P1827" s="123"/>
      <c r="Q1827" s="123"/>
      <c r="R1827" s="123"/>
      <c r="S1827" s="221"/>
      <c r="T1827" s="123"/>
      <c r="U1827" s="123"/>
      <c r="V1827" s="123"/>
      <c r="W1827" s="123"/>
      <c r="X1827" s="123"/>
      <c r="Y1827" s="123"/>
      <c r="Z1827" s="221"/>
      <c r="AA1827" s="124"/>
      <c r="AB1827" s="111">
        <f>AI1827+AX1827+BA1827+BD1827+BG1827</f>
        <v>0</v>
      </c>
      <c r="AC1827" s="247"/>
      <c r="AD1827" s="247"/>
      <c r="AE1827" s="247"/>
      <c r="AF1827" s="247"/>
      <c r="AG1827" s="247"/>
      <c r="AH1827" s="247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221"/>
      <c r="BK1827" s="221"/>
      <c r="BL1827" s="221"/>
      <c r="BM1827" s="124"/>
      <c r="BN1827" s="124"/>
      <c r="BO1827" s="124"/>
      <c r="BP1827" s="124"/>
      <c r="BQ1827" s="111">
        <f>SUM(BS1827:BW1827)</f>
        <v>0</v>
      </c>
      <c r="BR1827" s="247"/>
      <c r="BS1827" s="123"/>
      <c r="BT1827" s="123"/>
      <c r="BU1827" s="123"/>
      <c r="BV1827" s="123"/>
      <c r="BW1827" s="123"/>
      <c r="BX1827" s="221"/>
      <c r="BY1827" s="221"/>
      <c r="BZ1827" s="111">
        <f>SUM(CA1827:CD1827)</f>
        <v>0</v>
      </c>
      <c r="CA1827" s="123"/>
      <c r="CB1827" s="123"/>
      <c r="CC1827" s="123"/>
      <c r="CD1827" s="123"/>
      <c r="CE1827" s="221"/>
      <c r="CF1827" s="229"/>
      <c r="CG1827" s="578"/>
      <c r="CH1827" s="578"/>
      <c r="CI1827" s="124"/>
      <c r="CJ1827" s="124"/>
      <c r="CK1827" s="117"/>
    </row>
    <row r="1828" spans="1:89" hidden="1" outlineLevel="2">
      <c r="A1828" s="117"/>
      <c r="B1828" s="117"/>
      <c r="C1828" s="100"/>
      <c r="D1828" s="117"/>
      <c r="E1828" s="124"/>
      <c r="F1828" s="124"/>
      <c r="G1828" s="111">
        <f>J1828+O1828+P1828+Q1828+R1828</f>
        <v>0</v>
      </c>
      <c r="H1828" s="225">
        <f t="shared" si="2459"/>
        <v>0</v>
      </c>
      <c r="I1828" s="225">
        <f t="shared" si="2459"/>
        <v>0</v>
      </c>
      <c r="J1828" s="111">
        <f t="shared" si="2459"/>
        <v>0</v>
      </c>
      <c r="K1828" s="90"/>
      <c r="L1828" s="90"/>
      <c r="M1828" s="90"/>
      <c r="N1828" s="90"/>
      <c r="O1828" s="90"/>
      <c r="P1828" s="90"/>
      <c r="Q1828" s="90"/>
      <c r="R1828" s="90"/>
      <c r="S1828" s="224"/>
      <c r="T1828" s="87"/>
      <c r="U1828" s="87"/>
      <c r="V1828" s="87"/>
      <c r="W1828" s="87"/>
      <c r="X1828" s="87"/>
      <c r="Y1828" s="87"/>
      <c r="Z1828" s="222"/>
      <c r="AA1828" s="124"/>
      <c r="AB1828" s="111">
        <f>AI1828+AX1828+BA1828+BD1828+BG1828</f>
        <v>0</v>
      </c>
      <c r="AC1828" s="247"/>
      <c r="AD1828" s="247"/>
      <c r="AE1828" s="247"/>
      <c r="AF1828" s="247"/>
      <c r="AG1828" s="247"/>
      <c r="AH1828" s="247"/>
      <c r="AI1828" s="87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221"/>
      <c r="BK1828" s="221"/>
      <c r="BL1828" s="221"/>
      <c r="BM1828" s="124"/>
      <c r="BN1828" s="124"/>
      <c r="BO1828" s="124"/>
      <c r="BP1828" s="124"/>
      <c r="BQ1828" s="111">
        <f>SUM(BS1828:BW1828)</f>
        <v>0</v>
      </c>
      <c r="BR1828" s="247"/>
      <c r="BS1828" s="123"/>
      <c r="BT1828" s="123"/>
      <c r="BU1828" s="123"/>
      <c r="BV1828" s="123"/>
      <c r="BW1828" s="123"/>
      <c r="BX1828" s="221"/>
      <c r="BY1828" s="221"/>
      <c r="BZ1828" s="111">
        <f>SUM(CA1828:CD1828)</f>
        <v>0</v>
      </c>
      <c r="CA1828" s="123"/>
      <c r="CB1828" s="123"/>
      <c r="CC1828" s="123"/>
      <c r="CD1828" s="123"/>
      <c r="CE1828" s="221"/>
      <c r="CF1828" s="229"/>
      <c r="CG1828" s="578"/>
      <c r="CH1828" s="578"/>
      <c r="CI1828" s="124"/>
      <c r="CJ1828" s="124"/>
      <c r="CK1828" s="117"/>
    </row>
    <row r="1829" spans="1:89" hidden="1" outlineLevel="2">
      <c r="A1829" s="117"/>
      <c r="B1829" s="117"/>
      <c r="C1829" s="100" t="s">
        <v>104</v>
      </c>
      <c r="D1829" s="117"/>
      <c r="E1829" s="124"/>
      <c r="F1829" s="124"/>
      <c r="G1829" s="111">
        <f>J1829+O1829+P1829+Q1829+R1829</f>
        <v>0</v>
      </c>
      <c r="H1829" s="225">
        <f t="shared" si="2459"/>
        <v>0</v>
      </c>
      <c r="I1829" s="225">
        <f t="shared" si="2459"/>
        <v>0</v>
      </c>
      <c r="J1829" s="111">
        <f t="shared" si="2459"/>
        <v>0</v>
      </c>
      <c r="K1829" s="90"/>
      <c r="L1829" s="90"/>
      <c r="M1829" s="90"/>
      <c r="N1829" s="90"/>
      <c r="O1829" s="90"/>
      <c r="P1829" s="90"/>
      <c r="Q1829" s="90"/>
      <c r="R1829" s="90"/>
      <c r="S1829" s="224"/>
      <c r="T1829" s="87"/>
      <c r="U1829" s="87"/>
      <c r="V1829" s="87"/>
      <c r="W1829" s="87"/>
      <c r="X1829" s="87"/>
      <c r="Y1829" s="87"/>
      <c r="Z1829" s="222"/>
      <c r="AA1829" s="124"/>
      <c r="AB1829" s="111">
        <f>AI1829+AX1829+BA1829+BD1829+BG1829</f>
        <v>0</v>
      </c>
      <c r="AC1829" s="247"/>
      <c r="AD1829" s="247"/>
      <c r="AE1829" s="247"/>
      <c r="AF1829" s="247"/>
      <c r="AG1829" s="247"/>
      <c r="AH1829" s="247"/>
      <c r="AI1829" s="87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221"/>
      <c r="BK1829" s="221"/>
      <c r="BL1829" s="221"/>
      <c r="BM1829" s="124"/>
      <c r="BN1829" s="124"/>
      <c r="BO1829" s="124"/>
      <c r="BP1829" s="124"/>
      <c r="BQ1829" s="111">
        <f>SUM(BS1829:BW1829)</f>
        <v>0</v>
      </c>
      <c r="BR1829" s="247"/>
      <c r="BS1829" s="123"/>
      <c r="BT1829" s="123"/>
      <c r="BU1829" s="123"/>
      <c r="BV1829" s="123"/>
      <c r="BW1829" s="123"/>
      <c r="BX1829" s="221"/>
      <c r="BY1829" s="221"/>
      <c r="BZ1829" s="111">
        <f>SUM(CA1829:CD1829)</f>
        <v>0</v>
      </c>
      <c r="CA1829" s="123"/>
      <c r="CB1829" s="123"/>
      <c r="CC1829" s="123"/>
      <c r="CD1829" s="123"/>
      <c r="CE1829" s="221"/>
      <c r="CF1829" s="229"/>
      <c r="CG1829" s="578"/>
      <c r="CH1829" s="578"/>
      <c r="CI1829" s="124"/>
      <c r="CJ1829" s="124"/>
      <c r="CK1829" s="117"/>
    </row>
    <row r="1830" spans="1:89" hidden="1" outlineLevel="2">
      <c r="A1830" s="117"/>
      <c r="B1830" s="117"/>
      <c r="C1830" s="97"/>
      <c r="D1830" s="124" t="s">
        <v>13</v>
      </c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24"/>
      <c r="AB1830" s="111">
        <f>SUM(AB1827:AB1829)</f>
        <v>0</v>
      </c>
      <c r="AC1830" s="247"/>
      <c r="AD1830" s="247"/>
      <c r="AE1830" s="247"/>
      <c r="AF1830" s="247"/>
      <c r="AG1830" s="247"/>
      <c r="AH1830" s="247"/>
      <c r="AI1830" s="111">
        <f>SUM(AI1827:AI1829)</f>
        <v>0</v>
      </c>
      <c r="AJ1830" s="111">
        <f>SUM(AJ1827:AJ1829)</f>
        <v>0</v>
      </c>
      <c r="AK1830" s="111">
        <f t="shared" ref="AK1830:BI1830" si="2460">SUM(AK1827:AK1829)</f>
        <v>0</v>
      </c>
      <c r="AL1830" s="111">
        <f t="shared" si="2460"/>
        <v>0</v>
      </c>
      <c r="AM1830" s="111">
        <f t="shared" si="2460"/>
        <v>0</v>
      </c>
      <c r="AN1830" s="111">
        <f t="shared" si="2460"/>
        <v>0</v>
      </c>
      <c r="AO1830" s="111">
        <f t="shared" si="2460"/>
        <v>0</v>
      </c>
      <c r="AP1830" s="111">
        <f t="shared" si="2460"/>
        <v>0</v>
      </c>
      <c r="AQ1830" s="111">
        <f t="shared" si="2460"/>
        <v>0</v>
      </c>
      <c r="AR1830" s="111">
        <f t="shared" si="2460"/>
        <v>0</v>
      </c>
      <c r="AS1830" s="111">
        <f t="shared" si="2460"/>
        <v>0</v>
      </c>
      <c r="AT1830" s="111">
        <f t="shared" si="2460"/>
        <v>0</v>
      </c>
      <c r="AU1830" s="111">
        <f t="shared" si="2460"/>
        <v>0</v>
      </c>
      <c r="AV1830" s="111">
        <f t="shared" si="2460"/>
        <v>0</v>
      </c>
      <c r="AW1830" s="111">
        <f t="shared" si="2460"/>
        <v>0</v>
      </c>
      <c r="AX1830" s="111">
        <f t="shared" si="2460"/>
        <v>0</v>
      </c>
      <c r="AY1830" s="111">
        <f t="shared" si="2460"/>
        <v>0</v>
      </c>
      <c r="AZ1830" s="111">
        <f t="shared" si="2460"/>
        <v>0</v>
      </c>
      <c r="BA1830" s="111">
        <f t="shared" si="2460"/>
        <v>0</v>
      </c>
      <c r="BB1830" s="111">
        <f t="shared" si="2460"/>
        <v>0</v>
      </c>
      <c r="BC1830" s="111">
        <f t="shared" si="2460"/>
        <v>0</v>
      </c>
      <c r="BD1830" s="111">
        <f t="shared" si="2460"/>
        <v>0</v>
      </c>
      <c r="BE1830" s="111">
        <f t="shared" si="2460"/>
        <v>0</v>
      </c>
      <c r="BF1830" s="111">
        <f t="shared" si="2460"/>
        <v>0</v>
      </c>
      <c r="BG1830" s="111">
        <f t="shared" si="2460"/>
        <v>0</v>
      </c>
      <c r="BH1830" s="111">
        <f t="shared" si="2460"/>
        <v>0</v>
      </c>
      <c r="BI1830" s="111">
        <f t="shared" si="2460"/>
        <v>0</v>
      </c>
      <c r="BJ1830" s="225">
        <f>SUM(BJ1827:BJ1829)</f>
        <v>0</v>
      </c>
      <c r="BK1830" s="225">
        <f>SUM(BK1827:BK1829)</f>
        <v>0</v>
      </c>
      <c r="BL1830" s="225">
        <f>SUM(BL1827:BL1829)</f>
        <v>0</v>
      </c>
      <c r="BM1830" s="112"/>
      <c r="BN1830" s="112"/>
      <c r="BO1830" s="112"/>
      <c r="BP1830" s="112"/>
      <c r="BQ1830" s="111">
        <f t="shared" ref="BQ1830:CD1830" si="2461">SUM(BQ1827:BQ1829)</f>
        <v>0</v>
      </c>
      <c r="BR1830" s="247"/>
      <c r="BS1830" s="111">
        <f t="shared" si="2461"/>
        <v>0</v>
      </c>
      <c r="BT1830" s="111">
        <f t="shared" si="2461"/>
        <v>0</v>
      </c>
      <c r="BU1830" s="111">
        <f t="shared" si="2461"/>
        <v>0</v>
      </c>
      <c r="BV1830" s="111">
        <f t="shared" si="2461"/>
        <v>0</v>
      </c>
      <c r="BW1830" s="111">
        <f t="shared" si="2461"/>
        <v>0</v>
      </c>
      <c r="BX1830" s="225">
        <f>SUM(BX1827:BX1829)</f>
        <v>0</v>
      </c>
      <c r="BY1830" s="225">
        <f>SUM(BY1827:BY1829)</f>
        <v>0</v>
      </c>
      <c r="BZ1830" s="111">
        <f t="shared" si="2461"/>
        <v>0</v>
      </c>
      <c r="CA1830" s="111">
        <f t="shared" si="2461"/>
        <v>0</v>
      </c>
      <c r="CB1830" s="111">
        <f t="shared" si="2461"/>
        <v>0</v>
      </c>
      <c r="CC1830" s="111">
        <f t="shared" si="2461"/>
        <v>0</v>
      </c>
      <c r="CD1830" s="111">
        <f t="shared" si="2461"/>
        <v>0</v>
      </c>
      <c r="CE1830" s="225">
        <f>SUM(CE1827:CE1829)</f>
        <v>0</v>
      </c>
      <c r="CF1830" s="247"/>
      <c r="CG1830" s="570"/>
      <c r="CH1830" s="570"/>
      <c r="CI1830" s="112"/>
      <c r="CJ1830" s="112"/>
      <c r="CK1830" s="112"/>
    </row>
    <row r="1831" spans="1:89" ht="78.75" hidden="1" outlineLevel="2">
      <c r="A1831" s="119"/>
      <c r="B1831" s="119"/>
      <c r="C1831" s="101">
        <v>2</v>
      </c>
      <c r="D1831" s="25" t="s">
        <v>291</v>
      </c>
      <c r="E1831" s="173"/>
      <c r="F1831" s="173"/>
      <c r="G1831" s="173"/>
      <c r="H1831" s="173"/>
      <c r="I1831" s="173"/>
      <c r="J1831" s="173"/>
      <c r="K1831" s="173"/>
      <c r="L1831" s="173"/>
      <c r="M1831" s="173"/>
      <c r="N1831" s="173"/>
      <c r="O1831" s="173"/>
      <c r="P1831" s="173"/>
      <c r="Q1831" s="173"/>
      <c r="R1831" s="173"/>
      <c r="S1831" s="173"/>
      <c r="T1831" s="173"/>
      <c r="U1831" s="173"/>
      <c r="V1831" s="173"/>
      <c r="W1831" s="173"/>
      <c r="X1831" s="173"/>
      <c r="Y1831" s="173"/>
      <c r="Z1831" s="173"/>
      <c r="AA1831" s="173"/>
      <c r="AB1831" s="173"/>
      <c r="AC1831" s="252"/>
      <c r="AD1831" s="252"/>
      <c r="AE1831" s="252"/>
      <c r="AF1831" s="252"/>
      <c r="AG1831" s="252"/>
      <c r="AH1831" s="252"/>
      <c r="AI1831" s="173"/>
      <c r="AJ1831" s="164">
        <f>AJ1837+AJ1842+AJ1847+AJ1852+AJ1857+AJ1862+AJ1868+AJ1873+AJ1878+AJ1883+AJ1888+AJ1893</f>
        <v>0</v>
      </c>
      <c r="AK1831" s="164">
        <f>AK1837+AK1842+AK1847+AK1852+AK1857+AK1862+AK1868+AK1873+AK1878+AK1883+AK1888+AK1893</f>
        <v>0</v>
      </c>
      <c r="AL1831" s="173"/>
      <c r="AM1831" s="164">
        <f>AM1837+AM1842+AM1847+AM1852+AM1857+AM1862+AM1868+AM1873+AM1878+AM1883+AM1888+AM1893</f>
        <v>0</v>
      </c>
      <c r="AN1831" s="164">
        <f>AN1837+AN1842+AN1847+AN1852+AN1857+AN1862+AN1868+AN1873+AN1878+AN1883+AN1888+AN1893</f>
        <v>0</v>
      </c>
      <c r="AO1831" s="173"/>
      <c r="AP1831" s="164">
        <f>AP1837+AP1842+AP1847+AP1852+AP1857+AP1862+AP1868+AP1873+AP1878+AP1883+AP1888+AP1893</f>
        <v>0</v>
      </c>
      <c r="AQ1831" s="164">
        <f>AQ1837+AQ1842+AQ1847+AQ1852+AQ1857+AQ1862+AQ1868+AQ1873+AQ1878+AQ1883+AQ1888+AQ1893</f>
        <v>0</v>
      </c>
      <c r="AR1831" s="173"/>
      <c r="AS1831" s="164">
        <f>AS1837+AS1842+AS1847+AS1852+AS1857+AS1862+AS1868+AS1873+AS1878+AS1883+AS1888+AS1893</f>
        <v>0</v>
      </c>
      <c r="AT1831" s="164">
        <f>AT1837+AT1842+AT1847+AT1852+AT1857+AT1862+AT1868+AT1873+AT1878+AT1883+AT1888+AT1893</f>
        <v>0</v>
      </c>
      <c r="AU1831" s="173"/>
      <c r="AV1831" s="164">
        <f>AV1837+AV1842+AV1847+AV1852+AV1857+AV1862+AV1868+AV1873+AV1878+AV1883+AV1888+AV1893</f>
        <v>0</v>
      </c>
      <c r="AW1831" s="164">
        <f>AW1837+AW1842+AW1847+AW1852+AW1857+AW1862+AW1868+AW1873+AW1878+AW1883+AW1888+AW1893</f>
        <v>0</v>
      </c>
      <c r="AX1831" s="173"/>
      <c r="AY1831" s="164">
        <f>AY1837+AY1842+AY1847+AY1852+AY1857+AY1862+AY1868+AY1873+AY1878+AY1883+AY1888+AY1893</f>
        <v>0</v>
      </c>
      <c r="AZ1831" s="164">
        <f>AZ1837+AZ1842+AZ1847+AZ1852+AZ1857+AZ1862+AZ1868+AZ1873+AZ1878+AZ1883+AZ1888+AZ1893</f>
        <v>0</v>
      </c>
      <c r="BA1831" s="173"/>
      <c r="BB1831" s="164">
        <f>BB1837+BB1842+BB1847+BB1852+BB1857+BB1862+BB1868+BB1873+BB1878+BB1883+BB1888+BB1893</f>
        <v>0</v>
      </c>
      <c r="BC1831" s="164">
        <f>BC1837+BC1842+BC1847+BC1852+BC1857+BC1862+BC1868+BC1873+BC1878+BC1883+BC1888+BC1893</f>
        <v>0</v>
      </c>
      <c r="BD1831" s="173"/>
      <c r="BE1831" s="164">
        <f>BE1837+BE1842+BE1847+BE1852+BE1857+BE1862+BE1868+BE1873+BE1878+BE1883+BE1888+BE1893</f>
        <v>0</v>
      </c>
      <c r="BF1831" s="164">
        <f>BF1837+BF1842+BF1847+BF1852+BF1857+BF1862+BF1868+BF1873+BF1878+BF1883+BF1888+BF1893</f>
        <v>0</v>
      </c>
      <c r="BG1831" s="173"/>
      <c r="BH1831" s="164">
        <f>BH1837+BH1842+BH1847+BH1852+BH1857+BH1862+BH1868+BH1873+BH1878+BH1883+BH1888+BH1893</f>
        <v>0</v>
      </c>
      <c r="BI1831" s="164">
        <f>BI1837+BI1842+BI1847+BI1852+BI1857+BI1862+BI1868+BI1873+BI1878+BI1883+BI1888+BI1893</f>
        <v>0</v>
      </c>
      <c r="BJ1831" s="173"/>
      <c r="BK1831" s="164">
        <f>BK1837+BK1842+BK1847+BK1852+BK1857+BK1862+BK1868+BK1873+BK1878+BK1883+BK1888+BK1893</f>
        <v>0</v>
      </c>
      <c r="BL1831" s="164">
        <f>BL1837+BL1842+BL1847+BL1852+BL1857+BL1862+BL1868+BL1873+BL1878+BL1883+BL1888+BL1893</f>
        <v>0</v>
      </c>
      <c r="BM1831" s="173"/>
      <c r="BN1831" s="173"/>
      <c r="BO1831" s="173"/>
      <c r="BP1831" s="173"/>
      <c r="BQ1831" s="164">
        <f>BQ1837+BQ1842+BQ1847+BQ1852+BQ1857+BQ1862+BQ1868+BQ1873+BQ1878+BQ1883+BQ1888+BQ1893</f>
        <v>0</v>
      </c>
      <c r="BR1831" s="248"/>
      <c r="BS1831" s="164">
        <f>BS1837+BS1842+BS1847+BS1852+BS1857+BS1862+BS1868+BS1873+BS1878+BS1883+BS1888+BS1893</f>
        <v>0</v>
      </c>
      <c r="BT1831" s="164">
        <f t="shared" ref="BT1831:CD1831" si="2462">BT1837+BT1842+BT1847+BT1852+BT1857+BT1862+BT1868+BT1873+BT1878+BT1883+BT1888+BT1893</f>
        <v>0</v>
      </c>
      <c r="BU1831" s="164">
        <f t="shared" si="2462"/>
        <v>0</v>
      </c>
      <c r="BV1831" s="164">
        <f t="shared" si="2462"/>
        <v>0</v>
      </c>
      <c r="BW1831" s="164">
        <f t="shared" si="2462"/>
        <v>0</v>
      </c>
      <c r="BX1831" s="164">
        <f>BX1837+BX1842+BX1847+BX1852+BX1857+BX1862+BX1868+BX1873+BX1878+BX1883+BX1888+BX1893</f>
        <v>0</v>
      </c>
      <c r="BY1831" s="164">
        <f>BY1837+BY1842+BY1847+BY1852+BY1857+BY1862+BY1868+BY1873+BY1878+BY1883+BY1888+BY1893</f>
        <v>0</v>
      </c>
      <c r="BZ1831" s="164">
        <f t="shared" si="2462"/>
        <v>0</v>
      </c>
      <c r="CA1831" s="164">
        <f t="shared" si="2462"/>
        <v>0</v>
      </c>
      <c r="CB1831" s="164">
        <f t="shared" si="2462"/>
        <v>0</v>
      </c>
      <c r="CC1831" s="164">
        <f t="shared" si="2462"/>
        <v>0</v>
      </c>
      <c r="CD1831" s="164">
        <f t="shared" si="2462"/>
        <v>0</v>
      </c>
      <c r="CE1831" s="164">
        <f>CE1837+CE1842+CE1847+CE1852+CE1857+CE1862+CE1868+CE1873+CE1878+CE1883+CE1888+CE1893</f>
        <v>0</v>
      </c>
      <c r="CF1831" s="248"/>
      <c r="CG1831" s="592"/>
      <c r="CH1831" s="592"/>
      <c r="CI1831" s="173"/>
      <c r="CJ1831" s="173"/>
      <c r="CK1831" s="173"/>
    </row>
    <row r="1832" spans="1:89" hidden="1" outlineLevel="2">
      <c r="A1832" s="117"/>
      <c r="B1832" s="117"/>
      <c r="C1832" s="95" t="s">
        <v>51</v>
      </c>
      <c r="D1832" s="122" t="s">
        <v>101</v>
      </c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23"/>
      <c r="AB1832" s="112"/>
      <c r="AC1832" s="246"/>
      <c r="AD1832" s="246"/>
      <c r="AE1832" s="246"/>
      <c r="AF1832" s="246"/>
      <c r="AG1832" s="246"/>
      <c r="AH1832" s="246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246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246"/>
      <c r="CG1832" s="582"/>
      <c r="CH1832" s="582"/>
      <c r="CI1832" s="112"/>
      <c r="CJ1832" s="112"/>
      <c r="CK1832" s="112"/>
    </row>
    <row r="1833" spans="1:89" hidden="1" outlineLevel="2">
      <c r="A1833" s="117"/>
      <c r="B1833" s="117"/>
      <c r="C1833" s="102" t="s">
        <v>126</v>
      </c>
      <c r="D1833" s="36" t="s">
        <v>106</v>
      </c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7"/>
      <c r="AB1833" s="112"/>
      <c r="AC1833" s="246"/>
      <c r="AD1833" s="246"/>
      <c r="AE1833" s="246"/>
      <c r="AF1833" s="246"/>
      <c r="AG1833" s="246"/>
      <c r="AH1833" s="246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246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246"/>
      <c r="CG1833" s="582"/>
      <c r="CH1833" s="582"/>
      <c r="CI1833" s="112"/>
      <c r="CJ1833" s="112"/>
      <c r="CK1833" s="112"/>
    </row>
    <row r="1834" spans="1:89" hidden="1" outlineLevel="2">
      <c r="A1834" s="117"/>
      <c r="B1834" s="117"/>
      <c r="C1834" s="103"/>
      <c r="D1834" s="131"/>
      <c r="E1834" s="117"/>
      <c r="F1834" s="117"/>
      <c r="G1834" s="111">
        <f>J1834+O1834+P1834+Q1834+R1834</f>
        <v>0</v>
      </c>
      <c r="H1834" s="225">
        <f t="shared" ref="H1834:J1836" si="2463">SUM(I1834:L1834)</f>
        <v>0</v>
      </c>
      <c r="I1834" s="225">
        <f t="shared" si="2463"/>
        <v>0</v>
      </c>
      <c r="J1834" s="111">
        <f t="shared" si="2463"/>
        <v>0</v>
      </c>
      <c r="K1834" s="123"/>
      <c r="L1834" s="123"/>
      <c r="M1834" s="123"/>
      <c r="N1834" s="123"/>
      <c r="O1834" s="123"/>
      <c r="P1834" s="123"/>
      <c r="Q1834" s="123"/>
      <c r="R1834" s="123"/>
      <c r="S1834" s="221"/>
      <c r="T1834" s="123"/>
      <c r="U1834" s="123"/>
      <c r="V1834" s="123"/>
      <c r="W1834" s="123"/>
      <c r="X1834" s="123"/>
      <c r="Y1834" s="123"/>
      <c r="Z1834" s="221"/>
      <c r="AA1834" s="123"/>
      <c r="AB1834" s="111">
        <f>AI1834+AX1834+BA1834+BD1834+BG1834</f>
        <v>0</v>
      </c>
      <c r="AC1834" s="247"/>
      <c r="AD1834" s="247"/>
      <c r="AE1834" s="247"/>
      <c r="AF1834" s="247"/>
      <c r="AG1834" s="247"/>
      <c r="AH1834" s="247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221"/>
      <c r="BK1834" s="221"/>
      <c r="BL1834" s="221"/>
      <c r="BM1834" s="123"/>
      <c r="BN1834" s="123"/>
      <c r="BO1834" s="123"/>
      <c r="BP1834" s="123"/>
      <c r="BQ1834" s="111">
        <f>SUM(BS1834:BW1834)</f>
        <v>0</v>
      </c>
      <c r="BR1834" s="247"/>
      <c r="BS1834" s="123"/>
      <c r="BT1834" s="123"/>
      <c r="BU1834" s="123"/>
      <c r="BV1834" s="123"/>
      <c r="BW1834" s="123"/>
      <c r="BX1834" s="221"/>
      <c r="BY1834" s="221"/>
      <c r="BZ1834" s="111">
        <f>SUM(CA1834:CD1834)</f>
        <v>0</v>
      </c>
      <c r="CA1834" s="123"/>
      <c r="CB1834" s="123"/>
      <c r="CC1834" s="123"/>
      <c r="CD1834" s="123"/>
      <c r="CE1834" s="221"/>
      <c r="CF1834" s="229"/>
      <c r="CG1834" s="578"/>
      <c r="CH1834" s="578"/>
      <c r="CI1834" s="117"/>
      <c r="CJ1834" s="117"/>
      <c r="CK1834" s="117"/>
    </row>
    <row r="1835" spans="1:89" hidden="1" outlineLevel="2">
      <c r="A1835" s="117"/>
      <c r="B1835" s="117"/>
      <c r="C1835" s="103"/>
      <c r="D1835" s="131"/>
      <c r="E1835" s="117"/>
      <c r="F1835" s="117"/>
      <c r="G1835" s="111">
        <f>J1835+O1835+P1835+Q1835+R1835</f>
        <v>0</v>
      </c>
      <c r="H1835" s="225">
        <f t="shared" si="2463"/>
        <v>0</v>
      </c>
      <c r="I1835" s="225">
        <f t="shared" si="2463"/>
        <v>0</v>
      </c>
      <c r="J1835" s="111">
        <f t="shared" si="2463"/>
        <v>0</v>
      </c>
      <c r="K1835" s="90"/>
      <c r="L1835" s="90"/>
      <c r="M1835" s="90"/>
      <c r="N1835" s="90"/>
      <c r="O1835" s="90"/>
      <c r="P1835" s="90"/>
      <c r="Q1835" s="90"/>
      <c r="R1835" s="90"/>
      <c r="S1835" s="224"/>
      <c r="T1835" s="87"/>
      <c r="U1835" s="87"/>
      <c r="V1835" s="87"/>
      <c r="W1835" s="87"/>
      <c r="X1835" s="87"/>
      <c r="Y1835" s="87"/>
      <c r="Z1835" s="222"/>
      <c r="AA1835" s="87"/>
      <c r="AB1835" s="111">
        <f>AI1835+AX1835+BA1835+BD1835+BG1835</f>
        <v>0</v>
      </c>
      <c r="AC1835" s="247"/>
      <c r="AD1835" s="247"/>
      <c r="AE1835" s="247"/>
      <c r="AF1835" s="247"/>
      <c r="AG1835" s="247"/>
      <c r="AH1835" s="247"/>
      <c r="AI1835" s="87"/>
      <c r="AJ1835" s="87"/>
      <c r="AK1835" s="87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87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87"/>
      <c r="BG1835" s="87"/>
      <c r="BH1835" s="87"/>
      <c r="BI1835" s="87"/>
      <c r="BJ1835" s="222"/>
      <c r="BK1835" s="222"/>
      <c r="BL1835" s="222"/>
      <c r="BM1835" s="87"/>
      <c r="BN1835" s="87"/>
      <c r="BO1835" s="87"/>
      <c r="BP1835" s="87"/>
      <c r="BQ1835" s="111">
        <f>SUM(BS1835:BW1835)</f>
        <v>0</v>
      </c>
      <c r="BR1835" s="247"/>
      <c r="BS1835" s="87"/>
      <c r="BT1835" s="87"/>
      <c r="BU1835" s="87"/>
      <c r="BV1835" s="87"/>
      <c r="BW1835" s="87"/>
      <c r="BX1835" s="222"/>
      <c r="BY1835" s="222"/>
      <c r="BZ1835" s="111">
        <f>SUM(CA1835:CD1835)</f>
        <v>0</v>
      </c>
      <c r="CA1835" s="87"/>
      <c r="CB1835" s="87"/>
      <c r="CC1835" s="87"/>
      <c r="CD1835" s="87"/>
      <c r="CE1835" s="222"/>
      <c r="CF1835" s="226"/>
      <c r="CG1835" s="568"/>
      <c r="CH1835" s="568"/>
      <c r="CI1835" s="117"/>
      <c r="CJ1835" s="117"/>
      <c r="CK1835" s="117"/>
    </row>
    <row r="1836" spans="1:89" hidden="1" outlineLevel="2">
      <c r="A1836" s="117"/>
      <c r="B1836" s="117"/>
      <c r="C1836" s="103"/>
      <c r="D1836" s="131"/>
      <c r="E1836" s="117"/>
      <c r="F1836" s="117"/>
      <c r="G1836" s="111">
        <f>J1836+O1836+P1836+Q1836+R1836</f>
        <v>0</v>
      </c>
      <c r="H1836" s="225">
        <f t="shared" si="2463"/>
        <v>0</v>
      </c>
      <c r="I1836" s="225">
        <f t="shared" si="2463"/>
        <v>0</v>
      </c>
      <c r="J1836" s="111">
        <f t="shared" si="2463"/>
        <v>0</v>
      </c>
      <c r="K1836" s="90"/>
      <c r="L1836" s="90"/>
      <c r="M1836" s="90"/>
      <c r="N1836" s="90"/>
      <c r="O1836" s="90"/>
      <c r="P1836" s="90"/>
      <c r="Q1836" s="90"/>
      <c r="R1836" s="90"/>
      <c r="S1836" s="224"/>
      <c r="T1836" s="87"/>
      <c r="U1836" s="87"/>
      <c r="V1836" s="87"/>
      <c r="W1836" s="87"/>
      <c r="X1836" s="87"/>
      <c r="Y1836" s="87"/>
      <c r="Z1836" s="222"/>
      <c r="AA1836" s="87"/>
      <c r="AB1836" s="111">
        <f>AI1836+AX1836+BA1836+BD1836+BG1836</f>
        <v>0</v>
      </c>
      <c r="AC1836" s="247"/>
      <c r="AD1836" s="247"/>
      <c r="AE1836" s="247"/>
      <c r="AF1836" s="247"/>
      <c r="AG1836" s="247"/>
      <c r="AH1836" s="247"/>
      <c r="AI1836" s="87"/>
      <c r="AJ1836" s="87"/>
      <c r="AK1836" s="87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87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87"/>
      <c r="BG1836" s="87"/>
      <c r="BH1836" s="87"/>
      <c r="BI1836" s="87"/>
      <c r="BJ1836" s="222"/>
      <c r="BK1836" s="222"/>
      <c r="BL1836" s="222"/>
      <c r="BM1836" s="87"/>
      <c r="BN1836" s="87"/>
      <c r="BO1836" s="87"/>
      <c r="BP1836" s="87"/>
      <c r="BQ1836" s="111">
        <f>SUM(BS1836:BW1836)</f>
        <v>0</v>
      </c>
      <c r="BR1836" s="247"/>
      <c r="BS1836" s="87"/>
      <c r="BT1836" s="87"/>
      <c r="BU1836" s="87"/>
      <c r="BV1836" s="87"/>
      <c r="BW1836" s="87"/>
      <c r="BX1836" s="222"/>
      <c r="BY1836" s="222"/>
      <c r="BZ1836" s="111">
        <f>SUM(CA1836:CD1836)</f>
        <v>0</v>
      </c>
      <c r="CA1836" s="87"/>
      <c r="CB1836" s="87"/>
      <c r="CC1836" s="87"/>
      <c r="CD1836" s="87"/>
      <c r="CE1836" s="222"/>
      <c r="CF1836" s="226"/>
      <c r="CG1836" s="568"/>
      <c r="CH1836" s="568"/>
      <c r="CI1836" s="117"/>
      <c r="CJ1836" s="117"/>
      <c r="CK1836" s="117"/>
    </row>
    <row r="1837" spans="1:89" hidden="1" outlineLevel="2">
      <c r="A1837" s="117"/>
      <c r="B1837" s="117"/>
      <c r="C1837" s="103"/>
      <c r="D1837" s="37" t="s">
        <v>107</v>
      </c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24"/>
      <c r="AB1837" s="111">
        <f>SUM(AB1834:AB1836)</f>
        <v>0</v>
      </c>
      <c r="AC1837" s="247"/>
      <c r="AD1837" s="247"/>
      <c r="AE1837" s="247"/>
      <c r="AF1837" s="247"/>
      <c r="AG1837" s="247"/>
      <c r="AH1837" s="247"/>
      <c r="AI1837" s="111">
        <f>SUM(AI1834:AI1836)</f>
        <v>0</v>
      </c>
      <c r="AJ1837" s="111">
        <f>SUM(AJ1834:AJ1836)</f>
        <v>0</v>
      </c>
      <c r="AK1837" s="111">
        <f t="shared" ref="AK1837:BI1837" si="2464">SUM(AK1834:AK1836)</f>
        <v>0</v>
      </c>
      <c r="AL1837" s="111">
        <f t="shared" si="2464"/>
        <v>0</v>
      </c>
      <c r="AM1837" s="111">
        <f t="shared" si="2464"/>
        <v>0</v>
      </c>
      <c r="AN1837" s="111">
        <f t="shared" si="2464"/>
        <v>0</v>
      </c>
      <c r="AO1837" s="111">
        <f t="shared" si="2464"/>
        <v>0</v>
      </c>
      <c r="AP1837" s="111">
        <f t="shared" si="2464"/>
        <v>0</v>
      </c>
      <c r="AQ1837" s="111">
        <f t="shared" si="2464"/>
        <v>0</v>
      </c>
      <c r="AR1837" s="111">
        <f t="shared" si="2464"/>
        <v>0</v>
      </c>
      <c r="AS1837" s="111">
        <f t="shared" si="2464"/>
        <v>0</v>
      </c>
      <c r="AT1837" s="111">
        <f t="shared" si="2464"/>
        <v>0</v>
      </c>
      <c r="AU1837" s="111">
        <f t="shared" si="2464"/>
        <v>0</v>
      </c>
      <c r="AV1837" s="111">
        <f t="shared" si="2464"/>
        <v>0</v>
      </c>
      <c r="AW1837" s="111">
        <f t="shared" si="2464"/>
        <v>0</v>
      </c>
      <c r="AX1837" s="111">
        <f t="shared" si="2464"/>
        <v>0</v>
      </c>
      <c r="AY1837" s="111">
        <f t="shared" si="2464"/>
        <v>0</v>
      </c>
      <c r="AZ1837" s="111">
        <f t="shared" si="2464"/>
        <v>0</v>
      </c>
      <c r="BA1837" s="111">
        <f t="shared" si="2464"/>
        <v>0</v>
      </c>
      <c r="BB1837" s="111">
        <f t="shared" si="2464"/>
        <v>0</v>
      </c>
      <c r="BC1837" s="111">
        <f t="shared" si="2464"/>
        <v>0</v>
      </c>
      <c r="BD1837" s="111">
        <f t="shared" si="2464"/>
        <v>0</v>
      </c>
      <c r="BE1837" s="111">
        <f t="shared" si="2464"/>
        <v>0</v>
      </c>
      <c r="BF1837" s="111">
        <f t="shared" si="2464"/>
        <v>0</v>
      </c>
      <c r="BG1837" s="111">
        <f t="shared" si="2464"/>
        <v>0</v>
      </c>
      <c r="BH1837" s="111">
        <f t="shared" si="2464"/>
        <v>0</v>
      </c>
      <c r="BI1837" s="111">
        <f t="shared" si="2464"/>
        <v>0</v>
      </c>
      <c r="BJ1837" s="225">
        <f>SUM(BJ1834:BJ1836)</f>
        <v>0</v>
      </c>
      <c r="BK1837" s="225">
        <f>SUM(BK1834:BK1836)</f>
        <v>0</v>
      </c>
      <c r="BL1837" s="225">
        <f>SUM(BL1834:BL1836)</f>
        <v>0</v>
      </c>
      <c r="BM1837" s="112"/>
      <c r="BN1837" s="112"/>
      <c r="BO1837" s="112"/>
      <c r="BP1837" s="112"/>
      <c r="BQ1837" s="111">
        <f t="shared" ref="BQ1837:CD1837" si="2465">SUM(BQ1834:BQ1836)</f>
        <v>0</v>
      </c>
      <c r="BR1837" s="247"/>
      <c r="BS1837" s="111">
        <f t="shared" si="2465"/>
        <v>0</v>
      </c>
      <c r="BT1837" s="111">
        <f t="shared" si="2465"/>
        <v>0</v>
      </c>
      <c r="BU1837" s="111">
        <f t="shared" si="2465"/>
        <v>0</v>
      </c>
      <c r="BV1837" s="111">
        <f t="shared" si="2465"/>
        <v>0</v>
      </c>
      <c r="BW1837" s="111">
        <f t="shared" si="2465"/>
        <v>0</v>
      </c>
      <c r="BX1837" s="225">
        <f>SUM(BX1834:BX1836)</f>
        <v>0</v>
      </c>
      <c r="BY1837" s="225">
        <f>SUM(BY1834:BY1836)</f>
        <v>0</v>
      </c>
      <c r="BZ1837" s="111">
        <f t="shared" si="2465"/>
        <v>0</v>
      </c>
      <c r="CA1837" s="111">
        <f t="shared" si="2465"/>
        <v>0</v>
      </c>
      <c r="CB1837" s="111">
        <f t="shared" si="2465"/>
        <v>0</v>
      </c>
      <c r="CC1837" s="111">
        <f t="shared" si="2465"/>
        <v>0</v>
      </c>
      <c r="CD1837" s="111">
        <f t="shared" si="2465"/>
        <v>0</v>
      </c>
      <c r="CE1837" s="225">
        <f>SUM(CE1834:CE1836)</f>
        <v>0</v>
      </c>
      <c r="CF1837" s="247"/>
      <c r="CG1837" s="570"/>
      <c r="CH1837" s="570"/>
      <c r="CI1837" s="112"/>
      <c r="CJ1837" s="112"/>
      <c r="CK1837" s="112"/>
    </row>
    <row r="1838" spans="1:89" hidden="1" outlineLevel="2">
      <c r="A1838" s="117"/>
      <c r="B1838" s="117"/>
      <c r="C1838" s="102" t="s">
        <v>127</v>
      </c>
      <c r="D1838" s="36" t="s">
        <v>273</v>
      </c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7"/>
      <c r="AB1838" s="112"/>
      <c r="AC1838" s="246"/>
      <c r="AD1838" s="246"/>
      <c r="AE1838" s="246"/>
      <c r="AF1838" s="246"/>
      <c r="AG1838" s="246"/>
      <c r="AH1838" s="246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246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246"/>
      <c r="CG1838" s="582"/>
      <c r="CH1838" s="582"/>
      <c r="CI1838" s="112"/>
      <c r="CJ1838" s="112"/>
      <c r="CK1838" s="112"/>
    </row>
    <row r="1839" spans="1:89" hidden="1" outlineLevel="2">
      <c r="A1839" s="117"/>
      <c r="B1839" s="117"/>
      <c r="C1839" s="103"/>
      <c r="D1839" s="24"/>
      <c r="E1839" s="117"/>
      <c r="F1839" s="117"/>
      <c r="G1839" s="111">
        <f>J1839+O1839+P1839+Q1839+R1839</f>
        <v>0</v>
      </c>
      <c r="H1839" s="225">
        <f t="shared" ref="H1839:J1841" si="2466">SUM(I1839:L1839)</f>
        <v>0</v>
      </c>
      <c r="I1839" s="225">
        <f t="shared" si="2466"/>
        <v>0</v>
      </c>
      <c r="J1839" s="111">
        <f t="shared" si="2466"/>
        <v>0</v>
      </c>
      <c r="K1839" s="123"/>
      <c r="L1839" s="123"/>
      <c r="M1839" s="123"/>
      <c r="N1839" s="123"/>
      <c r="O1839" s="123"/>
      <c r="P1839" s="123"/>
      <c r="Q1839" s="123"/>
      <c r="R1839" s="123"/>
      <c r="S1839" s="221"/>
      <c r="T1839" s="123"/>
      <c r="U1839" s="123"/>
      <c r="V1839" s="123"/>
      <c r="W1839" s="123"/>
      <c r="X1839" s="123"/>
      <c r="Y1839" s="123"/>
      <c r="Z1839" s="221"/>
      <c r="AA1839" s="123"/>
      <c r="AB1839" s="111">
        <f>AI1839+AX1839+BA1839+BD1839+BG1839</f>
        <v>0</v>
      </c>
      <c r="AC1839" s="247"/>
      <c r="AD1839" s="247"/>
      <c r="AE1839" s="247"/>
      <c r="AF1839" s="247"/>
      <c r="AG1839" s="247"/>
      <c r="AH1839" s="247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221"/>
      <c r="BK1839" s="221"/>
      <c r="BL1839" s="221"/>
      <c r="BM1839" s="123"/>
      <c r="BN1839" s="123"/>
      <c r="BO1839" s="123"/>
      <c r="BP1839" s="123"/>
      <c r="BQ1839" s="111">
        <f>SUM(BS1839:BW1839)</f>
        <v>0</v>
      </c>
      <c r="BR1839" s="247"/>
      <c r="BS1839" s="123"/>
      <c r="BT1839" s="123"/>
      <c r="BU1839" s="123"/>
      <c r="BV1839" s="123"/>
      <c r="BW1839" s="123"/>
      <c r="BX1839" s="221"/>
      <c r="BY1839" s="221"/>
      <c r="BZ1839" s="111">
        <f>SUM(CA1839:CD1839)</f>
        <v>0</v>
      </c>
      <c r="CA1839" s="123"/>
      <c r="CB1839" s="123"/>
      <c r="CC1839" s="123"/>
      <c r="CD1839" s="123"/>
      <c r="CE1839" s="221"/>
      <c r="CF1839" s="229"/>
      <c r="CG1839" s="578"/>
      <c r="CH1839" s="578"/>
      <c r="CI1839" s="117"/>
      <c r="CJ1839" s="117"/>
      <c r="CK1839" s="117"/>
    </row>
    <row r="1840" spans="1:89" hidden="1" outlineLevel="2">
      <c r="A1840" s="117"/>
      <c r="B1840" s="117"/>
      <c r="C1840" s="103"/>
      <c r="D1840" s="24"/>
      <c r="E1840" s="117"/>
      <c r="F1840" s="117"/>
      <c r="G1840" s="111">
        <f>J1840+O1840+P1840+Q1840+R1840</f>
        <v>0</v>
      </c>
      <c r="H1840" s="225">
        <f t="shared" si="2466"/>
        <v>0</v>
      </c>
      <c r="I1840" s="225">
        <f t="shared" si="2466"/>
        <v>0</v>
      </c>
      <c r="J1840" s="111">
        <f t="shared" si="2466"/>
        <v>0</v>
      </c>
      <c r="K1840" s="90"/>
      <c r="L1840" s="90"/>
      <c r="M1840" s="90"/>
      <c r="N1840" s="90"/>
      <c r="O1840" s="90"/>
      <c r="P1840" s="90"/>
      <c r="Q1840" s="90"/>
      <c r="R1840" s="90"/>
      <c r="S1840" s="224"/>
      <c r="T1840" s="87"/>
      <c r="U1840" s="87"/>
      <c r="V1840" s="87"/>
      <c r="W1840" s="87"/>
      <c r="X1840" s="87"/>
      <c r="Y1840" s="87"/>
      <c r="Z1840" s="222"/>
      <c r="AA1840" s="87"/>
      <c r="AB1840" s="111">
        <f>AI1840+AX1840+BA1840+BD1840+BG1840</f>
        <v>0</v>
      </c>
      <c r="AC1840" s="247"/>
      <c r="AD1840" s="247"/>
      <c r="AE1840" s="247"/>
      <c r="AF1840" s="247"/>
      <c r="AG1840" s="247"/>
      <c r="AH1840" s="247"/>
      <c r="AI1840" s="87"/>
      <c r="AJ1840" s="87"/>
      <c r="AK1840" s="87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87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87"/>
      <c r="BG1840" s="87"/>
      <c r="BH1840" s="87"/>
      <c r="BI1840" s="87"/>
      <c r="BJ1840" s="222"/>
      <c r="BK1840" s="222"/>
      <c r="BL1840" s="222"/>
      <c r="BM1840" s="87"/>
      <c r="BN1840" s="87"/>
      <c r="BO1840" s="87"/>
      <c r="BP1840" s="87"/>
      <c r="BQ1840" s="111">
        <f>SUM(BS1840:BW1840)</f>
        <v>0</v>
      </c>
      <c r="BR1840" s="247"/>
      <c r="BS1840" s="87"/>
      <c r="BT1840" s="87"/>
      <c r="BU1840" s="87"/>
      <c r="BV1840" s="87"/>
      <c r="BW1840" s="87"/>
      <c r="BX1840" s="222"/>
      <c r="BY1840" s="222"/>
      <c r="BZ1840" s="111">
        <f>SUM(CA1840:CD1840)</f>
        <v>0</v>
      </c>
      <c r="CA1840" s="87"/>
      <c r="CB1840" s="87"/>
      <c r="CC1840" s="87"/>
      <c r="CD1840" s="87"/>
      <c r="CE1840" s="222"/>
      <c r="CF1840" s="226"/>
      <c r="CG1840" s="568"/>
      <c r="CH1840" s="568"/>
      <c r="CI1840" s="117"/>
      <c r="CJ1840" s="117"/>
      <c r="CK1840" s="117"/>
    </row>
    <row r="1841" spans="1:89" hidden="1" outlineLevel="2">
      <c r="A1841" s="117"/>
      <c r="B1841" s="117"/>
      <c r="C1841" s="103" t="s">
        <v>104</v>
      </c>
      <c r="D1841" s="24"/>
      <c r="E1841" s="117"/>
      <c r="F1841" s="117"/>
      <c r="G1841" s="111">
        <f>J1841+O1841+P1841+Q1841+R1841</f>
        <v>0</v>
      </c>
      <c r="H1841" s="225">
        <f t="shared" si="2466"/>
        <v>0</v>
      </c>
      <c r="I1841" s="225">
        <f t="shared" si="2466"/>
        <v>0</v>
      </c>
      <c r="J1841" s="111">
        <f t="shared" si="2466"/>
        <v>0</v>
      </c>
      <c r="K1841" s="90"/>
      <c r="L1841" s="90"/>
      <c r="M1841" s="90"/>
      <c r="N1841" s="90"/>
      <c r="O1841" s="90"/>
      <c r="P1841" s="90"/>
      <c r="Q1841" s="90"/>
      <c r="R1841" s="90"/>
      <c r="S1841" s="224"/>
      <c r="T1841" s="87"/>
      <c r="U1841" s="87"/>
      <c r="V1841" s="87"/>
      <c r="W1841" s="87"/>
      <c r="X1841" s="87"/>
      <c r="Y1841" s="87"/>
      <c r="Z1841" s="222"/>
      <c r="AA1841" s="87"/>
      <c r="AB1841" s="111">
        <f>AI1841+AX1841+BA1841+BD1841+BG1841</f>
        <v>0</v>
      </c>
      <c r="AC1841" s="247"/>
      <c r="AD1841" s="247"/>
      <c r="AE1841" s="247"/>
      <c r="AF1841" s="247"/>
      <c r="AG1841" s="247"/>
      <c r="AH1841" s="247"/>
      <c r="AI1841" s="87"/>
      <c r="AJ1841" s="87"/>
      <c r="AK1841" s="87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87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87"/>
      <c r="BG1841" s="87"/>
      <c r="BH1841" s="87"/>
      <c r="BI1841" s="87"/>
      <c r="BJ1841" s="222"/>
      <c r="BK1841" s="222"/>
      <c r="BL1841" s="222"/>
      <c r="BM1841" s="87"/>
      <c r="BN1841" s="87"/>
      <c r="BO1841" s="87"/>
      <c r="BP1841" s="87"/>
      <c r="BQ1841" s="111">
        <f>SUM(BS1841:BW1841)</f>
        <v>0</v>
      </c>
      <c r="BR1841" s="247"/>
      <c r="BS1841" s="87"/>
      <c r="BT1841" s="87"/>
      <c r="BU1841" s="87"/>
      <c r="BV1841" s="87"/>
      <c r="BW1841" s="87"/>
      <c r="BX1841" s="222"/>
      <c r="BY1841" s="222"/>
      <c r="BZ1841" s="111">
        <f>SUM(CA1841:CD1841)</f>
        <v>0</v>
      </c>
      <c r="CA1841" s="87"/>
      <c r="CB1841" s="87"/>
      <c r="CC1841" s="87"/>
      <c r="CD1841" s="87"/>
      <c r="CE1841" s="222"/>
      <c r="CF1841" s="226"/>
      <c r="CG1841" s="568"/>
      <c r="CH1841" s="568"/>
      <c r="CI1841" s="117"/>
      <c r="CJ1841" s="117"/>
      <c r="CK1841" s="117"/>
    </row>
    <row r="1842" spans="1:89" hidden="1" outlineLevel="2">
      <c r="A1842" s="117"/>
      <c r="B1842" s="117"/>
      <c r="C1842" s="103"/>
      <c r="D1842" s="37" t="s">
        <v>107</v>
      </c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24"/>
      <c r="AB1842" s="111">
        <f>SUM(AB1839:AB1841)</f>
        <v>0</v>
      </c>
      <c r="AC1842" s="247"/>
      <c r="AD1842" s="247"/>
      <c r="AE1842" s="247"/>
      <c r="AF1842" s="247"/>
      <c r="AG1842" s="247"/>
      <c r="AH1842" s="247"/>
      <c r="AI1842" s="111">
        <f>SUM(AI1839:AI1841)</f>
        <v>0</v>
      </c>
      <c r="AJ1842" s="111">
        <f>SUM(AJ1839:AJ1841)</f>
        <v>0</v>
      </c>
      <c r="AK1842" s="111">
        <f t="shared" ref="AK1842:BI1842" si="2467">SUM(AK1839:AK1841)</f>
        <v>0</v>
      </c>
      <c r="AL1842" s="111">
        <f t="shared" si="2467"/>
        <v>0</v>
      </c>
      <c r="AM1842" s="111">
        <f t="shared" si="2467"/>
        <v>0</v>
      </c>
      <c r="AN1842" s="111">
        <f t="shared" si="2467"/>
        <v>0</v>
      </c>
      <c r="AO1842" s="111">
        <f t="shared" si="2467"/>
        <v>0</v>
      </c>
      <c r="AP1842" s="111">
        <f t="shared" si="2467"/>
        <v>0</v>
      </c>
      <c r="AQ1842" s="111">
        <f t="shared" si="2467"/>
        <v>0</v>
      </c>
      <c r="AR1842" s="111">
        <f t="shared" si="2467"/>
        <v>0</v>
      </c>
      <c r="AS1842" s="111">
        <f t="shared" si="2467"/>
        <v>0</v>
      </c>
      <c r="AT1842" s="111">
        <f t="shared" si="2467"/>
        <v>0</v>
      </c>
      <c r="AU1842" s="111">
        <f t="shared" si="2467"/>
        <v>0</v>
      </c>
      <c r="AV1842" s="111">
        <f t="shared" si="2467"/>
        <v>0</v>
      </c>
      <c r="AW1842" s="111">
        <f t="shared" si="2467"/>
        <v>0</v>
      </c>
      <c r="AX1842" s="111">
        <f t="shared" si="2467"/>
        <v>0</v>
      </c>
      <c r="AY1842" s="111">
        <f t="shared" si="2467"/>
        <v>0</v>
      </c>
      <c r="AZ1842" s="111">
        <f t="shared" si="2467"/>
        <v>0</v>
      </c>
      <c r="BA1842" s="111">
        <f t="shared" si="2467"/>
        <v>0</v>
      </c>
      <c r="BB1842" s="111">
        <f t="shared" si="2467"/>
        <v>0</v>
      </c>
      <c r="BC1842" s="111">
        <f t="shared" si="2467"/>
        <v>0</v>
      </c>
      <c r="BD1842" s="111">
        <f t="shared" si="2467"/>
        <v>0</v>
      </c>
      <c r="BE1842" s="111">
        <f t="shared" si="2467"/>
        <v>0</v>
      </c>
      <c r="BF1842" s="111">
        <f t="shared" si="2467"/>
        <v>0</v>
      </c>
      <c r="BG1842" s="111">
        <f t="shared" si="2467"/>
        <v>0</v>
      </c>
      <c r="BH1842" s="111">
        <f t="shared" si="2467"/>
        <v>0</v>
      </c>
      <c r="BI1842" s="111">
        <f t="shared" si="2467"/>
        <v>0</v>
      </c>
      <c r="BJ1842" s="225">
        <f>SUM(BJ1839:BJ1841)</f>
        <v>0</v>
      </c>
      <c r="BK1842" s="225">
        <f>SUM(BK1839:BK1841)</f>
        <v>0</v>
      </c>
      <c r="BL1842" s="225">
        <f>SUM(BL1839:BL1841)</f>
        <v>0</v>
      </c>
      <c r="BM1842" s="112"/>
      <c r="BN1842" s="112"/>
      <c r="BO1842" s="112"/>
      <c r="BP1842" s="112"/>
      <c r="BQ1842" s="111">
        <f t="shared" ref="BQ1842:CD1842" si="2468">SUM(BQ1839:BQ1841)</f>
        <v>0</v>
      </c>
      <c r="BR1842" s="247"/>
      <c r="BS1842" s="111">
        <f t="shared" si="2468"/>
        <v>0</v>
      </c>
      <c r="BT1842" s="111">
        <f t="shared" si="2468"/>
        <v>0</v>
      </c>
      <c r="BU1842" s="111">
        <f t="shared" si="2468"/>
        <v>0</v>
      </c>
      <c r="BV1842" s="111">
        <f t="shared" si="2468"/>
        <v>0</v>
      </c>
      <c r="BW1842" s="111">
        <f t="shared" si="2468"/>
        <v>0</v>
      </c>
      <c r="BX1842" s="225">
        <f>SUM(BX1839:BX1841)</f>
        <v>0</v>
      </c>
      <c r="BY1842" s="225">
        <f>SUM(BY1839:BY1841)</f>
        <v>0</v>
      </c>
      <c r="BZ1842" s="111">
        <f t="shared" si="2468"/>
        <v>0</v>
      </c>
      <c r="CA1842" s="111">
        <f t="shared" si="2468"/>
        <v>0</v>
      </c>
      <c r="CB1842" s="111">
        <f t="shared" si="2468"/>
        <v>0</v>
      </c>
      <c r="CC1842" s="111">
        <f t="shared" si="2468"/>
        <v>0</v>
      </c>
      <c r="CD1842" s="111">
        <f t="shared" si="2468"/>
        <v>0</v>
      </c>
      <c r="CE1842" s="225">
        <f>SUM(CE1839:CE1841)</f>
        <v>0</v>
      </c>
      <c r="CF1842" s="247"/>
      <c r="CG1842" s="570"/>
      <c r="CH1842" s="570"/>
      <c r="CI1842" s="112"/>
      <c r="CJ1842" s="112"/>
      <c r="CK1842" s="112"/>
    </row>
    <row r="1843" spans="1:89" hidden="1" outlineLevel="2">
      <c r="A1843" s="117"/>
      <c r="B1843" s="117"/>
      <c r="C1843" s="102" t="s">
        <v>128</v>
      </c>
      <c r="D1843" s="36" t="s">
        <v>274</v>
      </c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7"/>
      <c r="AB1843" s="112"/>
      <c r="AC1843" s="246"/>
      <c r="AD1843" s="246"/>
      <c r="AE1843" s="246"/>
      <c r="AF1843" s="246"/>
      <c r="AG1843" s="246"/>
      <c r="AH1843" s="246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246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246"/>
      <c r="CG1843" s="582"/>
      <c r="CH1843" s="582"/>
      <c r="CI1843" s="112"/>
      <c r="CJ1843" s="112"/>
      <c r="CK1843" s="112"/>
    </row>
    <row r="1844" spans="1:89" hidden="1" outlineLevel="2">
      <c r="A1844" s="117"/>
      <c r="B1844" s="117"/>
      <c r="C1844" s="103"/>
      <c r="D1844" s="24"/>
      <c r="E1844" s="117"/>
      <c r="F1844" s="117"/>
      <c r="G1844" s="111">
        <f>J1844+O1844+P1844+Q1844+R1844</f>
        <v>0</v>
      </c>
      <c r="H1844" s="225">
        <f t="shared" ref="H1844:J1846" si="2469">SUM(I1844:L1844)</f>
        <v>0</v>
      </c>
      <c r="I1844" s="225">
        <f t="shared" si="2469"/>
        <v>0</v>
      </c>
      <c r="J1844" s="111">
        <f t="shared" si="2469"/>
        <v>0</v>
      </c>
      <c r="K1844" s="123"/>
      <c r="L1844" s="123"/>
      <c r="M1844" s="123"/>
      <c r="N1844" s="123"/>
      <c r="O1844" s="123"/>
      <c r="P1844" s="123"/>
      <c r="Q1844" s="123"/>
      <c r="R1844" s="123"/>
      <c r="S1844" s="221"/>
      <c r="T1844" s="123"/>
      <c r="U1844" s="123"/>
      <c r="V1844" s="123"/>
      <c r="W1844" s="123"/>
      <c r="X1844" s="123"/>
      <c r="Y1844" s="123"/>
      <c r="Z1844" s="221"/>
      <c r="AA1844" s="123"/>
      <c r="AB1844" s="111">
        <f>AI1844+AX1844+BA1844+BD1844+BG1844</f>
        <v>0</v>
      </c>
      <c r="AC1844" s="247"/>
      <c r="AD1844" s="247"/>
      <c r="AE1844" s="247"/>
      <c r="AF1844" s="247"/>
      <c r="AG1844" s="247"/>
      <c r="AH1844" s="247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221"/>
      <c r="BK1844" s="221"/>
      <c r="BL1844" s="221"/>
      <c r="BM1844" s="123"/>
      <c r="BN1844" s="123"/>
      <c r="BO1844" s="123"/>
      <c r="BP1844" s="123"/>
      <c r="BQ1844" s="111">
        <f>SUM(BS1844:BW1844)</f>
        <v>0</v>
      </c>
      <c r="BR1844" s="247"/>
      <c r="BS1844" s="123"/>
      <c r="BT1844" s="123"/>
      <c r="BU1844" s="123"/>
      <c r="BV1844" s="123"/>
      <c r="BW1844" s="123"/>
      <c r="BX1844" s="221"/>
      <c r="BY1844" s="221"/>
      <c r="BZ1844" s="111">
        <f>SUM(CA1844:CD1844)</f>
        <v>0</v>
      </c>
      <c r="CA1844" s="123"/>
      <c r="CB1844" s="123"/>
      <c r="CC1844" s="123"/>
      <c r="CD1844" s="123"/>
      <c r="CE1844" s="221"/>
      <c r="CF1844" s="229"/>
      <c r="CG1844" s="578"/>
      <c r="CH1844" s="578"/>
      <c r="CI1844" s="117"/>
      <c r="CJ1844" s="117"/>
      <c r="CK1844" s="117"/>
    </row>
    <row r="1845" spans="1:89" hidden="1" outlineLevel="2">
      <c r="A1845" s="117"/>
      <c r="B1845" s="117"/>
      <c r="C1845" s="103"/>
      <c r="D1845" s="24"/>
      <c r="E1845" s="117"/>
      <c r="F1845" s="117"/>
      <c r="G1845" s="111">
        <f>J1845+O1845+P1845+Q1845+R1845</f>
        <v>0</v>
      </c>
      <c r="H1845" s="225">
        <f t="shared" si="2469"/>
        <v>0</v>
      </c>
      <c r="I1845" s="225">
        <f t="shared" si="2469"/>
        <v>0</v>
      </c>
      <c r="J1845" s="111">
        <f t="shared" si="2469"/>
        <v>0</v>
      </c>
      <c r="K1845" s="90"/>
      <c r="L1845" s="90"/>
      <c r="M1845" s="90"/>
      <c r="N1845" s="90"/>
      <c r="O1845" s="90"/>
      <c r="P1845" s="90"/>
      <c r="Q1845" s="90"/>
      <c r="R1845" s="90"/>
      <c r="S1845" s="224"/>
      <c r="T1845" s="87"/>
      <c r="U1845" s="87"/>
      <c r="V1845" s="87"/>
      <c r="W1845" s="87"/>
      <c r="X1845" s="87"/>
      <c r="Y1845" s="87"/>
      <c r="Z1845" s="222"/>
      <c r="AA1845" s="87"/>
      <c r="AB1845" s="111">
        <f>AI1845+AX1845+BA1845+BD1845+BG1845</f>
        <v>0</v>
      </c>
      <c r="AC1845" s="247"/>
      <c r="AD1845" s="247"/>
      <c r="AE1845" s="247"/>
      <c r="AF1845" s="247"/>
      <c r="AG1845" s="247"/>
      <c r="AH1845" s="247"/>
      <c r="AI1845" s="87"/>
      <c r="AJ1845" s="87"/>
      <c r="AK1845" s="87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87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87"/>
      <c r="BG1845" s="87"/>
      <c r="BH1845" s="87"/>
      <c r="BI1845" s="87"/>
      <c r="BJ1845" s="222"/>
      <c r="BK1845" s="222"/>
      <c r="BL1845" s="222"/>
      <c r="BM1845" s="87"/>
      <c r="BN1845" s="87"/>
      <c r="BO1845" s="87"/>
      <c r="BP1845" s="87"/>
      <c r="BQ1845" s="111">
        <f>SUM(BS1845:BW1845)</f>
        <v>0</v>
      </c>
      <c r="BR1845" s="247"/>
      <c r="BS1845" s="87"/>
      <c r="BT1845" s="87"/>
      <c r="BU1845" s="87"/>
      <c r="BV1845" s="87"/>
      <c r="BW1845" s="87"/>
      <c r="BX1845" s="222"/>
      <c r="BY1845" s="222"/>
      <c r="BZ1845" s="111">
        <f>SUM(CA1845:CD1845)</f>
        <v>0</v>
      </c>
      <c r="CA1845" s="87"/>
      <c r="CB1845" s="87"/>
      <c r="CC1845" s="87"/>
      <c r="CD1845" s="87"/>
      <c r="CE1845" s="222"/>
      <c r="CF1845" s="226"/>
      <c r="CG1845" s="568"/>
      <c r="CH1845" s="568"/>
      <c r="CI1845" s="117"/>
      <c r="CJ1845" s="117"/>
      <c r="CK1845" s="117"/>
    </row>
    <row r="1846" spans="1:89" hidden="1" outlineLevel="2">
      <c r="A1846" s="117"/>
      <c r="B1846" s="117"/>
      <c r="C1846" s="103" t="s">
        <v>104</v>
      </c>
      <c r="D1846" s="24"/>
      <c r="E1846" s="117"/>
      <c r="F1846" s="117"/>
      <c r="G1846" s="111">
        <f>J1846+O1846+P1846+Q1846+R1846</f>
        <v>0</v>
      </c>
      <c r="H1846" s="225">
        <f t="shared" si="2469"/>
        <v>0</v>
      </c>
      <c r="I1846" s="225">
        <f t="shared" si="2469"/>
        <v>0</v>
      </c>
      <c r="J1846" s="111">
        <f t="shared" si="2469"/>
        <v>0</v>
      </c>
      <c r="K1846" s="90"/>
      <c r="L1846" s="90"/>
      <c r="M1846" s="90"/>
      <c r="N1846" s="90"/>
      <c r="O1846" s="90"/>
      <c r="P1846" s="90"/>
      <c r="Q1846" s="90"/>
      <c r="R1846" s="90"/>
      <c r="S1846" s="224"/>
      <c r="T1846" s="87"/>
      <c r="U1846" s="87"/>
      <c r="V1846" s="87"/>
      <c r="W1846" s="87"/>
      <c r="X1846" s="87"/>
      <c r="Y1846" s="87"/>
      <c r="Z1846" s="222"/>
      <c r="AA1846" s="87"/>
      <c r="AB1846" s="111">
        <f>AI1846+AX1846+BA1846+BD1846+BG1846</f>
        <v>0</v>
      </c>
      <c r="AC1846" s="247"/>
      <c r="AD1846" s="247"/>
      <c r="AE1846" s="247"/>
      <c r="AF1846" s="247"/>
      <c r="AG1846" s="247"/>
      <c r="AH1846" s="247"/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87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87"/>
      <c r="BG1846" s="87"/>
      <c r="BH1846" s="87"/>
      <c r="BI1846" s="87"/>
      <c r="BJ1846" s="222"/>
      <c r="BK1846" s="222"/>
      <c r="BL1846" s="222"/>
      <c r="BM1846" s="87"/>
      <c r="BN1846" s="87"/>
      <c r="BO1846" s="87"/>
      <c r="BP1846" s="87"/>
      <c r="BQ1846" s="111">
        <f>SUM(BS1846:BW1846)</f>
        <v>0</v>
      </c>
      <c r="BR1846" s="247"/>
      <c r="BS1846" s="87"/>
      <c r="BT1846" s="87"/>
      <c r="BU1846" s="87"/>
      <c r="BV1846" s="87"/>
      <c r="BW1846" s="87"/>
      <c r="BX1846" s="222"/>
      <c r="BY1846" s="222"/>
      <c r="BZ1846" s="111">
        <f>SUM(CA1846:CD1846)</f>
        <v>0</v>
      </c>
      <c r="CA1846" s="87"/>
      <c r="CB1846" s="87"/>
      <c r="CC1846" s="87"/>
      <c r="CD1846" s="87"/>
      <c r="CE1846" s="222"/>
      <c r="CF1846" s="226"/>
      <c r="CG1846" s="568"/>
      <c r="CH1846" s="568"/>
      <c r="CI1846" s="117"/>
      <c r="CJ1846" s="117"/>
      <c r="CK1846" s="117"/>
    </row>
    <row r="1847" spans="1:89" hidden="1" outlineLevel="2">
      <c r="A1847" s="117"/>
      <c r="B1847" s="117"/>
      <c r="C1847" s="103"/>
      <c r="D1847" s="37" t="s">
        <v>107</v>
      </c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24"/>
      <c r="AB1847" s="111">
        <f>SUM(AB1844:AB1846)</f>
        <v>0</v>
      </c>
      <c r="AC1847" s="247"/>
      <c r="AD1847" s="247"/>
      <c r="AE1847" s="247"/>
      <c r="AF1847" s="247"/>
      <c r="AG1847" s="247"/>
      <c r="AH1847" s="247"/>
      <c r="AI1847" s="111">
        <f>SUM(AI1844:AI1846)</f>
        <v>0</v>
      </c>
      <c r="AJ1847" s="111">
        <f>SUM(AJ1844:AJ1846)</f>
        <v>0</v>
      </c>
      <c r="AK1847" s="111">
        <f t="shared" ref="AK1847:BI1847" si="2470">SUM(AK1844:AK1846)</f>
        <v>0</v>
      </c>
      <c r="AL1847" s="111">
        <f t="shared" si="2470"/>
        <v>0</v>
      </c>
      <c r="AM1847" s="111">
        <f t="shared" si="2470"/>
        <v>0</v>
      </c>
      <c r="AN1847" s="111">
        <f t="shared" si="2470"/>
        <v>0</v>
      </c>
      <c r="AO1847" s="111">
        <f t="shared" si="2470"/>
        <v>0</v>
      </c>
      <c r="AP1847" s="111">
        <f t="shared" si="2470"/>
        <v>0</v>
      </c>
      <c r="AQ1847" s="111">
        <f t="shared" si="2470"/>
        <v>0</v>
      </c>
      <c r="AR1847" s="111">
        <f t="shared" si="2470"/>
        <v>0</v>
      </c>
      <c r="AS1847" s="111">
        <f t="shared" si="2470"/>
        <v>0</v>
      </c>
      <c r="AT1847" s="111">
        <f t="shared" si="2470"/>
        <v>0</v>
      </c>
      <c r="AU1847" s="111">
        <f t="shared" si="2470"/>
        <v>0</v>
      </c>
      <c r="AV1847" s="111">
        <f t="shared" si="2470"/>
        <v>0</v>
      </c>
      <c r="AW1847" s="111">
        <f t="shared" si="2470"/>
        <v>0</v>
      </c>
      <c r="AX1847" s="111">
        <f t="shared" si="2470"/>
        <v>0</v>
      </c>
      <c r="AY1847" s="111">
        <f t="shared" si="2470"/>
        <v>0</v>
      </c>
      <c r="AZ1847" s="111">
        <f t="shared" si="2470"/>
        <v>0</v>
      </c>
      <c r="BA1847" s="111">
        <f t="shared" si="2470"/>
        <v>0</v>
      </c>
      <c r="BB1847" s="111">
        <f t="shared" si="2470"/>
        <v>0</v>
      </c>
      <c r="BC1847" s="111">
        <f t="shared" si="2470"/>
        <v>0</v>
      </c>
      <c r="BD1847" s="111">
        <f t="shared" si="2470"/>
        <v>0</v>
      </c>
      <c r="BE1847" s="111">
        <f t="shared" si="2470"/>
        <v>0</v>
      </c>
      <c r="BF1847" s="111">
        <f t="shared" si="2470"/>
        <v>0</v>
      </c>
      <c r="BG1847" s="111">
        <f t="shared" si="2470"/>
        <v>0</v>
      </c>
      <c r="BH1847" s="111">
        <f t="shared" si="2470"/>
        <v>0</v>
      </c>
      <c r="BI1847" s="111">
        <f t="shared" si="2470"/>
        <v>0</v>
      </c>
      <c r="BJ1847" s="225">
        <f>SUM(BJ1844:BJ1846)</f>
        <v>0</v>
      </c>
      <c r="BK1847" s="225">
        <f>SUM(BK1844:BK1846)</f>
        <v>0</v>
      </c>
      <c r="BL1847" s="225">
        <f>SUM(BL1844:BL1846)</f>
        <v>0</v>
      </c>
      <c r="BM1847" s="112"/>
      <c r="BN1847" s="112"/>
      <c r="BO1847" s="112"/>
      <c r="BP1847" s="112"/>
      <c r="BQ1847" s="111">
        <f t="shared" ref="BQ1847:CD1847" si="2471">SUM(BQ1844:BQ1846)</f>
        <v>0</v>
      </c>
      <c r="BR1847" s="247"/>
      <c r="BS1847" s="111">
        <f t="shared" si="2471"/>
        <v>0</v>
      </c>
      <c r="BT1847" s="111">
        <f t="shared" si="2471"/>
        <v>0</v>
      </c>
      <c r="BU1847" s="111">
        <f t="shared" si="2471"/>
        <v>0</v>
      </c>
      <c r="BV1847" s="111">
        <f t="shared" si="2471"/>
        <v>0</v>
      </c>
      <c r="BW1847" s="111">
        <f t="shared" si="2471"/>
        <v>0</v>
      </c>
      <c r="BX1847" s="225">
        <f>SUM(BX1844:BX1846)</f>
        <v>0</v>
      </c>
      <c r="BY1847" s="225">
        <f>SUM(BY1844:BY1846)</f>
        <v>0</v>
      </c>
      <c r="BZ1847" s="111">
        <f t="shared" si="2471"/>
        <v>0</v>
      </c>
      <c r="CA1847" s="111">
        <f t="shared" si="2471"/>
        <v>0</v>
      </c>
      <c r="CB1847" s="111">
        <f t="shared" si="2471"/>
        <v>0</v>
      </c>
      <c r="CC1847" s="111">
        <f t="shared" si="2471"/>
        <v>0</v>
      </c>
      <c r="CD1847" s="111">
        <f t="shared" si="2471"/>
        <v>0</v>
      </c>
      <c r="CE1847" s="225">
        <f>SUM(CE1844:CE1846)</f>
        <v>0</v>
      </c>
      <c r="CF1847" s="247"/>
      <c r="CG1847" s="570"/>
      <c r="CH1847" s="570"/>
      <c r="CI1847" s="112"/>
      <c r="CJ1847" s="112"/>
      <c r="CK1847" s="112"/>
    </row>
    <row r="1848" spans="1:89" hidden="1" outlineLevel="2">
      <c r="A1848" s="117"/>
      <c r="B1848" s="117"/>
      <c r="C1848" s="102" t="s">
        <v>129</v>
      </c>
      <c r="D1848" s="36" t="s">
        <v>213</v>
      </c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7"/>
      <c r="AB1848" s="112"/>
      <c r="AC1848" s="246"/>
      <c r="AD1848" s="246"/>
      <c r="AE1848" s="246"/>
      <c r="AF1848" s="246"/>
      <c r="AG1848" s="246"/>
      <c r="AH1848" s="246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246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246"/>
      <c r="CG1848" s="582"/>
      <c r="CH1848" s="582"/>
      <c r="CI1848" s="112"/>
      <c r="CJ1848" s="112"/>
      <c r="CK1848" s="112"/>
    </row>
    <row r="1849" spans="1:89" hidden="1" outlineLevel="2">
      <c r="A1849" s="117"/>
      <c r="B1849" s="117"/>
      <c r="C1849" s="103"/>
      <c r="D1849" s="24"/>
      <c r="E1849" s="117"/>
      <c r="F1849" s="117"/>
      <c r="G1849" s="111">
        <f>J1849+O1849+P1849+Q1849+R1849</f>
        <v>0</v>
      </c>
      <c r="H1849" s="225">
        <f t="shared" ref="H1849:J1851" si="2472">SUM(I1849:L1849)</f>
        <v>0</v>
      </c>
      <c r="I1849" s="225">
        <f t="shared" si="2472"/>
        <v>0</v>
      </c>
      <c r="J1849" s="111">
        <f t="shared" si="2472"/>
        <v>0</v>
      </c>
      <c r="K1849" s="123"/>
      <c r="L1849" s="123"/>
      <c r="M1849" s="123"/>
      <c r="N1849" s="123"/>
      <c r="O1849" s="123"/>
      <c r="P1849" s="123"/>
      <c r="Q1849" s="123"/>
      <c r="R1849" s="123"/>
      <c r="S1849" s="221"/>
      <c r="T1849" s="123"/>
      <c r="U1849" s="123"/>
      <c r="V1849" s="123"/>
      <c r="W1849" s="123"/>
      <c r="X1849" s="123"/>
      <c r="Y1849" s="123"/>
      <c r="Z1849" s="221"/>
      <c r="AA1849" s="123"/>
      <c r="AB1849" s="111">
        <f>AI1849+AX1849+BA1849+BD1849+BG1849</f>
        <v>0</v>
      </c>
      <c r="AC1849" s="247"/>
      <c r="AD1849" s="247"/>
      <c r="AE1849" s="247"/>
      <c r="AF1849" s="247"/>
      <c r="AG1849" s="247"/>
      <c r="AH1849" s="247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221"/>
      <c r="BK1849" s="221"/>
      <c r="BL1849" s="221"/>
      <c r="BM1849" s="123"/>
      <c r="BN1849" s="123"/>
      <c r="BO1849" s="123"/>
      <c r="BP1849" s="123"/>
      <c r="BQ1849" s="111">
        <f>SUM(BS1849:BW1849)</f>
        <v>0</v>
      </c>
      <c r="BR1849" s="247"/>
      <c r="BS1849" s="123"/>
      <c r="BT1849" s="123"/>
      <c r="BU1849" s="123"/>
      <c r="BV1849" s="123"/>
      <c r="BW1849" s="123"/>
      <c r="BX1849" s="221"/>
      <c r="BY1849" s="221"/>
      <c r="BZ1849" s="111">
        <f>SUM(CA1849:CD1849)</f>
        <v>0</v>
      </c>
      <c r="CA1849" s="123"/>
      <c r="CB1849" s="123"/>
      <c r="CC1849" s="123"/>
      <c r="CD1849" s="123"/>
      <c r="CE1849" s="221"/>
      <c r="CF1849" s="229"/>
      <c r="CG1849" s="578"/>
      <c r="CH1849" s="578"/>
      <c r="CI1849" s="117"/>
      <c r="CJ1849" s="117"/>
      <c r="CK1849" s="117"/>
    </row>
    <row r="1850" spans="1:89" hidden="1" outlineLevel="2">
      <c r="A1850" s="117"/>
      <c r="B1850" s="117"/>
      <c r="C1850" s="103"/>
      <c r="D1850" s="24"/>
      <c r="E1850" s="117"/>
      <c r="F1850" s="117"/>
      <c r="G1850" s="111">
        <f>J1850+O1850+P1850+Q1850+R1850</f>
        <v>0</v>
      </c>
      <c r="H1850" s="225">
        <f t="shared" si="2472"/>
        <v>0</v>
      </c>
      <c r="I1850" s="225">
        <f t="shared" si="2472"/>
        <v>0</v>
      </c>
      <c r="J1850" s="111">
        <f t="shared" si="2472"/>
        <v>0</v>
      </c>
      <c r="K1850" s="90"/>
      <c r="L1850" s="90"/>
      <c r="M1850" s="90"/>
      <c r="N1850" s="90"/>
      <c r="O1850" s="90"/>
      <c r="P1850" s="90"/>
      <c r="Q1850" s="90"/>
      <c r="R1850" s="90"/>
      <c r="S1850" s="224"/>
      <c r="T1850" s="87"/>
      <c r="U1850" s="87"/>
      <c r="V1850" s="87"/>
      <c r="W1850" s="87"/>
      <c r="X1850" s="87"/>
      <c r="Y1850" s="87"/>
      <c r="Z1850" s="222"/>
      <c r="AA1850" s="87"/>
      <c r="AB1850" s="111">
        <f>AI1850+AX1850+BA1850+BD1850+BG1850</f>
        <v>0</v>
      </c>
      <c r="AC1850" s="247"/>
      <c r="AD1850" s="247"/>
      <c r="AE1850" s="247"/>
      <c r="AF1850" s="247"/>
      <c r="AG1850" s="247"/>
      <c r="AH1850" s="247"/>
      <c r="AI1850" s="87"/>
      <c r="AJ1850" s="87"/>
      <c r="AK1850" s="87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222"/>
      <c r="BK1850" s="222"/>
      <c r="BL1850" s="222"/>
      <c r="BM1850" s="87"/>
      <c r="BN1850" s="87"/>
      <c r="BO1850" s="87"/>
      <c r="BP1850" s="87"/>
      <c r="BQ1850" s="111">
        <f>SUM(BS1850:BW1850)</f>
        <v>0</v>
      </c>
      <c r="BR1850" s="247"/>
      <c r="BS1850" s="87"/>
      <c r="BT1850" s="87"/>
      <c r="BU1850" s="87"/>
      <c r="BV1850" s="87"/>
      <c r="BW1850" s="87"/>
      <c r="BX1850" s="222"/>
      <c r="BY1850" s="222"/>
      <c r="BZ1850" s="111">
        <f>SUM(CA1850:CD1850)</f>
        <v>0</v>
      </c>
      <c r="CA1850" s="87"/>
      <c r="CB1850" s="87"/>
      <c r="CC1850" s="87"/>
      <c r="CD1850" s="87"/>
      <c r="CE1850" s="222"/>
      <c r="CF1850" s="226"/>
      <c r="CG1850" s="568"/>
      <c r="CH1850" s="568"/>
      <c r="CI1850" s="117"/>
      <c r="CJ1850" s="117"/>
      <c r="CK1850" s="117"/>
    </row>
    <row r="1851" spans="1:89" hidden="1" outlineLevel="2">
      <c r="A1851" s="117"/>
      <c r="B1851" s="117"/>
      <c r="C1851" s="103" t="s">
        <v>104</v>
      </c>
      <c r="D1851" s="24"/>
      <c r="E1851" s="117"/>
      <c r="F1851" s="117"/>
      <c r="G1851" s="111">
        <f>J1851+O1851+P1851+Q1851+R1851</f>
        <v>0</v>
      </c>
      <c r="H1851" s="225">
        <f t="shared" si="2472"/>
        <v>0</v>
      </c>
      <c r="I1851" s="225">
        <f t="shared" si="2472"/>
        <v>0</v>
      </c>
      <c r="J1851" s="111">
        <f t="shared" si="2472"/>
        <v>0</v>
      </c>
      <c r="K1851" s="90"/>
      <c r="L1851" s="90"/>
      <c r="M1851" s="90"/>
      <c r="N1851" s="90"/>
      <c r="O1851" s="90"/>
      <c r="P1851" s="90"/>
      <c r="Q1851" s="90"/>
      <c r="R1851" s="90"/>
      <c r="S1851" s="224"/>
      <c r="T1851" s="87"/>
      <c r="U1851" s="87"/>
      <c r="V1851" s="87"/>
      <c r="W1851" s="87"/>
      <c r="X1851" s="87"/>
      <c r="Y1851" s="87"/>
      <c r="Z1851" s="222"/>
      <c r="AA1851" s="87"/>
      <c r="AB1851" s="111">
        <f>AI1851+AX1851+BA1851+BD1851+BG1851</f>
        <v>0</v>
      </c>
      <c r="AC1851" s="247"/>
      <c r="AD1851" s="247"/>
      <c r="AE1851" s="247"/>
      <c r="AF1851" s="247"/>
      <c r="AG1851" s="247"/>
      <c r="AH1851" s="247"/>
      <c r="AI1851" s="87"/>
      <c r="AJ1851" s="87"/>
      <c r="AK1851" s="87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87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87"/>
      <c r="BI1851" s="87"/>
      <c r="BJ1851" s="222"/>
      <c r="BK1851" s="222"/>
      <c r="BL1851" s="222"/>
      <c r="BM1851" s="87"/>
      <c r="BN1851" s="87"/>
      <c r="BO1851" s="87"/>
      <c r="BP1851" s="87"/>
      <c r="BQ1851" s="111">
        <f>SUM(BS1851:BW1851)</f>
        <v>0</v>
      </c>
      <c r="BR1851" s="247"/>
      <c r="BS1851" s="87"/>
      <c r="BT1851" s="87"/>
      <c r="BU1851" s="87"/>
      <c r="BV1851" s="87"/>
      <c r="BW1851" s="87"/>
      <c r="BX1851" s="222"/>
      <c r="BY1851" s="222"/>
      <c r="BZ1851" s="111">
        <f>SUM(CA1851:CD1851)</f>
        <v>0</v>
      </c>
      <c r="CA1851" s="87"/>
      <c r="CB1851" s="87"/>
      <c r="CC1851" s="87"/>
      <c r="CD1851" s="87"/>
      <c r="CE1851" s="222"/>
      <c r="CF1851" s="226"/>
      <c r="CG1851" s="568"/>
      <c r="CH1851" s="568"/>
      <c r="CI1851" s="117"/>
      <c r="CJ1851" s="117"/>
      <c r="CK1851" s="117"/>
    </row>
    <row r="1852" spans="1:89" hidden="1" outlineLevel="2">
      <c r="A1852" s="117"/>
      <c r="B1852" s="117"/>
      <c r="C1852" s="103"/>
      <c r="D1852" s="37" t="s">
        <v>107</v>
      </c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24"/>
      <c r="AB1852" s="112"/>
      <c r="AC1852" s="246"/>
      <c r="AD1852" s="246"/>
      <c r="AE1852" s="246"/>
      <c r="AF1852" s="246"/>
      <c r="AG1852" s="246"/>
      <c r="AH1852" s="246"/>
      <c r="AI1852" s="112"/>
      <c r="AJ1852" s="111">
        <f>SUM(AJ1849:AJ1851)</f>
        <v>0</v>
      </c>
      <c r="AK1852" s="111">
        <f>SUM(AK1849:AK1851)</f>
        <v>0</v>
      </c>
      <c r="AL1852" s="112"/>
      <c r="AM1852" s="111">
        <f>SUM(AM1849:AM1851)</f>
        <v>0</v>
      </c>
      <c r="AN1852" s="111">
        <f>SUM(AN1849:AN1851)</f>
        <v>0</v>
      </c>
      <c r="AO1852" s="112"/>
      <c r="AP1852" s="111">
        <f>SUM(AP1849:AP1851)</f>
        <v>0</v>
      </c>
      <c r="AQ1852" s="111">
        <f>SUM(AQ1849:AQ1851)</f>
        <v>0</v>
      </c>
      <c r="AR1852" s="112"/>
      <c r="AS1852" s="111">
        <f>SUM(AS1849:AS1851)</f>
        <v>0</v>
      </c>
      <c r="AT1852" s="111">
        <f>SUM(AT1849:AT1851)</f>
        <v>0</v>
      </c>
      <c r="AU1852" s="112"/>
      <c r="AV1852" s="111">
        <f>SUM(AV1849:AV1851)</f>
        <v>0</v>
      </c>
      <c r="AW1852" s="111">
        <f>SUM(AW1849:AW1851)</f>
        <v>0</v>
      </c>
      <c r="AX1852" s="112"/>
      <c r="AY1852" s="111">
        <f>SUM(AY1849:AY1851)</f>
        <v>0</v>
      </c>
      <c r="AZ1852" s="111">
        <f>SUM(AZ1849:AZ1851)</f>
        <v>0</v>
      </c>
      <c r="BA1852" s="112"/>
      <c r="BB1852" s="111">
        <f>SUM(BB1849:BB1851)</f>
        <v>0</v>
      </c>
      <c r="BC1852" s="111">
        <f>SUM(BC1849:BC1851)</f>
        <v>0</v>
      </c>
      <c r="BD1852" s="112"/>
      <c r="BE1852" s="111">
        <f>SUM(BE1849:BE1851)</f>
        <v>0</v>
      </c>
      <c r="BF1852" s="111">
        <f>SUM(BF1849:BF1851)</f>
        <v>0</v>
      </c>
      <c r="BG1852" s="112"/>
      <c r="BH1852" s="111">
        <f>SUM(BH1849:BH1851)</f>
        <v>0</v>
      </c>
      <c r="BI1852" s="111">
        <f>SUM(BI1849:BI1851)</f>
        <v>0</v>
      </c>
      <c r="BJ1852" s="112"/>
      <c r="BK1852" s="225">
        <f>SUM(BK1849:BK1851)</f>
        <v>0</v>
      </c>
      <c r="BL1852" s="225">
        <f>SUM(BL1849:BL1851)</f>
        <v>0</v>
      </c>
      <c r="BM1852" s="112"/>
      <c r="BN1852" s="112"/>
      <c r="BO1852" s="112"/>
      <c r="BP1852" s="112"/>
      <c r="BQ1852" s="111">
        <f t="shared" ref="BQ1852:CD1852" si="2473">SUM(BQ1849:BQ1851)</f>
        <v>0</v>
      </c>
      <c r="BR1852" s="247"/>
      <c r="BS1852" s="111">
        <f t="shared" si="2473"/>
        <v>0</v>
      </c>
      <c r="BT1852" s="111">
        <f t="shared" si="2473"/>
        <v>0</v>
      </c>
      <c r="BU1852" s="111">
        <f t="shared" si="2473"/>
        <v>0</v>
      </c>
      <c r="BV1852" s="111">
        <f t="shared" si="2473"/>
        <v>0</v>
      </c>
      <c r="BW1852" s="111">
        <f t="shared" si="2473"/>
        <v>0</v>
      </c>
      <c r="BX1852" s="225">
        <f>SUM(BX1849:BX1851)</f>
        <v>0</v>
      </c>
      <c r="BY1852" s="225">
        <f>SUM(BY1849:BY1851)</f>
        <v>0</v>
      </c>
      <c r="BZ1852" s="111">
        <f t="shared" si="2473"/>
        <v>0</v>
      </c>
      <c r="CA1852" s="111">
        <f t="shared" si="2473"/>
        <v>0</v>
      </c>
      <c r="CB1852" s="111">
        <f t="shared" si="2473"/>
        <v>0</v>
      </c>
      <c r="CC1852" s="111">
        <f t="shared" si="2473"/>
        <v>0</v>
      </c>
      <c r="CD1852" s="111">
        <f t="shared" si="2473"/>
        <v>0</v>
      </c>
      <c r="CE1852" s="225">
        <f>SUM(CE1849:CE1851)</f>
        <v>0</v>
      </c>
      <c r="CF1852" s="247"/>
      <c r="CG1852" s="570"/>
      <c r="CH1852" s="570"/>
      <c r="CI1852" s="112"/>
      <c r="CJ1852" s="112"/>
      <c r="CK1852" s="112"/>
    </row>
    <row r="1853" spans="1:89" hidden="1" outlineLevel="2">
      <c r="A1853" s="117"/>
      <c r="B1853" s="117"/>
      <c r="C1853" s="102" t="s">
        <v>130</v>
      </c>
      <c r="D1853" s="36" t="s">
        <v>62</v>
      </c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7"/>
      <c r="AB1853" s="112"/>
      <c r="AC1853" s="246"/>
      <c r="AD1853" s="246"/>
      <c r="AE1853" s="246"/>
      <c r="AF1853" s="246"/>
      <c r="AG1853" s="246"/>
      <c r="AH1853" s="246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246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246"/>
      <c r="CG1853" s="582"/>
      <c r="CH1853" s="582"/>
      <c r="CI1853" s="112"/>
      <c r="CJ1853" s="112"/>
      <c r="CK1853" s="112"/>
    </row>
    <row r="1854" spans="1:89" hidden="1" outlineLevel="2">
      <c r="A1854" s="117"/>
      <c r="B1854" s="117"/>
      <c r="C1854" s="103"/>
      <c r="D1854" s="24"/>
      <c r="E1854" s="117"/>
      <c r="F1854" s="117"/>
      <c r="G1854" s="111">
        <f>J1854+O1854+P1854+Q1854+R1854</f>
        <v>0</v>
      </c>
      <c r="H1854" s="225">
        <f t="shared" ref="H1854:J1856" si="2474">SUM(I1854:L1854)</f>
        <v>0</v>
      </c>
      <c r="I1854" s="225">
        <f t="shared" si="2474"/>
        <v>0</v>
      </c>
      <c r="J1854" s="111">
        <f t="shared" si="2474"/>
        <v>0</v>
      </c>
      <c r="K1854" s="123"/>
      <c r="L1854" s="123"/>
      <c r="M1854" s="123"/>
      <c r="N1854" s="123"/>
      <c r="O1854" s="123"/>
      <c r="P1854" s="123"/>
      <c r="Q1854" s="123"/>
      <c r="R1854" s="123"/>
      <c r="S1854" s="221"/>
      <c r="T1854" s="123"/>
      <c r="U1854" s="123"/>
      <c r="V1854" s="123"/>
      <c r="W1854" s="123"/>
      <c r="X1854" s="123"/>
      <c r="Y1854" s="123"/>
      <c r="Z1854" s="221"/>
      <c r="AA1854" s="123"/>
      <c r="AB1854" s="111">
        <f>AI1854+AX1854+BA1854+BD1854+BG1854</f>
        <v>0</v>
      </c>
      <c r="AC1854" s="247"/>
      <c r="AD1854" s="247"/>
      <c r="AE1854" s="247"/>
      <c r="AF1854" s="247"/>
      <c r="AG1854" s="247"/>
      <c r="AH1854" s="247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221"/>
      <c r="BK1854" s="221"/>
      <c r="BL1854" s="221"/>
      <c r="BM1854" s="123"/>
      <c r="BN1854" s="123"/>
      <c r="BO1854" s="123"/>
      <c r="BP1854" s="123"/>
      <c r="BQ1854" s="111">
        <f>SUM(BS1854:BW1854)</f>
        <v>0</v>
      </c>
      <c r="BR1854" s="247"/>
      <c r="BS1854" s="123"/>
      <c r="BT1854" s="123"/>
      <c r="BU1854" s="123"/>
      <c r="BV1854" s="123"/>
      <c r="BW1854" s="123"/>
      <c r="BX1854" s="221"/>
      <c r="BY1854" s="221"/>
      <c r="BZ1854" s="111">
        <f>SUM(CA1854:CD1854)</f>
        <v>0</v>
      </c>
      <c r="CA1854" s="123"/>
      <c r="CB1854" s="123"/>
      <c r="CC1854" s="123"/>
      <c r="CD1854" s="123"/>
      <c r="CE1854" s="221"/>
      <c r="CF1854" s="229"/>
      <c r="CG1854" s="578"/>
      <c r="CH1854" s="578"/>
      <c r="CI1854" s="117"/>
      <c r="CJ1854" s="117"/>
      <c r="CK1854" s="117"/>
    </row>
    <row r="1855" spans="1:89" hidden="1" outlineLevel="2">
      <c r="A1855" s="117"/>
      <c r="B1855" s="117"/>
      <c r="C1855" s="103"/>
      <c r="D1855" s="24"/>
      <c r="E1855" s="117"/>
      <c r="F1855" s="117"/>
      <c r="G1855" s="111">
        <f>J1855+O1855+P1855+Q1855+R1855</f>
        <v>0</v>
      </c>
      <c r="H1855" s="225">
        <f t="shared" si="2474"/>
        <v>0</v>
      </c>
      <c r="I1855" s="225">
        <f t="shared" si="2474"/>
        <v>0</v>
      </c>
      <c r="J1855" s="111">
        <f t="shared" si="2474"/>
        <v>0</v>
      </c>
      <c r="K1855" s="90"/>
      <c r="L1855" s="90"/>
      <c r="M1855" s="90"/>
      <c r="N1855" s="90"/>
      <c r="O1855" s="90"/>
      <c r="P1855" s="90"/>
      <c r="Q1855" s="90"/>
      <c r="R1855" s="90"/>
      <c r="S1855" s="224"/>
      <c r="T1855" s="87"/>
      <c r="U1855" s="87"/>
      <c r="V1855" s="87"/>
      <c r="W1855" s="87"/>
      <c r="X1855" s="87"/>
      <c r="Y1855" s="87"/>
      <c r="Z1855" s="222"/>
      <c r="AA1855" s="87"/>
      <c r="AB1855" s="111">
        <f>AI1855+AX1855+BA1855+BD1855+BG1855</f>
        <v>0</v>
      </c>
      <c r="AC1855" s="247"/>
      <c r="AD1855" s="247"/>
      <c r="AE1855" s="247"/>
      <c r="AF1855" s="247"/>
      <c r="AG1855" s="247"/>
      <c r="AH1855" s="247"/>
      <c r="AI1855" s="87"/>
      <c r="AJ1855" s="87"/>
      <c r="AK1855" s="87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87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87"/>
      <c r="BG1855" s="87"/>
      <c r="BH1855" s="87"/>
      <c r="BI1855" s="87"/>
      <c r="BJ1855" s="222"/>
      <c r="BK1855" s="222"/>
      <c r="BL1855" s="222"/>
      <c r="BM1855" s="87"/>
      <c r="BN1855" s="87"/>
      <c r="BO1855" s="87"/>
      <c r="BP1855" s="87"/>
      <c r="BQ1855" s="111">
        <f>SUM(BS1855:BW1855)</f>
        <v>0</v>
      </c>
      <c r="BR1855" s="247"/>
      <c r="BS1855" s="87"/>
      <c r="BT1855" s="87"/>
      <c r="BU1855" s="87"/>
      <c r="BV1855" s="87"/>
      <c r="BW1855" s="87"/>
      <c r="BX1855" s="222"/>
      <c r="BY1855" s="222"/>
      <c r="BZ1855" s="111">
        <f>SUM(CA1855:CD1855)</f>
        <v>0</v>
      </c>
      <c r="CA1855" s="87"/>
      <c r="CB1855" s="87"/>
      <c r="CC1855" s="87"/>
      <c r="CD1855" s="87"/>
      <c r="CE1855" s="222"/>
      <c r="CF1855" s="226"/>
      <c r="CG1855" s="568"/>
      <c r="CH1855" s="568"/>
      <c r="CI1855" s="117"/>
      <c r="CJ1855" s="117"/>
      <c r="CK1855" s="117"/>
    </row>
    <row r="1856" spans="1:89" hidden="1" outlineLevel="2">
      <c r="A1856" s="117"/>
      <c r="B1856" s="117"/>
      <c r="C1856" s="103" t="s">
        <v>104</v>
      </c>
      <c r="D1856" s="24"/>
      <c r="E1856" s="117"/>
      <c r="F1856" s="117"/>
      <c r="G1856" s="111">
        <f>J1856+O1856+P1856+Q1856+R1856</f>
        <v>0</v>
      </c>
      <c r="H1856" s="225">
        <f t="shared" si="2474"/>
        <v>0</v>
      </c>
      <c r="I1856" s="225">
        <f t="shared" si="2474"/>
        <v>0</v>
      </c>
      <c r="J1856" s="111">
        <f t="shared" si="2474"/>
        <v>0</v>
      </c>
      <c r="K1856" s="90"/>
      <c r="L1856" s="90"/>
      <c r="M1856" s="90"/>
      <c r="N1856" s="90"/>
      <c r="O1856" s="90"/>
      <c r="P1856" s="90"/>
      <c r="Q1856" s="90"/>
      <c r="R1856" s="90"/>
      <c r="S1856" s="224"/>
      <c r="T1856" s="87"/>
      <c r="U1856" s="87"/>
      <c r="V1856" s="87"/>
      <c r="W1856" s="87"/>
      <c r="X1856" s="87"/>
      <c r="Y1856" s="87"/>
      <c r="Z1856" s="222"/>
      <c r="AA1856" s="87"/>
      <c r="AB1856" s="111">
        <f>AI1856+AX1856+BA1856+BD1856+BG1856</f>
        <v>0</v>
      </c>
      <c r="AC1856" s="247"/>
      <c r="AD1856" s="247"/>
      <c r="AE1856" s="247"/>
      <c r="AF1856" s="247"/>
      <c r="AG1856" s="247"/>
      <c r="AH1856" s="247"/>
      <c r="AI1856" s="87"/>
      <c r="AJ1856" s="87"/>
      <c r="AK1856" s="87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87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87"/>
      <c r="BG1856" s="87"/>
      <c r="BH1856" s="87"/>
      <c r="BI1856" s="87"/>
      <c r="BJ1856" s="222"/>
      <c r="BK1856" s="222"/>
      <c r="BL1856" s="222"/>
      <c r="BM1856" s="87"/>
      <c r="BN1856" s="87"/>
      <c r="BO1856" s="87"/>
      <c r="BP1856" s="87"/>
      <c r="BQ1856" s="111">
        <f>SUM(BS1856:BW1856)</f>
        <v>0</v>
      </c>
      <c r="BR1856" s="247"/>
      <c r="BS1856" s="87"/>
      <c r="BT1856" s="87"/>
      <c r="BU1856" s="87"/>
      <c r="BV1856" s="87"/>
      <c r="BW1856" s="87"/>
      <c r="BX1856" s="222"/>
      <c r="BY1856" s="222"/>
      <c r="BZ1856" s="111">
        <f>SUM(CA1856:CD1856)</f>
        <v>0</v>
      </c>
      <c r="CA1856" s="87"/>
      <c r="CB1856" s="87"/>
      <c r="CC1856" s="87"/>
      <c r="CD1856" s="87"/>
      <c r="CE1856" s="222"/>
      <c r="CF1856" s="226"/>
      <c r="CG1856" s="568"/>
      <c r="CH1856" s="568"/>
      <c r="CI1856" s="117"/>
      <c r="CJ1856" s="117"/>
      <c r="CK1856" s="117"/>
    </row>
    <row r="1857" spans="1:89" hidden="1" outlineLevel="2">
      <c r="A1857" s="117"/>
      <c r="B1857" s="117"/>
      <c r="C1857" s="103"/>
      <c r="D1857" s="37" t="s">
        <v>107</v>
      </c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24"/>
      <c r="AB1857" s="111">
        <f>SUM(AB1854:AB1856)</f>
        <v>0</v>
      </c>
      <c r="AC1857" s="247"/>
      <c r="AD1857" s="247"/>
      <c r="AE1857" s="247"/>
      <c r="AF1857" s="247"/>
      <c r="AG1857" s="247"/>
      <c r="AH1857" s="247"/>
      <c r="AI1857" s="111">
        <f>SUM(AI1854:AI1856)</f>
        <v>0</v>
      </c>
      <c r="AJ1857" s="111">
        <f>SUM(AJ1854:AJ1856)</f>
        <v>0</v>
      </c>
      <c r="AK1857" s="111">
        <f>SUM(AK1854:AK1856)</f>
        <v>0</v>
      </c>
      <c r="AL1857" s="111">
        <f>SUM(AL1854:AL1856)</f>
        <v>0</v>
      </c>
      <c r="AM1857" s="111">
        <f t="shared" ref="AM1857:BI1857" si="2475">SUM(AM1854:AM1856)</f>
        <v>0</v>
      </c>
      <c r="AN1857" s="111">
        <f t="shared" si="2475"/>
        <v>0</v>
      </c>
      <c r="AO1857" s="111">
        <f t="shared" si="2475"/>
        <v>0</v>
      </c>
      <c r="AP1857" s="111">
        <f t="shared" si="2475"/>
        <v>0</v>
      </c>
      <c r="AQ1857" s="111">
        <f t="shared" si="2475"/>
        <v>0</v>
      </c>
      <c r="AR1857" s="111">
        <f t="shared" si="2475"/>
        <v>0</v>
      </c>
      <c r="AS1857" s="111">
        <f t="shared" si="2475"/>
        <v>0</v>
      </c>
      <c r="AT1857" s="111">
        <f t="shared" si="2475"/>
        <v>0</v>
      </c>
      <c r="AU1857" s="111">
        <f t="shared" si="2475"/>
        <v>0</v>
      </c>
      <c r="AV1857" s="111">
        <f t="shared" si="2475"/>
        <v>0</v>
      </c>
      <c r="AW1857" s="111">
        <f t="shared" si="2475"/>
        <v>0</v>
      </c>
      <c r="AX1857" s="111">
        <f t="shared" si="2475"/>
        <v>0</v>
      </c>
      <c r="AY1857" s="111">
        <f t="shared" si="2475"/>
        <v>0</v>
      </c>
      <c r="AZ1857" s="111">
        <f t="shared" si="2475"/>
        <v>0</v>
      </c>
      <c r="BA1857" s="111">
        <f t="shared" si="2475"/>
        <v>0</v>
      </c>
      <c r="BB1857" s="111">
        <f t="shared" si="2475"/>
        <v>0</v>
      </c>
      <c r="BC1857" s="111">
        <f t="shared" si="2475"/>
        <v>0</v>
      </c>
      <c r="BD1857" s="111">
        <f t="shared" si="2475"/>
        <v>0</v>
      </c>
      <c r="BE1857" s="111">
        <f t="shared" si="2475"/>
        <v>0</v>
      </c>
      <c r="BF1857" s="111">
        <f t="shared" si="2475"/>
        <v>0</v>
      </c>
      <c r="BG1857" s="111">
        <f t="shared" si="2475"/>
        <v>0</v>
      </c>
      <c r="BH1857" s="111">
        <f t="shared" si="2475"/>
        <v>0</v>
      </c>
      <c r="BI1857" s="111">
        <f t="shared" si="2475"/>
        <v>0</v>
      </c>
      <c r="BJ1857" s="225">
        <f>SUM(BJ1854:BJ1856)</f>
        <v>0</v>
      </c>
      <c r="BK1857" s="225">
        <f>SUM(BK1854:BK1856)</f>
        <v>0</v>
      </c>
      <c r="BL1857" s="225">
        <f>SUM(BL1854:BL1856)</f>
        <v>0</v>
      </c>
      <c r="BM1857" s="112"/>
      <c r="BN1857" s="112"/>
      <c r="BO1857" s="112"/>
      <c r="BP1857" s="112"/>
      <c r="BQ1857" s="111">
        <f t="shared" ref="BQ1857:CD1857" si="2476">SUM(BQ1854:BQ1856)</f>
        <v>0</v>
      </c>
      <c r="BR1857" s="247"/>
      <c r="BS1857" s="111">
        <f t="shared" si="2476"/>
        <v>0</v>
      </c>
      <c r="BT1857" s="111">
        <f t="shared" si="2476"/>
        <v>0</v>
      </c>
      <c r="BU1857" s="111">
        <f t="shared" si="2476"/>
        <v>0</v>
      </c>
      <c r="BV1857" s="111">
        <f t="shared" si="2476"/>
        <v>0</v>
      </c>
      <c r="BW1857" s="111">
        <f t="shared" si="2476"/>
        <v>0</v>
      </c>
      <c r="BX1857" s="225">
        <f>SUM(BX1854:BX1856)</f>
        <v>0</v>
      </c>
      <c r="BY1857" s="225">
        <f>SUM(BY1854:BY1856)</f>
        <v>0</v>
      </c>
      <c r="BZ1857" s="111">
        <f t="shared" si="2476"/>
        <v>0</v>
      </c>
      <c r="CA1857" s="111">
        <f t="shared" si="2476"/>
        <v>0</v>
      </c>
      <c r="CB1857" s="111">
        <f t="shared" si="2476"/>
        <v>0</v>
      </c>
      <c r="CC1857" s="111">
        <f t="shared" si="2476"/>
        <v>0</v>
      </c>
      <c r="CD1857" s="111">
        <f t="shared" si="2476"/>
        <v>0</v>
      </c>
      <c r="CE1857" s="225">
        <f>SUM(CE1854:CE1856)</f>
        <v>0</v>
      </c>
      <c r="CF1857" s="247"/>
      <c r="CG1857" s="570"/>
      <c r="CH1857" s="570"/>
      <c r="CI1857" s="112"/>
      <c r="CJ1857" s="112"/>
      <c r="CK1857" s="112"/>
    </row>
    <row r="1858" spans="1:89" hidden="1" outlineLevel="2">
      <c r="A1858" s="117"/>
      <c r="B1858" s="117"/>
      <c r="C1858" s="102" t="s">
        <v>131</v>
      </c>
      <c r="D1858" s="36" t="s">
        <v>63</v>
      </c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7"/>
      <c r="AB1858" s="112"/>
      <c r="AC1858" s="246"/>
      <c r="AD1858" s="246"/>
      <c r="AE1858" s="246"/>
      <c r="AF1858" s="246"/>
      <c r="AG1858" s="246"/>
      <c r="AH1858" s="246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246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246"/>
      <c r="CG1858" s="582"/>
      <c r="CH1858" s="582"/>
      <c r="CI1858" s="112"/>
      <c r="CJ1858" s="112"/>
      <c r="CK1858" s="112"/>
    </row>
    <row r="1859" spans="1:89" hidden="1" outlineLevel="2">
      <c r="A1859" s="117"/>
      <c r="B1859" s="117"/>
      <c r="C1859" s="103"/>
      <c r="D1859" s="24"/>
      <c r="E1859" s="117"/>
      <c r="F1859" s="117"/>
      <c r="G1859" s="111">
        <f>J1859+O1859+P1859+Q1859+R1859</f>
        <v>0</v>
      </c>
      <c r="H1859" s="225">
        <f t="shared" ref="H1859:J1861" si="2477">SUM(I1859:L1859)</f>
        <v>0</v>
      </c>
      <c r="I1859" s="225">
        <f t="shared" si="2477"/>
        <v>0</v>
      </c>
      <c r="J1859" s="111">
        <f t="shared" si="2477"/>
        <v>0</v>
      </c>
      <c r="K1859" s="123"/>
      <c r="L1859" s="123"/>
      <c r="M1859" s="123"/>
      <c r="N1859" s="123"/>
      <c r="O1859" s="123"/>
      <c r="P1859" s="123"/>
      <c r="Q1859" s="123"/>
      <c r="R1859" s="123"/>
      <c r="S1859" s="221"/>
      <c r="T1859" s="123"/>
      <c r="U1859" s="123"/>
      <c r="V1859" s="123"/>
      <c r="W1859" s="123"/>
      <c r="X1859" s="123"/>
      <c r="Y1859" s="123"/>
      <c r="Z1859" s="221"/>
      <c r="AA1859" s="123"/>
      <c r="AB1859" s="111">
        <f>AI1859+AX1859+BA1859+BD1859+BG1859</f>
        <v>0</v>
      </c>
      <c r="AC1859" s="247"/>
      <c r="AD1859" s="247"/>
      <c r="AE1859" s="247"/>
      <c r="AF1859" s="247"/>
      <c r="AG1859" s="247"/>
      <c r="AH1859" s="247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221"/>
      <c r="BK1859" s="221"/>
      <c r="BL1859" s="221"/>
      <c r="BM1859" s="123"/>
      <c r="BN1859" s="123"/>
      <c r="BO1859" s="123"/>
      <c r="BP1859" s="123"/>
      <c r="BQ1859" s="111">
        <f>SUM(BS1859:BW1859)</f>
        <v>0</v>
      </c>
      <c r="BR1859" s="247"/>
      <c r="BS1859" s="123"/>
      <c r="BT1859" s="123"/>
      <c r="BU1859" s="123"/>
      <c r="BV1859" s="123"/>
      <c r="BW1859" s="123"/>
      <c r="BX1859" s="221"/>
      <c r="BY1859" s="221"/>
      <c r="BZ1859" s="111">
        <f>SUM(CA1859:CD1859)</f>
        <v>0</v>
      </c>
      <c r="CA1859" s="123"/>
      <c r="CB1859" s="123"/>
      <c r="CC1859" s="123"/>
      <c r="CD1859" s="123"/>
      <c r="CE1859" s="221"/>
      <c r="CF1859" s="229"/>
      <c r="CG1859" s="578"/>
      <c r="CH1859" s="578"/>
      <c r="CI1859" s="117"/>
      <c r="CJ1859" s="117"/>
      <c r="CK1859" s="117"/>
    </row>
    <row r="1860" spans="1:89" hidden="1" outlineLevel="2">
      <c r="A1860" s="117"/>
      <c r="B1860" s="117"/>
      <c r="C1860" s="103"/>
      <c r="D1860" s="24"/>
      <c r="E1860" s="117"/>
      <c r="F1860" s="117"/>
      <c r="G1860" s="111">
        <f>J1860+O1860+P1860+Q1860+R1860</f>
        <v>0</v>
      </c>
      <c r="H1860" s="225">
        <f t="shared" si="2477"/>
        <v>0</v>
      </c>
      <c r="I1860" s="225">
        <f t="shared" si="2477"/>
        <v>0</v>
      </c>
      <c r="J1860" s="111">
        <f t="shared" si="2477"/>
        <v>0</v>
      </c>
      <c r="K1860" s="90"/>
      <c r="L1860" s="90"/>
      <c r="M1860" s="90"/>
      <c r="N1860" s="90"/>
      <c r="O1860" s="90"/>
      <c r="P1860" s="90"/>
      <c r="Q1860" s="90"/>
      <c r="R1860" s="90"/>
      <c r="S1860" s="224"/>
      <c r="T1860" s="87"/>
      <c r="U1860" s="87"/>
      <c r="V1860" s="87"/>
      <c r="W1860" s="87"/>
      <c r="X1860" s="87"/>
      <c r="Y1860" s="87"/>
      <c r="Z1860" s="222"/>
      <c r="AA1860" s="87"/>
      <c r="AB1860" s="111">
        <f>AI1860+AX1860+BA1860+BD1860+BG1860</f>
        <v>0</v>
      </c>
      <c r="AC1860" s="247"/>
      <c r="AD1860" s="247"/>
      <c r="AE1860" s="247"/>
      <c r="AF1860" s="247"/>
      <c r="AG1860" s="247"/>
      <c r="AH1860" s="247"/>
      <c r="AI1860" s="87"/>
      <c r="AJ1860" s="87"/>
      <c r="AK1860" s="87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87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87"/>
      <c r="BG1860" s="87"/>
      <c r="BH1860" s="87"/>
      <c r="BI1860" s="87"/>
      <c r="BJ1860" s="222"/>
      <c r="BK1860" s="222"/>
      <c r="BL1860" s="222"/>
      <c r="BM1860" s="87"/>
      <c r="BN1860" s="87"/>
      <c r="BO1860" s="87"/>
      <c r="BP1860" s="87"/>
      <c r="BQ1860" s="111">
        <f>SUM(BS1860:BW1860)</f>
        <v>0</v>
      </c>
      <c r="BR1860" s="247"/>
      <c r="BS1860" s="87"/>
      <c r="BT1860" s="87"/>
      <c r="BU1860" s="87"/>
      <c r="BV1860" s="87"/>
      <c r="BW1860" s="87"/>
      <c r="BX1860" s="222"/>
      <c r="BY1860" s="222"/>
      <c r="BZ1860" s="111">
        <f>SUM(CA1860:CD1860)</f>
        <v>0</v>
      </c>
      <c r="CA1860" s="87"/>
      <c r="CB1860" s="87"/>
      <c r="CC1860" s="87"/>
      <c r="CD1860" s="87"/>
      <c r="CE1860" s="222"/>
      <c r="CF1860" s="226"/>
      <c r="CG1860" s="568"/>
      <c r="CH1860" s="568"/>
      <c r="CI1860" s="117"/>
      <c r="CJ1860" s="117"/>
      <c r="CK1860" s="117"/>
    </row>
    <row r="1861" spans="1:89" hidden="1" outlineLevel="2">
      <c r="A1861" s="117"/>
      <c r="B1861" s="117"/>
      <c r="C1861" s="103" t="s">
        <v>104</v>
      </c>
      <c r="D1861" s="24"/>
      <c r="E1861" s="117"/>
      <c r="F1861" s="117"/>
      <c r="G1861" s="111">
        <f>J1861+O1861+P1861+Q1861+R1861</f>
        <v>0</v>
      </c>
      <c r="H1861" s="225">
        <f t="shared" si="2477"/>
        <v>0</v>
      </c>
      <c r="I1861" s="225">
        <f t="shared" si="2477"/>
        <v>0</v>
      </c>
      <c r="J1861" s="111">
        <f t="shared" si="2477"/>
        <v>0</v>
      </c>
      <c r="K1861" s="90"/>
      <c r="L1861" s="90"/>
      <c r="M1861" s="90"/>
      <c r="N1861" s="90"/>
      <c r="O1861" s="90"/>
      <c r="P1861" s="90"/>
      <c r="Q1861" s="90"/>
      <c r="R1861" s="90"/>
      <c r="S1861" s="224"/>
      <c r="T1861" s="87"/>
      <c r="U1861" s="87"/>
      <c r="V1861" s="87"/>
      <c r="W1861" s="87"/>
      <c r="X1861" s="87"/>
      <c r="Y1861" s="87"/>
      <c r="Z1861" s="222"/>
      <c r="AA1861" s="87"/>
      <c r="AB1861" s="111">
        <f>AI1861+AX1861+BA1861+BD1861+BG1861</f>
        <v>0</v>
      </c>
      <c r="AC1861" s="247"/>
      <c r="AD1861" s="247"/>
      <c r="AE1861" s="247"/>
      <c r="AF1861" s="247"/>
      <c r="AG1861" s="247"/>
      <c r="AH1861" s="247"/>
      <c r="AI1861" s="87"/>
      <c r="AJ1861" s="87"/>
      <c r="AK1861" s="87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87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87"/>
      <c r="BG1861" s="87"/>
      <c r="BH1861" s="87"/>
      <c r="BI1861" s="87"/>
      <c r="BJ1861" s="222"/>
      <c r="BK1861" s="222"/>
      <c r="BL1861" s="222"/>
      <c r="BM1861" s="87"/>
      <c r="BN1861" s="87"/>
      <c r="BO1861" s="87"/>
      <c r="BP1861" s="87"/>
      <c r="BQ1861" s="111">
        <f>SUM(BS1861:BW1861)</f>
        <v>0</v>
      </c>
      <c r="BR1861" s="247"/>
      <c r="BS1861" s="87"/>
      <c r="BT1861" s="87"/>
      <c r="BU1861" s="87"/>
      <c r="BV1861" s="87"/>
      <c r="BW1861" s="87"/>
      <c r="BX1861" s="222"/>
      <c r="BY1861" s="222"/>
      <c r="BZ1861" s="111">
        <f>SUM(CA1861:CD1861)</f>
        <v>0</v>
      </c>
      <c r="CA1861" s="87"/>
      <c r="CB1861" s="87"/>
      <c r="CC1861" s="87"/>
      <c r="CD1861" s="87"/>
      <c r="CE1861" s="222"/>
      <c r="CF1861" s="226"/>
      <c r="CG1861" s="568"/>
      <c r="CH1861" s="568"/>
      <c r="CI1861" s="117"/>
      <c r="CJ1861" s="117"/>
      <c r="CK1861" s="117"/>
    </row>
    <row r="1862" spans="1:89" hidden="1" outlineLevel="2">
      <c r="A1862" s="117"/>
      <c r="B1862" s="117"/>
      <c r="C1862" s="103"/>
      <c r="D1862" s="37" t="s">
        <v>107</v>
      </c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24"/>
      <c r="AB1862" s="111">
        <f>SUM(AB1859:AB1861)</f>
        <v>0</v>
      </c>
      <c r="AC1862" s="247"/>
      <c r="AD1862" s="247"/>
      <c r="AE1862" s="247"/>
      <c r="AF1862" s="247"/>
      <c r="AG1862" s="247"/>
      <c r="AH1862" s="247"/>
      <c r="AI1862" s="111">
        <f>SUM(AI1859:AI1861)</f>
        <v>0</v>
      </c>
      <c r="AJ1862" s="111">
        <f>SUM(AJ1859:AJ1861)</f>
        <v>0</v>
      </c>
      <c r="AK1862" s="111">
        <f t="shared" ref="AK1862:BI1862" si="2478">SUM(AK1859:AK1861)</f>
        <v>0</v>
      </c>
      <c r="AL1862" s="111">
        <f t="shared" si="2478"/>
        <v>0</v>
      </c>
      <c r="AM1862" s="111">
        <f t="shared" si="2478"/>
        <v>0</v>
      </c>
      <c r="AN1862" s="111">
        <f t="shared" si="2478"/>
        <v>0</v>
      </c>
      <c r="AO1862" s="111">
        <f t="shared" si="2478"/>
        <v>0</v>
      </c>
      <c r="AP1862" s="111">
        <f t="shared" si="2478"/>
        <v>0</v>
      </c>
      <c r="AQ1862" s="111">
        <f t="shared" si="2478"/>
        <v>0</v>
      </c>
      <c r="AR1862" s="111">
        <f t="shared" si="2478"/>
        <v>0</v>
      </c>
      <c r="AS1862" s="111">
        <f t="shared" si="2478"/>
        <v>0</v>
      </c>
      <c r="AT1862" s="111">
        <f t="shared" si="2478"/>
        <v>0</v>
      </c>
      <c r="AU1862" s="111">
        <f t="shared" si="2478"/>
        <v>0</v>
      </c>
      <c r="AV1862" s="111">
        <f t="shared" si="2478"/>
        <v>0</v>
      </c>
      <c r="AW1862" s="111">
        <f t="shared" si="2478"/>
        <v>0</v>
      </c>
      <c r="AX1862" s="111">
        <f t="shared" si="2478"/>
        <v>0</v>
      </c>
      <c r="AY1862" s="111">
        <f t="shared" si="2478"/>
        <v>0</v>
      </c>
      <c r="AZ1862" s="111">
        <f t="shared" si="2478"/>
        <v>0</v>
      </c>
      <c r="BA1862" s="111">
        <f t="shared" si="2478"/>
        <v>0</v>
      </c>
      <c r="BB1862" s="111">
        <f t="shared" si="2478"/>
        <v>0</v>
      </c>
      <c r="BC1862" s="111">
        <f t="shared" si="2478"/>
        <v>0</v>
      </c>
      <c r="BD1862" s="111">
        <f t="shared" si="2478"/>
        <v>0</v>
      </c>
      <c r="BE1862" s="111">
        <f t="shared" si="2478"/>
        <v>0</v>
      </c>
      <c r="BF1862" s="111">
        <f t="shared" si="2478"/>
        <v>0</v>
      </c>
      <c r="BG1862" s="111">
        <f t="shared" si="2478"/>
        <v>0</v>
      </c>
      <c r="BH1862" s="111">
        <f t="shared" si="2478"/>
        <v>0</v>
      </c>
      <c r="BI1862" s="111">
        <f t="shared" si="2478"/>
        <v>0</v>
      </c>
      <c r="BJ1862" s="225">
        <f>SUM(BJ1859:BJ1861)</f>
        <v>0</v>
      </c>
      <c r="BK1862" s="225">
        <f>SUM(BK1859:BK1861)</f>
        <v>0</v>
      </c>
      <c r="BL1862" s="225">
        <f>SUM(BL1859:BL1861)</f>
        <v>0</v>
      </c>
      <c r="BM1862" s="112"/>
      <c r="BN1862" s="112"/>
      <c r="BO1862" s="112"/>
      <c r="BP1862" s="112"/>
      <c r="BQ1862" s="111">
        <f t="shared" ref="BQ1862:CD1862" si="2479">SUM(BQ1859:BQ1861)</f>
        <v>0</v>
      </c>
      <c r="BR1862" s="247"/>
      <c r="BS1862" s="111">
        <f t="shared" si="2479"/>
        <v>0</v>
      </c>
      <c r="BT1862" s="111">
        <f t="shared" si="2479"/>
        <v>0</v>
      </c>
      <c r="BU1862" s="111">
        <f t="shared" si="2479"/>
        <v>0</v>
      </c>
      <c r="BV1862" s="111">
        <f t="shared" si="2479"/>
        <v>0</v>
      </c>
      <c r="BW1862" s="111">
        <f t="shared" si="2479"/>
        <v>0</v>
      </c>
      <c r="BX1862" s="225">
        <f>SUM(BX1859:BX1861)</f>
        <v>0</v>
      </c>
      <c r="BY1862" s="225">
        <f>SUM(BY1859:BY1861)</f>
        <v>0</v>
      </c>
      <c r="BZ1862" s="111">
        <f t="shared" si="2479"/>
        <v>0</v>
      </c>
      <c r="CA1862" s="111">
        <f t="shared" si="2479"/>
        <v>0</v>
      </c>
      <c r="CB1862" s="111">
        <f t="shared" si="2479"/>
        <v>0</v>
      </c>
      <c r="CC1862" s="111">
        <f t="shared" si="2479"/>
        <v>0</v>
      </c>
      <c r="CD1862" s="111">
        <f t="shared" si="2479"/>
        <v>0</v>
      </c>
      <c r="CE1862" s="225">
        <f>SUM(CE1859:CE1861)</f>
        <v>0</v>
      </c>
      <c r="CF1862" s="247"/>
      <c r="CG1862" s="570"/>
      <c r="CH1862" s="570"/>
      <c r="CI1862" s="112"/>
      <c r="CJ1862" s="112"/>
      <c r="CK1862" s="112"/>
    </row>
    <row r="1863" spans="1:89" hidden="1" outlineLevel="2">
      <c r="A1863" s="117"/>
      <c r="B1863" s="117"/>
      <c r="C1863" s="95" t="s">
        <v>52</v>
      </c>
      <c r="D1863" s="122" t="s">
        <v>105</v>
      </c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7"/>
      <c r="AB1863" s="112"/>
      <c r="AC1863" s="246"/>
      <c r="AD1863" s="246"/>
      <c r="AE1863" s="246"/>
      <c r="AF1863" s="246"/>
      <c r="AG1863" s="246"/>
      <c r="AH1863" s="246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246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246"/>
      <c r="CG1863" s="582"/>
      <c r="CH1863" s="582"/>
      <c r="CI1863" s="112"/>
      <c r="CJ1863" s="112"/>
      <c r="CK1863" s="112"/>
    </row>
    <row r="1864" spans="1:89" hidden="1" outlineLevel="2">
      <c r="A1864" s="117"/>
      <c r="B1864" s="117"/>
      <c r="C1864" s="102" t="s">
        <v>132</v>
      </c>
      <c r="D1864" s="36" t="s">
        <v>106</v>
      </c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7"/>
      <c r="AB1864" s="112"/>
      <c r="AC1864" s="246"/>
      <c r="AD1864" s="246"/>
      <c r="AE1864" s="246"/>
      <c r="AF1864" s="246"/>
      <c r="AG1864" s="246"/>
      <c r="AH1864" s="246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246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246"/>
      <c r="CG1864" s="582"/>
      <c r="CH1864" s="582"/>
      <c r="CI1864" s="112"/>
      <c r="CJ1864" s="112"/>
      <c r="CK1864" s="112"/>
    </row>
    <row r="1865" spans="1:89" hidden="1" outlineLevel="2">
      <c r="A1865" s="117"/>
      <c r="B1865" s="117"/>
      <c r="C1865" s="103"/>
      <c r="D1865" s="92"/>
      <c r="E1865" s="117"/>
      <c r="F1865" s="117"/>
      <c r="G1865" s="111">
        <f>J1865+O1865+P1865+Q1865+R1865</f>
        <v>0</v>
      </c>
      <c r="H1865" s="225">
        <f t="shared" ref="H1865:J1867" si="2480">SUM(I1865:L1865)</f>
        <v>0</v>
      </c>
      <c r="I1865" s="225">
        <f t="shared" si="2480"/>
        <v>0</v>
      </c>
      <c r="J1865" s="111">
        <f t="shared" si="2480"/>
        <v>0</v>
      </c>
      <c r="K1865" s="123"/>
      <c r="L1865" s="123"/>
      <c r="M1865" s="123"/>
      <c r="N1865" s="123"/>
      <c r="O1865" s="123"/>
      <c r="P1865" s="123"/>
      <c r="Q1865" s="123"/>
      <c r="R1865" s="123"/>
      <c r="S1865" s="221"/>
      <c r="T1865" s="123"/>
      <c r="U1865" s="123"/>
      <c r="V1865" s="123"/>
      <c r="W1865" s="123"/>
      <c r="X1865" s="123"/>
      <c r="Y1865" s="123"/>
      <c r="Z1865" s="221"/>
      <c r="AA1865" s="123"/>
      <c r="AB1865" s="111">
        <f>AI1865+AX1865+BA1865+BD1865+BG1865</f>
        <v>0</v>
      </c>
      <c r="AC1865" s="247"/>
      <c r="AD1865" s="247"/>
      <c r="AE1865" s="247"/>
      <c r="AF1865" s="247"/>
      <c r="AG1865" s="247"/>
      <c r="AH1865" s="247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221"/>
      <c r="BK1865" s="221"/>
      <c r="BL1865" s="221"/>
      <c r="BM1865" s="123"/>
      <c r="BN1865" s="123"/>
      <c r="BO1865" s="123"/>
      <c r="BP1865" s="123"/>
      <c r="BQ1865" s="111">
        <f>SUM(BS1865:BW1865)</f>
        <v>0</v>
      </c>
      <c r="BR1865" s="247"/>
      <c r="BS1865" s="123"/>
      <c r="BT1865" s="123"/>
      <c r="BU1865" s="123"/>
      <c r="BV1865" s="123"/>
      <c r="BW1865" s="123"/>
      <c r="BX1865" s="221"/>
      <c r="BY1865" s="221"/>
      <c r="BZ1865" s="111">
        <f>SUM(CA1865:CD1865)</f>
        <v>0</v>
      </c>
      <c r="CA1865" s="123"/>
      <c r="CB1865" s="123"/>
      <c r="CC1865" s="123"/>
      <c r="CD1865" s="123"/>
      <c r="CE1865" s="221"/>
      <c r="CF1865" s="229"/>
      <c r="CG1865" s="578"/>
      <c r="CH1865" s="578"/>
      <c r="CI1865" s="117"/>
      <c r="CJ1865" s="117"/>
      <c r="CK1865" s="117"/>
    </row>
    <row r="1866" spans="1:89" hidden="1" outlineLevel="2">
      <c r="A1866" s="117"/>
      <c r="B1866" s="117"/>
      <c r="C1866" s="103"/>
      <c r="D1866" s="92"/>
      <c r="E1866" s="117"/>
      <c r="F1866" s="117"/>
      <c r="G1866" s="111">
        <f>J1866+O1866+P1866+Q1866+R1866</f>
        <v>0</v>
      </c>
      <c r="H1866" s="225">
        <f t="shared" si="2480"/>
        <v>0</v>
      </c>
      <c r="I1866" s="225">
        <f t="shared" si="2480"/>
        <v>0</v>
      </c>
      <c r="J1866" s="111">
        <f t="shared" si="2480"/>
        <v>0</v>
      </c>
      <c r="K1866" s="90"/>
      <c r="L1866" s="90"/>
      <c r="M1866" s="90"/>
      <c r="N1866" s="90"/>
      <c r="O1866" s="90"/>
      <c r="P1866" s="90"/>
      <c r="Q1866" s="90"/>
      <c r="R1866" s="90"/>
      <c r="S1866" s="224"/>
      <c r="T1866" s="87"/>
      <c r="U1866" s="87"/>
      <c r="V1866" s="87"/>
      <c r="W1866" s="87"/>
      <c r="X1866" s="87"/>
      <c r="Y1866" s="87"/>
      <c r="Z1866" s="222"/>
      <c r="AA1866" s="87"/>
      <c r="AB1866" s="111">
        <f>AI1866+AX1866+BA1866+BD1866+BG1866</f>
        <v>0</v>
      </c>
      <c r="AC1866" s="247"/>
      <c r="AD1866" s="247"/>
      <c r="AE1866" s="247"/>
      <c r="AF1866" s="247"/>
      <c r="AG1866" s="247"/>
      <c r="AH1866" s="247"/>
      <c r="AI1866" s="87"/>
      <c r="AJ1866" s="87"/>
      <c r="AK1866" s="87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87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87"/>
      <c r="BG1866" s="87"/>
      <c r="BH1866" s="87"/>
      <c r="BI1866" s="87"/>
      <c r="BJ1866" s="222"/>
      <c r="BK1866" s="222"/>
      <c r="BL1866" s="222"/>
      <c r="BM1866" s="87"/>
      <c r="BN1866" s="87"/>
      <c r="BO1866" s="87"/>
      <c r="BP1866" s="87"/>
      <c r="BQ1866" s="111">
        <f>SUM(BS1866:BW1866)</f>
        <v>0</v>
      </c>
      <c r="BR1866" s="247"/>
      <c r="BS1866" s="87"/>
      <c r="BT1866" s="87"/>
      <c r="BU1866" s="87"/>
      <c r="BV1866" s="87"/>
      <c r="BW1866" s="87"/>
      <c r="BX1866" s="222"/>
      <c r="BY1866" s="222"/>
      <c r="BZ1866" s="111">
        <f>SUM(CA1866:CD1866)</f>
        <v>0</v>
      </c>
      <c r="CA1866" s="87"/>
      <c r="CB1866" s="87"/>
      <c r="CC1866" s="87"/>
      <c r="CD1866" s="87"/>
      <c r="CE1866" s="222"/>
      <c r="CF1866" s="226"/>
      <c r="CG1866" s="568"/>
      <c r="CH1866" s="568"/>
      <c r="CI1866" s="117"/>
      <c r="CJ1866" s="117"/>
      <c r="CK1866" s="117"/>
    </row>
    <row r="1867" spans="1:89" hidden="1" outlineLevel="2">
      <c r="A1867" s="117"/>
      <c r="B1867" s="117"/>
      <c r="C1867" s="103"/>
      <c r="D1867" s="92"/>
      <c r="E1867" s="117"/>
      <c r="F1867" s="117"/>
      <c r="G1867" s="111">
        <f>J1867+O1867+P1867+Q1867+R1867</f>
        <v>0</v>
      </c>
      <c r="H1867" s="225">
        <f t="shared" si="2480"/>
        <v>0</v>
      </c>
      <c r="I1867" s="225">
        <f t="shared" si="2480"/>
        <v>0</v>
      </c>
      <c r="J1867" s="111">
        <f t="shared" si="2480"/>
        <v>0</v>
      </c>
      <c r="K1867" s="90"/>
      <c r="L1867" s="90"/>
      <c r="M1867" s="90"/>
      <c r="N1867" s="90"/>
      <c r="O1867" s="90"/>
      <c r="P1867" s="90"/>
      <c r="Q1867" s="90"/>
      <c r="R1867" s="90"/>
      <c r="S1867" s="224"/>
      <c r="T1867" s="87"/>
      <c r="U1867" s="87"/>
      <c r="V1867" s="87"/>
      <c r="W1867" s="87"/>
      <c r="X1867" s="87"/>
      <c r="Y1867" s="87"/>
      <c r="Z1867" s="222"/>
      <c r="AA1867" s="87"/>
      <c r="AB1867" s="111">
        <f>AI1867+AX1867+BA1867+BD1867+BG1867</f>
        <v>0</v>
      </c>
      <c r="AC1867" s="247"/>
      <c r="AD1867" s="247"/>
      <c r="AE1867" s="247"/>
      <c r="AF1867" s="247"/>
      <c r="AG1867" s="247"/>
      <c r="AH1867" s="247"/>
      <c r="AI1867" s="87"/>
      <c r="AJ1867" s="87"/>
      <c r="AK1867" s="87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87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87"/>
      <c r="BG1867" s="87"/>
      <c r="BH1867" s="87"/>
      <c r="BI1867" s="87"/>
      <c r="BJ1867" s="222"/>
      <c r="BK1867" s="222"/>
      <c r="BL1867" s="222"/>
      <c r="BM1867" s="87"/>
      <c r="BN1867" s="87"/>
      <c r="BO1867" s="87"/>
      <c r="BP1867" s="87"/>
      <c r="BQ1867" s="111">
        <f>SUM(BS1867:BW1867)</f>
        <v>0</v>
      </c>
      <c r="BR1867" s="247"/>
      <c r="BS1867" s="87"/>
      <c r="BT1867" s="87"/>
      <c r="BU1867" s="87"/>
      <c r="BV1867" s="87"/>
      <c r="BW1867" s="87"/>
      <c r="BX1867" s="222"/>
      <c r="BY1867" s="222"/>
      <c r="BZ1867" s="111">
        <f>SUM(CA1867:CD1867)</f>
        <v>0</v>
      </c>
      <c r="CA1867" s="87"/>
      <c r="CB1867" s="87"/>
      <c r="CC1867" s="87"/>
      <c r="CD1867" s="87"/>
      <c r="CE1867" s="222"/>
      <c r="CF1867" s="226"/>
      <c r="CG1867" s="568"/>
      <c r="CH1867" s="568"/>
      <c r="CI1867" s="117"/>
      <c r="CJ1867" s="117"/>
      <c r="CK1867" s="117"/>
    </row>
    <row r="1868" spans="1:89" hidden="1" outlineLevel="2">
      <c r="A1868" s="117"/>
      <c r="B1868" s="117"/>
      <c r="C1868" s="103"/>
      <c r="D1868" s="37" t="s">
        <v>107</v>
      </c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24"/>
      <c r="AB1868" s="111">
        <f>SUM(AB1865:AB1867)</f>
        <v>0</v>
      </c>
      <c r="AC1868" s="247"/>
      <c r="AD1868" s="247"/>
      <c r="AE1868" s="247"/>
      <c r="AF1868" s="247"/>
      <c r="AG1868" s="247"/>
      <c r="AH1868" s="247"/>
      <c r="AI1868" s="111">
        <f>SUM(AI1865:AI1867)</f>
        <v>0</v>
      </c>
      <c r="AJ1868" s="111">
        <f>SUM(AJ1865:AJ1867)</f>
        <v>0</v>
      </c>
      <c r="AK1868" s="111">
        <f t="shared" ref="AK1868:BI1868" si="2481">SUM(AK1865:AK1867)</f>
        <v>0</v>
      </c>
      <c r="AL1868" s="111">
        <f t="shared" si="2481"/>
        <v>0</v>
      </c>
      <c r="AM1868" s="111">
        <f t="shared" si="2481"/>
        <v>0</v>
      </c>
      <c r="AN1868" s="111">
        <f t="shared" si="2481"/>
        <v>0</v>
      </c>
      <c r="AO1868" s="111">
        <f t="shared" si="2481"/>
        <v>0</v>
      </c>
      <c r="AP1868" s="111">
        <f t="shared" si="2481"/>
        <v>0</v>
      </c>
      <c r="AQ1868" s="111">
        <f t="shared" si="2481"/>
        <v>0</v>
      </c>
      <c r="AR1868" s="111">
        <f t="shared" si="2481"/>
        <v>0</v>
      </c>
      <c r="AS1868" s="111">
        <f t="shared" si="2481"/>
        <v>0</v>
      </c>
      <c r="AT1868" s="111">
        <f t="shared" si="2481"/>
        <v>0</v>
      </c>
      <c r="AU1868" s="111">
        <f t="shared" si="2481"/>
        <v>0</v>
      </c>
      <c r="AV1868" s="111">
        <f t="shared" si="2481"/>
        <v>0</v>
      </c>
      <c r="AW1868" s="111">
        <f t="shared" si="2481"/>
        <v>0</v>
      </c>
      <c r="AX1868" s="111">
        <f t="shared" si="2481"/>
        <v>0</v>
      </c>
      <c r="AY1868" s="111">
        <f t="shared" si="2481"/>
        <v>0</v>
      </c>
      <c r="AZ1868" s="111">
        <f t="shared" si="2481"/>
        <v>0</v>
      </c>
      <c r="BA1868" s="111">
        <f t="shared" si="2481"/>
        <v>0</v>
      </c>
      <c r="BB1868" s="111">
        <f t="shared" si="2481"/>
        <v>0</v>
      </c>
      <c r="BC1868" s="111">
        <f t="shared" si="2481"/>
        <v>0</v>
      </c>
      <c r="BD1868" s="111">
        <f t="shared" si="2481"/>
        <v>0</v>
      </c>
      <c r="BE1868" s="111">
        <f t="shared" si="2481"/>
        <v>0</v>
      </c>
      <c r="BF1868" s="111">
        <f t="shared" si="2481"/>
        <v>0</v>
      </c>
      <c r="BG1868" s="111">
        <f t="shared" si="2481"/>
        <v>0</v>
      </c>
      <c r="BH1868" s="111">
        <f t="shared" si="2481"/>
        <v>0</v>
      </c>
      <c r="BI1868" s="111">
        <f t="shared" si="2481"/>
        <v>0</v>
      </c>
      <c r="BJ1868" s="225">
        <f>SUM(BJ1865:BJ1867)</f>
        <v>0</v>
      </c>
      <c r="BK1868" s="225">
        <f>SUM(BK1865:BK1867)</f>
        <v>0</v>
      </c>
      <c r="BL1868" s="225">
        <f>SUM(BL1865:BL1867)</f>
        <v>0</v>
      </c>
      <c r="BM1868" s="112"/>
      <c r="BN1868" s="112"/>
      <c r="BO1868" s="112"/>
      <c r="BP1868" s="112"/>
      <c r="BQ1868" s="111">
        <f t="shared" ref="BQ1868:CD1868" si="2482">SUM(BQ1865:BQ1867)</f>
        <v>0</v>
      </c>
      <c r="BR1868" s="247"/>
      <c r="BS1868" s="111">
        <f t="shared" si="2482"/>
        <v>0</v>
      </c>
      <c r="BT1868" s="111">
        <f t="shared" si="2482"/>
        <v>0</v>
      </c>
      <c r="BU1868" s="111">
        <f t="shared" si="2482"/>
        <v>0</v>
      </c>
      <c r="BV1868" s="111">
        <f t="shared" si="2482"/>
        <v>0</v>
      </c>
      <c r="BW1868" s="111">
        <f t="shared" si="2482"/>
        <v>0</v>
      </c>
      <c r="BX1868" s="225">
        <f>SUM(BX1865:BX1867)</f>
        <v>0</v>
      </c>
      <c r="BY1868" s="225">
        <f>SUM(BY1865:BY1867)</f>
        <v>0</v>
      </c>
      <c r="BZ1868" s="111">
        <f t="shared" si="2482"/>
        <v>0</v>
      </c>
      <c r="CA1868" s="111">
        <f t="shared" si="2482"/>
        <v>0</v>
      </c>
      <c r="CB1868" s="111">
        <f t="shared" si="2482"/>
        <v>0</v>
      </c>
      <c r="CC1868" s="111">
        <f t="shared" si="2482"/>
        <v>0</v>
      </c>
      <c r="CD1868" s="111">
        <f t="shared" si="2482"/>
        <v>0</v>
      </c>
      <c r="CE1868" s="225">
        <f>SUM(CE1865:CE1867)</f>
        <v>0</v>
      </c>
      <c r="CF1868" s="247"/>
      <c r="CG1868" s="570"/>
      <c r="CH1868" s="570"/>
      <c r="CI1868" s="112"/>
      <c r="CJ1868" s="112"/>
      <c r="CK1868" s="112"/>
    </row>
    <row r="1869" spans="1:89" hidden="1" outlineLevel="2">
      <c r="A1869" s="117"/>
      <c r="B1869" s="117"/>
      <c r="C1869" s="102" t="s">
        <v>133</v>
      </c>
      <c r="D1869" s="36" t="s">
        <v>273</v>
      </c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7"/>
      <c r="AB1869" s="112"/>
      <c r="AC1869" s="246"/>
      <c r="AD1869" s="246"/>
      <c r="AE1869" s="246"/>
      <c r="AF1869" s="246"/>
      <c r="AG1869" s="246"/>
      <c r="AH1869" s="246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246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246"/>
      <c r="CG1869" s="582"/>
      <c r="CH1869" s="582"/>
      <c r="CI1869" s="112"/>
      <c r="CJ1869" s="112"/>
      <c r="CK1869" s="112"/>
    </row>
    <row r="1870" spans="1:89" hidden="1" outlineLevel="2">
      <c r="A1870" s="117"/>
      <c r="B1870" s="117"/>
      <c r="C1870" s="103"/>
      <c r="D1870" s="92"/>
      <c r="E1870" s="117"/>
      <c r="F1870" s="117"/>
      <c r="G1870" s="111">
        <f>J1870+O1870+P1870+Q1870+R1870</f>
        <v>0</v>
      </c>
      <c r="H1870" s="225">
        <f t="shared" ref="H1870:J1872" si="2483">SUM(I1870:L1870)</f>
        <v>0</v>
      </c>
      <c r="I1870" s="225">
        <f t="shared" si="2483"/>
        <v>0</v>
      </c>
      <c r="J1870" s="111">
        <f t="shared" si="2483"/>
        <v>0</v>
      </c>
      <c r="K1870" s="123"/>
      <c r="L1870" s="123"/>
      <c r="M1870" s="123"/>
      <c r="N1870" s="123"/>
      <c r="O1870" s="123"/>
      <c r="P1870" s="123"/>
      <c r="Q1870" s="123"/>
      <c r="R1870" s="123"/>
      <c r="S1870" s="221"/>
      <c r="T1870" s="123"/>
      <c r="U1870" s="123"/>
      <c r="V1870" s="123"/>
      <c r="W1870" s="123"/>
      <c r="X1870" s="123"/>
      <c r="Y1870" s="123"/>
      <c r="Z1870" s="221"/>
      <c r="AA1870" s="123"/>
      <c r="AB1870" s="111">
        <f>AI1870+AX1870+BA1870+BD1870+BG1870</f>
        <v>0</v>
      </c>
      <c r="AC1870" s="247"/>
      <c r="AD1870" s="247"/>
      <c r="AE1870" s="247"/>
      <c r="AF1870" s="247"/>
      <c r="AG1870" s="247"/>
      <c r="AH1870" s="247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221"/>
      <c r="BK1870" s="221"/>
      <c r="BL1870" s="221"/>
      <c r="BM1870" s="123"/>
      <c r="BN1870" s="123"/>
      <c r="BO1870" s="123"/>
      <c r="BP1870" s="123"/>
      <c r="BQ1870" s="111">
        <f>SUM(BS1870:BW1870)</f>
        <v>0</v>
      </c>
      <c r="BR1870" s="247"/>
      <c r="BS1870" s="123"/>
      <c r="BT1870" s="123"/>
      <c r="BU1870" s="123"/>
      <c r="BV1870" s="123"/>
      <c r="BW1870" s="123"/>
      <c r="BX1870" s="221"/>
      <c r="BY1870" s="221"/>
      <c r="BZ1870" s="111">
        <f>SUM(CA1870:CD1870)</f>
        <v>0</v>
      </c>
      <c r="CA1870" s="123"/>
      <c r="CB1870" s="123"/>
      <c r="CC1870" s="123"/>
      <c r="CD1870" s="123"/>
      <c r="CE1870" s="221"/>
      <c r="CF1870" s="229"/>
      <c r="CG1870" s="578"/>
      <c r="CH1870" s="578"/>
      <c r="CI1870" s="117"/>
      <c r="CJ1870" s="117"/>
      <c r="CK1870" s="117"/>
    </row>
    <row r="1871" spans="1:89" hidden="1" outlineLevel="2">
      <c r="A1871" s="117"/>
      <c r="B1871" s="117"/>
      <c r="C1871" s="103"/>
      <c r="D1871" s="92"/>
      <c r="E1871" s="117"/>
      <c r="F1871" s="117"/>
      <c r="G1871" s="111">
        <f>J1871+O1871+P1871+Q1871+R1871</f>
        <v>0</v>
      </c>
      <c r="H1871" s="225">
        <f t="shared" si="2483"/>
        <v>0</v>
      </c>
      <c r="I1871" s="225">
        <f t="shared" si="2483"/>
        <v>0</v>
      </c>
      <c r="J1871" s="111">
        <f t="shared" si="2483"/>
        <v>0</v>
      </c>
      <c r="K1871" s="90"/>
      <c r="L1871" s="90"/>
      <c r="M1871" s="90"/>
      <c r="N1871" s="90"/>
      <c r="O1871" s="90"/>
      <c r="P1871" s="90"/>
      <c r="Q1871" s="90"/>
      <c r="R1871" s="90"/>
      <c r="S1871" s="224"/>
      <c r="T1871" s="87"/>
      <c r="U1871" s="87"/>
      <c r="V1871" s="87"/>
      <c r="W1871" s="87"/>
      <c r="X1871" s="87"/>
      <c r="Y1871" s="87"/>
      <c r="Z1871" s="222"/>
      <c r="AA1871" s="87"/>
      <c r="AB1871" s="111">
        <f>AI1871+AX1871+BA1871+BD1871+BG1871</f>
        <v>0</v>
      </c>
      <c r="AC1871" s="247"/>
      <c r="AD1871" s="247"/>
      <c r="AE1871" s="247"/>
      <c r="AF1871" s="247"/>
      <c r="AG1871" s="247"/>
      <c r="AH1871" s="247"/>
      <c r="AI1871" s="87"/>
      <c r="AJ1871" s="87"/>
      <c r="AK1871" s="87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87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87"/>
      <c r="BG1871" s="87"/>
      <c r="BH1871" s="87"/>
      <c r="BI1871" s="87"/>
      <c r="BJ1871" s="222"/>
      <c r="BK1871" s="222"/>
      <c r="BL1871" s="222"/>
      <c r="BM1871" s="87"/>
      <c r="BN1871" s="87"/>
      <c r="BO1871" s="87"/>
      <c r="BP1871" s="87"/>
      <c r="BQ1871" s="111">
        <f>SUM(BS1871:BW1871)</f>
        <v>0</v>
      </c>
      <c r="BR1871" s="247"/>
      <c r="BS1871" s="87"/>
      <c r="BT1871" s="87"/>
      <c r="BU1871" s="87"/>
      <c r="BV1871" s="87"/>
      <c r="BW1871" s="87"/>
      <c r="BX1871" s="222"/>
      <c r="BY1871" s="222"/>
      <c r="BZ1871" s="111">
        <f>SUM(CA1871:CD1871)</f>
        <v>0</v>
      </c>
      <c r="CA1871" s="87"/>
      <c r="CB1871" s="87"/>
      <c r="CC1871" s="87"/>
      <c r="CD1871" s="87"/>
      <c r="CE1871" s="222"/>
      <c r="CF1871" s="226"/>
      <c r="CG1871" s="568"/>
      <c r="CH1871" s="568"/>
      <c r="CI1871" s="117"/>
      <c r="CJ1871" s="117"/>
      <c r="CK1871" s="117"/>
    </row>
    <row r="1872" spans="1:89" hidden="1" outlineLevel="2">
      <c r="A1872" s="117"/>
      <c r="B1872" s="117"/>
      <c r="C1872" s="103"/>
      <c r="D1872" s="92"/>
      <c r="E1872" s="117"/>
      <c r="F1872" s="117"/>
      <c r="G1872" s="111">
        <f>J1872+O1872+P1872+Q1872+R1872</f>
        <v>0</v>
      </c>
      <c r="H1872" s="225">
        <f t="shared" si="2483"/>
        <v>0</v>
      </c>
      <c r="I1872" s="225">
        <f t="shared" si="2483"/>
        <v>0</v>
      </c>
      <c r="J1872" s="111">
        <f t="shared" si="2483"/>
        <v>0</v>
      </c>
      <c r="K1872" s="90"/>
      <c r="L1872" s="90"/>
      <c r="M1872" s="90"/>
      <c r="N1872" s="90"/>
      <c r="O1872" s="90"/>
      <c r="P1872" s="90"/>
      <c r="Q1872" s="90"/>
      <c r="R1872" s="90"/>
      <c r="S1872" s="224"/>
      <c r="T1872" s="87"/>
      <c r="U1872" s="87"/>
      <c r="V1872" s="87"/>
      <c r="W1872" s="87"/>
      <c r="X1872" s="87"/>
      <c r="Y1872" s="87"/>
      <c r="Z1872" s="222"/>
      <c r="AA1872" s="87"/>
      <c r="AB1872" s="111">
        <f>AI1872+AX1872+BA1872+BD1872+BG1872</f>
        <v>0</v>
      </c>
      <c r="AC1872" s="247"/>
      <c r="AD1872" s="247"/>
      <c r="AE1872" s="247"/>
      <c r="AF1872" s="247"/>
      <c r="AG1872" s="247"/>
      <c r="AH1872" s="247"/>
      <c r="AI1872" s="87"/>
      <c r="AJ1872" s="87"/>
      <c r="AK1872" s="87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87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87"/>
      <c r="BG1872" s="87"/>
      <c r="BH1872" s="87"/>
      <c r="BI1872" s="87"/>
      <c r="BJ1872" s="222"/>
      <c r="BK1872" s="222"/>
      <c r="BL1872" s="222"/>
      <c r="BM1872" s="87"/>
      <c r="BN1872" s="87"/>
      <c r="BO1872" s="87"/>
      <c r="BP1872" s="87"/>
      <c r="BQ1872" s="111">
        <f>SUM(BS1872:BW1872)</f>
        <v>0</v>
      </c>
      <c r="BR1872" s="247"/>
      <c r="BS1872" s="87"/>
      <c r="BT1872" s="87"/>
      <c r="BU1872" s="87"/>
      <c r="BV1872" s="87"/>
      <c r="BW1872" s="87"/>
      <c r="BX1872" s="222"/>
      <c r="BY1872" s="222"/>
      <c r="BZ1872" s="111">
        <f>SUM(CA1872:CD1872)</f>
        <v>0</v>
      </c>
      <c r="CA1872" s="87"/>
      <c r="CB1872" s="87"/>
      <c r="CC1872" s="87"/>
      <c r="CD1872" s="87"/>
      <c r="CE1872" s="222"/>
      <c r="CF1872" s="226"/>
      <c r="CG1872" s="568"/>
      <c r="CH1872" s="568"/>
      <c r="CI1872" s="117"/>
      <c r="CJ1872" s="117"/>
      <c r="CK1872" s="117"/>
    </row>
    <row r="1873" spans="1:89" hidden="1" outlineLevel="2">
      <c r="A1873" s="117"/>
      <c r="B1873" s="117"/>
      <c r="C1873" s="103"/>
      <c r="D1873" s="37" t="s">
        <v>107</v>
      </c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24"/>
      <c r="AB1873" s="111">
        <f>SUM(AB1870:AB1872)</f>
        <v>0</v>
      </c>
      <c r="AC1873" s="247"/>
      <c r="AD1873" s="247"/>
      <c r="AE1873" s="247"/>
      <c r="AF1873" s="247"/>
      <c r="AG1873" s="247"/>
      <c r="AH1873" s="247"/>
      <c r="AI1873" s="111">
        <f>SUM(AI1870:AI1872)</f>
        <v>0</v>
      </c>
      <c r="AJ1873" s="111">
        <f>SUM(AJ1870:AJ1872)</f>
        <v>0</v>
      </c>
      <c r="AK1873" s="111">
        <f t="shared" ref="AK1873:BI1873" si="2484">SUM(AK1870:AK1872)</f>
        <v>0</v>
      </c>
      <c r="AL1873" s="111">
        <f t="shared" si="2484"/>
        <v>0</v>
      </c>
      <c r="AM1873" s="111">
        <f t="shared" si="2484"/>
        <v>0</v>
      </c>
      <c r="AN1873" s="111">
        <f t="shared" si="2484"/>
        <v>0</v>
      </c>
      <c r="AO1873" s="111">
        <f t="shared" si="2484"/>
        <v>0</v>
      </c>
      <c r="AP1873" s="111">
        <f t="shared" si="2484"/>
        <v>0</v>
      </c>
      <c r="AQ1873" s="111">
        <f t="shared" si="2484"/>
        <v>0</v>
      </c>
      <c r="AR1873" s="111">
        <f t="shared" si="2484"/>
        <v>0</v>
      </c>
      <c r="AS1873" s="111">
        <f t="shared" si="2484"/>
        <v>0</v>
      </c>
      <c r="AT1873" s="111">
        <f t="shared" si="2484"/>
        <v>0</v>
      </c>
      <c r="AU1873" s="111">
        <f t="shared" si="2484"/>
        <v>0</v>
      </c>
      <c r="AV1873" s="111">
        <f t="shared" si="2484"/>
        <v>0</v>
      </c>
      <c r="AW1873" s="111">
        <f t="shared" si="2484"/>
        <v>0</v>
      </c>
      <c r="AX1873" s="111">
        <f t="shared" si="2484"/>
        <v>0</v>
      </c>
      <c r="AY1873" s="111">
        <f t="shared" si="2484"/>
        <v>0</v>
      </c>
      <c r="AZ1873" s="111">
        <f t="shared" si="2484"/>
        <v>0</v>
      </c>
      <c r="BA1873" s="111">
        <f t="shared" si="2484"/>
        <v>0</v>
      </c>
      <c r="BB1873" s="111">
        <f t="shared" si="2484"/>
        <v>0</v>
      </c>
      <c r="BC1873" s="111">
        <f t="shared" si="2484"/>
        <v>0</v>
      </c>
      <c r="BD1873" s="111">
        <f t="shared" si="2484"/>
        <v>0</v>
      </c>
      <c r="BE1873" s="111">
        <f t="shared" si="2484"/>
        <v>0</v>
      </c>
      <c r="BF1873" s="111">
        <f t="shared" si="2484"/>
        <v>0</v>
      </c>
      <c r="BG1873" s="111">
        <f t="shared" si="2484"/>
        <v>0</v>
      </c>
      <c r="BH1873" s="111">
        <f t="shared" si="2484"/>
        <v>0</v>
      </c>
      <c r="BI1873" s="111">
        <f t="shared" si="2484"/>
        <v>0</v>
      </c>
      <c r="BJ1873" s="225">
        <f>SUM(BJ1870:BJ1872)</f>
        <v>0</v>
      </c>
      <c r="BK1873" s="225">
        <f>SUM(BK1870:BK1872)</f>
        <v>0</v>
      </c>
      <c r="BL1873" s="225">
        <f>SUM(BL1870:BL1872)</f>
        <v>0</v>
      </c>
      <c r="BM1873" s="112"/>
      <c r="BN1873" s="112"/>
      <c r="BO1873" s="112"/>
      <c r="BP1873" s="112"/>
      <c r="BQ1873" s="111">
        <f t="shared" ref="BQ1873:CD1873" si="2485">SUM(BQ1870:BQ1872)</f>
        <v>0</v>
      </c>
      <c r="BR1873" s="247"/>
      <c r="BS1873" s="111">
        <f t="shared" si="2485"/>
        <v>0</v>
      </c>
      <c r="BT1873" s="111">
        <f t="shared" si="2485"/>
        <v>0</v>
      </c>
      <c r="BU1873" s="111">
        <f t="shared" si="2485"/>
        <v>0</v>
      </c>
      <c r="BV1873" s="111">
        <f t="shared" si="2485"/>
        <v>0</v>
      </c>
      <c r="BW1873" s="111">
        <f t="shared" si="2485"/>
        <v>0</v>
      </c>
      <c r="BX1873" s="225">
        <f>SUM(BX1870:BX1872)</f>
        <v>0</v>
      </c>
      <c r="BY1873" s="225">
        <f>SUM(BY1870:BY1872)</f>
        <v>0</v>
      </c>
      <c r="BZ1873" s="111">
        <f t="shared" si="2485"/>
        <v>0</v>
      </c>
      <c r="CA1873" s="111">
        <f t="shared" si="2485"/>
        <v>0</v>
      </c>
      <c r="CB1873" s="111">
        <f t="shared" si="2485"/>
        <v>0</v>
      </c>
      <c r="CC1873" s="111">
        <f t="shared" si="2485"/>
        <v>0</v>
      </c>
      <c r="CD1873" s="111">
        <f t="shared" si="2485"/>
        <v>0</v>
      </c>
      <c r="CE1873" s="225">
        <f>SUM(CE1870:CE1872)</f>
        <v>0</v>
      </c>
      <c r="CF1873" s="247"/>
      <c r="CG1873" s="570"/>
      <c r="CH1873" s="570"/>
      <c r="CI1873" s="112"/>
      <c r="CJ1873" s="112"/>
      <c r="CK1873" s="112"/>
    </row>
    <row r="1874" spans="1:89" hidden="1" outlineLevel="2">
      <c r="A1874" s="117"/>
      <c r="B1874" s="117"/>
      <c r="C1874" s="102" t="s">
        <v>134</v>
      </c>
      <c r="D1874" s="36" t="s">
        <v>274</v>
      </c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7"/>
      <c r="AB1874" s="112"/>
      <c r="AC1874" s="246"/>
      <c r="AD1874" s="246"/>
      <c r="AE1874" s="246"/>
      <c r="AF1874" s="246"/>
      <c r="AG1874" s="246"/>
      <c r="AH1874" s="246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246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246"/>
      <c r="CG1874" s="582"/>
      <c r="CH1874" s="582"/>
      <c r="CI1874" s="112"/>
      <c r="CJ1874" s="112"/>
      <c r="CK1874" s="112"/>
    </row>
    <row r="1875" spans="1:89" hidden="1" outlineLevel="2">
      <c r="A1875" s="117"/>
      <c r="B1875" s="117"/>
      <c r="C1875" s="103"/>
      <c r="D1875" s="24"/>
      <c r="E1875" s="117"/>
      <c r="F1875" s="117"/>
      <c r="G1875" s="111">
        <f>J1875+O1875+P1875+Q1875+R1875</f>
        <v>0</v>
      </c>
      <c r="H1875" s="225">
        <f t="shared" ref="H1875:J1877" si="2486">SUM(I1875:L1875)</f>
        <v>0</v>
      </c>
      <c r="I1875" s="225">
        <f t="shared" si="2486"/>
        <v>0</v>
      </c>
      <c r="J1875" s="111">
        <f t="shared" si="2486"/>
        <v>0</v>
      </c>
      <c r="K1875" s="123"/>
      <c r="L1875" s="123"/>
      <c r="M1875" s="123"/>
      <c r="N1875" s="123"/>
      <c r="O1875" s="123"/>
      <c r="P1875" s="123"/>
      <c r="Q1875" s="123"/>
      <c r="R1875" s="123"/>
      <c r="S1875" s="221"/>
      <c r="T1875" s="123"/>
      <c r="U1875" s="123"/>
      <c r="V1875" s="123"/>
      <c r="W1875" s="123"/>
      <c r="X1875" s="123"/>
      <c r="Y1875" s="123"/>
      <c r="Z1875" s="221"/>
      <c r="AA1875" s="123"/>
      <c r="AB1875" s="111">
        <f>AI1875+AX1875+BA1875+BD1875+BG1875</f>
        <v>0</v>
      </c>
      <c r="AC1875" s="247"/>
      <c r="AD1875" s="247"/>
      <c r="AE1875" s="247"/>
      <c r="AF1875" s="247"/>
      <c r="AG1875" s="247"/>
      <c r="AH1875" s="247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221"/>
      <c r="BK1875" s="221"/>
      <c r="BL1875" s="221"/>
      <c r="BM1875" s="123"/>
      <c r="BN1875" s="123"/>
      <c r="BO1875" s="123"/>
      <c r="BP1875" s="123"/>
      <c r="BQ1875" s="111">
        <f>SUM(BS1875:BW1875)</f>
        <v>0</v>
      </c>
      <c r="BR1875" s="247"/>
      <c r="BS1875" s="123"/>
      <c r="BT1875" s="123"/>
      <c r="BU1875" s="123"/>
      <c r="BV1875" s="123"/>
      <c r="BW1875" s="123"/>
      <c r="BX1875" s="221"/>
      <c r="BY1875" s="221"/>
      <c r="BZ1875" s="111">
        <f>SUM(CA1875:CD1875)</f>
        <v>0</v>
      </c>
      <c r="CA1875" s="123"/>
      <c r="CB1875" s="123"/>
      <c r="CC1875" s="123"/>
      <c r="CD1875" s="123"/>
      <c r="CE1875" s="221"/>
      <c r="CF1875" s="229"/>
      <c r="CG1875" s="578"/>
      <c r="CH1875" s="578"/>
      <c r="CI1875" s="117"/>
      <c r="CJ1875" s="117"/>
      <c r="CK1875" s="117"/>
    </row>
    <row r="1876" spans="1:89" hidden="1" outlineLevel="2">
      <c r="A1876" s="117"/>
      <c r="B1876" s="117"/>
      <c r="C1876" s="103"/>
      <c r="D1876" s="24"/>
      <c r="E1876" s="117"/>
      <c r="F1876" s="117"/>
      <c r="G1876" s="111">
        <f>J1876+O1876+P1876+Q1876+R1876</f>
        <v>0</v>
      </c>
      <c r="H1876" s="225">
        <f t="shared" si="2486"/>
        <v>0</v>
      </c>
      <c r="I1876" s="225">
        <f t="shared" si="2486"/>
        <v>0</v>
      </c>
      <c r="J1876" s="111">
        <f t="shared" si="2486"/>
        <v>0</v>
      </c>
      <c r="K1876" s="90"/>
      <c r="L1876" s="90"/>
      <c r="M1876" s="90"/>
      <c r="N1876" s="90"/>
      <c r="O1876" s="90"/>
      <c r="P1876" s="90"/>
      <c r="Q1876" s="90"/>
      <c r="R1876" s="90"/>
      <c r="S1876" s="224"/>
      <c r="T1876" s="87"/>
      <c r="U1876" s="87"/>
      <c r="V1876" s="87"/>
      <c r="W1876" s="87"/>
      <c r="X1876" s="87"/>
      <c r="Y1876" s="87"/>
      <c r="Z1876" s="222"/>
      <c r="AA1876" s="87"/>
      <c r="AB1876" s="111">
        <f>AI1876+AX1876+BA1876+BD1876+BG1876</f>
        <v>0</v>
      </c>
      <c r="AC1876" s="247"/>
      <c r="AD1876" s="247"/>
      <c r="AE1876" s="247"/>
      <c r="AF1876" s="247"/>
      <c r="AG1876" s="247"/>
      <c r="AH1876" s="247"/>
      <c r="AI1876" s="87"/>
      <c r="AJ1876" s="87"/>
      <c r="AK1876" s="87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87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87"/>
      <c r="BG1876" s="87"/>
      <c r="BH1876" s="87"/>
      <c r="BI1876" s="87"/>
      <c r="BJ1876" s="222"/>
      <c r="BK1876" s="222"/>
      <c r="BL1876" s="222"/>
      <c r="BM1876" s="87"/>
      <c r="BN1876" s="87"/>
      <c r="BO1876" s="87"/>
      <c r="BP1876" s="87"/>
      <c r="BQ1876" s="111">
        <f>SUM(BS1876:BW1876)</f>
        <v>0</v>
      </c>
      <c r="BR1876" s="247"/>
      <c r="BS1876" s="87"/>
      <c r="BT1876" s="87"/>
      <c r="BU1876" s="87"/>
      <c r="BV1876" s="87"/>
      <c r="BW1876" s="87"/>
      <c r="BX1876" s="222"/>
      <c r="BY1876" s="222"/>
      <c r="BZ1876" s="111">
        <f>SUM(CA1876:CD1876)</f>
        <v>0</v>
      </c>
      <c r="CA1876" s="87"/>
      <c r="CB1876" s="87"/>
      <c r="CC1876" s="87"/>
      <c r="CD1876" s="87"/>
      <c r="CE1876" s="222"/>
      <c r="CF1876" s="226"/>
      <c r="CG1876" s="568"/>
      <c r="CH1876" s="568"/>
      <c r="CI1876" s="117"/>
      <c r="CJ1876" s="117"/>
      <c r="CK1876" s="117"/>
    </row>
    <row r="1877" spans="1:89" hidden="1" outlineLevel="2">
      <c r="A1877" s="117"/>
      <c r="B1877" s="117"/>
      <c r="C1877" s="103" t="s">
        <v>104</v>
      </c>
      <c r="D1877" s="24"/>
      <c r="E1877" s="117"/>
      <c r="F1877" s="117"/>
      <c r="G1877" s="111">
        <f>J1877+O1877+P1877+Q1877+R1877</f>
        <v>0</v>
      </c>
      <c r="H1877" s="225">
        <f t="shared" si="2486"/>
        <v>0</v>
      </c>
      <c r="I1877" s="225">
        <f t="shared" si="2486"/>
        <v>0</v>
      </c>
      <c r="J1877" s="111">
        <f t="shared" si="2486"/>
        <v>0</v>
      </c>
      <c r="K1877" s="90"/>
      <c r="L1877" s="90"/>
      <c r="M1877" s="90"/>
      <c r="N1877" s="90"/>
      <c r="O1877" s="90"/>
      <c r="P1877" s="90"/>
      <c r="Q1877" s="90"/>
      <c r="R1877" s="90"/>
      <c r="S1877" s="224"/>
      <c r="T1877" s="87"/>
      <c r="U1877" s="87"/>
      <c r="V1877" s="87"/>
      <c r="W1877" s="87"/>
      <c r="X1877" s="87"/>
      <c r="Y1877" s="87"/>
      <c r="Z1877" s="222"/>
      <c r="AA1877" s="87"/>
      <c r="AB1877" s="111">
        <f>AI1877+AX1877+BA1877+BD1877+BG1877</f>
        <v>0</v>
      </c>
      <c r="AC1877" s="247"/>
      <c r="AD1877" s="247"/>
      <c r="AE1877" s="247"/>
      <c r="AF1877" s="247"/>
      <c r="AG1877" s="247"/>
      <c r="AH1877" s="247"/>
      <c r="AI1877" s="87"/>
      <c r="AJ1877" s="87"/>
      <c r="AK1877" s="87"/>
      <c r="AL1877" s="87"/>
      <c r="AM1877" s="87"/>
      <c r="AN1877" s="87"/>
      <c r="AO1877" s="87"/>
      <c r="AP1877" s="87"/>
      <c r="AQ1877" s="87"/>
      <c r="AR1877" s="87"/>
      <c r="AS1877" s="87"/>
      <c r="AT1877" s="87"/>
      <c r="AU1877" s="87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87"/>
      <c r="BG1877" s="87"/>
      <c r="BH1877" s="87"/>
      <c r="BI1877" s="87"/>
      <c r="BJ1877" s="222"/>
      <c r="BK1877" s="222"/>
      <c r="BL1877" s="222"/>
      <c r="BM1877" s="87"/>
      <c r="BN1877" s="87"/>
      <c r="BO1877" s="87"/>
      <c r="BP1877" s="87"/>
      <c r="BQ1877" s="111">
        <f>SUM(BS1877:BW1877)</f>
        <v>0</v>
      </c>
      <c r="BR1877" s="247"/>
      <c r="BS1877" s="87"/>
      <c r="BT1877" s="87"/>
      <c r="BU1877" s="87"/>
      <c r="BV1877" s="87"/>
      <c r="BW1877" s="87"/>
      <c r="BX1877" s="222"/>
      <c r="BY1877" s="222"/>
      <c r="BZ1877" s="111">
        <f>SUM(CA1877:CD1877)</f>
        <v>0</v>
      </c>
      <c r="CA1877" s="87"/>
      <c r="CB1877" s="87"/>
      <c r="CC1877" s="87"/>
      <c r="CD1877" s="87"/>
      <c r="CE1877" s="222"/>
      <c r="CF1877" s="226"/>
      <c r="CG1877" s="568"/>
      <c r="CH1877" s="568"/>
      <c r="CI1877" s="117"/>
      <c r="CJ1877" s="117"/>
      <c r="CK1877" s="117"/>
    </row>
    <row r="1878" spans="1:89" hidden="1" outlineLevel="2">
      <c r="A1878" s="117"/>
      <c r="B1878" s="117"/>
      <c r="C1878" s="103"/>
      <c r="D1878" s="37" t="s">
        <v>107</v>
      </c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24"/>
      <c r="AB1878" s="111">
        <f>SUM(AB1875:AB1877)</f>
        <v>0</v>
      </c>
      <c r="AC1878" s="247"/>
      <c r="AD1878" s="247"/>
      <c r="AE1878" s="247"/>
      <c r="AF1878" s="247"/>
      <c r="AG1878" s="247"/>
      <c r="AH1878" s="247"/>
      <c r="AI1878" s="111">
        <f>SUM(AI1875:AI1877)</f>
        <v>0</v>
      </c>
      <c r="AJ1878" s="111">
        <f>SUM(AJ1875:AJ1877)</f>
        <v>0</v>
      </c>
      <c r="AK1878" s="111">
        <f t="shared" ref="AK1878:BI1878" si="2487">SUM(AK1875:AK1877)</f>
        <v>0</v>
      </c>
      <c r="AL1878" s="111">
        <f t="shared" si="2487"/>
        <v>0</v>
      </c>
      <c r="AM1878" s="111">
        <f t="shared" si="2487"/>
        <v>0</v>
      </c>
      <c r="AN1878" s="111">
        <f t="shared" si="2487"/>
        <v>0</v>
      </c>
      <c r="AO1878" s="111">
        <f t="shared" si="2487"/>
        <v>0</v>
      </c>
      <c r="AP1878" s="111">
        <f t="shared" si="2487"/>
        <v>0</v>
      </c>
      <c r="AQ1878" s="111">
        <f t="shared" si="2487"/>
        <v>0</v>
      </c>
      <c r="AR1878" s="111">
        <f t="shared" si="2487"/>
        <v>0</v>
      </c>
      <c r="AS1878" s="111">
        <f t="shared" si="2487"/>
        <v>0</v>
      </c>
      <c r="AT1878" s="111">
        <f t="shared" si="2487"/>
        <v>0</v>
      </c>
      <c r="AU1878" s="111">
        <f t="shared" si="2487"/>
        <v>0</v>
      </c>
      <c r="AV1878" s="111">
        <f t="shared" si="2487"/>
        <v>0</v>
      </c>
      <c r="AW1878" s="111">
        <f t="shared" si="2487"/>
        <v>0</v>
      </c>
      <c r="AX1878" s="111">
        <f t="shared" si="2487"/>
        <v>0</v>
      </c>
      <c r="AY1878" s="111">
        <f t="shared" si="2487"/>
        <v>0</v>
      </c>
      <c r="AZ1878" s="111">
        <f t="shared" si="2487"/>
        <v>0</v>
      </c>
      <c r="BA1878" s="111">
        <f t="shared" si="2487"/>
        <v>0</v>
      </c>
      <c r="BB1878" s="111">
        <f t="shared" si="2487"/>
        <v>0</v>
      </c>
      <c r="BC1878" s="111">
        <f t="shared" si="2487"/>
        <v>0</v>
      </c>
      <c r="BD1878" s="111">
        <f t="shared" si="2487"/>
        <v>0</v>
      </c>
      <c r="BE1878" s="111">
        <f t="shared" si="2487"/>
        <v>0</v>
      </c>
      <c r="BF1878" s="111">
        <f t="shared" si="2487"/>
        <v>0</v>
      </c>
      <c r="BG1878" s="111">
        <f t="shared" si="2487"/>
        <v>0</v>
      </c>
      <c r="BH1878" s="111">
        <f t="shared" si="2487"/>
        <v>0</v>
      </c>
      <c r="BI1878" s="111">
        <f t="shared" si="2487"/>
        <v>0</v>
      </c>
      <c r="BJ1878" s="225">
        <f>SUM(BJ1875:BJ1877)</f>
        <v>0</v>
      </c>
      <c r="BK1878" s="225">
        <f>SUM(BK1875:BK1877)</f>
        <v>0</v>
      </c>
      <c r="BL1878" s="225">
        <f>SUM(BL1875:BL1877)</f>
        <v>0</v>
      </c>
      <c r="BM1878" s="112"/>
      <c r="BN1878" s="112"/>
      <c r="BO1878" s="112"/>
      <c r="BP1878" s="112"/>
      <c r="BQ1878" s="111">
        <f t="shared" ref="BQ1878:CD1878" si="2488">SUM(BQ1875:BQ1877)</f>
        <v>0</v>
      </c>
      <c r="BR1878" s="247"/>
      <c r="BS1878" s="111">
        <f t="shared" si="2488"/>
        <v>0</v>
      </c>
      <c r="BT1878" s="111">
        <f t="shared" si="2488"/>
        <v>0</v>
      </c>
      <c r="BU1878" s="111">
        <f t="shared" si="2488"/>
        <v>0</v>
      </c>
      <c r="BV1878" s="111">
        <f t="shared" si="2488"/>
        <v>0</v>
      </c>
      <c r="BW1878" s="111">
        <f t="shared" si="2488"/>
        <v>0</v>
      </c>
      <c r="BX1878" s="225">
        <f>SUM(BX1875:BX1877)</f>
        <v>0</v>
      </c>
      <c r="BY1878" s="225">
        <f>SUM(BY1875:BY1877)</f>
        <v>0</v>
      </c>
      <c r="BZ1878" s="111">
        <f t="shared" si="2488"/>
        <v>0</v>
      </c>
      <c r="CA1878" s="111">
        <f t="shared" si="2488"/>
        <v>0</v>
      </c>
      <c r="CB1878" s="111">
        <f t="shared" si="2488"/>
        <v>0</v>
      </c>
      <c r="CC1878" s="111">
        <f t="shared" si="2488"/>
        <v>0</v>
      </c>
      <c r="CD1878" s="111">
        <f t="shared" si="2488"/>
        <v>0</v>
      </c>
      <c r="CE1878" s="225">
        <f>SUM(CE1875:CE1877)</f>
        <v>0</v>
      </c>
      <c r="CF1878" s="247"/>
      <c r="CG1878" s="570"/>
      <c r="CH1878" s="570"/>
      <c r="CI1878" s="112"/>
      <c r="CJ1878" s="112"/>
      <c r="CK1878" s="112"/>
    </row>
    <row r="1879" spans="1:89" hidden="1" outlineLevel="2">
      <c r="A1879" s="117"/>
      <c r="B1879" s="117"/>
      <c r="C1879" s="102" t="s">
        <v>135</v>
      </c>
      <c r="D1879" s="36" t="s">
        <v>213</v>
      </c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7"/>
      <c r="AB1879" s="112"/>
      <c r="AC1879" s="246"/>
      <c r="AD1879" s="246"/>
      <c r="AE1879" s="246"/>
      <c r="AF1879" s="246"/>
      <c r="AG1879" s="246"/>
      <c r="AH1879" s="246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246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246"/>
      <c r="CG1879" s="582"/>
      <c r="CH1879" s="582"/>
      <c r="CI1879" s="112"/>
      <c r="CJ1879" s="112"/>
      <c r="CK1879" s="112"/>
    </row>
    <row r="1880" spans="1:89" hidden="1" outlineLevel="2">
      <c r="A1880" s="117"/>
      <c r="B1880" s="117"/>
      <c r="C1880" s="103"/>
      <c r="D1880" s="24"/>
      <c r="E1880" s="117"/>
      <c r="F1880" s="117"/>
      <c r="G1880" s="111">
        <f>J1880+O1880+P1880+Q1880+R1880</f>
        <v>0</v>
      </c>
      <c r="H1880" s="225">
        <f t="shared" ref="H1880:J1882" si="2489">SUM(I1880:L1880)</f>
        <v>0</v>
      </c>
      <c r="I1880" s="225">
        <f t="shared" si="2489"/>
        <v>0</v>
      </c>
      <c r="J1880" s="111">
        <f t="shared" si="2489"/>
        <v>0</v>
      </c>
      <c r="K1880" s="123"/>
      <c r="L1880" s="123"/>
      <c r="M1880" s="123"/>
      <c r="N1880" s="123"/>
      <c r="O1880" s="123"/>
      <c r="P1880" s="123"/>
      <c r="Q1880" s="123"/>
      <c r="R1880" s="123"/>
      <c r="S1880" s="221"/>
      <c r="T1880" s="123"/>
      <c r="U1880" s="123"/>
      <c r="V1880" s="123"/>
      <c r="W1880" s="123"/>
      <c r="X1880" s="123"/>
      <c r="Y1880" s="123"/>
      <c r="Z1880" s="221"/>
      <c r="AA1880" s="123"/>
      <c r="AB1880" s="111">
        <f>AI1880+AX1880+BA1880+BD1880+BG1880</f>
        <v>0</v>
      </c>
      <c r="AC1880" s="247"/>
      <c r="AD1880" s="247"/>
      <c r="AE1880" s="247"/>
      <c r="AF1880" s="247"/>
      <c r="AG1880" s="247"/>
      <c r="AH1880" s="247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221"/>
      <c r="BK1880" s="221"/>
      <c r="BL1880" s="221"/>
      <c r="BM1880" s="123"/>
      <c r="BN1880" s="123"/>
      <c r="BO1880" s="123"/>
      <c r="BP1880" s="123"/>
      <c r="BQ1880" s="111">
        <f>SUM(BS1880:BW1880)</f>
        <v>0</v>
      </c>
      <c r="BR1880" s="247"/>
      <c r="BS1880" s="123"/>
      <c r="BT1880" s="123"/>
      <c r="BU1880" s="123"/>
      <c r="BV1880" s="123"/>
      <c r="BW1880" s="123"/>
      <c r="BX1880" s="221"/>
      <c r="BY1880" s="221"/>
      <c r="BZ1880" s="111">
        <f>SUM(CA1880:CD1880)</f>
        <v>0</v>
      </c>
      <c r="CA1880" s="123"/>
      <c r="CB1880" s="123"/>
      <c r="CC1880" s="123"/>
      <c r="CD1880" s="123"/>
      <c r="CE1880" s="221"/>
      <c r="CF1880" s="229"/>
      <c r="CG1880" s="578"/>
      <c r="CH1880" s="578"/>
      <c r="CI1880" s="117"/>
      <c r="CJ1880" s="117"/>
      <c r="CK1880" s="117"/>
    </row>
    <row r="1881" spans="1:89" hidden="1" outlineLevel="2">
      <c r="A1881" s="117"/>
      <c r="B1881" s="117"/>
      <c r="C1881" s="103"/>
      <c r="D1881" s="24"/>
      <c r="E1881" s="117"/>
      <c r="F1881" s="117"/>
      <c r="G1881" s="111">
        <f>J1881+O1881+P1881+Q1881+R1881</f>
        <v>0</v>
      </c>
      <c r="H1881" s="225">
        <f t="shared" si="2489"/>
        <v>0</v>
      </c>
      <c r="I1881" s="225">
        <f t="shared" si="2489"/>
        <v>0</v>
      </c>
      <c r="J1881" s="111">
        <f t="shared" si="2489"/>
        <v>0</v>
      </c>
      <c r="K1881" s="90"/>
      <c r="L1881" s="90"/>
      <c r="M1881" s="90"/>
      <c r="N1881" s="90"/>
      <c r="O1881" s="90"/>
      <c r="P1881" s="90"/>
      <c r="Q1881" s="90"/>
      <c r="R1881" s="90"/>
      <c r="S1881" s="224"/>
      <c r="T1881" s="87"/>
      <c r="U1881" s="87"/>
      <c r="V1881" s="87"/>
      <c r="W1881" s="87"/>
      <c r="X1881" s="87"/>
      <c r="Y1881" s="87"/>
      <c r="Z1881" s="222"/>
      <c r="AA1881" s="87"/>
      <c r="AB1881" s="111">
        <f>AI1881+AX1881+BA1881+BD1881+BG1881</f>
        <v>0</v>
      </c>
      <c r="AC1881" s="247"/>
      <c r="AD1881" s="247"/>
      <c r="AE1881" s="247"/>
      <c r="AF1881" s="247"/>
      <c r="AG1881" s="247"/>
      <c r="AH1881" s="247"/>
      <c r="AI1881" s="87"/>
      <c r="AJ1881" s="87"/>
      <c r="AK1881" s="87"/>
      <c r="AL1881" s="87"/>
      <c r="AM1881" s="87"/>
      <c r="AN1881" s="87"/>
      <c r="AO1881" s="87"/>
      <c r="AP1881" s="87"/>
      <c r="AQ1881" s="87"/>
      <c r="AR1881" s="87"/>
      <c r="AS1881" s="87"/>
      <c r="AT1881" s="87"/>
      <c r="AU1881" s="87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87"/>
      <c r="BG1881" s="87"/>
      <c r="BH1881" s="87"/>
      <c r="BI1881" s="87"/>
      <c r="BJ1881" s="222"/>
      <c r="BK1881" s="222"/>
      <c r="BL1881" s="222"/>
      <c r="BM1881" s="87"/>
      <c r="BN1881" s="87"/>
      <c r="BO1881" s="87"/>
      <c r="BP1881" s="87"/>
      <c r="BQ1881" s="111">
        <f>SUM(BS1881:BW1881)</f>
        <v>0</v>
      </c>
      <c r="BR1881" s="247"/>
      <c r="BS1881" s="87"/>
      <c r="BT1881" s="87"/>
      <c r="BU1881" s="87"/>
      <c r="BV1881" s="87"/>
      <c r="BW1881" s="87"/>
      <c r="BX1881" s="222"/>
      <c r="BY1881" s="222"/>
      <c r="BZ1881" s="111">
        <f>SUM(CA1881:CD1881)</f>
        <v>0</v>
      </c>
      <c r="CA1881" s="87"/>
      <c r="CB1881" s="87"/>
      <c r="CC1881" s="87"/>
      <c r="CD1881" s="87"/>
      <c r="CE1881" s="222"/>
      <c r="CF1881" s="226"/>
      <c r="CG1881" s="568"/>
      <c r="CH1881" s="568"/>
      <c r="CI1881" s="117"/>
      <c r="CJ1881" s="117"/>
      <c r="CK1881" s="117"/>
    </row>
    <row r="1882" spans="1:89" hidden="1" outlineLevel="2">
      <c r="A1882" s="117"/>
      <c r="B1882" s="117"/>
      <c r="C1882" s="103" t="s">
        <v>104</v>
      </c>
      <c r="D1882" s="24"/>
      <c r="E1882" s="117"/>
      <c r="F1882" s="117"/>
      <c r="G1882" s="111">
        <f>J1882+O1882+P1882+Q1882+R1882</f>
        <v>0</v>
      </c>
      <c r="H1882" s="225">
        <f t="shared" si="2489"/>
        <v>0</v>
      </c>
      <c r="I1882" s="225">
        <f t="shared" si="2489"/>
        <v>0</v>
      </c>
      <c r="J1882" s="111">
        <f t="shared" si="2489"/>
        <v>0</v>
      </c>
      <c r="K1882" s="90"/>
      <c r="L1882" s="90"/>
      <c r="M1882" s="90"/>
      <c r="N1882" s="90"/>
      <c r="O1882" s="90"/>
      <c r="P1882" s="90"/>
      <c r="Q1882" s="90"/>
      <c r="R1882" s="90"/>
      <c r="S1882" s="224"/>
      <c r="T1882" s="87"/>
      <c r="U1882" s="87"/>
      <c r="V1882" s="87"/>
      <c r="W1882" s="87"/>
      <c r="X1882" s="87"/>
      <c r="Y1882" s="87"/>
      <c r="Z1882" s="222"/>
      <c r="AA1882" s="87"/>
      <c r="AB1882" s="111">
        <f>AI1882+AX1882+BA1882+BD1882+BG1882</f>
        <v>0</v>
      </c>
      <c r="AC1882" s="247"/>
      <c r="AD1882" s="247"/>
      <c r="AE1882" s="247"/>
      <c r="AF1882" s="247"/>
      <c r="AG1882" s="247"/>
      <c r="AH1882" s="247"/>
      <c r="AI1882" s="87"/>
      <c r="AJ1882" s="87"/>
      <c r="AK1882" s="87"/>
      <c r="AL1882" s="87"/>
      <c r="AM1882" s="87"/>
      <c r="AN1882" s="87"/>
      <c r="AO1882" s="87"/>
      <c r="AP1882" s="87"/>
      <c r="AQ1882" s="87"/>
      <c r="AR1882" s="87"/>
      <c r="AS1882" s="87"/>
      <c r="AT1882" s="87"/>
      <c r="AU1882" s="87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87"/>
      <c r="BG1882" s="87"/>
      <c r="BH1882" s="87"/>
      <c r="BI1882" s="87"/>
      <c r="BJ1882" s="222"/>
      <c r="BK1882" s="222"/>
      <c r="BL1882" s="222"/>
      <c r="BM1882" s="87"/>
      <c r="BN1882" s="87"/>
      <c r="BO1882" s="87"/>
      <c r="BP1882" s="87"/>
      <c r="BQ1882" s="111">
        <f>SUM(BS1882:BW1882)</f>
        <v>0</v>
      </c>
      <c r="BR1882" s="247"/>
      <c r="BS1882" s="87"/>
      <c r="BT1882" s="87"/>
      <c r="BU1882" s="87"/>
      <c r="BV1882" s="87"/>
      <c r="BW1882" s="87"/>
      <c r="BX1882" s="222"/>
      <c r="BY1882" s="222"/>
      <c r="BZ1882" s="111">
        <f>SUM(CA1882:CD1882)</f>
        <v>0</v>
      </c>
      <c r="CA1882" s="87"/>
      <c r="CB1882" s="87"/>
      <c r="CC1882" s="87"/>
      <c r="CD1882" s="87"/>
      <c r="CE1882" s="222"/>
      <c r="CF1882" s="226"/>
      <c r="CG1882" s="568"/>
      <c r="CH1882" s="568"/>
      <c r="CI1882" s="117"/>
      <c r="CJ1882" s="117"/>
      <c r="CK1882" s="117"/>
    </row>
    <row r="1883" spans="1:89" hidden="1" outlineLevel="2">
      <c r="A1883" s="117"/>
      <c r="B1883" s="117"/>
      <c r="C1883" s="103"/>
      <c r="D1883" s="37" t="s">
        <v>107</v>
      </c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24"/>
      <c r="AB1883" s="112"/>
      <c r="AC1883" s="246"/>
      <c r="AD1883" s="246"/>
      <c r="AE1883" s="246"/>
      <c r="AF1883" s="246"/>
      <c r="AG1883" s="246"/>
      <c r="AH1883" s="246"/>
      <c r="AI1883" s="112"/>
      <c r="AJ1883" s="111">
        <f>SUM(AJ1880:AJ1882)</f>
        <v>0</v>
      </c>
      <c r="AK1883" s="111">
        <f>SUM(AK1880:AK1882)</f>
        <v>0</v>
      </c>
      <c r="AL1883" s="112"/>
      <c r="AM1883" s="111">
        <f>SUM(AM1880:AM1882)</f>
        <v>0</v>
      </c>
      <c r="AN1883" s="111">
        <f>SUM(AN1880:AN1882)</f>
        <v>0</v>
      </c>
      <c r="AO1883" s="112"/>
      <c r="AP1883" s="111">
        <f>SUM(AP1880:AP1882)</f>
        <v>0</v>
      </c>
      <c r="AQ1883" s="111">
        <f>SUM(AQ1880:AQ1882)</f>
        <v>0</v>
      </c>
      <c r="AR1883" s="112"/>
      <c r="AS1883" s="111">
        <f>SUM(AS1880:AS1882)</f>
        <v>0</v>
      </c>
      <c r="AT1883" s="111">
        <f>SUM(AT1880:AT1882)</f>
        <v>0</v>
      </c>
      <c r="AU1883" s="112"/>
      <c r="AV1883" s="111">
        <f>SUM(AV1880:AV1882)</f>
        <v>0</v>
      </c>
      <c r="AW1883" s="111">
        <f>SUM(AW1880:AW1882)</f>
        <v>0</v>
      </c>
      <c r="AX1883" s="112"/>
      <c r="AY1883" s="111">
        <f>SUM(AY1880:AY1882)</f>
        <v>0</v>
      </c>
      <c r="AZ1883" s="111">
        <f>SUM(AZ1880:AZ1882)</f>
        <v>0</v>
      </c>
      <c r="BA1883" s="112"/>
      <c r="BB1883" s="111">
        <f>SUM(BB1880:BB1882)</f>
        <v>0</v>
      </c>
      <c r="BC1883" s="111">
        <f>SUM(BC1880:BC1882)</f>
        <v>0</v>
      </c>
      <c r="BD1883" s="112"/>
      <c r="BE1883" s="111">
        <f>SUM(BE1880:BE1882)</f>
        <v>0</v>
      </c>
      <c r="BF1883" s="111">
        <f>SUM(BF1880:BF1882)</f>
        <v>0</v>
      </c>
      <c r="BG1883" s="112"/>
      <c r="BH1883" s="111">
        <f>SUM(BH1880:BH1882)</f>
        <v>0</v>
      </c>
      <c r="BI1883" s="111">
        <f>SUM(BI1880:BI1882)</f>
        <v>0</v>
      </c>
      <c r="BJ1883" s="112"/>
      <c r="BK1883" s="225">
        <f>SUM(BK1880:BK1882)</f>
        <v>0</v>
      </c>
      <c r="BL1883" s="225">
        <f>SUM(BL1880:BL1882)</f>
        <v>0</v>
      </c>
      <c r="BM1883" s="112"/>
      <c r="BN1883" s="112"/>
      <c r="BO1883" s="112"/>
      <c r="BP1883" s="112"/>
      <c r="BQ1883" s="111">
        <f t="shared" ref="BQ1883:CD1883" si="2490">SUM(BQ1880:BQ1882)</f>
        <v>0</v>
      </c>
      <c r="BR1883" s="247"/>
      <c r="BS1883" s="111">
        <f t="shared" si="2490"/>
        <v>0</v>
      </c>
      <c r="BT1883" s="111">
        <f t="shared" si="2490"/>
        <v>0</v>
      </c>
      <c r="BU1883" s="111">
        <f t="shared" si="2490"/>
        <v>0</v>
      </c>
      <c r="BV1883" s="111">
        <f t="shared" si="2490"/>
        <v>0</v>
      </c>
      <c r="BW1883" s="111">
        <f t="shared" si="2490"/>
        <v>0</v>
      </c>
      <c r="BX1883" s="225">
        <f>SUM(BX1880:BX1882)</f>
        <v>0</v>
      </c>
      <c r="BY1883" s="225">
        <f>SUM(BY1880:BY1882)</f>
        <v>0</v>
      </c>
      <c r="BZ1883" s="111">
        <f t="shared" si="2490"/>
        <v>0</v>
      </c>
      <c r="CA1883" s="111">
        <f t="shared" si="2490"/>
        <v>0</v>
      </c>
      <c r="CB1883" s="111">
        <f t="shared" si="2490"/>
        <v>0</v>
      </c>
      <c r="CC1883" s="111">
        <f t="shared" si="2490"/>
        <v>0</v>
      </c>
      <c r="CD1883" s="111">
        <f t="shared" si="2490"/>
        <v>0</v>
      </c>
      <c r="CE1883" s="225">
        <f>SUM(CE1880:CE1882)</f>
        <v>0</v>
      </c>
      <c r="CF1883" s="247"/>
      <c r="CG1883" s="570"/>
      <c r="CH1883" s="570"/>
      <c r="CI1883" s="112"/>
      <c r="CJ1883" s="112"/>
      <c r="CK1883" s="112"/>
    </row>
    <row r="1884" spans="1:89" hidden="1" outlineLevel="2">
      <c r="A1884" s="117"/>
      <c r="B1884" s="117"/>
      <c r="C1884" s="102" t="s">
        <v>136</v>
      </c>
      <c r="D1884" s="36" t="s">
        <v>62</v>
      </c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7"/>
      <c r="AB1884" s="112"/>
      <c r="AC1884" s="246"/>
      <c r="AD1884" s="246"/>
      <c r="AE1884" s="246"/>
      <c r="AF1884" s="246"/>
      <c r="AG1884" s="246"/>
      <c r="AH1884" s="246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246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246"/>
      <c r="CG1884" s="582"/>
      <c r="CH1884" s="582"/>
      <c r="CI1884" s="112"/>
      <c r="CJ1884" s="112"/>
      <c r="CK1884" s="112"/>
    </row>
    <row r="1885" spans="1:89" hidden="1" outlineLevel="2">
      <c r="A1885" s="117"/>
      <c r="B1885" s="117"/>
      <c r="C1885" s="103"/>
      <c r="D1885" s="24"/>
      <c r="E1885" s="117"/>
      <c r="F1885" s="117"/>
      <c r="G1885" s="111">
        <f>J1885+O1885+P1885+Q1885+R1885</f>
        <v>0</v>
      </c>
      <c r="H1885" s="225">
        <f t="shared" ref="H1885:J1887" si="2491">SUM(I1885:L1885)</f>
        <v>0</v>
      </c>
      <c r="I1885" s="225">
        <f t="shared" si="2491"/>
        <v>0</v>
      </c>
      <c r="J1885" s="111">
        <f t="shared" si="2491"/>
        <v>0</v>
      </c>
      <c r="K1885" s="123"/>
      <c r="L1885" s="123"/>
      <c r="M1885" s="123"/>
      <c r="N1885" s="123"/>
      <c r="O1885" s="123"/>
      <c r="P1885" s="123"/>
      <c r="Q1885" s="123"/>
      <c r="R1885" s="123"/>
      <c r="S1885" s="221"/>
      <c r="T1885" s="123"/>
      <c r="U1885" s="123"/>
      <c r="V1885" s="123"/>
      <c r="W1885" s="123"/>
      <c r="X1885" s="123"/>
      <c r="Y1885" s="123"/>
      <c r="Z1885" s="221"/>
      <c r="AA1885" s="123"/>
      <c r="AB1885" s="111">
        <f>AI1885+AX1885+BA1885+BD1885+BG1885</f>
        <v>0</v>
      </c>
      <c r="AC1885" s="247"/>
      <c r="AD1885" s="247"/>
      <c r="AE1885" s="247"/>
      <c r="AF1885" s="247"/>
      <c r="AG1885" s="247"/>
      <c r="AH1885" s="247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221"/>
      <c r="BK1885" s="221"/>
      <c r="BL1885" s="221"/>
      <c r="BM1885" s="123"/>
      <c r="BN1885" s="123"/>
      <c r="BO1885" s="123"/>
      <c r="BP1885" s="123"/>
      <c r="BQ1885" s="111">
        <f>SUM(BS1885:BW1885)</f>
        <v>0</v>
      </c>
      <c r="BR1885" s="247"/>
      <c r="BS1885" s="123"/>
      <c r="BT1885" s="123"/>
      <c r="BU1885" s="123"/>
      <c r="BV1885" s="123"/>
      <c r="BW1885" s="123"/>
      <c r="BX1885" s="221"/>
      <c r="BY1885" s="221"/>
      <c r="BZ1885" s="111">
        <f>SUM(CA1885:CD1885)</f>
        <v>0</v>
      </c>
      <c r="CA1885" s="123"/>
      <c r="CB1885" s="123"/>
      <c r="CC1885" s="123"/>
      <c r="CD1885" s="123"/>
      <c r="CE1885" s="221"/>
      <c r="CF1885" s="229"/>
      <c r="CG1885" s="578"/>
      <c r="CH1885" s="578"/>
      <c r="CI1885" s="117"/>
      <c r="CJ1885" s="117"/>
      <c r="CK1885" s="117"/>
    </row>
    <row r="1886" spans="1:89" hidden="1" outlineLevel="2">
      <c r="A1886" s="117"/>
      <c r="B1886" s="117"/>
      <c r="C1886" s="103"/>
      <c r="D1886" s="24"/>
      <c r="E1886" s="117"/>
      <c r="F1886" s="117"/>
      <c r="G1886" s="111">
        <f>J1886+O1886+P1886+Q1886+R1886</f>
        <v>0</v>
      </c>
      <c r="H1886" s="225">
        <f t="shared" si="2491"/>
        <v>0</v>
      </c>
      <c r="I1886" s="225">
        <f t="shared" si="2491"/>
        <v>0</v>
      </c>
      <c r="J1886" s="111">
        <f t="shared" si="2491"/>
        <v>0</v>
      </c>
      <c r="K1886" s="90"/>
      <c r="L1886" s="90"/>
      <c r="M1886" s="90"/>
      <c r="N1886" s="90"/>
      <c r="O1886" s="90"/>
      <c r="P1886" s="90"/>
      <c r="Q1886" s="90"/>
      <c r="R1886" s="90"/>
      <c r="S1886" s="224"/>
      <c r="T1886" s="87"/>
      <c r="U1886" s="87"/>
      <c r="V1886" s="87"/>
      <c r="W1886" s="87"/>
      <c r="X1886" s="87"/>
      <c r="Y1886" s="87"/>
      <c r="Z1886" s="222"/>
      <c r="AA1886" s="87"/>
      <c r="AB1886" s="111">
        <f>AI1886+AX1886+BA1886+BD1886+BG1886</f>
        <v>0</v>
      </c>
      <c r="AC1886" s="247"/>
      <c r="AD1886" s="247"/>
      <c r="AE1886" s="247"/>
      <c r="AF1886" s="247"/>
      <c r="AG1886" s="247"/>
      <c r="AH1886" s="247"/>
      <c r="AI1886" s="87"/>
      <c r="AJ1886" s="87"/>
      <c r="AK1886" s="87"/>
      <c r="AL1886" s="87"/>
      <c r="AM1886" s="87"/>
      <c r="AN1886" s="87"/>
      <c r="AO1886" s="87"/>
      <c r="AP1886" s="87"/>
      <c r="AQ1886" s="87"/>
      <c r="AR1886" s="87"/>
      <c r="AS1886" s="87"/>
      <c r="AT1886" s="87"/>
      <c r="AU1886" s="87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87"/>
      <c r="BG1886" s="87"/>
      <c r="BH1886" s="87"/>
      <c r="BI1886" s="87"/>
      <c r="BJ1886" s="222"/>
      <c r="BK1886" s="222"/>
      <c r="BL1886" s="222"/>
      <c r="BM1886" s="87"/>
      <c r="BN1886" s="87"/>
      <c r="BO1886" s="87"/>
      <c r="BP1886" s="87"/>
      <c r="BQ1886" s="111">
        <f>SUM(BS1886:BW1886)</f>
        <v>0</v>
      </c>
      <c r="BR1886" s="247"/>
      <c r="BS1886" s="87"/>
      <c r="BT1886" s="87"/>
      <c r="BU1886" s="87"/>
      <c r="BV1886" s="87"/>
      <c r="BW1886" s="87"/>
      <c r="BX1886" s="222"/>
      <c r="BY1886" s="222"/>
      <c r="BZ1886" s="111">
        <f>SUM(CA1886:CD1886)</f>
        <v>0</v>
      </c>
      <c r="CA1886" s="87"/>
      <c r="CB1886" s="87"/>
      <c r="CC1886" s="87"/>
      <c r="CD1886" s="87"/>
      <c r="CE1886" s="222"/>
      <c r="CF1886" s="226"/>
      <c r="CG1886" s="568"/>
      <c r="CH1886" s="568"/>
      <c r="CI1886" s="117"/>
      <c r="CJ1886" s="117"/>
      <c r="CK1886" s="117"/>
    </row>
    <row r="1887" spans="1:89" hidden="1" outlineLevel="2">
      <c r="A1887" s="117"/>
      <c r="B1887" s="117"/>
      <c r="C1887" s="103" t="s">
        <v>104</v>
      </c>
      <c r="D1887" s="24"/>
      <c r="E1887" s="117"/>
      <c r="F1887" s="117"/>
      <c r="G1887" s="111">
        <f>J1887+O1887+P1887+Q1887+R1887</f>
        <v>0</v>
      </c>
      <c r="H1887" s="225">
        <f t="shared" si="2491"/>
        <v>0</v>
      </c>
      <c r="I1887" s="225">
        <f t="shared" si="2491"/>
        <v>0</v>
      </c>
      <c r="J1887" s="111">
        <f t="shared" si="2491"/>
        <v>0</v>
      </c>
      <c r="K1887" s="90"/>
      <c r="L1887" s="90"/>
      <c r="M1887" s="90"/>
      <c r="N1887" s="90"/>
      <c r="O1887" s="90"/>
      <c r="P1887" s="90"/>
      <c r="Q1887" s="90"/>
      <c r="R1887" s="90"/>
      <c r="S1887" s="224"/>
      <c r="T1887" s="87"/>
      <c r="U1887" s="87"/>
      <c r="V1887" s="87"/>
      <c r="W1887" s="87"/>
      <c r="X1887" s="87"/>
      <c r="Y1887" s="87"/>
      <c r="Z1887" s="222"/>
      <c r="AA1887" s="87"/>
      <c r="AB1887" s="111">
        <f>AI1887+AX1887+BA1887+BD1887+BG1887</f>
        <v>0</v>
      </c>
      <c r="AC1887" s="247"/>
      <c r="AD1887" s="247"/>
      <c r="AE1887" s="247"/>
      <c r="AF1887" s="247"/>
      <c r="AG1887" s="247"/>
      <c r="AH1887" s="247"/>
      <c r="AI1887" s="87"/>
      <c r="AJ1887" s="87"/>
      <c r="AK1887" s="87"/>
      <c r="AL1887" s="87"/>
      <c r="AM1887" s="87"/>
      <c r="AN1887" s="87"/>
      <c r="AO1887" s="87"/>
      <c r="AP1887" s="87"/>
      <c r="AQ1887" s="87"/>
      <c r="AR1887" s="87"/>
      <c r="AS1887" s="87"/>
      <c r="AT1887" s="87"/>
      <c r="AU1887" s="87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87"/>
      <c r="BG1887" s="87"/>
      <c r="BH1887" s="87"/>
      <c r="BI1887" s="87"/>
      <c r="BJ1887" s="222"/>
      <c r="BK1887" s="222"/>
      <c r="BL1887" s="222"/>
      <c r="BM1887" s="87"/>
      <c r="BN1887" s="87"/>
      <c r="BO1887" s="87"/>
      <c r="BP1887" s="87"/>
      <c r="BQ1887" s="111">
        <f>SUM(BS1887:BW1887)</f>
        <v>0</v>
      </c>
      <c r="BR1887" s="247"/>
      <c r="BS1887" s="87"/>
      <c r="BT1887" s="87"/>
      <c r="BU1887" s="87"/>
      <c r="BV1887" s="87"/>
      <c r="BW1887" s="87"/>
      <c r="BX1887" s="222"/>
      <c r="BY1887" s="222"/>
      <c r="BZ1887" s="111">
        <f>SUM(CA1887:CD1887)</f>
        <v>0</v>
      </c>
      <c r="CA1887" s="87"/>
      <c r="CB1887" s="87"/>
      <c r="CC1887" s="87"/>
      <c r="CD1887" s="87"/>
      <c r="CE1887" s="222"/>
      <c r="CF1887" s="226"/>
      <c r="CG1887" s="568"/>
      <c r="CH1887" s="568"/>
      <c r="CI1887" s="117"/>
      <c r="CJ1887" s="117"/>
      <c r="CK1887" s="117"/>
    </row>
    <row r="1888" spans="1:89" hidden="1" outlineLevel="2">
      <c r="A1888" s="117"/>
      <c r="B1888" s="117"/>
      <c r="C1888" s="103"/>
      <c r="D1888" s="37" t="s">
        <v>107</v>
      </c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24"/>
      <c r="AB1888" s="111">
        <f>SUM(AB1885:AB1887)</f>
        <v>0</v>
      </c>
      <c r="AC1888" s="247"/>
      <c r="AD1888" s="247"/>
      <c r="AE1888" s="247"/>
      <c r="AF1888" s="247"/>
      <c r="AG1888" s="247"/>
      <c r="AH1888" s="247"/>
      <c r="AI1888" s="111">
        <f>SUM(AI1885:AI1887)</f>
        <v>0</v>
      </c>
      <c r="AJ1888" s="111">
        <f>SUM(AJ1885:AJ1887)</f>
        <v>0</v>
      </c>
      <c r="AK1888" s="111">
        <f t="shared" ref="AK1888:BI1888" si="2492">SUM(AK1885:AK1887)</f>
        <v>0</v>
      </c>
      <c r="AL1888" s="111">
        <f t="shared" si="2492"/>
        <v>0</v>
      </c>
      <c r="AM1888" s="111">
        <f t="shared" si="2492"/>
        <v>0</v>
      </c>
      <c r="AN1888" s="111">
        <f t="shared" si="2492"/>
        <v>0</v>
      </c>
      <c r="AO1888" s="111">
        <f t="shared" si="2492"/>
        <v>0</v>
      </c>
      <c r="AP1888" s="111">
        <f t="shared" si="2492"/>
        <v>0</v>
      </c>
      <c r="AQ1888" s="111">
        <f t="shared" si="2492"/>
        <v>0</v>
      </c>
      <c r="AR1888" s="111">
        <f t="shared" si="2492"/>
        <v>0</v>
      </c>
      <c r="AS1888" s="111">
        <f t="shared" si="2492"/>
        <v>0</v>
      </c>
      <c r="AT1888" s="111">
        <f t="shared" si="2492"/>
        <v>0</v>
      </c>
      <c r="AU1888" s="111">
        <f t="shared" si="2492"/>
        <v>0</v>
      </c>
      <c r="AV1888" s="111">
        <f t="shared" si="2492"/>
        <v>0</v>
      </c>
      <c r="AW1888" s="111">
        <f t="shared" si="2492"/>
        <v>0</v>
      </c>
      <c r="AX1888" s="111">
        <f t="shared" si="2492"/>
        <v>0</v>
      </c>
      <c r="AY1888" s="111">
        <f t="shared" si="2492"/>
        <v>0</v>
      </c>
      <c r="AZ1888" s="111">
        <f t="shared" si="2492"/>
        <v>0</v>
      </c>
      <c r="BA1888" s="111">
        <f t="shared" si="2492"/>
        <v>0</v>
      </c>
      <c r="BB1888" s="111">
        <f t="shared" si="2492"/>
        <v>0</v>
      </c>
      <c r="BC1888" s="111">
        <f t="shared" si="2492"/>
        <v>0</v>
      </c>
      <c r="BD1888" s="111">
        <f t="shared" si="2492"/>
        <v>0</v>
      </c>
      <c r="BE1888" s="111">
        <f t="shared" si="2492"/>
        <v>0</v>
      </c>
      <c r="BF1888" s="111">
        <f t="shared" si="2492"/>
        <v>0</v>
      </c>
      <c r="BG1888" s="111">
        <f t="shared" si="2492"/>
        <v>0</v>
      </c>
      <c r="BH1888" s="111">
        <f t="shared" si="2492"/>
        <v>0</v>
      </c>
      <c r="BI1888" s="111">
        <f t="shared" si="2492"/>
        <v>0</v>
      </c>
      <c r="BJ1888" s="225">
        <f>SUM(BJ1885:BJ1887)</f>
        <v>0</v>
      </c>
      <c r="BK1888" s="225">
        <f>SUM(BK1885:BK1887)</f>
        <v>0</v>
      </c>
      <c r="BL1888" s="225">
        <f>SUM(BL1885:BL1887)</f>
        <v>0</v>
      </c>
      <c r="BM1888" s="112"/>
      <c r="BN1888" s="112"/>
      <c r="BO1888" s="112"/>
      <c r="BP1888" s="112"/>
      <c r="BQ1888" s="111">
        <f t="shared" ref="BQ1888:CD1888" si="2493">SUM(BQ1885:BQ1887)</f>
        <v>0</v>
      </c>
      <c r="BR1888" s="247"/>
      <c r="BS1888" s="111">
        <f t="shared" si="2493"/>
        <v>0</v>
      </c>
      <c r="BT1888" s="111">
        <f t="shared" si="2493"/>
        <v>0</v>
      </c>
      <c r="BU1888" s="111">
        <f t="shared" si="2493"/>
        <v>0</v>
      </c>
      <c r="BV1888" s="111">
        <f t="shared" si="2493"/>
        <v>0</v>
      </c>
      <c r="BW1888" s="111">
        <f t="shared" si="2493"/>
        <v>0</v>
      </c>
      <c r="BX1888" s="225">
        <f>SUM(BX1885:BX1887)</f>
        <v>0</v>
      </c>
      <c r="BY1888" s="225">
        <f>SUM(BY1885:BY1887)</f>
        <v>0</v>
      </c>
      <c r="BZ1888" s="111">
        <f t="shared" si="2493"/>
        <v>0</v>
      </c>
      <c r="CA1888" s="111">
        <f t="shared" si="2493"/>
        <v>0</v>
      </c>
      <c r="CB1888" s="111">
        <f t="shared" si="2493"/>
        <v>0</v>
      </c>
      <c r="CC1888" s="111">
        <f t="shared" si="2493"/>
        <v>0</v>
      </c>
      <c r="CD1888" s="111">
        <f t="shared" si="2493"/>
        <v>0</v>
      </c>
      <c r="CE1888" s="225">
        <f>SUM(CE1885:CE1887)</f>
        <v>0</v>
      </c>
      <c r="CF1888" s="247"/>
      <c r="CG1888" s="570"/>
      <c r="CH1888" s="570"/>
      <c r="CI1888" s="112"/>
      <c r="CJ1888" s="112"/>
      <c r="CK1888" s="112"/>
    </row>
    <row r="1889" spans="1:89" hidden="1" outlineLevel="2">
      <c r="A1889" s="117"/>
      <c r="B1889" s="117"/>
      <c r="C1889" s="102" t="s">
        <v>137</v>
      </c>
      <c r="D1889" s="36" t="s">
        <v>63</v>
      </c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7"/>
      <c r="AB1889" s="112"/>
      <c r="AC1889" s="246"/>
      <c r="AD1889" s="246"/>
      <c r="AE1889" s="246"/>
      <c r="AF1889" s="246"/>
      <c r="AG1889" s="246"/>
      <c r="AH1889" s="246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246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246"/>
      <c r="CG1889" s="582"/>
      <c r="CH1889" s="582"/>
      <c r="CI1889" s="112"/>
      <c r="CJ1889" s="112"/>
      <c r="CK1889" s="112"/>
    </row>
    <row r="1890" spans="1:89" hidden="1" outlineLevel="2">
      <c r="A1890" s="117"/>
      <c r="B1890" s="117"/>
      <c r="C1890" s="103"/>
      <c r="D1890" s="24"/>
      <c r="E1890" s="117"/>
      <c r="F1890" s="117"/>
      <c r="G1890" s="111">
        <f>J1890+O1890+P1890+Q1890+R1890</f>
        <v>0</v>
      </c>
      <c r="H1890" s="225">
        <f t="shared" ref="H1890:J1892" si="2494">SUM(I1890:L1890)</f>
        <v>0</v>
      </c>
      <c r="I1890" s="225">
        <f t="shared" si="2494"/>
        <v>0</v>
      </c>
      <c r="J1890" s="111">
        <f t="shared" si="2494"/>
        <v>0</v>
      </c>
      <c r="K1890" s="123"/>
      <c r="L1890" s="123"/>
      <c r="M1890" s="123"/>
      <c r="N1890" s="123"/>
      <c r="O1890" s="123"/>
      <c r="P1890" s="123"/>
      <c r="Q1890" s="123"/>
      <c r="R1890" s="123"/>
      <c r="S1890" s="221"/>
      <c r="T1890" s="123"/>
      <c r="U1890" s="123"/>
      <c r="V1890" s="123"/>
      <c r="W1890" s="123"/>
      <c r="X1890" s="123"/>
      <c r="Y1890" s="123"/>
      <c r="Z1890" s="221"/>
      <c r="AA1890" s="123"/>
      <c r="AB1890" s="111">
        <f>AI1890+AX1890+BA1890+BD1890+BG1890</f>
        <v>0</v>
      </c>
      <c r="AC1890" s="247"/>
      <c r="AD1890" s="247"/>
      <c r="AE1890" s="247"/>
      <c r="AF1890" s="247"/>
      <c r="AG1890" s="247"/>
      <c r="AH1890" s="247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221"/>
      <c r="BK1890" s="221"/>
      <c r="BL1890" s="221"/>
      <c r="BM1890" s="123"/>
      <c r="BN1890" s="123"/>
      <c r="BO1890" s="123"/>
      <c r="BP1890" s="123"/>
      <c r="BQ1890" s="111">
        <f>SUM(BS1890:BW1890)</f>
        <v>0</v>
      </c>
      <c r="BR1890" s="247"/>
      <c r="BS1890" s="123"/>
      <c r="BT1890" s="123"/>
      <c r="BU1890" s="123"/>
      <c r="BV1890" s="123"/>
      <c r="BW1890" s="123"/>
      <c r="BX1890" s="221"/>
      <c r="BY1890" s="221"/>
      <c r="BZ1890" s="111">
        <f>SUM(CA1890:CD1890)</f>
        <v>0</v>
      </c>
      <c r="CA1890" s="123"/>
      <c r="CB1890" s="123"/>
      <c r="CC1890" s="123"/>
      <c r="CD1890" s="123"/>
      <c r="CE1890" s="221"/>
      <c r="CF1890" s="229"/>
      <c r="CG1890" s="578"/>
      <c r="CH1890" s="578"/>
      <c r="CI1890" s="117"/>
      <c r="CJ1890" s="117"/>
      <c r="CK1890" s="117"/>
    </row>
    <row r="1891" spans="1:89" hidden="1" outlineLevel="2">
      <c r="A1891" s="117"/>
      <c r="B1891" s="117"/>
      <c r="C1891" s="103"/>
      <c r="D1891" s="24"/>
      <c r="E1891" s="117"/>
      <c r="F1891" s="117"/>
      <c r="G1891" s="111">
        <f>J1891+O1891+P1891+Q1891+R1891</f>
        <v>0</v>
      </c>
      <c r="H1891" s="225">
        <f t="shared" si="2494"/>
        <v>0</v>
      </c>
      <c r="I1891" s="225">
        <f t="shared" si="2494"/>
        <v>0</v>
      </c>
      <c r="J1891" s="111">
        <f t="shared" si="2494"/>
        <v>0</v>
      </c>
      <c r="K1891" s="90"/>
      <c r="L1891" s="90"/>
      <c r="M1891" s="90"/>
      <c r="N1891" s="90"/>
      <c r="O1891" s="90"/>
      <c r="P1891" s="90"/>
      <c r="Q1891" s="90"/>
      <c r="R1891" s="90"/>
      <c r="S1891" s="224"/>
      <c r="T1891" s="87"/>
      <c r="U1891" s="87"/>
      <c r="V1891" s="87"/>
      <c r="W1891" s="87"/>
      <c r="X1891" s="87"/>
      <c r="Y1891" s="87"/>
      <c r="Z1891" s="222"/>
      <c r="AA1891" s="87"/>
      <c r="AB1891" s="111">
        <f>AI1891+AX1891+BA1891+BD1891+BG1891</f>
        <v>0</v>
      </c>
      <c r="AC1891" s="247"/>
      <c r="AD1891" s="247"/>
      <c r="AE1891" s="247"/>
      <c r="AF1891" s="247"/>
      <c r="AG1891" s="247"/>
      <c r="AH1891" s="247"/>
      <c r="AI1891" s="87"/>
      <c r="AJ1891" s="87"/>
      <c r="AK1891" s="87"/>
      <c r="AL1891" s="87"/>
      <c r="AM1891" s="87"/>
      <c r="AN1891" s="87"/>
      <c r="AO1891" s="87"/>
      <c r="AP1891" s="87"/>
      <c r="AQ1891" s="87"/>
      <c r="AR1891" s="87"/>
      <c r="AS1891" s="87"/>
      <c r="AT1891" s="87"/>
      <c r="AU1891" s="87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87"/>
      <c r="BG1891" s="87"/>
      <c r="BH1891" s="87"/>
      <c r="BI1891" s="87"/>
      <c r="BJ1891" s="222"/>
      <c r="BK1891" s="222"/>
      <c r="BL1891" s="222"/>
      <c r="BM1891" s="87"/>
      <c r="BN1891" s="87"/>
      <c r="BO1891" s="87"/>
      <c r="BP1891" s="87"/>
      <c r="BQ1891" s="111">
        <f>SUM(BS1891:BW1891)</f>
        <v>0</v>
      </c>
      <c r="BR1891" s="247"/>
      <c r="BS1891" s="87"/>
      <c r="BT1891" s="87"/>
      <c r="BU1891" s="87"/>
      <c r="BV1891" s="87"/>
      <c r="BW1891" s="87"/>
      <c r="BX1891" s="222"/>
      <c r="BY1891" s="222"/>
      <c r="BZ1891" s="111">
        <f>SUM(CA1891:CD1891)</f>
        <v>0</v>
      </c>
      <c r="CA1891" s="87"/>
      <c r="CB1891" s="87"/>
      <c r="CC1891" s="87"/>
      <c r="CD1891" s="87"/>
      <c r="CE1891" s="222"/>
      <c r="CF1891" s="226"/>
      <c r="CG1891" s="568"/>
      <c r="CH1891" s="568"/>
      <c r="CI1891" s="117"/>
      <c r="CJ1891" s="117"/>
      <c r="CK1891" s="117"/>
    </row>
    <row r="1892" spans="1:89" hidden="1" outlineLevel="2">
      <c r="A1892" s="117"/>
      <c r="B1892" s="117"/>
      <c r="C1892" s="103" t="s">
        <v>104</v>
      </c>
      <c r="D1892" s="24"/>
      <c r="E1892" s="117"/>
      <c r="F1892" s="117"/>
      <c r="G1892" s="111">
        <f>J1892+O1892+P1892+Q1892+R1892</f>
        <v>0</v>
      </c>
      <c r="H1892" s="225">
        <f t="shared" si="2494"/>
        <v>0</v>
      </c>
      <c r="I1892" s="225">
        <f t="shared" si="2494"/>
        <v>0</v>
      </c>
      <c r="J1892" s="111">
        <f t="shared" si="2494"/>
        <v>0</v>
      </c>
      <c r="K1892" s="90"/>
      <c r="L1892" s="90"/>
      <c r="M1892" s="90"/>
      <c r="N1892" s="90"/>
      <c r="O1892" s="90"/>
      <c r="P1892" s="90"/>
      <c r="Q1892" s="90"/>
      <c r="R1892" s="90"/>
      <c r="S1892" s="224"/>
      <c r="T1892" s="87"/>
      <c r="U1892" s="87"/>
      <c r="V1892" s="87"/>
      <c r="W1892" s="87"/>
      <c r="X1892" s="87"/>
      <c r="Y1892" s="87"/>
      <c r="Z1892" s="222"/>
      <c r="AA1892" s="87"/>
      <c r="AB1892" s="111">
        <f>AI1892+AX1892+BA1892+BD1892+BG1892</f>
        <v>0</v>
      </c>
      <c r="AC1892" s="247"/>
      <c r="AD1892" s="247"/>
      <c r="AE1892" s="247"/>
      <c r="AF1892" s="247"/>
      <c r="AG1892" s="247"/>
      <c r="AH1892" s="247"/>
      <c r="AI1892" s="87"/>
      <c r="AJ1892" s="87"/>
      <c r="AK1892" s="87"/>
      <c r="AL1892" s="87"/>
      <c r="AM1892" s="87"/>
      <c r="AN1892" s="87"/>
      <c r="AO1892" s="87"/>
      <c r="AP1892" s="87"/>
      <c r="AQ1892" s="87"/>
      <c r="AR1892" s="87"/>
      <c r="AS1892" s="87"/>
      <c r="AT1892" s="87"/>
      <c r="AU1892" s="87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87"/>
      <c r="BG1892" s="87"/>
      <c r="BH1892" s="87"/>
      <c r="BI1892" s="87"/>
      <c r="BJ1892" s="222"/>
      <c r="BK1892" s="222"/>
      <c r="BL1892" s="222"/>
      <c r="BM1892" s="87"/>
      <c r="BN1892" s="87"/>
      <c r="BO1892" s="87"/>
      <c r="BP1892" s="87"/>
      <c r="BQ1892" s="111">
        <f>SUM(BS1892:BW1892)</f>
        <v>0</v>
      </c>
      <c r="BR1892" s="247"/>
      <c r="BS1892" s="87"/>
      <c r="BT1892" s="87"/>
      <c r="BU1892" s="87"/>
      <c r="BV1892" s="87"/>
      <c r="BW1892" s="87"/>
      <c r="BX1892" s="222"/>
      <c r="BY1892" s="222"/>
      <c r="BZ1892" s="111">
        <f>SUM(CA1892:CD1892)</f>
        <v>0</v>
      </c>
      <c r="CA1892" s="87"/>
      <c r="CB1892" s="87"/>
      <c r="CC1892" s="87"/>
      <c r="CD1892" s="87"/>
      <c r="CE1892" s="222"/>
      <c r="CF1892" s="226"/>
      <c r="CG1892" s="568"/>
      <c r="CH1892" s="568"/>
      <c r="CI1892" s="117"/>
      <c r="CJ1892" s="117"/>
      <c r="CK1892" s="117"/>
    </row>
    <row r="1893" spans="1:89" hidden="1" outlineLevel="2">
      <c r="A1893" s="128"/>
      <c r="B1893" s="128"/>
      <c r="C1893" s="104"/>
      <c r="D1893" s="74" t="s">
        <v>107</v>
      </c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24"/>
      <c r="AB1893" s="111">
        <f>SUM(AB1890:AB1892)</f>
        <v>0</v>
      </c>
      <c r="AC1893" s="247"/>
      <c r="AD1893" s="247"/>
      <c r="AE1893" s="247"/>
      <c r="AF1893" s="247"/>
      <c r="AG1893" s="247"/>
      <c r="AH1893" s="247"/>
      <c r="AI1893" s="111">
        <f>SUM(AI1890:AI1892)</f>
        <v>0</v>
      </c>
      <c r="AJ1893" s="111">
        <f>SUM(AJ1890:AJ1892)</f>
        <v>0</v>
      </c>
      <c r="AK1893" s="111">
        <f t="shared" ref="AK1893:AQ1893" si="2495">SUM(AK1890:AK1892)</f>
        <v>0</v>
      </c>
      <c r="AL1893" s="111">
        <f t="shared" si="2495"/>
        <v>0</v>
      </c>
      <c r="AM1893" s="111">
        <f t="shared" si="2495"/>
        <v>0</v>
      </c>
      <c r="AN1893" s="111">
        <f t="shared" si="2495"/>
        <v>0</v>
      </c>
      <c r="AO1893" s="111">
        <f t="shared" si="2495"/>
        <v>0</v>
      </c>
      <c r="AP1893" s="111">
        <f t="shared" si="2495"/>
        <v>0</v>
      </c>
      <c r="AQ1893" s="111">
        <f t="shared" si="2495"/>
        <v>0</v>
      </c>
      <c r="AR1893" s="111">
        <f>SUM(AR1890:AR1892)</f>
        <v>0</v>
      </c>
      <c r="AS1893" s="111">
        <f t="shared" ref="AS1893:BI1893" si="2496">SUM(AS1890:AS1892)</f>
        <v>0</v>
      </c>
      <c r="AT1893" s="111">
        <f t="shared" si="2496"/>
        <v>0</v>
      </c>
      <c r="AU1893" s="111">
        <f t="shared" si="2496"/>
        <v>0</v>
      </c>
      <c r="AV1893" s="111">
        <f t="shared" si="2496"/>
        <v>0</v>
      </c>
      <c r="AW1893" s="111">
        <f t="shared" si="2496"/>
        <v>0</v>
      </c>
      <c r="AX1893" s="111">
        <f t="shared" si="2496"/>
        <v>0</v>
      </c>
      <c r="AY1893" s="111">
        <f t="shared" si="2496"/>
        <v>0</v>
      </c>
      <c r="AZ1893" s="111">
        <f t="shared" si="2496"/>
        <v>0</v>
      </c>
      <c r="BA1893" s="111">
        <f t="shared" si="2496"/>
        <v>0</v>
      </c>
      <c r="BB1893" s="111">
        <f t="shared" si="2496"/>
        <v>0</v>
      </c>
      <c r="BC1893" s="111">
        <f t="shared" si="2496"/>
        <v>0</v>
      </c>
      <c r="BD1893" s="111">
        <f t="shared" si="2496"/>
        <v>0</v>
      </c>
      <c r="BE1893" s="111">
        <f t="shared" si="2496"/>
        <v>0</v>
      </c>
      <c r="BF1893" s="111">
        <f t="shared" si="2496"/>
        <v>0</v>
      </c>
      <c r="BG1893" s="111">
        <f t="shared" si="2496"/>
        <v>0</v>
      </c>
      <c r="BH1893" s="111">
        <f t="shared" si="2496"/>
        <v>0</v>
      </c>
      <c r="BI1893" s="111">
        <f t="shared" si="2496"/>
        <v>0</v>
      </c>
      <c r="BJ1893" s="225">
        <f>SUM(BJ1890:BJ1892)</f>
        <v>0</v>
      </c>
      <c r="BK1893" s="225">
        <f>SUM(BK1890:BK1892)</f>
        <v>0</v>
      </c>
      <c r="BL1893" s="225">
        <f>SUM(BL1890:BL1892)</f>
        <v>0</v>
      </c>
      <c r="BM1893" s="112"/>
      <c r="BN1893" s="112"/>
      <c r="BO1893" s="112"/>
      <c r="BP1893" s="112"/>
      <c r="BQ1893" s="111">
        <f t="shared" ref="BQ1893:CD1893" si="2497">SUM(BQ1890:BQ1892)</f>
        <v>0</v>
      </c>
      <c r="BR1893" s="247"/>
      <c r="BS1893" s="111">
        <f t="shared" si="2497"/>
        <v>0</v>
      </c>
      <c r="BT1893" s="111">
        <f t="shared" si="2497"/>
        <v>0</v>
      </c>
      <c r="BU1893" s="111">
        <f t="shared" si="2497"/>
        <v>0</v>
      </c>
      <c r="BV1893" s="111">
        <f t="shared" si="2497"/>
        <v>0</v>
      </c>
      <c r="BW1893" s="111">
        <f t="shared" si="2497"/>
        <v>0</v>
      </c>
      <c r="BX1893" s="225">
        <f>SUM(BX1890:BX1892)</f>
        <v>0</v>
      </c>
      <c r="BY1893" s="225">
        <f>SUM(BY1890:BY1892)</f>
        <v>0</v>
      </c>
      <c r="BZ1893" s="111">
        <f t="shared" si="2497"/>
        <v>0</v>
      </c>
      <c r="CA1893" s="111">
        <f t="shared" si="2497"/>
        <v>0</v>
      </c>
      <c r="CB1893" s="111">
        <f t="shared" si="2497"/>
        <v>0</v>
      </c>
      <c r="CC1893" s="111">
        <f t="shared" si="2497"/>
        <v>0</v>
      </c>
      <c r="CD1893" s="111">
        <f t="shared" si="2497"/>
        <v>0</v>
      </c>
      <c r="CE1893" s="225">
        <f>SUM(CE1890:CE1892)</f>
        <v>0</v>
      </c>
      <c r="CF1893" s="247"/>
      <c r="CG1893" s="570"/>
      <c r="CH1893" s="570"/>
      <c r="CI1893" s="112"/>
      <c r="CJ1893" s="112"/>
      <c r="CK1893" s="112"/>
    </row>
    <row r="1894" spans="1:89" ht="47.25" hidden="1" outlineLevel="2">
      <c r="A1894" s="119"/>
      <c r="B1894" s="119"/>
      <c r="C1894" s="101">
        <v>3</v>
      </c>
      <c r="D1894" s="25" t="s">
        <v>292</v>
      </c>
      <c r="E1894" s="173"/>
      <c r="F1894" s="173"/>
      <c r="G1894" s="173"/>
      <c r="H1894" s="173"/>
      <c r="I1894" s="173"/>
      <c r="J1894" s="173"/>
      <c r="K1894" s="173"/>
      <c r="L1894" s="173"/>
      <c r="M1894" s="173"/>
      <c r="N1894" s="173"/>
      <c r="O1894" s="173"/>
      <c r="P1894" s="173"/>
      <c r="Q1894" s="173"/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  <c r="AC1894" s="252"/>
      <c r="AD1894" s="252"/>
      <c r="AE1894" s="252"/>
      <c r="AF1894" s="252"/>
      <c r="AG1894" s="252"/>
      <c r="AH1894" s="252"/>
      <c r="AI1894" s="173"/>
      <c r="AJ1894" s="164">
        <f>AJ1899+AJ1903+AJ1907+AJ1912+AJ1916+AJ1920</f>
        <v>0</v>
      </c>
      <c r="AK1894" s="164">
        <f>AK1899+AK1903+AK1907+AK1912+AK1916+AK1920</f>
        <v>0</v>
      </c>
      <c r="AL1894" s="173"/>
      <c r="AM1894" s="164">
        <f>AM1899+AM1903+AM1907+AM1912+AM1916+AM1920</f>
        <v>0</v>
      </c>
      <c r="AN1894" s="164">
        <f>AN1899+AN1903+AN1907+AN1912+AN1916+AN1920</f>
        <v>0</v>
      </c>
      <c r="AO1894" s="173"/>
      <c r="AP1894" s="164">
        <f>AP1899+AP1903+AP1907+AP1912+AP1916+AP1920</f>
        <v>0</v>
      </c>
      <c r="AQ1894" s="164">
        <f>AQ1899+AQ1903+AQ1907+AQ1912+AQ1916+AQ1920</f>
        <v>0</v>
      </c>
      <c r="AR1894" s="173"/>
      <c r="AS1894" s="164">
        <f>AS1899+AS1903+AS1907+AS1912+AS1916+AS1920</f>
        <v>0</v>
      </c>
      <c r="AT1894" s="164">
        <f>AT1899+AT1903+AT1907+AT1912+AT1916+AT1920</f>
        <v>0</v>
      </c>
      <c r="AU1894" s="173"/>
      <c r="AV1894" s="164">
        <f>AV1899+AV1903+AV1907+AV1912+AV1916+AV1920</f>
        <v>0</v>
      </c>
      <c r="AW1894" s="164">
        <f>AW1899+AW1903+AW1907+AW1912+AW1916+AW1920</f>
        <v>0</v>
      </c>
      <c r="AX1894" s="173"/>
      <c r="AY1894" s="164">
        <f>AY1899+AY1903+AY1907+AY1912+AY1916+AY1920</f>
        <v>0</v>
      </c>
      <c r="AZ1894" s="164">
        <f>AZ1899+AZ1903+AZ1907+AZ1912+AZ1916+AZ1920</f>
        <v>0</v>
      </c>
      <c r="BA1894" s="173"/>
      <c r="BB1894" s="164">
        <f>BB1899+BB1903+BB1907+BB1912+BB1916+BB1920</f>
        <v>0</v>
      </c>
      <c r="BC1894" s="164">
        <f>BC1899+BC1903+BC1907+BC1912+BC1916+BC1920</f>
        <v>0</v>
      </c>
      <c r="BD1894" s="173"/>
      <c r="BE1894" s="164">
        <f>BE1899+BE1903+BE1907+BE1912+BE1916+BE1920</f>
        <v>0</v>
      </c>
      <c r="BF1894" s="164">
        <f>BF1899+BF1903+BF1907+BF1912+BF1916+BF1920</f>
        <v>0</v>
      </c>
      <c r="BG1894" s="173"/>
      <c r="BH1894" s="164">
        <f>BH1899+BH1903+BH1907+BH1912+BH1916+BH1920</f>
        <v>0</v>
      </c>
      <c r="BI1894" s="164">
        <f>BI1899+BI1903+BI1907+BI1912+BI1916+BI1920</f>
        <v>0</v>
      </c>
      <c r="BJ1894" s="173"/>
      <c r="BK1894" s="164">
        <f>BK1899+BK1903+BK1907+BK1912+BK1916+BK1920</f>
        <v>0</v>
      </c>
      <c r="BL1894" s="164">
        <f>BL1899+BL1903+BL1907+BL1912+BL1916+BL1920</f>
        <v>0</v>
      </c>
      <c r="BM1894" s="173"/>
      <c r="BN1894" s="173"/>
      <c r="BO1894" s="173"/>
      <c r="BP1894" s="173"/>
      <c r="BQ1894" s="164">
        <f>BQ1899+BQ1903+BQ1907+BQ1912+BQ1916+BQ1920</f>
        <v>0</v>
      </c>
      <c r="BR1894" s="248"/>
      <c r="BS1894" s="164">
        <f>BS1899+BS1903+BS1907+BS1912+BS1916+BS1920</f>
        <v>0</v>
      </c>
      <c r="BT1894" s="164">
        <f t="shared" ref="BT1894:CD1894" si="2498">BT1899+BT1903+BT1907+BT1912+BT1916+BT1920</f>
        <v>0</v>
      </c>
      <c r="BU1894" s="164">
        <f t="shared" si="2498"/>
        <v>0</v>
      </c>
      <c r="BV1894" s="164">
        <f t="shared" si="2498"/>
        <v>0</v>
      </c>
      <c r="BW1894" s="164">
        <f t="shared" si="2498"/>
        <v>0</v>
      </c>
      <c r="BX1894" s="164">
        <f>BX1899+BX1903+BX1907+BX1912+BX1916+BX1920</f>
        <v>0</v>
      </c>
      <c r="BY1894" s="164">
        <f>BY1899+BY1903+BY1907+BY1912+BY1916+BY1920</f>
        <v>0</v>
      </c>
      <c r="BZ1894" s="164">
        <f t="shared" si="2498"/>
        <v>0</v>
      </c>
      <c r="CA1894" s="164">
        <f t="shared" si="2498"/>
        <v>0</v>
      </c>
      <c r="CB1894" s="164">
        <f t="shared" si="2498"/>
        <v>0</v>
      </c>
      <c r="CC1894" s="164">
        <f t="shared" si="2498"/>
        <v>0</v>
      </c>
      <c r="CD1894" s="164">
        <f t="shared" si="2498"/>
        <v>0</v>
      </c>
      <c r="CE1894" s="164">
        <f>CE1899+CE1903+CE1907+CE1912+CE1916+CE1920</f>
        <v>0</v>
      </c>
      <c r="CF1894" s="248"/>
      <c r="CG1894" s="592"/>
      <c r="CH1894" s="592"/>
      <c r="CI1894" s="173"/>
      <c r="CJ1894" s="173"/>
      <c r="CK1894" s="173"/>
    </row>
    <row r="1895" spans="1:89" hidden="1" outlineLevel="2">
      <c r="A1895" s="127"/>
      <c r="B1895" s="83"/>
      <c r="C1895" s="105" t="s">
        <v>65</v>
      </c>
      <c r="D1895" s="84" t="s">
        <v>101</v>
      </c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27"/>
      <c r="AB1895" s="112"/>
      <c r="AC1895" s="246"/>
      <c r="AD1895" s="246"/>
      <c r="AE1895" s="246"/>
      <c r="AF1895" s="246"/>
      <c r="AG1895" s="246"/>
      <c r="AH1895" s="246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246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246"/>
      <c r="CG1895" s="582"/>
      <c r="CH1895" s="582"/>
      <c r="CI1895" s="112"/>
      <c r="CJ1895" s="112"/>
      <c r="CK1895" s="112"/>
    </row>
    <row r="1896" spans="1:89" hidden="1" outlineLevel="2">
      <c r="A1896" s="117"/>
      <c r="B1896" s="121"/>
      <c r="C1896" s="103" t="s">
        <v>275</v>
      </c>
      <c r="D1896" s="131" t="s">
        <v>276</v>
      </c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7"/>
      <c r="AB1896" s="112"/>
      <c r="AC1896" s="246"/>
      <c r="AD1896" s="246"/>
      <c r="AE1896" s="246"/>
      <c r="AF1896" s="246"/>
      <c r="AG1896" s="246"/>
      <c r="AH1896" s="246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246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246"/>
      <c r="CG1896" s="582"/>
      <c r="CH1896" s="582"/>
      <c r="CI1896" s="112"/>
      <c r="CJ1896" s="112"/>
      <c r="CK1896" s="112"/>
    </row>
    <row r="1897" spans="1:89" hidden="1" outlineLevel="2">
      <c r="A1897" s="117"/>
      <c r="B1897" s="121"/>
      <c r="C1897" s="103"/>
      <c r="D1897" s="131"/>
      <c r="E1897" s="117"/>
      <c r="F1897" s="117"/>
      <c r="G1897" s="111">
        <f>J1897+O1897+P1897+Q1897+R1897</f>
        <v>0</v>
      </c>
      <c r="H1897" s="225">
        <f t="shared" ref="H1897:J1898" si="2499">SUM(I1897:L1897)</f>
        <v>0</v>
      </c>
      <c r="I1897" s="225">
        <f t="shared" si="2499"/>
        <v>0</v>
      </c>
      <c r="J1897" s="111">
        <f t="shared" si="2499"/>
        <v>0</v>
      </c>
      <c r="K1897" s="90"/>
      <c r="L1897" s="90"/>
      <c r="M1897" s="90"/>
      <c r="N1897" s="90"/>
      <c r="O1897" s="90"/>
      <c r="P1897" s="90"/>
      <c r="Q1897" s="90"/>
      <c r="R1897" s="90"/>
      <c r="S1897" s="224"/>
      <c r="T1897" s="87"/>
      <c r="U1897" s="87"/>
      <c r="V1897" s="87"/>
      <c r="W1897" s="87"/>
      <c r="X1897" s="87"/>
      <c r="Y1897" s="87"/>
      <c r="Z1897" s="222"/>
      <c r="AA1897" s="87"/>
      <c r="AB1897" s="111">
        <f>AI1897+AX1897+BA1897+BD1897+BG1897</f>
        <v>0</v>
      </c>
      <c r="AC1897" s="247"/>
      <c r="AD1897" s="247"/>
      <c r="AE1897" s="247"/>
      <c r="AF1897" s="247"/>
      <c r="AG1897" s="247"/>
      <c r="AH1897" s="247"/>
      <c r="AI1897" s="87"/>
      <c r="AJ1897" s="87"/>
      <c r="AK1897" s="87"/>
      <c r="AL1897" s="87"/>
      <c r="AM1897" s="87"/>
      <c r="AN1897" s="87"/>
      <c r="AO1897" s="87"/>
      <c r="AP1897" s="87"/>
      <c r="AQ1897" s="87"/>
      <c r="AR1897" s="87"/>
      <c r="AS1897" s="87"/>
      <c r="AT1897" s="87"/>
      <c r="AU1897" s="87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87"/>
      <c r="BG1897" s="87"/>
      <c r="BH1897" s="87"/>
      <c r="BI1897" s="87"/>
      <c r="BJ1897" s="222"/>
      <c r="BK1897" s="222"/>
      <c r="BL1897" s="222"/>
      <c r="BM1897" s="87"/>
      <c r="BN1897" s="87"/>
      <c r="BO1897" s="87"/>
      <c r="BP1897" s="87"/>
      <c r="BQ1897" s="111">
        <f>SUM(BS1897:BW1897)</f>
        <v>0</v>
      </c>
      <c r="BR1897" s="247"/>
      <c r="BS1897" s="87"/>
      <c r="BT1897" s="87"/>
      <c r="BU1897" s="87"/>
      <c r="BV1897" s="87"/>
      <c r="BW1897" s="87"/>
      <c r="BX1897" s="222"/>
      <c r="BY1897" s="222"/>
      <c r="BZ1897" s="111">
        <f>SUM(CA1897:CD1897)</f>
        <v>0</v>
      </c>
      <c r="CA1897" s="87"/>
      <c r="CB1897" s="87"/>
      <c r="CC1897" s="87"/>
      <c r="CD1897" s="87"/>
      <c r="CE1897" s="222"/>
      <c r="CF1897" s="226"/>
      <c r="CG1897" s="568"/>
      <c r="CH1897" s="568"/>
      <c r="CI1897" s="117"/>
      <c r="CJ1897" s="117"/>
      <c r="CK1897" s="117"/>
    </row>
    <row r="1898" spans="1:89" hidden="1" outlineLevel="2">
      <c r="A1898" s="117"/>
      <c r="B1898" s="121"/>
      <c r="C1898" s="103"/>
      <c r="D1898" s="121"/>
      <c r="E1898" s="117"/>
      <c r="F1898" s="117"/>
      <c r="G1898" s="111">
        <f>J1898+O1898+P1898+Q1898+R1898</f>
        <v>0</v>
      </c>
      <c r="H1898" s="225">
        <f t="shared" si="2499"/>
        <v>0</v>
      </c>
      <c r="I1898" s="225">
        <f t="shared" si="2499"/>
        <v>0</v>
      </c>
      <c r="J1898" s="111">
        <f t="shared" si="2499"/>
        <v>0</v>
      </c>
      <c r="K1898" s="90"/>
      <c r="L1898" s="90"/>
      <c r="M1898" s="90"/>
      <c r="N1898" s="90"/>
      <c r="O1898" s="90"/>
      <c r="P1898" s="90"/>
      <c r="Q1898" s="90"/>
      <c r="R1898" s="90"/>
      <c r="S1898" s="224"/>
      <c r="T1898" s="87"/>
      <c r="U1898" s="87"/>
      <c r="V1898" s="87"/>
      <c r="W1898" s="87"/>
      <c r="X1898" s="87"/>
      <c r="Y1898" s="87"/>
      <c r="Z1898" s="222"/>
      <c r="AA1898" s="87"/>
      <c r="AB1898" s="111">
        <f>AI1898+AX1898+BA1898+BD1898+BG1898</f>
        <v>0</v>
      </c>
      <c r="AC1898" s="247"/>
      <c r="AD1898" s="247"/>
      <c r="AE1898" s="247"/>
      <c r="AF1898" s="247"/>
      <c r="AG1898" s="247"/>
      <c r="AH1898" s="247"/>
      <c r="AI1898" s="87"/>
      <c r="AJ1898" s="87"/>
      <c r="AK1898" s="87"/>
      <c r="AL1898" s="87"/>
      <c r="AM1898" s="87"/>
      <c r="AN1898" s="87"/>
      <c r="AO1898" s="87"/>
      <c r="AP1898" s="87"/>
      <c r="AQ1898" s="87"/>
      <c r="AR1898" s="87"/>
      <c r="AS1898" s="87"/>
      <c r="AT1898" s="87"/>
      <c r="AU1898" s="87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87"/>
      <c r="BG1898" s="87"/>
      <c r="BH1898" s="87"/>
      <c r="BI1898" s="87"/>
      <c r="BJ1898" s="222"/>
      <c r="BK1898" s="222"/>
      <c r="BL1898" s="222"/>
      <c r="BM1898" s="87"/>
      <c r="BN1898" s="87"/>
      <c r="BO1898" s="87"/>
      <c r="BP1898" s="87"/>
      <c r="BQ1898" s="111">
        <f>SUM(BS1898:BW1898)</f>
        <v>0</v>
      </c>
      <c r="BR1898" s="247"/>
      <c r="BS1898" s="87"/>
      <c r="BT1898" s="87"/>
      <c r="BU1898" s="87"/>
      <c r="BV1898" s="87"/>
      <c r="BW1898" s="87"/>
      <c r="BX1898" s="222"/>
      <c r="BY1898" s="222"/>
      <c r="BZ1898" s="111">
        <f>SUM(CA1898:CD1898)</f>
        <v>0</v>
      </c>
      <c r="CA1898" s="87"/>
      <c r="CB1898" s="87"/>
      <c r="CC1898" s="87"/>
      <c r="CD1898" s="87"/>
      <c r="CE1898" s="222"/>
      <c r="CF1898" s="226"/>
      <c r="CG1898" s="568"/>
      <c r="CH1898" s="568"/>
      <c r="CI1898" s="117"/>
      <c r="CJ1898" s="117"/>
      <c r="CK1898" s="117"/>
    </row>
    <row r="1899" spans="1:89" hidden="1" outlineLevel="2">
      <c r="A1899" s="117"/>
      <c r="B1899" s="121"/>
      <c r="C1899" s="103" t="s">
        <v>104</v>
      </c>
      <c r="D1899" s="85" t="s">
        <v>13</v>
      </c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24"/>
      <c r="AB1899" s="111">
        <f>SUM(AB1897:AB1898)</f>
        <v>0</v>
      </c>
      <c r="AC1899" s="247"/>
      <c r="AD1899" s="247"/>
      <c r="AE1899" s="247"/>
      <c r="AF1899" s="247"/>
      <c r="AG1899" s="247"/>
      <c r="AH1899" s="247"/>
      <c r="AI1899" s="111">
        <f>SUM(AI1897:AI1898)</f>
        <v>0</v>
      </c>
      <c r="AJ1899" s="111">
        <f>SUM(AJ1897:AJ1898)</f>
        <v>0</v>
      </c>
      <c r="AK1899" s="111">
        <f t="shared" ref="AK1899:BI1899" si="2500">SUM(AK1897:AK1898)</f>
        <v>0</v>
      </c>
      <c r="AL1899" s="111">
        <f t="shared" si="2500"/>
        <v>0</v>
      </c>
      <c r="AM1899" s="111">
        <f t="shared" si="2500"/>
        <v>0</v>
      </c>
      <c r="AN1899" s="111">
        <f t="shared" si="2500"/>
        <v>0</v>
      </c>
      <c r="AO1899" s="111">
        <f t="shared" si="2500"/>
        <v>0</v>
      </c>
      <c r="AP1899" s="111">
        <f t="shared" si="2500"/>
        <v>0</v>
      </c>
      <c r="AQ1899" s="111">
        <f t="shared" si="2500"/>
        <v>0</v>
      </c>
      <c r="AR1899" s="111">
        <f t="shared" si="2500"/>
        <v>0</v>
      </c>
      <c r="AS1899" s="111">
        <f t="shared" si="2500"/>
        <v>0</v>
      </c>
      <c r="AT1899" s="111">
        <f t="shared" si="2500"/>
        <v>0</v>
      </c>
      <c r="AU1899" s="111">
        <f t="shared" si="2500"/>
        <v>0</v>
      </c>
      <c r="AV1899" s="111">
        <f t="shared" si="2500"/>
        <v>0</v>
      </c>
      <c r="AW1899" s="111">
        <f t="shared" si="2500"/>
        <v>0</v>
      </c>
      <c r="AX1899" s="111">
        <f t="shared" si="2500"/>
        <v>0</v>
      </c>
      <c r="AY1899" s="111">
        <f t="shared" si="2500"/>
        <v>0</v>
      </c>
      <c r="AZ1899" s="111">
        <f t="shared" si="2500"/>
        <v>0</v>
      </c>
      <c r="BA1899" s="111">
        <f t="shared" si="2500"/>
        <v>0</v>
      </c>
      <c r="BB1899" s="111">
        <f t="shared" si="2500"/>
        <v>0</v>
      </c>
      <c r="BC1899" s="111">
        <f t="shared" si="2500"/>
        <v>0</v>
      </c>
      <c r="BD1899" s="111">
        <f t="shared" si="2500"/>
        <v>0</v>
      </c>
      <c r="BE1899" s="111">
        <f t="shared" si="2500"/>
        <v>0</v>
      </c>
      <c r="BF1899" s="111">
        <f t="shared" si="2500"/>
        <v>0</v>
      </c>
      <c r="BG1899" s="111">
        <f t="shared" si="2500"/>
        <v>0</v>
      </c>
      <c r="BH1899" s="111">
        <f t="shared" si="2500"/>
        <v>0</v>
      </c>
      <c r="BI1899" s="111">
        <f t="shared" si="2500"/>
        <v>0</v>
      </c>
      <c r="BJ1899" s="225">
        <f>SUM(BJ1897:BJ1898)</f>
        <v>0</v>
      </c>
      <c r="BK1899" s="225">
        <f>SUM(BK1897:BK1898)</f>
        <v>0</v>
      </c>
      <c r="BL1899" s="225">
        <f>SUM(BL1897:BL1898)</f>
        <v>0</v>
      </c>
      <c r="BM1899" s="112"/>
      <c r="BN1899" s="112"/>
      <c r="BO1899" s="112"/>
      <c r="BP1899" s="112"/>
      <c r="BQ1899" s="111">
        <f>SUM(BQ1897:BQ1898)</f>
        <v>0</v>
      </c>
      <c r="BR1899" s="247"/>
      <c r="BS1899" s="111">
        <f t="shared" ref="BS1899:CD1899" si="2501">SUM(BS1897:BS1898)</f>
        <v>0</v>
      </c>
      <c r="BT1899" s="111">
        <f t="shared" si="2501"/>
        <v>0</v>
      </c>
      <c r="BU1899" s="111">
        <f t="shared" si="2501"/>
        <v>0</v>
      </c>
      <c r="BV1899" s="111">
        <f t="shared" si="2501"/>
        <v>0</v>
      </c>
      <c r="BW1899" s="111">
        <f t="shared" si="2501"/>
        <v>0</v>
      </c>
      <c r="BX1899" s="225">
        <f>SUM(BX1897:BX1898)</f>
        <v>0</v>
      </c>
      <c r="BY1899" s="225">
        <f>SUM(BY1897:BY1898)</f>
        <v>0</v>
      </c>
      <c r="BZ1899" s="111">
        <f t="shared" si="2501"/>
        <v>0</v>
      </c>
      <c r="CA1899" s="111">
        <f t="shared" si="2501"/>
        <v>0</v>
      </c>
      <c r="CB1899" s="111">
        <f t="shared" si="2501"/>
        <v>0</v>
      </c>
      <c r="CC1899" s="111">
        <f t="shared" si="2501"/>
        <v>0</v>
      </c>
      <c r="CD1899" s="111">
        <f t="shared" si="2501"/>
        <v>0</v>
      </c>
      <c r="CE1899" s="225">
        <f>SUM(CE1897:CE1898)</f>
        <v>0</v>
      </c>
      <c r="CF1899" s="247"/>
      <c r="CG1899" s="570"/>
      <c r="CH1899" s="570"/>
      <c r="CI1899" s="112"/>
      <c r="CJ1899" s="112"/>
      <c r="CK1899" s="112"/>
    </row>
    <row r="1900" spans="1:89" hidden="1" outlineLevel="2">
      <c r="A1900" s="117"/>
      <c r="B1900" s="121"/>
      <c r="C1900" s="103" t="s">
        <v>277</v>
      </c>
      <c r="D1900" s="131" t="s">
        <v>279</v>
      </c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7"/>
      <c r="AB1900" s="112"/>
      <c r="AC1900" s="246"/>
      <c r="AD1900" s="246"/>
      <c r="AE1900" s="246"/>
      <c r="AF1900" s="246"/>
      <c r="AG1900" s="246"/>
      <c r="AH1900" s="246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246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246"/>
      <c r="CG1900" s="582"/>
      <c r="CH1900" s="582"/>
      <c r="CI1900" s="112"/>
      <c r="CJ1900" s="112"/>
      <c r="CK1900" s="112"/>
    </row>
    <row r="1901" spans="1:89" hidden="1" outlineLevel="2">
      <c r="A1901" s="117"/>
      <c r="B1901" s="121"/>
      <c r="C1901" s="103"/>
      <c r="D1901" s="131"/>
      <c r="E1901" s="117"/>
      <c r="F1901" s="117"/>
      <c r="G1901" s="111">
        <f>J1901+O1901+P1901+Q1901+R1901</f>
        <v>0</v>
      </c>
      <c r="H1901" s="225">
        <f t="shared" ref="H1901:J1902" si="2502">SUM(I1901:L1901)</f>
        <v>0</v>
      </c>
      <c r="I1901" s="225">
        <f t="shared" si="2502"/>
        <v>0</v>
      </c>
      <c r="J1901" s="111">
        <f t="shared" si="2502"/>
        <v>0</v>
      </c>
      <c r="K1901" s="90"/>
      <c r="L1901" s="90"/>
      <c r="M1901" s="90"/>
      <c r="N1901" s="90"/>
      <c r="O1901" s="90"/>
      <c r="P1901" s="90"/>
      <c r="Q1901" s="90"/>
      <c r="R1901" s="90"/>
      <c r="S1901" s="224"/>
      <c r="T1901" s="87"/>
      <c r="U1901" s="87"/>
      <c r="V1901" s="87"/>
      <c r="W1901" s="87"/>
      <c r="X1901" s="87"/>
      <c r="Y1901" s="87"/>
      <c r="Z1901" s="222"/>
      <c r="AA1901" s="87"/>
      <c r="AB1901" s="111">
        <f>AI1901+AX1901+BA1901+BD1901+BG1901</f>
        <v>0</v>
      </c>
      <c r="AC1901" s="247"/>
      <c r="AD1901" s="247"/>
      <c r="AE1901" s="247"/>
      <c r="AF1901" s="247"/>
      <c r="AG1901" s="247"/>
      <c r="AH1901" s="247"/>
      <c r="AI1901" s="87"/>
      <c r="AJ1901" s="87"/>
      <c r="AK1901" s="87"/>
      <c r="AL1901" s="87"/>
      <c r="AM1901" s="87"/>
      <c r="AN1901" s="87"/>
      <c r="AO1901" s="87"/>
      <c r="AP1901" s="87"/>
      <c r="AQ1901" s="87"/>
      <c r="AR1901" s="87"/>
      <c r="AS1901" s="87"/>
      <c r="AT1901" s="87"/>
      <c r="AU1901" s="87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87"/>
      <c r="BG1901" s="87"/>
      <c r="BH1901" s="87"/>
      <c r="BI1901" s="87"/>
      <c r="BJ1901" s="222"/>
      <c r="BK1901" s="222"/>
      <c r="BL1901" s="222"/>
      <c r="BM1901" s="87"/>
      <c r="BN1901" s="87"/>
      <c r="BO1901" s="87"/>
      <c r="BP1901" s="87"/>
      <c r="BQ1901" s="111">
        <f>SUM(BS1901:BW1901)</f>
        <v>0</v>
      </c>
      <c r="BR1901" s="247"/>
      <c r="BS1901" s="87"/>
      <c r="BT1901" s="87"/>
      <c r="BU1901" s="87"/>
      <c r="BV1901" s="87"/>
      <c r="BW1901" s="87"/>
      <c r="BX1901" s="222"/>
      <c r="BY1901" s="222"/>
      <c r="BZ1901" s="111">
        <f>SUM(CA1901:CD1901)</f>
        <v>0</v>
      </c>
      <c r="CA1901" s="87"/>
      <c r="CB1901" s="87"/>
      <c r="CC1901" s="87"/>
      <c r="CD1901" s="87"/>
      <c r="CE1901" s="222"/>
      <c r="CF1901" s="226"/>
      <c r="CG1901" s="568"/>
      <c r="CH1901" s="568"/>
      <c r="CI1901" s="117"/>
      <c r="CJ1901" s="117"/>
      <c r="CK1901" s="117"/>
    </row>
    <row r="1902" spans="1:89" hidden="1" outlineLevel="2">
      <c r="A1902" s="117"/>
      <c r="B1902" s="121"/>
      <c r="C1902" s="103"/>
      <c r="D1902" s="121"/>
      <c r="E1902" s="117"/>
      <c r="F1902" s="117"/>
      <c r="G1902" s="111">
        <f>J1902+O1902+P1902+Q1902+R1902</f>
        <v>0</v>
      </c>
      <c r="H1902" s="225">
        <f t="shared" si="2502"/>
        <v>0</v>
      </c>
      <c r="I1902" s="225">
        <f t="shared" si="2502"/>
        <v>0</v>
      </c>
      <c r="J1902" s="111">
        <f t="shared" si="2502"/>
        <v>0</v>
      </c>
      <c r="K1902" s="90"/>
      <c r="L1902" s="90"/>
      <c r="M1902" s="90"/>
      <c r="N1902" s="90"/>
      <c r="O1902" s="90"/>
      <c r="P1902" s="90"/>
      <c r="Q1902" s="90"/>
      <c r="R1902" s="90"/>
      <c r="S1902" s="224"/>
      <c r="T1902" s="87"/>
      <c r="U1902" s="87"/>
      <c r="V1902" s="87"/>
      <c r="W1902" s="87"/>
      <c r="X1902" s="87"/>
      <c r="Y1902" s="87"/>
      <c r="Z1902" s="222"/>
      <c r="AA1902" s="87"/>
      <c r="AB1902" s="111">
        <f>AI1902+AX1902+BA1902+BD1902+BG1902</f>
        <v>0</v>
      </c>
      <c r="AC1902" s="247"/>
      <c r="AD1902" s="247"/>
      <c r="AE1902" s="247"/>
      <c r="AF1902" s="247"/>
      <c r="AG1902" s="247"/>
      <c r="AH1902" s="247"/>
      <c r="AI1902" s="87"/>
      <c r="AJ1902" s="87"/>
      <c r="AK1902" s="87"/>
      <c r="AL1902" s="87"/>
      <c r="AM1902" s="87"/>
      <c r="AN1902" s="87"/>
      <c r="AO1902" s="87"/>
      <c r="AP1902" s="87"/>
      <c r="AQ1902" s="87"/>
      <c r="AR1902" s="87"/>
      <c r="AS1902" s="87"/>
      <c r="AT1902" s="87"/>
      <c r="AU1902" s="87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87"/>
      <c r="BG1902" s="87"/>
      <c r="BH1902" s="87"/>
      <c r="BI1902" s="87"/>
      <c r="BJ1902" s="222"/>
      <c r="BK1902" s="222"/>
      <c r="BL1902" s="222"/>
      <c r="BM1902" s="87"/>
      <c r="BN1902" s="87"/>
      <c r="BO1902" s="87"/>
      <c r="BP1902" s="87"/>
      <c r="BQ1902" s="111">
        <f>SUM(BS1902:BW1902)</f>
        <v>0</v>
      </c>
      <c r="BR1902" s="247"/>
      <c r="BS1902" s="87"/>
      <c r="BT1902" s="87"/>
      <c r="BU1902" s="87"/>
      <c r="BV1902" s="87"/>
      <c r="BW1902" s="87"/>
      <c r="BX1902" s="222"/>
      <c r="BY1902" s="222"/>
      <c r="BZ1902" s="111">
        <f>SUM(CA1902:CD1902)</f>
        <v>0</v>
      </c>
      <c r="CA1902" s="87"/>
      <c r="CB1902" s="87"/>
      <c r="CC1902" s="87"/>
      <c r="CD1902" s="87"/>
      <c r="CE1902" s="222"/>
      <c r="CF1902" s="226"/>
      <c r="CG1902" s="568"/>
      <c r="CH1902" s="568"/>
      <c r="CI1902" s="117"/>
      <c r="CJ1902" s="117"/>
      <c r="CK1902" s="117"/>
    </row>
    <row r="1903" spans="1:89" hidden="1" outlineLevel="2">
      <c r="A1903" s="117"/>
      <c r="B1903" s="121"/>
      <c r="C1903" s="103" t="s">
        <v>104</v>
      </c>
      <c r="D1903" s="85" t="s">
        <v>13</v>
      </c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24"/>
      <c r="AB1903" s="111">
        <f>SUM(AB1901:AB1902)</f>
        <v>0</v>
      </c>
      <c r="AC1903" s="247"/>
      <c r="AD1903" s="247"/>
      <c r="AE1903" s="247"/>
      <c r="AF1903" s="247"/>
      <c r="AG1903" s="247"/>
      <c r="AH1903" s="247"/>
      <c r="AI1903" s="111">
        <f>SUM(AI1901:AI1902)</f>
        <v>0</v>
      </c>
      <c r="AJ1903" s="111">
        <f>SUM(AJ1901:AJ1902)</f>
        <v>0</v>
      </c>
      <c r="AK1903" s="111">
        <f t="shared" ref="AK1903:BI1903" si="2503">SUM(AK1901:AK1902)</f>
        <v>0</v>
      </c>
      <c r="AL1903" s="111">
        <f t="shared" si="2503"/>
        <v>0</v>
      </c>
      <c r="AM1903" s="111">
        <f t="shared" si="2503"/>
        <v>0</v>
      </c>
      <c r="AN1903" s="111">
        <f t="shared" si="2503"/>
        <v>0</v>
      </c>
      <c r="AO1903" s="111">
        <f t="shared" si="2503"/>
        <v>0</v>
      </c>
      <c r="AP1903" s="111">
        <f t="shared" si="2503"/>
        <v>0</v>
      </c>
      <c r="AQ1903" s="111">
        <f t="shared" si="2503"/>
        <v>0</v>
      </c>
      <c r="AR1903" s="111">
        <f t="shared" si="2503"/>
        <v>0</v>
      </c>
      <c r="AS1903" s="111">
        <f t="shared" si="2503"/>
        <v>0</v>
      </c>
      <c r="AT1903" s="111">
        <f t="shared" si="2503"/>
        <v>0</v>
      </c>
      <c r="AU1903" s="111">
        <f t="shared" si="2503"/>
        <v>0</v>
      </c>
      <c r="AV1903" s="111">
        <f t="shared" si="2503"/>
        <v>0</v>
      </c>
      <c r="AW1903" s="111">
        <f t="shared" si="2503"/>
        <v>0</v>
      </c>
      <c r="AX1903" s="111">
        <f t="shared" si="2503"/>
        <v>0</v>
      </c>
      <c r="AY1903" s="111">
        <f t="shared" si="2503"/>
        <v>0</v>
      </c>
      <c r="AZ1903" s="111">
        <f t="shared" si="2503"/>
        <v>0</v>
      </c>
      <c r="BA1903" s="111">
        <f t="shared" si="2503"/>
        <v>0</v>
      </c>
      <c r="BB1903" s="111">
        <f t="shared" si="2503"/>
        <v>0</v>
      </c>
      <c r="BC1903" s="111">
        <f t="shared" si="2503"/>
        <v>0</v>
      </c>
      <c r="BD1903" s="111">
        <f t="shared" si="2503"/>
        <v>0</v>
      </c>
      <c r="BE1903" s="111">
        <f t="shared" si="2503"/>
        <v>0</v>
      </c>
      <c r="BF1903" s="111">
        <f t="shared" si="2503"/>
        <v>0</v>
      </c>
      <c r="BG1903" s="111">
        <f t="shared" si="2503"/>
        <v>0</v>
      </c>
      <c r="BH1903" s="111">
        <f t="shared" si="2503"/>
        <v>0</v>
      </c>
      <c r="BI1903" s="111">
        <f t="shared" si="2503"/>
        <v>0</v>
      </c>
      <c r="BJ1903" s="225">
        <f>SUM(BJ1901:BJ1902)</f>
        <v>0</v>
      </c>
      <c r="BK1903" s="225">
        <f>SUM(BK1901:BK1902)</f>
        <v>0</v>
      </c>
      <c r="BL1903" s="225">
        <f>SUM(BL1901:BL1902)</f>
        <v>0</v>
      </c>
      <c r="BM1903" s="112"/>
      <c r="BN1903" s="112"/>
      <c r="BO1903" s="112"/>
      <c r="BP1903" s="112"/>
      <c r="BQ1903" s="111">
        <f>SUM(BQ1901:BQ1902)</f>
        <v>0</v>
      </c>
      <c r="BR1903" s="247"/>
      <c r="BS1903" s="111">
        <f t="shared" ref="BS1903:CD1903" si="2504">SUM(BS1901:BS1902)</f>
        <v>0</v>
      </c>
      <c r="BT1903" s="111">
        <f t="shared" si="2504"/>
        <v>0</v>
      </c>
      <c r="BU1903" s="111">
        <f t="shared" si="2504"/>
        <v>0</v>
      </c>
      <c r="BV1903" s="111">
        <f t="shared" si="2504"/>
        <v>0</v>
      </c>
      <c r="BW1903" s="111">
        <f t="shared" si="2504"/>
        <v>0</v>
      </c>
      <c r="BX1903" s="225">
        <f>SUM(BX1901:BX1902)</f>
        <v>0</v>
      </c>
      <c r="BY1903" s="225">
        <f>SUM(BY1901:BY1902)</f>
        <v>0</v>
      </c>
      <c r="BZ1903" s="111">
        <f t="shared" si="2504"/>
        <v>0</v>
      </c>
      <c r="CA1903" s="111">
        <f t="shared" si="2504"/>
        <v>0</v>
      </c>
      <c r="CB1903" s="111">
        <f t="shared" si="2504"/>
        <v>0</v>
      </c>
      <c r="CC1903" s="111">
        <f t="shared" si="2504"/>
        <v>0</v>
      </c>
      <c r="CD1903" s="111">
        <f t="shared" si="2504"/>
        <v>0</v>
      </c>
      <c r="CE1903" s="225">
        <f>SUM(CE1901:CE1902)</f>
        <v>0</v>
      </c>
      <c r="CF1903" s="247"/>
      <c r="CG1903" s="570"/>
      <c r="CH1903" s="570"/>
      <c r="CI1903" s="112"/>
      <c r="CJ1903" s="112"/>
      <c r="CK1903" s="112"/>
    </row>
    <row r="1904" spans="1:89" hidden="1" outlineLevel="2">
      <c r="A1904" s="117"/>
      <c r="B1904" s="121"/>
      <c r="C1904" s="103" t="s">
        <v>278</v>
      </c>
      <c r="D1904" s="131" t="s">
        <v>280</v>
      </c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7"/>
      <c r="AB1904" s="112"/>
      <c r="AC1904" s="246"/>
      <c r="AD1904" s="246"/>
      <c r="AE1904" s="246"/>
      <c r="AF1904" s="246"/>
      <c r="AG1904" s="246"/>
      <c r="AH1904" s="246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246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246"/>
      <c r="CG1904" s="582"/>
      <c r="CH1904" s="582"/>
      <c r="CI1904" s="112"/>
      <c r="CJ1904" s="112"/>
      <c r="CK1904" s="112"/>
    </row>
    <row r="1905" spans="1:89" hidden="1" outlineLevel="2">
      <c r="A1905" s="117"/>
      <c r="B1905" s="121"/>
      <c r="C1905" s="103"/>
      <c r="D1905" s="131"/>
      <c r="E1905" s="117"/>
      <c r="F1905" s="117"/>
      <c r="G1905" s="111">
        <f>J1905+O1905+P1905+Q1905+R1905</f>
        <v>0</v>
      </c>
      <c r="H1905" s="225">
        <f t="shared" ref="H1905:J1906" si="2505">SUM(I1905:L1905)</f>
        <v>0</v>
      </c>
      <c r="I1905" s="225">
        <f t="shared" si="2505"/>
        <v>0</v>
      </c>
      <c r="J1905" s="111">
        <f t="shared" si="2505"/>
        <v>0</v>
      </c>
      <c r="K1905" s="90"/>
      <c r="L1905" s="90"/>
      <c r="M1905" s="90"/>
      <c r="N1905" s="90"/>
      <c r="O1905" s="90"/>
      <c r="P1905" s="90"/>
      <c r="Q1905" s="90"/>
      <c r="R1905" s="90"/>
      <c r="S1905" s="224"/>
      <c r="T1905" s="87"/>
      <c r="U1905" s="87"/>
      <c r="V1905" s="87"/>
      <c r="W1905" s="87"/>
      <c r="X1905" s="87"/>
      <c r="Y1905" s="87"/>
      <c r="Z1905" s="222"/>
      <c r="AA1905" s="87"/>
      <c r="AB1905" s="111">
        <f>AI1905+AX1905+BA1905+BD1905+BG1905</f>
        <v>0</v>
      </c>
      <c r="AC1905" s="247"/>
      <c r="AD1905" s="247"/>
      <c r="AE1905" s="247"/>
      <c r="AF1905" s="247"/>
      <c r="AG1905" s="247"/>
      <c r="AH1905" s="247"/>
      <c r="AI1905" s="87"/>
      <c r="AJ1905" s="87"/>
      <c r="AK1905" s="87"/>
      <c r="AL1905" s="87"/>
      <c r="AM1905" s="87"/>
      <c r="AN1905" s="87"/>
      <c r="AO1905" s="87"/>
      <c r="AP1905" s="87"/>
      <c r="AQ1905" s="87"/>
      <c r="AR1905" s="87"/>
      <c r="AS1905" s="87"/>
      <c r="AT1905" s="87"/>
      <c r="AU1905" s="87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87"/>
      <c r="BG1905" s="87"/>
      <c r="BH1905" s="87"/>
      <c r="BI1905" s="87"/>
      <c r="BJ1905" s="222"/>
      <c r="BK1905" s="222"/>
      <c r="BL1905" s="222"/>
      <c r="BM1905" s="87"/>
      <c r="BN1905" s="87"/>
      <c r="BO1905" s="87"/>
      <c r="BP1905" s="87"/>
      <c r="BQ1905" s="111">
        <f>SUM(BS1905:BW1905)</f>
        <v>0</v>
      </c>
      <c r="BR1905" s="247"/>
      <c r="BS1905" s="87"/>
      <c r="BT1905" s="87"/>
      <c r="BU1905" s="87"/>
      <c r="BV1905" s="87"/>
      <c r="BW1905" s="87"/>
      <c r="BX1905" s="222"/>
      <c r="BY1905" s="222"/>
      <c r="BZ1905" s="111">
        <f>SUM(CA1905:CD1905)</f>
        <v>0</v>
      </c>
      <c r="CA1905" s="87"/>
      <c r="CB1905" s="87"/>
      <c r="CC1905" s="87"/>
      <c r="CD1905" s="87"/>
      <c r="CE1905" s="222"/>
      <c r="CF1905" s="226"/>
      <c r="CG1905" s="568"/>
      <c r="CH1905" s="568"/>
      <c r="CI1905" s="117"/>
      <c r="CJ1905" s="117"/>
      <c r="CK1905" s="117"/>
    </row>
    <row r="1906" spans="1:89" hidden="1" outlineLevel="2">
      <c r="A1906" s="117"/>
      <c r="B1906" s="121"/>
      <c r="C1906" s="103"/>
      <c r="D1906" s="121"/>
      <c r="E1906" s="117"/>
      <c r="F1906" s="117"/>
      <c r="G1906" s="111">
        <f>J1906+O1906+P1906+Q1906+R1906</f>
        <v>0</v>
      </c>
      <c r="H1906" s="225">
        <f t="shared" si="2505"/>
        <v>0</v>
      </c>
      <c r="I1906" s="225">
        <f t="shared" si="2505"/>
        <v>0</v>
      </c>
      <c r="J1906" s="111">
        <f t="shared" si="2505"/>
        <v>0</v>
      </c>
      <c r="K1906" s="90"/>
      <c r="L1906" s="90"/>
      <c r="M1906" s="90"/>
      <c r="N1906" s="90"/>
      <c r="O1906" s="90"/>
      <c r="P1906" s="90"/>
      <c r="Q1906" s="90"/>
      <c r="R1906" s="90"/>
      <c r="S1906" s="224"/>
      <c r="T1906" s="87"/>
      <c r="U1906" s="87"/>
      <c r="V1906" s="87"/>
      <c r="W1906" s="87"/>
      <c r="X1906" s="87"/>
      <c r="Y1906" s="87"/>
      <c r="Z1906" s="222"/>
      <c r="AA1906" s="87"/>
      <c r="AB1906" s="111">
        <f>AI1906+AX1906+BA1906+BD1906+BG1906</f>
        <v>0</v>
      </c>
      <c r="AC1906" s="247"/>
      <c r="AD1906" s="247"/>
      <c r="AE1906" s="247"/>
      <c r="AF1906" s="247"/>
      <c r="AG1906" s="247"/>
      <c r="AH1906" s="247"/>
      <c r="AI1906" s="87"/>
      <c r="AJ1906" s="87"/>
      <c r="AK1906" s="87"/>
      <c r="AL1906" s="87"/>
      <c r="AM1906" s="87"/>
      <c r="AN1906" s="87"/>
      <c r="AO1906" s="87"/>
      <c r="AP1906" s="87"/>
      <c r="AQ1906" s="87"/>
      <c r="AR1906" s="87"/>
      <c r="AS1906" s="87"/>
      <c r="AT1906" s="87"/>
      <c r="AU1906" s="87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87"/>
      <c r="BG1906" s="87"/>
      <c r="BH1906" s="87"/>
      <c r="BI1906" s="87"/>
      <c r="BJ1906" s="222"/>
      <c r="BK1906" s="222"/>
      <c r="BL1906" s="222"/>
      <c r="BM1906" s="87"/>
      <c r="BN1906" s="87"/>
      <c r="BO1906" s="87"/>
      <c r="BP1906" s="87"/>
      <c r="BQ1906" s="111">
        <f>SUM(BS1906:BW1906)</f>
        <v>0</v>
      </c>
      <c r="BR1906" s="247"/>
      <c r="BS1906" s="87"/>
      <c r="BT1906" s="87"/>
      <c r="BU1906" s="87"/>
      <c r="BV1906" s="87"/>
      <c r="BW1906" s="87"/>
      <c r="BX1906" s="222"/>
      <c r="BY1906" s="222"/>
      <c r="BZ1906" s="111">
        <f>SUM(CA1906:CD1906)</f>
        <v>0</v>
      </c>
      <c r="CA1906" s="87"/>
      <c r="CB1906" s="87"/>
      <c r="CC1906" s="87"/>
      <c r="CD1906" s="87"/>
      <c r="CE1906" s="222"/>
      <c r="CF1906" s="226"/>
      <c r="CG1906" s="568"/>
      <c r="CH1906" s="568"/>
      <c r="CI1906" s="117"/>
      <c r="CJ1906" s="117"/>
      <c r="CK1906" s="117"/>
    </row>
    <row r="1907" spans="1:89" hidden="1" outlineLevel="2">
      <c r="A1907" s="117"/>
      <c r="B1907" s="121"/>
      <c r="C1907" s="103" t="s">
        <v>104</v>
      </c>
      <c r="D1907" s="85" t="s">
        <v>13</v>
      </c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24"/>
      <c r="AB1907" s="112"/>
      <c r="AC1907" s="246"/>
      <c r="AD1907" s="246"/>
      <c r="AE1907" s="246"/>
      <c r="AF1907" s="246"/>
      <c r="AG1907" s="246"/>
      <c r="AH1907" s="246"/>
      <c r="AI1907" s="112"/>
      <c r="AJ1907" s="111">
        <f>SUM(AJ1905:AJ1906)</f>
        <v>0</v>
      </c>
      <c r="AK1907" s="111">
        <f>SUM(AK1905:AK1906)</f>
        <v>0</v>
      </c>
      <c r="AL1907" s="112"/>
      <c r="AM1907" s="111">
        <f>SUM(AM1905:AM1906)</f>
        <v>0</v>
      </c>
      <c r="AN1907" s="111">
        <f>SUM(AN1905:AN1906)</f>
        <v>0</v>
      </c>
      <c r="AO1907" s="112"/>
      <c r="AP1907" s="111">
        <f>SUM(AP1905:AP1906)</f>
        <v>0</v>
      </c>
      <c r="AQ1907" s="111">
        <f>SUM(AQ1905:AQ1906)</f>
        <v>0</v>
      </c>
      <c r="AR1907" s="112"/>
      <c r="AS1907" s="111">
        <f>SUM(AS1905:AS1906)</f>
        <v>0</v>
      </c>
      <c r="AT1907" s="111">
        <f>SUM(AT1905:AT1906)</f>
        <v>0</v>
      </c>
      <c r="AU1907" s="112"/>
      <c r="AV1907" s="111">
        <f>SUM(AV1905:AV1906)</f>
        <v>0</v>
      </c>
      <c r="AW1907" s="111">
        <f>SUM(AW1905:AW1906)</f>
        <v>0</v>
      </c>
      <c r="AX1907" s="112"/>
      <c r="AY1907" s="111">
        <f>SUM(AY1905:AY1906)</f>
        <v>0</v>
      </c>
      <c r="AZ1907" s="111">
        <f>SUM(AZ1905:AZ1906)</f>
        <v>0</v>
      </c>
      <c r="BA1907" s="112"/>
      <c r="BB1907" s="111">
        <f>SUM(BB1905:BB1906)</f>
        <v>0</v>
      </c>
      <c r="BC1907" s="111">
        <f>SUM(BC1905:BC1906)</f>
        <v>0</v>
      </c>
      <c r="BD1907" s="112"/>
      <c r="BE1907" s="111">
        <f>SUM(BE1905:BE1906)</f>
        <v>0</v>
      </c>
      <c r="BF1907" s="111">
        <f>SUM(BF1905:BF1906)</f>
        <v>0</v>
      </c>
      <c r="BG1907" s="112"/>
      <c r="BH1907" s="111">
        <f>SUM(BH1905:BH1906)</f>
        <v>0</v>
      </c>
      <c r="BI1907" s="111">
        <f>SUM(BI1905:BI1906)</f>
        <v>0</v>
      </c>
      <c r="BJ1907" s="112"/>
      <c r="BK1907" s="225">
        <f>SUM(BK1905:BK1906)</f>
        <v>0</v>
      </c>
      <c r="BL1907" s="225">
        <f>SUM(BL1905:BL1906)</f>
        <v>0</v>
      </c>
      <c r="BM1907" s="112"/>
      <c r="BN1907" s="112"/>
      <c r="BO1907" s="112"/>
      <c r="BP1907" s="112"/>
      <c r="BQ1907" s="111">
        <f>SUM(BQ1905:BQ1906)</f>
        <v>0</v>
      </c>
      <c r="BR1907" s="247"/>
      <c r="BS1907" s="111">
        <f t="shared" ref="BS1907:CD1907" si="2506">SUM(BS1905:BS1906)</f>
        <v>0</v>
      </c>
      <c r="BT1907" s="111">
        <f t="shared" si="2506"/>
        <v>0</v>
      </c>
      <c r="BU1907" s="111">
        <f t="shared" si="2506"/>
        <v>0</v>
      </c>
      <c r="BV1907" s="111">
        <f t="shared" si="2506"/>
        <v>0</v>
      </c>
      <c r="BW1907" s="111">
        <f t="shared" si="2506"/>
        <v>0</v>
      </c>
      <c r="BX1907" s="225">
        <f>SUM(BX1905:BX1906)</f>
        <v>0</v>
      </c>
      <c r="BY1907" s="225">
        <f>SUM(BY1905:BY1906)</f>
        <v>0</v>
      </c>
      <c r="BZ1907" s="111">
        <f t="shared" si="2506"/>
        <v>0</v>
      </c>
      <c r="CA1907" s="111">
        <f t="shared" si="2506"/>
        <v>0</v>
      </c>
      <c r="CB1907" s="111">
        <f t="shared" si="2506"/>
        <v>0</v>
      </c>
      <c r="CC1907" s="111">
        <f t="shared" si="2506"/>
        <v>0</v>
      </c>
      <c r="CD1907" s="111">
        <f t="shared" si="2506"/>
        <v>0</v>
      </c>
      <c r="CE1907" s="225">
        <f>SUM(CE1905:CE1906)</f>
        <v>0</v>
      </c>
      <c r="CF1907" s="247"/>
      <c r="CG1907" s="570"/>
      <c r="CH1907" s="570"/>
      <c r="CI1907" s="112"/>
      <c r="CJ1907" s="112"/>
      <c r="CK1907" s="112"/>
    </row>
    <row r="1908" spans="1:89" hidden="1" outlineLevel="2">
      <c r="A1908" s="117"/>
      <c r="B1908" s="121"/>
      <c r="C1908" s="106" t="s">
        <v>87</v>
      </c>
      <c r="D1908" s="86" t="s">
        <v>105</v>
      </c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7"/>
      <c r="AB1908" s="112"/>
      <c r="AC1908" s="246"/>
      <c r="AD1908" s="246"/>
      <c r="AE1908" s="246"/>
      <c r="AF1908" s="246"/>
      <c r="AG1908" s="246"/>
      <c r="AH1908" s="246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246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246"/>
      <c r="CG1908" s="582"/>
      <c r="CH1908" s="582"/>
      <c r="CI1908" s="112"/>
      <c r="CJ1908" s="112"/>
      <c r="CK1908" s="112"/>
    </row>
    <row r="1909" spans="1:89" hidden="1" outlineLevel="2">
      <c r="A1909" s="117"/>
      <c r="B1909" s="121"/>
      <c r="C1909" s="103" t="s">
        <v>281</v>
      </c>
      <c r="D1909" s="131" t="s">
        <v>276</v>
      </c>
      <c r="E1909" s="117"/>
      <c r="F1909" s="117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7"/>
      <c r="AB1909" s="112"/>
      <c r="AC1909" s="246"/>
      <c r="AD1909" s="246"/>
      <c r="AE1909" s="246"/>
      <c r="AF1909" s="246"/>
      <c r="AG1909" s="246"/>
      <c r="AH1909" s="246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246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246"/>
      <c r="CG1909" s="582"/>
      <c r="CH1909" s="582"/>
      <c r="CI1909" s="112"/>
      <c r="CJ1909" s="112"/>
      <c r="CK1909" s="112"/>
    </row>
    <row r="1910" spans="1:89" hidden="1" outlineLevel="2">
      <c r="A1910" s="117"/>
      <c r="B1910" s="121"/>
      <c r="C1910" s="103"/>
      <c r="D1910" s="131"/>
      <c r="E1910" s="117"/>
      <c r="F1910" s="117"/>
      <c r="G1910" s="111">
        <f>J1910+O1910+P1910+Q1910+R1910</f>
        <v>0</v>
      </c>
      <c r="H1910" s="225">
        <f t="shared" ref="H1910:J1911" si="2507">SUM(I1910:L1910)</f>
        <v>0</v>
      </c>
      <c r="I1910" s="225">
        <f t="shared" si="2507"/>
        <v>0</v>
      </c>
      <c r="J1910" s="111">
        <f t="shared" si="2507"/>
        <v>0</v>
      </c>
      <c r="K1910" s="90"/>
      <c r="L1910" s="90"/>
      <c r="M1910" s="90"/>
      <c r="N1910" s="90"/>
      <c r="O1910" s="90"/>
      <c r="P1910" s="90"/>
      <c r="Q1910" s="90"/>
      <c r="R1910" s="90"/>
      <c r="S1910" s="224"/>
      <c r="T1910" s="87"/>
      <c r="U1910" s="87"/>
      <c r="V1910" s="87"/>
      <c r="W1910" s="87"/>
      <c r="X1910" s="87"/>
      <c r="Y1910" s="87"/>
      <c r="Z1910" s="222"/>
      <c r="AA1910" s="87"/>
      <c r="AB1910" s="111">
        <f>AI1910+AX1910+BA1910+BD1910+BG1910</f>
        <v>0</v>
      </c>
      <c r="AC1910" s="247"/>
      <c r="AD1910" s="247"/>
      <c r="AE1910" s="247"/>
      <c r="AF1910" s="247"/>
      <c r="AG1910" s="247"/>
      <c r="AH1910" s="247"/>
      <c r="AI1910" s="87"/>
      <c r="AJ1910" s="87"/>
      <c r="AK1910" s="87"/>
      <c r="AL1910" s="87"/>
      <c r="AM1910" s="87"/>
      <c r="AN1910" s="87"/>
      <c r="AO1910" s="87"/>
      <c r="AP1910" s="87"/>
      <c r="AQ1910" s="87"/>
      <c r="AR1910" s="87"/>
      <c r="AS1910" s="87"/>
      <c r="AT1910" s="87"/>
      <c r="AU1910" s="87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87"/>
      <c r="BG1910" s="87"/>
      <c r="BH1910" s="87"/>
      <c r="BI1910" s="87"/>
      <c r="BJ1910" s="222"/>
      <c r="BK1910" s="222"/>
      <c r="BL1910" s="222"/>
      <c r="BM1910" s="87"/>
      <c r="BN1910" s="87"/>
      <c r="BO1910" s="87"/>
      <c r="BP1910" s="87"/>
      <c r="BQ1910" s="111">
        <f>SUM(BS1910:BW1910)</f>
        <v>0</v>
      </c>
      <c r="BR1910" s="247"/>
      <c r="BS1910" s="87"/>
      <c r="BT1910" s="87"/>
      <c r="BU1910" s="87"/>
      <c r="BV1910" s="87"/>
      <c r="BW1910" s="87"/>
      <c r="BX1910" s="222"/>
      <c r="BY1910" s="222"/>
      <c r="BZ1910" s="111">
        <f>SUM(CA1910:CD1910)</f>
        <v>0</v>
      </c>
      <c r="CA1910" s="87"/>
      <c r="CB1910" s="87"/>
      <c r="CC1910" s="87"/>
      <c r="CD1910" s="87"/>
      <c r="CE1910" s="222"/>
      <c r="CF1910" s="226"/>
      <c r="CG1910" s="568"/>
      <c r="CH1910" s="568"/>
      <c r="CI1910" s="117"/>
      <c r="CJ1910" s="117"/>
      <c r="CK1910" s="117"/>
    </row>
    <row r="1911" spans="1:89" hidden="1" outlineLevel="2">
      <c r="A1911" s="117"/>
      <c r="B1911" s="121"/>
      <c r="C1911" s="103"/>
      <c r="D1911" s="121"/>
      <c r="E1911" s="117"/>
      <c r="F1911" s="117"/>
      <c r="G1911" s="111">
        <f>J1911+O1911+P1911+Q1911+R1911</f>
        <v>0</v>
      </c>
      <c r="H1911" s="225">
        <f t="shared" si="2507"/>
        <v>0</v>
      </c>
      <c r="I1911" s="225">
        <f t="shared" si="2507"/>
        <v>0</v>
      </c>
      <c r="J1911" s="111">
        <f t="shared" si="2507"/>
        <v>0</v>
      </c>
      <c r="K1911" s="90"/>
      <c r="L1911" s="90"/>
      <c r="M1911" s="90"/>
      <c r="N1911" s="90"/>
      <c r="O1911" s="90"/>
      <c r="P1911" s="90"/>
      <c r="Q1911" s="90"/>
      <c r="R1911" s="90"/>
      <c r="S1911" s="224"/>
      <c r="T1911" s="87"/>
      <c r="U1911" s="87"/>
      <c r="V1911" s="87"/>
      <c r="W1911" s="87"/>
      <c r="X1911" s="87"/>
      <c r="Y1911" s="87"/>
      <c r="Z1911" s="222"/>
      <c r="AA1911" s="87"/>
      <c r="AB1911" s="111">
        <f>AI1911+AX1911+BA1911+BD1911+BG1911</f>
        <v>0</v>
      </c>
      <c r="AC1911" s="247"/>
      <c r="AD1911" s="247"/>
      <c r="AE1911" s="247"/>
      <c r="AF1911" s="247"/>
      <c r="AG1911" s="247"/>
      <c r="AH1911" s="247"/>
      <c r="AI1911" s="87"/>
      <c r="AJ1911" s="87"/>
      <c r="AK1911" s="87"/>
      <c r="AL1911" s="87"/>
      <c r="AM1911" s="87"/>
      <c r="AN1911" s="87"/>
      <c r="AO1911" s="87"/>
      <c r="AP1911" s="87"/>
      <c r="AQ1911" s="87"/>
      <c r="AR1911" s="87"/>
      <c r="AS1911" s="87"/>
      <c r="AT1911" s="87"/>
      <c r="AU1911" s="87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87"/>
      <c r="BG1911" s="87"/>
      <c r="BH1911" s="87"/>
      <c r="BI1911" s="87"/>
      <c r="BJ1911" s="222"/>
      <c r="BK1911" s="222"/>
      <c r="BL1911" s="222"/>
      <c r="BM1911" s="87"/>
      <c r="BN1911" s="87"/>
      <c r="BO1911" s="87"/>
      <c r="BP1911" s="87"/>
      <c r="BQ1911" s="111">
        <f>SUM(BS1911:BW1911)</f>
        <v>0</v>
      </c>
      <c r="BR1911" s="247"/>
      <c r="BS1911" s="87"/>
      <c r="BT1911" s="87"/>
      <c r="BU1911" s="87"/>
      <c r="BV1911" s="87"/>
      <c r="BW1911" s="87"/>
      <c r="BX1911" s="222"/>
      <c r="BY1911" s="222"/>
      <c r="BZ1911" s="111">
        <f>SUM(CA1911:CD1911)</f>
        <v>0</v>
      </c>
      <c r="CA1911" s="87"/>
      <c r="CB1911" s="87"/>
      <c r="CC1911" s="87"/>
      <c r="CD1911" s="87"/>
      <c r="CE1911" s="222"/>
      <c r="CF1911" s="226"/>
      <c r="CG1911" s="568"/>
      <c r="CH1911" s="568"/>
      <c r="CI1911" s="117"/>
      <c r="CJ1911" s="117"/>
      <c r="CK1911" s="117"/>
    </row>
    <row r="1912" spans="1:89" hidden="1" outlineLevel="2">
      <c r="A1912" s="117"/>
      <c r="B1912" s="121"/>
      <c r="C1912" s="103" t="s">
        <v>104</v>
      </c>
      <c r="D1912" s="85" t="s">
        <v>13</v>
      </c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24"/>
      <c r="AB1912" s="111">
        <f>SUM(AB1910:AB1911)</f>
        <v>0</v>
      </c>
      <c r="AC1912" s="247"/>
      <c r="AD1912" s="247"/>
      <c r="AE1912" s="247"/>
      <c r="AF1912" s="247"/>
      <c r="AG1912" s="247"/>
      <c r="AH1912" s="247"/>
      <c r="AI1912" s="111">
        <f>SUM(AI1910:AI1911)</f>
        <v>0</v>
      </c>
      <c r="AJ1912" s="111">
        <f>SUM(AJ1910:AJ1911)</f>
        <v>0</v>
      </c>
      <c r="AK1912" s="111">
        <f t="shared" ref="AK1912:BI1912" si="2508">SUM(AK1910:AK1911)</f>
        <v>0</v>
      </c>
      <c r="AL1912" s="111">
        <f t="shared" si="2508"/>
        <v>0</v>
      </c>
      <c r="AM1912" s="111">
        <f t="shared" si="2508"/>
        <v>0</v>
      </c>
      <c r="AN1912" s="111">
        <f t="shared" si="2508"/>
        <v>0</v>
      </c>
      <c r="AO1912" s="111">
        <f t="shared" si="2508"/>
        <v>0</v>
      </c>
      <c r="AP1912" s="111">
        <f t="shared" si="2508"/>
        <v>0</v>
      </c>
      <c r="AQ1912" s="111">
        <f t="shared" si="2508"/>
        <v>0</v>
      </c>
      <c r="AR1912" s="111">
        <f t="shared" si="2508"/>
        <v>0</v>
      </c>
      <c r="AS1912" s="111">
        <f t="shared" si="2508"/>
        <v>0</v>
      </c>
      <c r="AT1912" s="111">
        <f t="shared" si="2508"/>
        <v>0</v>
      </c>
      <c r="AU1912" s="111">
        <f t="shared" si="2508"/>
        <v>0</v>
      </c>
      <c r="AV1912" s="111">
        <f t="shared" si="2508"/>
        <v>0</v>
      </c>
      <c r="AW1912" s="111">
        <f t="shared" si="2508"/>
        <v>0</v>
      </c>
      <c r="AX1912" s="111">
        <f t="shared" si="2508"/>
        <v>0</v>
      </c>
      <c r="AY1912" s="111">
        <f t="shared" si="2508"/>
        <v>0</v>
      </c>
      <c r="AZ1912" s="111">
        <f t="shared" si="2508"/>
        <v>0</v>
      </c>
      <c r="BA1912" s="111">
        <f t="shared" si="2508"/>
        <v>0</v>
      </c>
      <c r="BB1912" s="111">
        <f t="shared" si="2508"/>
        <v>0</v>
      </c>
      <c r="BC1912" s="111">
        <f t="shared" si="2508"/>
        <v>0</v>
      </c>
      <c r="BD1912" s="111">
        <f t="shared" si="2508"/>
        <v>0</v>
      </c>
      <c r="BE1912" s="111">
        <f t="shared" si="2508"/>
        <v>0</v>
      </c>
      <c r="BF1912" s="111">
        <f t="shared" si="2508"/>
        <v>0</v>
      </c>
      <c r="BG1912" s="111">
        <f t="shared" si="2508"/>
        <v>0</v>
      </c>
      <c r="BH1912" s="111">
        <f t="shared" si="2508"/>
        <v>0</v>
      </c>
      <c r="BI1912" s="111">
        <f t="shared" si="2508"/>
        <v>0</v>
      </c>
      <c r="BJ1912" s="225">
        <f>SUM(BJ1910:BJ1911)</f>
        <v>0</v>
      </c>
      <c r="BK1912" s="225">
        <f>SUM(BK1910:BK1911)</f>
        <v>0</v>
      </c>
      <c r="BL1912" s="225">
        <f>SUM(BL1910:BL1911)</f>
        <v>0</v>
      </c>
      <c r="BM1912" s="112"/>
      <c r="BN1912" s="112"/>
      <c r="BO1912" s="112"/>
      <c r="BP1912" s="112"/>
      <c r="BQ1912" s="111">
        <f>SUM(BQ1910:BQ1911)</f>
        <v>0</v>
      </c>
      <c r="BR1912" s="247"/>
      <c r="BS1912" s="111">
        <f t="shared" ref="BS1912:CD1912" si="2509">SUM(BS1910:BS1911)</f>
        <v>0</v>
      </c>
      <c r="BT1912" s="111">
        <f t="shared" si="2509"/>
        <v>0</v>
      </c>
      <c r="BU1912" s="111">
        <f t="shared" si="2509"/>
        <v>0</v>
      </c>
      <c r="BV1912" s="111">
        <f t="shared" si="2509"/>
        <v>0</v>
      </c>
      <c r="BW1912" s="111">
        <f t="shared" si="2509"/>
        <v>0</v>
      </c>
      <c r="BX1912" s="225">
        <f>SUM(BX1910:BX1911)</f>
        <v>0</v>
      </c>
      <c r="BY1912" s="225">
        <f>SUM(BY1910:BY1911)</f>
        <v>0</v>
      </c>
      <c r="BZ1912" s="111">
        <f t="shared" si="2509"/>
        <v>0</v>
      </c>
      <c r="CA1912" s="111">
        <f t="shared" si="2509"/>
        <v>0</v>
      </c>
      <c r="CB1912" s="111">
        <f t="shared" si="2509"/>
        <v>0</v>
      </c>
      <c r="CC1912" s="111">
        <f t="shared" si="2509"/>
        <v>0</v>
      </c>
      <c r="CD1912" s="111">
        <f t="shared" si="2509"/>
        <v>0</v>
      </c>
      <c r="CE1912" s="225">
        <f>SUM(CE1910:CE1911)</f>
        <v>0</v>
      </c>
      <c r="CF1912" s="247"/>
      <c r="CG1912" s="570"/>
      <c r="CH1912" s="570"/>
      <c r="CI1912" s="112"/>
      <c r="CJ1912" s="112"/>
      <c r="CK1912" s="112"/>
    </row>
    <row r="1913" spans="1:89" hidden="1" outlineLevel="2">
      <c r="A1913" s="117"/>
      <c r="B1913" s="121"/>
      <c r="C1913" s="103" t="s">
        <v>282</v>
      </c>
      <c r="D1913" s="131" t="s">
        <v>279</v>
      </c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7"/>
      <c r="AB1913" s="112"/>
      <c r="AC1913" s="246"/>
      <c r="AD1913" s="246"/>
      <c r="AE1913" s="246"/>
      <c r="AF1913" s="246"/>
      <c r="AG1913" s="246"/>
      <c r="AH1913" s="246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246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246"/>
      <c r="CG1913" s="582"/>
      <c r="CH1913" s="582"/>
      <c r="CI1913" s="112"/>
      <c r="CJ1913" s="112"/>
      <c r="CK1913" s="112"/>
    </row>
    <row r="1914" spans="1:89" hidden="1" outlineLevel="2">
      <c r="A1914" s="117"/>
      <c r="B1914" s="121"/>
      <c r="C1914" s="103"/>
      <c r="D1914" s="131"/>
      <c r="E1914" s="117"/>
      <c r="F1914" s="117"/>
      <c r="G1914" s="111">
        <f>J1914+O1914+P1914+Q1914+R1914</f>
        <v>0</v>
      </c>
      <c r="H1914" s="225">
        <f t="shared" ref="H1914:J1915" si="2510">SUM(I1914:L1914)</f>
        <v>0</v>
      </c>
      <c r="I1914" s="225">
        <f t="shared" si="2510"/>
        <v>0</v>
      </c>
      <c r="J1914" s="111">
        <f t="shared" si="2510"/>
        <v>0</v>
      </c>
      <c r="K1914" s="90"/>
      <c r="L1914" s="90"/>
      <c r="M1914" s="90"/>
      <c r="N1914" s="90"/>
      <c r="O1914" s="90"/>
      <c r="P1914" s="90"/>
      <c r="Q1914" s="90"/>
      <c r="R1914" s="90"/>
      <c r="S1914" s="224"/>
      <c r="T1914" s="87"/>
      <c r="U1914" s="87"/>
      <c r="V1914" s="87"/>
      <c r="W1914" s="87"/>
      <c r="X1914" s="87"/>
      <c r="Y1914" s="87"/>
      <c r="Z1914" s="222"/>
      <c r="AA1914" s="87"/>
      <c r="AB1914" s="111">
        <f>AI1914+AX1914+BA1914+BD1914+BG1914</f>
        <v>0</v>
      </c>
      <c r="AC1914" s="247"/>
      <c r="AD1914" s="247"/>
      <c r="AE1914" s="247"/>
      <c r="AF1914" s="247"/>
      <c r="AG1914" s="247"/>
      <c r="AH1914" s="247"/>
      <c r="AI1914" s="87"/>
      <c r="AJ1914" s="87"/>
      <c r="AK1914" s="87"/>
      <c r="AL1914" s="87"/>
      <c r="AM1914" s="87"/>
      <c r="AN1914" s="87"/>
      <c r="AO1914" s="87"/>
      <c r="AP1914" s="87"/>
      <c r="AQ1914" s="87"/>
      <c r="AR1914" s="87"/>
      <c r="AS1914" s="87"/>
      <c r="AT1914" s="87"/>
      <c r="AU1914" s="87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87"/>
      <c r="BG1914" s="87"/>
      <c r="BH1914" s="87"/>
      <c r="BI1914" s="87"/>
      <c r="BJ1914" s="222"/>
      <c r="BK1914" s="222"/>
      <c r="BL1914" s="222"/>
      <c r="BM1914" s="87"/>
      <c r="BN1914" s="87"/>
      <c r="BO1914" s="87"/>
      <c r="BP1914" s="87"/>
      <c r="BQ1914" s="111">
        <f>SUM(BS1914:BW1914)</f>
        <v>0</v>
      </c>
      <c r="BR1914" s="247"/>
      <c r="BS1914" s="87"/>
      <c r="BT1914" s="87"/>
      <c r="BU1914" s="87"/>
      <c r="BV1914" s="87"/>
      <c r="BW1914" s="87"/>
      <c r="BX1914" s="222"/>
      <c r="BY1914" s="222"/>
      <c r="BZ1914" s="111">
        <f>SUM(CA1914:CD1914)</f>
        <v>0</v>
      </c>
      <c r="CA1914" s="87"/>
      <c r="CB1914" s="87"/>
      <c r="CC1914" s="87"/>
      <c r="CD1914" s="87"/>
      <c r="CE1914" s="222"/>
      <c r="CF1914" s="226"/>
      <c r="CG1914" s="568"/>
      <c r="CH1914" s="568"/>
      <c r="CI1914" s="117"/>
      <c r="CJ1914" s="117"/>
      <c r="CK1914" s="117"/>
    </row>
    <row r="1915" spans="1:89" hidden="1" outlineLevel="2">
      <c r="A1915" s="117"/>
      <c r="B1915" s="121"/>
      <c r="C1915" s="103"/>
      <c r="D1915" s="121"/>
      <c r="E1915" s="117"/>
      <c r="F1915" s="117"/>
      <c r="G1915" s="111">
        <f>J1915+O1915+P1915+Q1915+R1915</f>
        <v>0</v>
      </c>
      <c r="H1915" s="225">
        <f t="shared" si="2510"/>
        <v>0</v>
      </c>
      <c r="I1915" s="225">
        <f t="shared" si="2510"/>
        <v>0</v>
      </c>
      <c r="J1915" s="111">
        <f t="shared" si="2510"/>
        <v>0</v>
      </c>
      <c r="K1915" s="90"/>
      <c r="L1915" s="90"/>
      <c r="M1915" s="90"/>
      <c r="N1915" s="90"/>
      <c r="O1915" s="90"/>
      <c r="P1915" s="90"/>
      <c r="Q1915" s="90"/>
      <c r="R1915" s="90"/>
      <c r="S1915" s="224"/>
      <c r="T1915" s="87"/>
      <c r="U1915" s="87"/>
      <c r="V1915" s="87"/>
      <c r="W1915" s="87"/>
      <c r="X1915" s="87"/>
      <c r="Y1915" s="87"/>
      <c r="Z1915" s="222"/>
      <c r="AA1915" s="87"/>
      <c r="AB1915" s="111">
        <f>AI1915+AX1915+BA1915+BD1915+BG1915</f>
        <v>0</v>
      </c>
      <c r="AC1915" s="247"/>
      <c r="AD1915" s="247"/>
      <c r="AE1915" s="247"/>
      <c r="AF1915" s="247"/>
      <c r="AG1915" s="247"/>
      <c r="AH1915" s="247"/>
      <c r="AI1915" s="87"/>
      <c r="AJ1915" s="87"/>
      <c r="AK1915" s="87"/>
      <c r="AL1915" s="87"/>
      <c r="AM1915" s="87"/>
      <c r="AN1915" s="87"/>
      <c r="AO1915" s="87"/>
      <c r="AP1915" s="87"/>
      <c r="AQ1915" s="87"/>
      <c r="AR1915" s="87"/>
      <c r="AS1915" s="87"/>
      <c r="AT1915" s="87"/>
      <c r="AU1915" s="87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87"/>
      <c r="BG1915" s="87"/>
      <c r="BH1915" s="87"/>
      <c r="BI1915" s="87"/>
      <c r="BJ1915" s="222"/>
      <c r="BK1915" s="222"/>
      <c r="BL1915" s="222"/>
      <c r="BM1915" s="87"/>
      <c r="BN1915" s="87"/>
      <c r="BO1915" s="87"/>
      <c r="BP1915" s="87"/>
      <c r="BQ1915" s="111">
        <f>SUM(BS1915:BW1915)</f>
        <v>0</v>
      </c>
      <c r="BR1915" s="247"/>
      <c r="BS1915" s="87"/>
      <c r="BT1915" s="87"/>
      <c r="BU1915" s="87"/>
      <c r="BV1915" s="87"/>
      <c r="BW1915" s="87"/>
      <c r="BX1915" s="222"/>
      <c r="BY1915" s="222"/>
      <c r="BZ1915" s="111">
        <f>SUM(CA1915:CD1915)</f>
        <v>0</v>
      </c>
      <c r="CA1915" s="87"/>
      <c r="CB1915" s="87"/>
      <c r="CC1915" s="87"/>
      <c r="CD1915" s="87"/>
      <c r="CE1915" s="222"/>
      <c r="CF1915" s="226"/>
      <c r="CG1915" s="568"/>
      <c r="CH1915" s="568"/>
      <c r="CI1915" s="117"/>
      <c r="CJ1915" s="117"/>
      <c r="CK1915" s="117"/>
    </row>
    <row r="1916" spans="1:89" hidden="1" outlineLevel="2">
      <c r="A1916" s="117"/>
      <c r="B1916" s="121"/>
      <c r="C1916" s="103" t="s">
        <v>104</v>
      </c>
      <c r="D1916" s="85" t="s">
        <v>13</v>
      </c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24"/>
      <c r="AB1916" s="111">
        <f>SUM(AB1914:AB1915)</f>
        <v>0</v>
      </c>
      <c r="AC1916" s="247"/>
      <c r="AD1916" s="247"/>
      <c r="AE1916" s="247"/>
      <c r="AF1916" s="247"/>
      <c r="AG1916" s="247"/>
      <c r="AH1916" s="247"/>
      <c r="AI1916" s="111">
        <f>SUM(AI1914:AI1915)</f>
        <v>0</v>
      </c>
      <c r="AJ1916" s="111">
        <f>SUM(AJ1914:AJ1915)</f>
        <v>0</v>
      </c>
      <c r="AK1916" s="111">
        <f t="shared" ref="AK1916:BG1916" si="2511">SUM(AK1914:AK1915)</f>
        <v>0</v>
      </c>
      <c r="AL1916" s="111">
        <f t="shared" si="2511"/>
        <v>0</v>
      </c>
      <c r="AM1916" s="111">
        <f t="shared" si="2511"/>
        <v>0</v>
      </c>
      <c r="AN1916" s="111">
        <f t="shared" si="2511"/>
        <v>0</v>
      </c>
      <c r="AO1916" s="111">
        <f t="shared" si="2511"/>
        <v>0</v>
      </c>
      <c r="AP1916" s="111">
        <f t="shared" si="2511"/>
        <v>0</v>
      </c>
      <c r="AQ1916" s="111">
        <f t="shared" si="2511"/>
        <v>0</v>
      </c>
      <c r="AR1916" s="111">
        <f t="shared" si="2511"/>
        <v>0</v>
      </c>
      <c r="AS1916" s="111">
        <f t="shared" si="2511"/>
        <v>0</v>
      </c>
      <c r="AT1916" s="111">
        <f t="shared" si="2511"/>
        <v>0</v>
      </c>
      <c r="AU1916" s="111">
        <f t="shared" si="2511"/>
        <v>0</v>
      </c>
      <c r="AV1916" s="111">
        <f t="shared" si="2511"/>
        <v>0</v>
      </c>
      <c r="AW1916" s="111">
        <f t="shared" si="2511"/>
        <v>0</v>
      </c>
      <c r="AX1916" s="111">
        <f t="shared" si="2511"/>
        <v>0</v>
      </c>
      <c r="AY1916" s="111">
        <f t="shared" si="2511"/>
        <v>0</v>
      </c>
      <c r="AZ1916" s="111">
        <f t="shared" si="2511"/>
        <v>0</v>
      </c>
      <c r="BA1916" s="111">
        <f t="shared" si="2511"/>
        <v>0</v>
      </c>
      <c r="BB1916" s="111">
        <f t="shared" si="2511"/>
        <v>0</v>
      </c>
      <c r="BC1916" s="111">
        <f t="shared" si="2511"/>
        <v>0</v>
      </c>
      <c r="BD1916" s="111">
        <f t="shared" si="2511"/>
        <v>0</v>
      </c>
      <c r="BE1916" s="111">
        <f t="shared" si="2511"/>
        <v>0</v>
      </c>
      <c r="BF1916" s="111">
        <f t="shared" si="2511"/>
        <v>0</v>
      </c>
      <c r="BG1916" s="111">
        <f t="shared" si="2511"/>
        <v>0</v>
      </c>
      <c r="BH1916" s="111">
        <v>0</v>
      </c>
      <c r="BI1916" s="111">
        <f>SUM(BI1914:BI1915)</f>
        <v>0</v>
      </c>
      <c r="BJ1916" s="225">
        <f>SUM(BJ1914:BJ1915)</f>
        <v>0</v>
      </c>
      <c r="BK1916" s="225">
        <v>0</v>
      </c>
      <c r="BL1916" s="225">
        <f>SUM(BL1914:BL1915)</f>
        <v>0</v>
      </c>
      <c r="BM1916" s="112"/>
      <c r="BN1916" s="112"/>
      <c r="BO1916" s="112"/>
      <c r="BP1916" s="112"/>
      <c r="BQ1916" s="111">
        <f>SUM(BQ1914:BQ1915)</f>
        <v>0</v>
      </c>
      <c r="BR1916" s="247"/>
      <c r="BS1916" s="111">
        <f t="shared" ref="BS1916:CD1916" si="2512">SUM(BS1914:BS1915)</f>
        <v>0</v>
      </c>
      <c r="BT1916" s="111">
        <f t="shared" si="2512"/>
        <v>0</v>
      </c>
      <c r="BU1916" s="111">
        <f t="shared" si="2512"/>
        <v>0</v>
      </c>
      <c r="BV1916" s="111">
        <f t="shared" si="2512"/>
        <v>0</v>
      </c>
      <c r="BW1916" s="111">
        <f t="shared" si="2512"/>
        <v>0</v>
      </c>
      <c r="BX1916" s="225">
        <f>SUM(BX1914:BX1915)</f>
        <v>0</v>
      </c>
      <c r="BY1916" s="225">
        <f>SUM(BY1914:BY1915)</f>
        <v>0</v>
      </c>
      <c r="BZ1916" s="111">
        <f t="shared" si="2512"/>
        <v>0</v>
      </c>
      <c r="CA1916" s="111">
        <f t="shared" si="2512"/>
        <v>0</v>
      </c>
      <c r="CB1916" s="111">
        <f t="shared" si="2512"/>
        <v>0</v>
      </c>
      <c r="CC1916" s="111">
        <f t="shared" si="2512"/>
        <v>0</v>
      </c>
      <c r="CD1916" s="111">
        <f t="shared" si="2512"/>
        <v>0</v>
      </c>
      <c r="CE1916" s="225">
        <f>SUM(CE1914:CE1915)</f>
        <v>0</v>
      </c>
      <c r="CF1916" s="247"/>
      <c r="CG1916" s="570"/>
      <c r="CH1916" s="570"/>
      <c r="CI1916" s="112"/>
      <c r="CJ1916" s="112"/>
      <c r="CK1916" s="112"/>
    </row>
    <row r="1917" spans="1:89" hidden="1" outlineLevel="2">
      <c r="A1917" s="117"/>
      <c r="B1917" s="121"/>
      <c r="C1917" s="103" t="s">
        <v>283</v>
      </c>
      <c r="D1917" s="131" t="s">
        <v>280</v>
      </c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7"/>
      <c r="AB1917" s="112"/>
      <c r="AC1917" s="246"/>
      <c r="AD1917" s="246"/>
      <c r="AE1917" s="246"/>
      <c r="AF1917" s="246"/>
      <c r="AG1917" s="246"/>
      <c r="AH1917" s="246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246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246"/>
      <c r="CG1917" s="582"/>
      <c r="CH1917" s="582"/>
      <c r="CI1917" s="112"/>
      <c r="CJ1917" s="112"/>
      <c r="CK1917" s="112"/>
    </row>
    <row r="1918" spans="1:89" hidden="1" outlineLevel="2">
      <c r="A1918" s="117"/>
      <c r="B1918" s="121"/>
      <c r="C1918" s="103"/>
      <c r="D1918" s="131"/>
      <c r="E1918" s="117"/>
      <c r="F1918" s="117"/>
      <c r="G1918" s="111">
        <f>J1918+O1918+P1918+Q1918+R1918</f>
        <v>0</v>
      </c>
      <c r="H1918" s="225">
        <f t="shared" ref="H1918:J1919" si="2513">SUM(I1918:L1918)</f>
        <v>0</v>
      </c>
      <c r="I1918" s="225">
        <f t="shared" si="2513"/>
        <v>0</v>
      </c>
      <c r="J1918" s="111">
        <f t="shared" si="2513"/>
        <v>0</v>
      </c>
      <c r="K1918" s="90"/>
      <c r="L1918" s="90"/>
      <c r="M1918" s="90"/>
      <c r="N1918" s="90"/>
      <c r="O1918" s="90"/>
      <c r="P1918" s="90"/>
      <c r="Q1918" s="90"/>
      <c r="R1918" s="90"/>
      <c r="S1918" s="224"/>
      <c r="T1918" s="87"/>
      <c r="U1918" s="87"/>
      <c r="V1918" s="87"/>
      <c r="W1918" s="87"/>
      <c r="X1918" s="87"/>
      <c r="Y1918" s="87"/>
      <c r="Z1918" s="222"/>
      <c r="AA1918" s="87"/>
      <c r="AB1918" s="111">
        <f>AI1918+AX1918+BA1918+BD1918+BG1918</f>
        <v>0</v>
      </c>
      <c r="AC1918" s="247"/>
      <c r="AD1918" s="247"/>
      <c r="AE1918" s="247"/>
      <c r="AF1918" s="247"/>
      <c r="AG1918" s="247"/>
      <c r="AH1918" s="24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/>
      <c r="AU1918" s="87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87"/>
      <c r="BG1918" s="87"/>
      <c r="BH1918" s="87"/>
      <c r="BI1918" s="87"/>
      <c r="BJ1918" s="222"/>
      <c r="BK1918" s="222"/>
      <c r="BL1918" s="222"/>
      <c r="BM1918" s="87"/>
      <c r="BN1918" s="87"/>
      <c r="BO1918" s="87"/>
      <c r="BP1918" s="87"/>
      <c r="BQ1918" s="111">
        <f>SUM(BS1918:BW1918)</f>
        <v>0</v>
      </c>
      <c r="BR1918" s="247"/>
      <c r="BS1918" s="87"/>
      <c r="BT1918" s="87"/>
      <c r="BU1918" s="87"/>
      <c r="BV1918" s="87"/>
      <c r="BW1918" s="87"/>
      <c r="BX1918" s="222"/>
      <c r="BY1918" s="222"/>
      <c r="BZ1918" s="111">
        <f>SUM(CA1918:CD1918)</f>
        <v>0</v>
      </c>
      <c r="CA1918" s="87"/>
      <c r="CB1918" s="87"/>
      <c r="CC1918" s="87"/>
      <c r="CD1918" s="87"/>
      <c r="CE1918" s="222"/>
      <c r="CF1918" s="226"/>
      <c r="CG1918" s="568"/>
      <c r="CH1918" s="568"/>
      <c r="CI1918" s="117"/>
      <c r="CJ1918" s="117"/>
      <c r="CK1918" s="117"/>
    </row>
    <row r="1919" spans="1:89" hidden="1" outlineLevel="2">
      <c r="A1919" s="117"/>
      <c r="B1919" s="121"/>
      <c r="C1919" s="103"/>
      <c r="D1919" s="121"/>
      <c r="E1919" s="117"/>
      <c r="F1919" s="117"/>
      <c r="G1919" s="111">
        <f>J1919+O1919+P1919+Q1919+R1919</f>
        <v>0</v>
      </c>
      <c r="H1919" s="225">
        <f t="shared" si="2513"/>
        <v>0</v>
      </c>
      <c r="I1919" s="225">
        <f t="shared" si="2513"/>
        <v>0</v>
      </c>
      <c r="J1919" s="111">
        <f t="shared" si="2513"/>
        <v>0</v>
      </c>
      <c r="K1919" s="90"/>
      <c r="L1919" s="90"/>
      <c r="M1919" s="90"/>
      <c r="N1919" s="90"/>
      <c r="O1919" s="90"/>
      <c r="P1919" s="90"/>
      <c r="Q1919" s="90"/>
      <c r="R1919" s="90"/>
      <c r="S1919" s="224"/>
      <c r="T1919" s="87"/>
      <c r="U1919" s="87"/>
      <c r="V1919" s="87"/>
      <c r="W1919" s="87"/>
      <c r="X1919" s="87"/>
      <c r="Y1919" s="87"/>
      <c r="Z1919" s="222"/>
      <c r="AA1919" s="87"/>
      <c r="AB1919" s="111">
        <f>AI1919+AX1919+BA1919+BD1919+BG1919</f>
        <v>0</v>
      </c>
      <c r="AC1919" s="247"/>
      <c r="AD1919" s="247"/>
      <c r="AE1919" s="247"/>
      <c r="AF1919" s="247"/>
      <c r="AG1919" s="247"/>
      <c r="AH1919" s="24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/>
      <c r="AU1919" s="87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87"/>
      <c r="BG1919" s="87"/>
      <c r="BH1919" s="87"/>
      <c r="BI1919" s="87"/>
      <c r="BJ1919" s="222"/>
      <c r="BK1919" s="222"/>
      <c r="BL1919" s="222"/>
      <c r="BM1919" s="87"/>
      <c r="BN1919" s="87"/>
      <c r="BO1919" s="87"/>
      <c r="BP1919" s="87"/>
      <c r="BQ1919" s="111">
        <f>SUM(BS1919:BW1919)</f>
        <v>0</v>
      </c>
      <c r="BR1919" s="247"/>
      <c r="BS1919" s="87"/>
      <c r="BT1919" s="87"/>
      <c r="BU1919" s="87"/>
      <c r="BV1919" s="87"/>
      <c r="BW1919" s="87"/>
      <c r="BX1919" s="222"/>
      <c r="BY1919" s="222"/>
      <c r="BZ1919" s="111">
        <f>SUM(CA1919:CD1919)</f>
        <v>0</v>
      </c>
      <c r="CA1919" s="87"/>
      <c r="CB1919" s="87"/>
      <c r="CC1919" s="87"/>
      <c r="CD1919" s="87"/>
      <c r="CE1919" s="222"/>
      <c r="CF1919" s="226"/>
      <c r="CG1919" s="568"/>
      <c r="CH1919" s="568"/>
      <c r="CI1919" s="117"/>
      <c r="CJ1919" s="117"/>
      <c r="CK1919" s="117"/>
    </row>
    <row r="1920" spans="1:89" hidden="1" outlineLevel="2">
      <c r="A1920" s="128"/>
      <c r="B1920" s="177"/>
      <c r="C1920" s="104" t="s">
        <v>104</v>
      </c>
      <c r="D1920" s="178" t="s">
        <v>13</v>
      </c>
      <c r="E1920" s="179"/>
      <c r="F1920" s="179"/>
      <c r="G1920" s="179"/>
      <c r="H1920" s="179"/>
      <c r="I1920" s="179"/>
      <c r="J1920" s="179"/>
      <c r="K1920" s="179"/>
      <c r="L1920" s="179"/>
      <c r="M1920" s="179"/>
      <c r="N1920" s="179"/>
      <c r="O1920" s="179"/>
      <c r="P1920" s="179"/>
      <c r="Q1920" s="179"/>
      <c r="R1920" s="179"/>
      <c r="S1920" s="179"/>
      <c r="T1920" s="179"/>
      <c r="U1920" s="179"/>
      <c r="V1920" s="179"/>
      <c r="W1920" s="179"/>
      <c r="X1920" s="179"/>
      <c r="Y1920" s="179"/>
      <c r="Z1920" s="179"/>
      <c r="AA1920" s="180"/>
      <c r="AB1920" s="179"/>
      <c r="AC1920" s="179"/>
      <c r="AD1920" s="179"/>
      <c r="AE1920" s="179"/>
      <c r="AF1920" s="179"/>
      <c r="AG1920" s="179"/>
      <c r="AH1920" s="179"/>
      <c r="AI1920" s="179"/>
      <c r="AJ1920" s="181">
        <f>SUM(AJ1918:AJ1919)</f>
        <v>0</v>
      </c>
      <c r="AK1920" s="181">
        <f>SUM(AK1918:AK1919)</f>
        <v>0</v>
      </c>
      <c r="AL1920" s="179"/>
      <c r="AM1920" s="181">
        <f>SUM(AM1918:AM1919)</f>
        <v>0</v>
      </c>
      <c r="AN1920" s="181">
        <f>SUM(AN1918:AN1919)</f>
        <v>0</v>
      </c>
      <c r="AO1920" s="179"/>
      <c r="AP1920" s="181">
        <f>SUM(AP1918:AP1919)</f>
        <v>0</v>
      </c>
      <c r="AQ1920" s="181">
        <f>SUM(AQ1918:AQ1919)</f>
        <v>0</v>
      </c>
      <c r="AR1920" s="179"/>
      <c r="AS1920" s="181">
        <f>SUM(AS1918:AS1919)</f>
        <v>0</v>
      </c>
      <c r="AT1920" s="181">
        <f>SUM(AT1918:AT1919)</f>
        <v>0</v>
      </c>
      <c r="AU1920" s="179"/>
      <c r="AV1920" s="181">
        <f>SUM(AV1918:AV1919)</f>
        <v>0</v>
      </c>
      <c r="AW1920" s="181">
        <f>SUM(AW1918:AW1919)</f>
        <v>0</v>
      </c>
      <c r="AX1920" s="179"/>
      <c r="AY1920" s="181">
        <f>SUM(AY1918:AY1919)</f>
        <v>0</v>
      </c>
      <c r="AZ1920" s="181">
        <f>SUM(AZ1918:AZ1919)</f>
        <v>0</v>
      </c>
      <c r="BA1920" s="179"/>
      <c r="BB1920" s="181">
        <f>SUM(BB1918:BB1919)</f>
        <v>0</v>
      </c>
      <c r="BC1920" s="181">
        <f>SUM(BC1918:BC1919)</f>
        <v>0</v>
      </c>
      <c r="BD1920" s="179"/>
      <c r="BE1920" s="181">
        <f>SUM(BE1918:BE1919)</f>
        <v>0</v>
      </c>
      <c r="BF1920" s="181">
        <f>SUM(BF1918:BF1919)</f>
        <v>0</v>
      </c>
      <c r="BG1920" s="179"/>
      <c r="BH1920" s="181">
        <f>SUM(BH1918:BH1919)</f>
        <v>0</v>
      </c>
      <c r="BI1920" s="181">
        <f>SUM(BI1918:BI1919)</f>
        <v>0</v>
      </c>
      <c r="BJ1920" s="179"/>
      <c r="BK1920" s="181">
        <f>SUM(BK1918:BK1919)</f>
        <v>0</v>
      </c>
      <c r="BL1920" s="181">
        <f>SUM(BL1918:BL1919)</f>
        <v>0</v>
      </c>
      <c r="BM1920" s="179"/>
      <c r="BN1920" s="179"/>
      <c r="BO1920" s="179"/>
      <c r="BP1920" s="179"/>
      <c r="BQ1920" s="181">
        <f t="shared" ref="BQ1920:CD1920" si="2514">SUM(BQ1918:BQ1919)</f>
        <v>0</v>
      </c>
      <c r="BR1920" s="181"/>
      <c r="BS1920" s="181">
        <f t="shared" si="2514"/>
        <v>0</v>
      </c>
      <c r="BT1920" s="181">
        <f t="shared" si="2514"/>
        <v>0</v>
      </c>
      <c r="BU1920" s="181">
        <f t="shared" si="2514"/>
        <v>0</v>
      </c>
      <c r="BV1920" s="181">
        <f t="shared" si="2514"/>
        <v>0</v>
      </c>
      <c r="BW1920" s="181">
        <f t="shared" si="2514"/>
        <v>0</v>
      </c>
      <c r="BX1920" s="181">
        <f>SUM(BX1918:BX1919)</f>
        <v>0</v>
      </c>
      <c r="BY1920" s="181">
        <f>SUM(BY1918:BY1919)</f>
        <v>0</v>
      </c>
      <c r="BZ1920" s="181">
        <f t="shared" si="2514"/>
        <v>0</v>
      </c>
      <c r="CA1920" s="181">
        <f t="shared" si="2514"/>
        <v>0</v>
      </c>
      <c r="CB1920" s="181">
        <f t="shared" si="2514"/>
        <v>0</v>
      </c>
      <c r="CC1920" s="181">
        <f t="shared" si="2514"/>
        <v>0</v>
      </c>
      <c r="CD1920" s="181">
        <f t="shared" si="2514"/>
        <v>0</v>
      </c>
      <c r="CE1920" s="181">
        <f>SUM(CE1918:CE1919)</f>
        <v>0</v>
      </c>
      <c r="CF1920" s="181"/>
      <c r="CG1920" s="593"/>
      <c r="CH1920" s="593"/>
      <c r="CI1920" s="112"/>
      <c r="CJ1920" s="112"/>
      <c r="CK1920" s="112"/>
    </row>
    <row r="1921" spans="1:89" ht="21.75" hidden="1" outlineLevel="2" thickBot="1">
      <c r="A1921" s="182"/>
      <c r="B1921" s="183"/>
      <c r="C1921" s="184"/>
      <c r="D1921" s="185" t="s">
        <v>13</v>
      </c>
      <c r="E1921" s="186"/>
      <c r="F1921" s="186"/>
      <c r="G1921" s="186"/>
      <c r="H1921" s="186"/>
      <c r="I1921" s="186"/>
      <c r="J1921" s="186"/>
      <c r="K1921" s="186"/>
      <c r="L1921" s="186"/>
      <c r="M1921" s="186"/>
      <c r="N1921" s="186"/>
      <c r="O1921" s="186"/>
      <c r="P1921" s="186"/>
      <c r="Q1921" s="186"/>
      <c r="R1921" s="186"/>
      <c r="S1921" s="186"/>
      <c r="T1921" s="186"/>
      <c r="U1921" s="186"/>
      <c r="V1921" s="186"/>
      <c r="W1921" s="186"/>
      <c r="X1921" s="186"/>
      <c r="Y1921" s="186"/>
      <c r="Z1921" s="186"/>
      <c r="AA1921" s="186"/>
      <c r="AB1921" s="186"/>
      <c r="AC1921" s="186"/>
      <c r="AD1921" s="186"/>
      <c r="AE1921" s="186"/>
      <c r="AF1921" s="186"/>
      <c r="AG1921" s="186"/>
      <c r="AH1921" s="186"/>
      <c r="AI1921" s="186"/>
      <c r="AJ1921" s="187">
        <f>AJ1814+AJ1819+AJ1825+AJ1830+AJ1837+AJ1842+AJ1847+AJ1852+AJ1857+AJ1862+AJ1868+AJ1873+AJ1878+AJ1883+AJ1888+AJ1893+AJ1899+AJ1903+AJ1907+AJ1912+AJ1916+AJ1920</f>
        <v>0</v>
      </c>
      <c r="AK1921" s="187">
        <f>AK1814+AK1819+AK1825+AK1830+AK1837+AK1842+AK1847+AK1852+AK1857+AK1862+AK1868+AK1873+AK1878+AK1883+AK1888+AK1893+AK1899+AK1903+AK1907+AK1912+AK1916+AK1920</f>
        <v>0</v>
      </c>
      <c r="AL1921" s="186"/>
      <c r="AM1921" s="187">
        <f>AM1814+AM1819+AM1825+AM1830+AM1837+AM1842+AM1847+AM1852+AM1857+AM1862+AM1868+AM1873+AM1878+AM1883+AM1888+AM1893+AM1899+AM1903+AM1907+AM1912+AM1916+AM1920</f>
        <v>0</v>
      </c>
      <c r="AN1921" s="187">
        <f>AN1814+AN1819+AN1825+AN1830+AN1837+AN1842+AN1847+AN1852+AN1857+AN1862+AN1868+AN1873+AN1878+AN1883+AN1888+AN1893+AN1899+AN1903+AN1907+AN1912+AN1916+AN1920</f>
        <v>0</v>
      </c>
      <c r="AO1921" s="186"/>
      <c r="AP1921" s="187">
        <f>AP1814+AP1819+AP1825+AP1830+AP1837+AP1842+AP1847+AP1852+AP1857+AP1862+AP1868+AP1873+AP1878+AP1883+AP1888+AP1893+AP1899+AP1903+AP1907+AP1912+AP1916+AP1920</f>
        <v>0</v>
      </c>
      <c r="AQ1921" s="187">
        <f>AQ1814+AQ1819+AQ1825+AQ1830+AQ1837+AQ1842+AQ1847+AQ1852+AQ1857+AQ1862+AQ1868+AQ1873+AQ1878+AQ1883+AQ1888+AQ1893+AQ1899+AQ1903+AQ1907+AQ1912+AQ1916+AQ1920</f>
        <v>0</v>
      </c>
      <c r="AR1921" s="186"/>
      <c r="AS1921" s="187">
        <f>AS1814+AS1819+AS1825+AS1830+AS1837+AS1842+AS1847+AS1852+AS1857+AS1862+AS1868+AS1873+AS1878+AS1883+AS1888+AS1893+AS1899+AS1903+AS1907+AS1912+AS1916+AS1920</f>
        <v>0</v>
      </c>
      <c r="AT1921" s="187">
        <f>AT1814+AT1819+AT1825+AT1830+AT1837+AT1842+AT1847+AT1852+AT1857+AT1862+AT1868+AT1873+AT1878+AT1883+AT1888+AT1893+AT1899+AT1903+AT1907+AT1912+AT1916+AT1920</f>
        <v>0</v>
      </c>
      <c r="AU1921" s="186"/>
      <c r="AV1921" s="187">
        <f>AV1814+AV1819+AV1825+AV1830+AV1837+AV1842+AV1847+AV1852+AV1857+AV1862+AV1868+AV1873+AV1878+AV1883+AV1888+AV1893+AV1899+AV1903+AV1907+AV1912+AV1916+AV1920</f>
        <v>0</v>
      </c>
      <c r="AW1921" s="187">
        <f>AW1814+AW1819+AW1825+AW1830+AW1837+AW1842+AW1847+AW1852+AW1857+AW1862+AW1868+AW1873+AW1878+AW1883+AW1888+AW1893+AW1899+AW1903+AW1907+AW1912+AW1916+AW1920</f>
        <v>0</v>
      </c>
      <c r="AX1921" s="186"/>
      <c r="AY1921" s="187">
        <f>AY1814+AY1819+AY1825+AY1830+AY1837+AY1842+AY1847+AY1852+AY1857+AY1862+AY1868+AY1873+AY1878+AY1883+AY1888+AY1893+AY1899+AY1903+AY1907+AY1912+AY1916+AY1920</f>
        <v>0</v>
      </c>
      <c r="AZ1921" s="187">
        <f>AZ1814+AZ1819+AZ1825+AZ1830+AZ1837+AZ1842+AZ1847+AZ1852+AZ1857+AZ1862+AZ1868+AZ1873+AZ1878+AZ1883+AZ1888+AZ1893+AZ1899+AZ1903+AZ1907+AZ1912+AZ1916+AZ1920</f>
        <v>0</v>
      </c>
      <c r="BA1921" s="186"/>
      <c r="BB1921" s="187">
        <f>BB1814+BB1819+BB1825+BB1830+BB1837+BB1842+BB1847+BB1852+BB1857+BB1862+BB1868+BB1873+BB1878+BB1883+BB1888+BB1893+BB1899+BB1903+BB1907+BB1912+BB1916+BB1920</f>
        <v>0</v>
      </c>
      <c r="BC1921" s="187">
        <f>BC1814+BC1819+BC1825+BC1830+BC1837+BC1842+BC1847+BC1852+BC1857+BC1862+BC1868+BC1873+BC1878+BC1883+BC1888+BC1893+BC1899+BC1903+BC1907+BC1912+BC1916+BC1920</f>
        <v>0</v>
      </c>
      <c r="BD1921" s="186"/>
      <c r="BE1921" s="187">
        <f>BE1814+BE1819+BE1825+BE1830+BE1837+BE1842+BE1847+BE1852+BE1857+BE1862+BE1868+BE1873+BE1878+BE1883+BE1888+BE1893+BE1899+BE1903+BE1907+BE1912+BE1916+BE1920</f>
        <v>0</v>
      </c>
      <c r="BF1921" s="187">
        <f>BF1814+BF1819+BF1825+BF1830+BF1837+BF1842+BF1847+BF1852+BF1857+BF1862+BF1868+BF1873+BF1878+BF1883+BF1888+BF1893+BF1899+BF1903+BF1907+BF1912+BF1916+BF1920</f>
        <v>0</v>
      </c>
      <c r="BG1921" s="186"/>
      <c r="BH1921" s="187">
        <f>BH1814+BH1819+BH1825+BH1830+BH1837+BH1842+BH1847+BH1852+BH1857+BH1862+BH1868+BH1873+BH1878+BH1883+BH1888+BH1893+BH1899+BH1903+BH1907+BH1912+BH1916+BH1920</f>
        <v>0</v>
      </c>
      <c r="BI1921" s="187">
        <f>BI1814+BI1819+BI1825+BI1830+BI1837+BI1842+BI1847+BI1852+BI1857+BI1862+BI1868+BI1873+BI1878+BI1883+BI1888+BI1893+BI1899+BI1903+BI1907+BI1912+BI1916+BI1920</f>
        <v>0</v>
      </c>
      <c r="BJ1921" s="186"/>
      <c r="BK1921" s="187">
        <f>BK1814+BK1819+BK1825+BK1830+BK1837+BK1842+BK1847+BK1852+BK1857+BK1862+BK1868+BK1873+BK1878+BK1883+BK1888+BK1893+BK1899+BK1903+BK1907+BK1912+BK1916+BK1920</f>
        <v>0</v>
      </c>
      <c r="BL1921" s="187">
        <f>BL1814+BL1819+BL1825+BL1830+BL1837+BL1842+BL1847+BL1852+BL1857+BL1862+BL1868+BL1873+BL1878+BL1883+BL1888+BL1893+BL1899+BL1903+BL1907+BL1912+BL1916+BL1920</f>
        <v>0</v>
      </c>
      <c r="BM1921" s="186"/>
      <c r="BN1921" s="186"/>
      <c r="BO1921" s="186"/>
      <c r="BP1921" s="186"/>
      <c r="BQ1921" s="187">
        <f t="shared" ref="BQ1921:CD1921" si="2515">BQ1814+BQ1819+BQ1825+BQ1830+BQ1837+BQ1842+BQ1847+BQ1852+BQ1857+BQ1862+BQ1868+BQ1873+BQ1878+BQ1883+BQ1888+BQ1893+BQ1899+BQ1903+BQ1907+BQ1912+BQ1916+BQ1920</f>
        <v>0</v>
      </c>
      <c r="BR1921" s="187"/>
      <c r="BS1921" s="187">
        <f t="shared" si="2515"/>
        <v>0</v>
      </c>
      <c r="BT1921" s="187">
        <f t="shared" si="2515"/>
        <v>0</v>
      </c>
      <c r="BU1921" s="187">
        <f t="shared" si="2515"/>
        <v>0</v>
      </c>
      <c r="BV1921" s="187">
        <f t="shared" si="2515"/>
        <v>0</v>
      </c>
      <c r="BW1921" s="187">
        <f t="shared" si="2515"/>
        <v>0</v>
      </c>
      <c r="BX1921" s="187">
        <f>BX1814+BX1819+BX1825+BX1830+BX1837+BX1842+BX1847+BX1852+BX1857+BX1862+BX1868+BX1873+BX1878+BX1883+BX1888+BX1893+BX1899+BX1903+BX1907+BX1912+BX1916+BX1920</f>
        <v>0</v>
      </c>
      <c r="BY1921" s="187">
        <f>BY1814+BY1819+BY1825+BY1830+BY1837+BY1842+BY1847+BY1852+BY1857+BY1862+BY1868+BY1873+BY1878+BY1883+BY1888+BY1893+BY1899+BY1903+BY1907+BY1912+BY1916+BY1920</f>
        <v>0</v>
      </c>
      <c r="BZ1921" s="187">
        <f t="shared" si="2515"/>
        <v>0</v>
      </c>
      <c r="CA1921" s="187">
        <f t="shared" si="2515"/>
        <v>0</v>
      </c>
      <c r="CB1921" s="187">
        <f t="shared" si="2515"/>
        <v>0</v>
      </c>
      <c r="CC1921" s="187">
        <f t="shared" si="2515"/>
        <v>0</v>
      </c>
      <c r="CD1921" s="187">
        <f t="shared" si="2515"/>
        <v>0</v>
      </c>
      <c r="CE1921" s="187">
        <f>CE1814+CE1819+CE1825+CE1830+CE1837+CE1842+CE1847+CE1852+CE1857+CE1862+CE1868+CE1873+CE1878+CE1883+CE1888+CE1893+CE1899+CE1903+CE1907+CE1912+CE1916+CE1920</f>
        <v>0</v>
      </c>
      <c r="CF1921" s="187"/>
      <c r="CG1921" s="187"/>
      <c r="CH1921" s="187"/>
      <c r="CI1921" s="186"/>
      <c r="CJ1921" s="186"/>
      <c r="CK1921" s="188"/>
    </row>
    <row r="1922" spans="1:89" collapsed="1">
      <c r="A1922" s="373" t="s">
        <v>351</v>
      </c>
      <c r="AX1922" s="393"/>
    </row>
    <row r="1923" spans="1:89">
      <c r="A1923" s="5" t="s">
        <v>466</v>
      </c>
      <c r="AX1923" s="394"/>
      <c r="AY1923" s="388"/>
      <c r="AZ1923" s="388">
        <f>AZ8-AZ47-AZ160</f>
        <v>136.64769128580093</v>
      </c>
      <c r="BA1923" s="387">
        <f>BA8-BA47-BA160</f>
        <v>33.718627999999995</v>
      </c>
      <c r="BB1923" s="388"/>
      <c r="BC1923" s="388">
        <f>BC8-BC47-BC160</f>
        <v>120.71494763408425</v>
      </c>
      <c r="BD1923" s="387">
        <f>BD8-BD47-BD160</f>
        <v>30.552752000000002</v>
      </c>
      <c r="BE1923" s="388"/>
      <c r="BF1923" s="388">
        <f>BF8-BF47-BF160</f>
        <v>115.16035536657255</v>
      </c>
      <c r="BG1923" s="387">
        <f>BG8-BG47-BG160</f>
        <v>27.676613999999997</v>
      </c>
      <c r="BH1923" s="388"/>
      <c r="BI1923" s="388">
        <f>BI8-BI47-BI160</f>
        <v>109.85883232952348</v>
      </c>
      <c r="BJ1923" s="387">
        <f>BJ8-BJ47-BJ160</f>
        <v>26.309284000000002</v>
      </c>
      <c r="BK1923" s="388"/>
      <c r="BL1923" s="388">
        <f>BL8-BL47-BL160</f>
        <v>109.73494185998334</v>
      </c>
      <c r="BR1923" s="249"/>
      <c r="BS1923" s="249"/>
      <c r="BT1923" s="249"/>
      <c r="BU1923" s="249"/>
      <c r="BV1923" s="249"/>
      <c r="BW1923" s="249"/>
      <c r="BX1923" s="249"/>
      <c r="BY1923" s="249"/>
    </row>
    <row r="1924" spans="1:89">
      <c r="A1924" s="5" t="s">
        <v>469</v>
      </c>
      <c r="B1924" s="220"/>
      <c r="D1924" s="220"/>
      <c r="E1924" s="220"/>
      <c r="AK1924">
        <v>-4.3938176796493041E-2</v>
      </c>
      <c r="AL1924" s="587"/>
      <c r="AM1924" s="587"/>
      <c r="AX1924" s="392"/>
      <c r="AY1924" s="389"/>
      <c r="AZ1924" s="389">
        <v>144.67757892774824</v>
      </c>
      <c r="BA1924" s="389">
        <v>32.065176399999984</v>
      </c>
      <c r="BB1924" s="389"/>
      <c r="BC1924" s="389">
        <v>108.77886841767041</v>
      </c>
      <c r="BD1924" s="389">
        <v>27.746282319999999</v>
      </c>
      <c r="BE1924" s="389"/>
      <c r="BF1924" s="389">
        <v>96.078130905186768</v>
      </c>
      <c r="BG1924" s="389">
        <v>23.949244047944152</v>
      </c>
      <c r="BH1924" s="389"/>
      <c r="BI1924" s="389">
        <v>84.645693813793926</v>
      </c>
      <c r="BJ1924" s="389">
        <v>20.479583191999986</v>
      </c>
      <c r="BK1924" s="389"/>
      <c r="BL1924" s="389">
        <v>73.874634685798384</v>
      </c>
      <c r="BR1924" s="249"/>
      <c r="BS1924" s="249"/>
      <c r="BT1924" s="249"/>
      <c r="BU1924" s="249"/>
      <c r="BV1924" s="249"/>
      <c r="BW1924" s="249"/>
      <c r="BX1924" s="249"/>
      <c r="BY1924" s="249"/>
    </row>
    <row r="1925" spans="1:89">
      <c r="B1925" s="220"/>
      <c r="D1925" s="220"/>
      <c r="E1925" s="220"/>
      <c r="F1925" s="220"/>
      <c r="G1925" s="220"/>
      <c r="J1925" s="220"/>
      <c r="K1925" s="220"/>
      <c r="L1925" s="220"/>
      <c r="M1925" s="220"/>
      <c r="N1925" s="220"/>
      <c r="O1925" s="220"/>
      <c r="P1925" s="220"/>
      <c r="Q1925" s="220"/>
      <c r="R1925" s="220"/>
      <c r="T1925" s="220"/>
      <c r="U1925" s="220"/>
      <c r="V1925" s="220"/>
      <c r="W1925" s="220"/>
      <c r="X1925" s="220"/>
      <c r="Y1925" s="220"/>
      <c r="AA1925" s="220"/>
      <c r="AB1925" s="220"/>
      <c r="AI1925" s="220"/>
      <c r="AJ1925" s="220"/>
      <c r="AK1925" s="220"/>
      <c r="AL1925" s="220"/>
      <c r="AM1925" s="220"/>
      <c r="AN1925" s="220"/>
      <c r="AO1925" s="220"/>
      <c r="AP1925" s="220"/>
      <c r="AQ1925" s="220"/>
      <c r="AR1925" s="220"/>
      <c r="AS1925" s="220"/>
      <c r="AT1925" s="220"/>
      <c r="AU1925" s="220"/>
      <c r="AV1925" s="220"/>
      <c r="AW1925" s="361"/>
      <c r="AX1925" s="395"/>
      <c r="AY1925" s="388"/>
      <c r="AZ1925" s="390"/>
      <c r="BA1925" s="390"/>
      <c r="BB1925" s="388"/>
      <c r="BC1925" s="390"/>
      <c r="BD1925" s="390"/>
      <c r="BE1925" s="388"/>
      <c r="BF1925" s="390"/>
      <c r="BG1925" s="390"/>
      <c r="BH1925" s="388"/>
      <c r="BI1925" s="390"/>
      <c r="BJ1925" s="390"/>
      <c r="BK1925" s="388"/>
      <c r="BL1925" s="390"/>
      <c r="BM1925" s="220"/>
      <c r="BN1925" s="220"/>
      <c r="BO1925" s="220"/>
      <c r="BP1925" s="220"/>
      <c r="BQ1925" s="220"/>
      <c r="BS1925" s="220"/>
      <c r="BT1925" s="220"/>
      <c r="BU1925" s="220"/>
      <c r="BV1925" s="220"/>
      <c r="BW1925" s="220"/>
    </row>
    <row r="1926" spans="1:89">
      <c r="B1926" s="220"/>
      <c r="D1926" s="220"/>
      <c r="E1926" s="220"/>
      <c r="F1926" s="220"/>
      <c r="G1926" s="220"/>
      <c r="J1926" s="220"/>
      <c r="K1926" s="220"/>
      <c r="L1926" s="220"/>
      <c r="M1926" s="220"/>
      <c r="N1926" s="220"/>
      <c r="O1926" s="220"/>
      <c r="P1926" s="220"/>
      <c r="Q1926" s="220"/>
      <c r="R1926" s="220"/>
      <c r="T1926" s="220"/>
      <c r="U1926" s="220"/>
      <c r="V1926" s="220"/>
      <c r="W1926" s="220"/>
      <c r="X1926" s="220"/>
      <c r="Y1926" s="220"/>
      <c r="AA1926" s="220"/>
      <c r="AB1926" s="220"/>
      <c r="AI1926" s="220"/>
      <c r="AJ1926" s="220"/>
      <c r="AK1926" s="220"/>
      <c r="AL1926" s="249"/>
      <c r="AM1926" s="220"/>
      <c r="AN1926" s="249"/>
      <c r="AO1926" s="249"/>
      <c r="AP1926" s="220"/>
      <c r="AQ1926" s="249"/>
      <c r="AR1926" s="249"/>
      <c r="AS1926" s="249"/>
      <c r="AT1926" s="249"/>
      <c r="AU1926" s="249"/>
      <c r="AV1926" s="220"/>
      <c r="AW1926" s="249"/>
      <c r="AX1926" s="392"/>
      <c r="AY1926" s="388"/>
      <c r="AZ1926" s="389"/>
      <c r="BA1926" s="389"/>
      <c r="BB1926" s="388"/>
      <c r="BC1926" s="388"/>
      <c r="BD1926" s="388"/>
      <c r="BE1926" s="388"/>
      <c r="BF1926" s="388"/>
      <c r="BG1926" s="388"/>
      <c r="BH1926" s="388"/>
      <c r="BI1926" s="388"/>
      <c r="BJ1926" s="388"/>
      <c r="BK1926" s="388"/>
      <c r="BL1926" s="388"/>
      <c r="BM1926" s="220"/>
      <c r="BN1926" s="220"/>
      <c r="BO1926" s="220"/>
      <c r="BP1926" s="220"/>
      <c r="BQ1926" s="220"/>
      <c r="BS1926" s="220"/>
      <c r="BT1926" s="220"/>
      <c r="BU1926" s="220"/>
      <c r="BV1926" s="220"/>
      <c r="BW1926" s="220"/>
    </row>
    <row r="1927" spans="1:89">
      <c r="B1927" s="220"/>
      <c r="D1927" s="220"/>
      <c r="E1927" s="220"/>
      <c r="F1927" s="220"/>
      <c r="G1927" s="220"/>
      <c r="J1927" s="220"/>
      <c r="K1927" s="220"/>
      <c r="L1927" s="220"/>
      <c r="M1927" s="220"/>
      <c r="N1927" s="220"/>
      <c r="O1927" s="220"/>
      <c r="P1927" s="220"/>
      <c r="Q1927" s="220"/>
      <c r="R1927" s="220"/>
      <c r="T1927" s="220"/>
      <c r="U1927" s="220"/>
      <c r="V1927" s="220"/>
      <c r="W1927" s="220"/>
      <c r="X1927" s="220"/>
      <c r="Y1927" s="220"/>
      <c r="AA1927" s="220"/>
      <c r="AB1927" s="220"/>
      <c r="AI1927" s="220"/>
      <c r="AJ1927" s="220"/>
      <c r="AK1927" s="220"/>
      <c r="AL1927" s="220"/>
      <c r="AM1927" s="220"/>
      <c r="AN1927" s="220"/>
      <c r="AO1927" s="220"/>
      <c r="AP1927" s="220"/>
      <c r="AQ1927" s="220"/>
      <c r="AR1927" s="220"/>
      <c r="AS1927" s="220"/>
      <c r="AT1927" s="220"/>
      <c r="AU1927" s="220"/>
      <c r="AV1927" s="220"/>
      <c r="AW1927" s="361"/>
      <c r="AX1927" s="395"/>
      <c r="AY1927" s="388"/>
      <c r="AZ1927" s="390"/>
      <c r="BA1927" s="390"/>
      <c r="BB1927" s="388"/>
      <c r="BC1927" s="390"/>
      <c r="BD1927" s="390"/>
      <c r="BE1927" s="388"/>
      <c r="BF1927" s="390"/>
      <c r="BG1927" s="390"/>
      <c r="BH1927" s="388"/>
      <c r="BI1927" s="390"/>
      <c r="BJ1927" s="390"/>
      <c r="BK1927" s="388"/>
      <c r="BL1927" s="390"/>
      <c r="BM1927" s="220"/>
      <c r="BN1927" s="220"/>
      <c r="BO1927" s="220"/>
      <c r="BP1927" s="220"/>
      <c r="BQ1927" s="220"/>
      <c r="BS1927" s="220"/>
      <c r="BT1927" s="220"/>
      <c r="BU1927" s="220"/>
      <c r="BV1927" s="220"/>
      <c r="BW1927" s="220"/>
    </row>
    <row r="1928" spans="1:89">
      <c r="B1928" s="220"/>
      <c r="D1928" s="220"/>
      <c r="E1928" s="220"/>
      <c r="F1928" s="220"/>
      <c r="G1928" s="220"/>
      <c r="J1928" s="220"/>
      <c r="K1928" s="220"/>
      <c r="L1928" s="220"/>
      <c r="M1928" s="220"/>
      <c r="N1928" s="220"/>
      <c r="O1928" s="220"/>
      <c r="P1928" s="220"/>
      <c r="Q1928" s="220"/>
      <c r="R1928" s="220"/>
      <c r="T1928" s="220"/>
      <c r="U1928" s="220"/>
      <c r="V1928" s="220"/>
      <c r="W1928" s="220"/>
      <c r="X1928" s="220"/>
      <c r="Y1928" s="220"/>
      <c r="AA1928" s="220"/>
      <c r="AB1928" s="220"/>
      <c r="AI1928" s="220"/>
      <c r="AJ1928" s="220"/>
      <c r="AK1928" s="220"/>
      <c r="AL1928" s="249"/>
      <c r="AM1928" s="220"/>
      <c r="AN1928" s="249"/>
      <c r="AO1928" s="249"/>
      <c r="AP1928" s="220"/>
      <c r="AQ1928" s="249"/>
      <c r="AR1928" s="249"/>
      <c r="AS1928" s="249"/>
      <c r="AT1928" s="249"/>
      <c r="AU1928" s="249"/>
      <c r="AV1928" s="220"/>
      <c r="AW1928" s="249"/>
      <c r="AX1928" s="392"/>
      <c r="AY1928" s="388"/>
      <c r="AZ1928" s="389"/>
      <c r="BA1928" s="389"/>
      <c r="BB1928" s="388"/>
      <c r="BC1928" s="388"/>
      <c r="BD1928" s="388"/>
      <c r="BE1928" s="388"/>
      <c r="BF1928" s="388"/>
      <c r="BG1928" s="388"/>
      <c r="BH1928" s="388"/>
      <c r="BI1928" s="388"/>
      <c r="BJ1928" s="388"/>
      <c r="BK1928" s="388"/>
      <c r="BL1928" s="388"/>
      <c r="BM1928" s="220"/>
      <c r="BN1928" s="220"/>
      <c r="BO1928" s="220"/>
      <c r="BP1928" s="220"/>
      <c r="BQ1928" s="220"/>
      <c r="BS1928" s="220"/>
      <c r="BT1928" s="220"/>
      <c r="BU1928" s="220"/>
      <c r="BV1928" s="220"/>
      <c r="BW1928" s="220"/>
    </row>
  </sheetData>
  <autoFilter ref="A7:CK140"/>
  <mergeCells count="36">
    <mergeCell ref="E4:E6"/>
    <mergeCell ref="A4:A6"/>
    <mergeCell ref="B4:B6"/>
    <mergeCell ref="AA4:AA6"/>
    <mergeCell ref="T4:Z5"/>
    <mergeCell ref="G4:S5"/>
    <mergeCell ref="A39:CK39"/>
    <mergeCell ref="A152:CK152"/>
    <mergeCell ref="CK4:CK6"/>
    <mergeCell ref="AU5:AW5"/>
    <mergeCell ref="AL5:AN5"/>
    <mergeCell ref="AO5:AQ5"/>
    <mergeCell ref="AR5:AT5"/>
    <mergeCell ref="CI4:CI6"/>
    <mergeCell ref="BG5:BI5"/>
    <mergeCell ref="BM4:BM6"/>
    <mergeCell ref="BN4:BN6"/>
    <mergeCell ref="BO4:BO6"/>
    <mergeCell ref="BP4:BP6"/>
    <mergeCell ref="BZ4:CH5"/>
    <mergeCell ref="C4:C6"/>
    <mergeCell ref="D4:D6"/>
    <mergeCell ref="CJ4:CJ6"/>
    <mergeCell ref="F4:F6"/>
    <mergeCell ref="AC4:AE4"/>
    <mergeCell ref="AC5:AE5"/>
    <mergeCell ref="AF5:AH5"/>
    <mergeCell ref="AF4:AH4"/>
    <mergeCell ref="BQ4:BY5"/>
    <mergeCell ref="BJ5:BL5"/>
    <mergeCell ref="AI5:AK5"/>
    <mergeCell ref="AX5:AZ5"/>
    <mergeCell ref="BA5:BC5"/>
    <mergeCell ref="BD5:BF5"/>
    <mergeCell ref="AB4:AB6"/>
    <mergeCell ref="AI4:BI4"/>
  </mergeCells>
  <pageMargins left="0.70866141732283472" right="0.70866141732283472" top="0.74803149606299213" bottom="0.74803149606299213" header="0.31496062992125984" footer="0.31496062992125984"/>
  <pageSetup paperSize="8" scale="15" orientation="landscape" horizontalDpi="300" verticalDpi="300" r:id="rId1"/>
  <colBreaks count="2" manualBreakCount="2">
    <brk id="43" max="120" man="1"/>
    <brk id="77" max="154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S476"/>
  <sheetViews>
    <sheetView zoomScale="59" zoomScaleNormal="59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K441" sqref="K441"/>
    </sheetView>
  </sheetViews>
  <sheetFormatPr defaultColWidth="9.140625" defaultRowHeight="15" outlineLevelRow="1" outlineLevelCol="1"/>
  <cols>
    <col min="1" max="1" width="13.7109375" style="5" customWidth="1"/>
    <col min="2" max="2" width="17.7109375" style="5" customWidth="1"/>
    <col min="3" max="3" width="5.5703125" style="5" customWidth="1"/>
    <col min="4" max="4" width="30.7109375" style="5" customWidth="1"/>
    <col min="5" max="6" width="15.28515625" style="5" customWidth="1"/>
    <col min="7" max="12" width="15.28515625" style="220" customWidth="1"/>
    <col min="13" max="13" width="13.140625" style="5" customWidth="1"/>
    <col min="14" max="14" width="15.85546875" style="5" customWidth="1"/>
    <col min="15" max="15" width="13.85546875" style="5" customWidth="1"/>
    <col min="16" max="16" width="16.7109375" style="5" customWidth="1" outlineLevel="1"/>
    <col min="17" max="27" width="13.85546875" style="5" customWidth="1" outlineLevel="1"/>
    <col min="28" max="28" width="15.5703125" style="5" customWidth="1"/>
    <col min="29" max="29" width="17" style="5" customWidth="1"/>
    <col min="30" max="30" width="15.5703125" style="5" customWidth="1"/>
    <col min="31" max="39" width="13.85546875" style="5" customWidth="1"/>
    <col min="40" max="42" width="13.85546875" style="220" customWidth="1"/>
    <col min="43" max="43" width="12.7109375" style="5" bestFit="1" customWidth="1"/>
    <col min="44" max="44" width="9.140625" style="5"/>
    <col min="45" max="45" width="13.7109375" style="5" customWidth="1"/>
    <col min="46" max="16384" width="9.140625" style="5"/>
  </cols>
  <sheetData>
    <row r="1" spans="1:45">
      <c r="J1" s="399">
        <f>J9+J17+J22+'Ф2-Перечень меропр с прям зат '!AF8+'Ф2-Перечень меропр с прям зат '!AF23</f>
        <v>361.46410952256099</v>
      </c>
      <c r="K1" s="415"/>
      <c r="L1" s="415">
        <f>SUBTOTAL(9,L9:L22)</f>
        <v>880.67092341599209</v>
      </c>
      <c r="M1" s="399">
        <f>M9+M17+M22+'Ф2-Перечень меропр с прям зат '!AI8+'Ф2-Перечень меропр с прям зат '!AI23</f>
        <v>276.84903951983887</v>
      </c>
      <c r="N1" s="397"/>
      <c r="O1" s="399">
        <f>O9+O17+O22+'Ф2-Перечень меропр с прям зат '!AK8+'Ф2-Перечень меропр с прям зат '!AK23</f>
        <v>864.44291136992399</v>
      </c>
      <c r="P1" s="399">
        <f>P9+P17+P22+'Ф2-Перечень меропр с прям зат '!AL8+'Ф2-Перечень меропр с прям зат '!AL23</f>
        <v>56.504619255999998</v>
      </c>
      <c r="Q1" s="397"/>
      <c r="R1" s="399">
        <f>R9+R17+R22+'Ф2-Перечень меропр с прям зат '!AN8+'Ф2-Перечень меропр с прям зат '!AN23</f>
        <v>215.76363508045532</v>
      </c>
      <c r="S1" s="399">
        <f>S9+S17+S22+'Ф2-Перечень меропр с прям зат '!AO8+'Ф2-Перечень меропр с прям зат '!AO23</f>
        <v>46.540030655999999</v>
      </c>
      <c r="T1" s="397"/>
      <c r="U1" s="399">
        <f>U9+U17+U22+'Ф2-Перечень меропр с прям зат '!AQ8+'Ф2-Перечень меропр с прям зат '!AQ23</f>
        <v>169.1255665447994</v>
      </c>
      <c r="V1" s="399">
        <f>V9+V17+V22+'Ф2-Перечень меропр с прям зат '!AR8+'Ф2-Перечень меропр с прям зат '!AR23</f>
        <v>55.499656492</v>
      </c>
      <c r="W1" s="397"/>
      <c r="X1" s="399">
        <f>X9+X17+X22+'Ф2-Перечень меропр с прям зат '!AT8+'Ф2-Перечень меропр с прям зат '!AT23</f>
        <v>212.27465970562812</v>
      </c>
      <c r="Y1" s="399">
        <f>Y9+Y17+Y22+'Ф2-Перечень меропр с прям зат '!AU8+'Ф2-Перечень меропр с прям зат '!AU23</f>
        <v>48.744325939999996</v>
      </c>
      <c r="Z1" s="397"/>
      <c r="AA1" s="399">
        <f>AA9+AA17+AA22+'Ф2-Перечень меропр с прям зат '!AW8+'Ф2-Перечень меропр с прям зат '!AW23</f>
        <v>186.41280094626913</v>
      </c>
      <c r="AB1" s="399">
        <f>AB9+AB17+AB22+'Ф2-Перечень меропр с прям зат '!AX8+'Ф2-Перечень меропр с прям зат '!AX23</f>
        <v>207.28863234400001</v>
      </c>
      <c r="AC1" s="397"/>
      <c r="AD1" s="399">
        <f>AD9+AD17+AD22+'Ф2-Перечень меропр с прям зат '!AZ8+'Ф2-Перечень меропр с прям зат '!AZ23</f>
        <v>783.57666227715197</v>
      </c>
      <c r="AE1" s="399">
        <f>AE9+AE17+AE22+'Ф2-Перечень меропр с прям зат '!BA8+'Ф2-Перечень меропр с прям зат '!BA23</f>
        <v>239.695465144</v>
      </c>
      <c r="AF1" s="397"/>
      <c r="AG1" s="399">
        <f>AG9+AG17+AG22+'Ф2-Перечень меропр с прям зат '!BC8+'Ф2-Перечень меропр с прям зат '!BC23</f>
        <v>969.16506592278768</v>
      </c>
      <c r="AH1" s="398">
        <f>AH9+AH17+AH22+'Ф2-Перечень меропр с прям зат '!BD8+'Ф2-Перечень меропр с прям зат '!BD23</f>
        <v>262.16331014399992</v>
      </c>
      <c r="AI1" s="398"/>
      <c r="AJ1" s="399">
        <f>AJ9+AJ17+AJ22+'Ф2-Перечень меропр с прям зат '!BF8+'Ф2-Перечень меропр с прям зат '!BF23</f>
        <v>1111.5614718221293</v>
      </c>
      <c r="AK1" s="398">
        <f>AK9+AK17+AK22+'Ф2-Перечень меропр с прям зат '!BG8+'Ф2-Перечень меропр с прям зат '!BG23</f>
        <v>284.05790814400001</v>
      </c>
      <c r="AL1" s="398"/>
      <c r="AM1" s="399">
        <f>AM9+AM17+AM22+'Ф2-Перечень меропр с прям зат '!BI8+'Ф2-Перечень меропр с прям зат '!BI23</f>
        <v>1264.0154078625319</v>
      </c>
      <c r="AN1" s="398">
        <f>AN9+AN17+AN22+'Ф2-Перечень меропр с прям зат '!BJ8+'Ф2-Перечень меропр с прям зат '!BJ23</f>
        <v>289.498925144</v>
      </c>
      <c r="AO1" s="398"/>
      <c r="AP1" s="399">
        <f>AP9+AP17+AP22+'Ф2-Перечень меропр с прям зат '!BL8+'Ф2-Перечень меропр с прям зат '!BL23</f>
        <v>1348.9748993310984</v>
      </c>
      <c r="AQ1" s="445">
        <f>AB1+AE1+AH1+AK1+AN1</f>
        <v>1282.7042409199998</v>
      </c>
      <c r="AR1" s="388"/>
      <c r="AS1" s="445">
        <f>AD1+AG1+AJ1+AM1+AP1</f>
        <v>5477.2935072156997</v>
      </c>
    </row>
    <row r="2" spans="1:45">
      <c r="A2" s="20" t="s">
        <v>284</v>
      </c>
      <c r="J2" s="415">
        <f>J1+'Ф2-Перечень меропр с прям зат '!AF9+'Ф2-Перечень меропр с прям зат '!AF23</f>
        <v>455.12309861138215</v>
      </c>
      <c r="K2" s="415"/>
      <c r="L2" s="415">
        <f>L1+'Ф2-Перечень меропр с прям зат '!AH9+'Ф2-Перечень меропр с прям зат '!AH23</f>
        <v>1176.7828687196841</v>
      </c>
      <c r="M2" s="398">
        <f>M1-'Ф2-Перечень меропр с прям зат '!BX12-'Ф2-Перечень меропр с прям зат '!AI23</f>
        <v>276.27242551583885</v>
      </c>
      <c r="N2" s="398"/>
      <c r="O2" s="398">
        <f>O1-'Ф2-Перечень меропр с прям зат '!BX13-'Ф2-Перечень меропр с прям зат '!AK23</f>
        <v>860.44381754121684</v>
      </c>
      <c r="P2" s="399"/>
      <c r="Q2" s="397"/>
      <c r="R2" s="397"/>
      <c r="S2" s="397"/>
      <c r="T2" s="397"/>
      <c r="U2" s="399">
        <f>'Ф2-Перечень меропр с прям зат '!AQ49+'Ф2-Перечень меропр с прям зат '!AQ102+U71</f>
        <v>108.08158205393781</v>
      </c>
      <c r="V2" s="397"/>
      <c r="W2" s="397"/>
      <c r="X2" s="397"/>
      <c r="Y2" s="397"/>
      <c r="Z2" s="397"/>
      <c r="AA2" s="397"/>
      <c r="AB2" s="398">
        <f>AB1-'Ф2-Перечень меропр с прям зат '!AX23</f>
        <v>206.77817620000002</v>
      </c>
      <c r="AC2" s="398"/>
      <c r="AD2" s="398">
        <f>AD1-'Ф2-Перечень меропр с прям зат '!AZ23</f>
        <v>780.499404378176</v>
      </c>
      <c r="AE2" s="398">
        <f>AE1-'Ф2-Перечень меропр с прям зат '!BA23</f>
        <v>239.18500900000001</v>
      </c>
      <c r="AF2" s="398"/>
      <c r="AG2" s="398">
        <f>AG1-'Ф2-Перечень меропр с прям зат '!BC23</f>
        <v>966.0878080238117</v>
      </c>
      <c r="AH2" s="398">
        <f>AH1-'Ф2-Перечень меропр с прям зат '!BD23</f>
        <v>261.65285399999993</v>
      </c>
      <c r="AI2" s="398"/>
      <c r="AJ2" s="398">
        <f>AJ1-'Ф2-Перечень меропр с прям зат '!BF23</f>
        <v>1108.4842139231532</v>
      </c>
      <c r="AK2" s="398">
        <f>AK1-'Ф2-Перечень меропр с прям зат '!BG23</f>
        <v>283.54745200000002</v>
      </c>
      <c r="AL2" s="398"/>
      <c r="AM2" s="398">
        <f>AM1-'Ф2-Перечень меропр с прям зат '!BI23</f>
        <v>1260.9381499635558</v>
      </c>
      <c r="AN2" s="398">
        <f>AN1-'Ф2-Перечень меропр с прям зат '!BJ23</f>
        <v>288.98846900000001</v>
      </c>
      <c r="AO2" s="398"/>
      <c r="AP2" s="398">
        <f>AP1-'Ф2-Перечень меропр с прям зат '!BL23</f>
        <v>1345.8976414321223</v>
      </c>
      <c r="AQ2" s="445">
        <f>AB2+AE2+AH2+AK2+AN2</f>
        <v>1280.1519601999998</v>
      </c>
      <c r="AR2" s="388"/>
      <c r="AS2" s="445">
        <f>AD2+AG2+AJ2+AM2+AP2</f>
        <v>5461.9072177208191</v>
      </c>
    </row>
    <row r="3" spans="1:45" ht="15.75" thickBot="1"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415"/>
      <c r="AC3" s="389"/>
      <c r="AD3" s="415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</row>
    <row r="4" spans="1:45" ht="15" customHeight="1">
      <c r="A4" s="874" t="s">
        <v>286</v>
      </c>
      <c r="B4" s="877" t="s">
        <v>285</v>
      </c>
      <c r="C4" s="867" t="s">
        <v>26</v>
      </c>
      <c r="D4" s="867" t="s">
        <v>261</v>
      </c>
      <c r="E4" s="851" t="s">
        <v>300</v>
      </c>
      <c r="F4" s="839" t="s">
        <v>96</v>
      </c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  <c r="AA4" s="840"/>
      <c r="AB4" s="840"/>
      <c r="AC4" s="840"/>
      <c r="AD4" s="840"/>
      <c r="AE4" s="840"/>
      <c r="AF4" s="840"/>
      <c r="AG4" s="840"/>
      <c r="AH4" s="840"/>
      <c r="AI4" s="840"/>
      <c r="AJ4" s="840"/>
      <c r="AK4" s="840"/>
      <c r="AL4" s="840"/>
      <c r="AM4" s="840"/>
      <c r="AN4" s="840"/>
      <c r="AO4" s="840"/>
      <c r="AP4" s="909"/>
    </row>
    <row r="5" spans="1:45" ht="15" customHeight="1">
      <c r="A5" s="891"/>
      <c r="B5" s="893"/>
      <c r="C5" s="900"/>
      <c r="D5" s="900"/>
      <c r="E5" s="896"/>
      <c r="F5" s="896" t="s">
        <v>450</v>
      </c>
      <c r="G5" s="897" t="s">
        <v>453</v>
      </c>
      <c r="H5" s="897"/>
      <c r="I5" s="897"/>
      <c r="J5" s="897" t="s">
        <v>347</v>
      </c>
      <c r="K5" s="897"/>
      <c r="L5" s="897"/>
      <c r="M5" s="897" t="s">
        <v>448</v>
      </c>
      <c r="N5" s="897"/>
      <c r="O5" s="897"/>
      <c r="P5" s="899" t="s">
        <v>362</v>
      </c>
      <c r="Q5" s="899"/>
      <c r="R5" s="899"/>
      <c r="S5" s="899" t="s">
        <v>363</v>
      </c>
      <c r="T5" s="899"/>
      <c r="U5" s="899"/>
      <c r="V5" s="899" t="s">
        <v>364</v>
      </c>
      <c r="W5" s="899"/>
      <c r="X5" s="899"/>
      <c r="Y5" s="899" t="s">
        <v>365</v>
      </c>
      <c r="Z5" s="899"/>
      <c r="AA5" s="899"/>
      <c r="AB5" s="896">
        <v>2023</v>
      </c>
      <c r="AC5" s="896"/>
      <c r="AD5" s="896"/>
      <c r="AE5" s="896">
        <v>2024</v>
      </c>
      <c r="AF5" s="896"/>
      <c r="AG5" s="896"/>
      <c r="AH5" s="896">
        <v>2025</v>
      </c>
      <c r="AI5" s="896"/>
      <c r="AJ5" s="896"/>
      <c r="AK5" s="896">
        <v>2026</v>
      </c>
      <c r="AL5" s="896"/>
      <c r="AM5" s="896"/>
      <c r="AN5" s="896">
        <v>2027</v>
      </c>
      <c r="AO5" s="896"/>
      <c r="AP5" s="908"/>
    </row>
    <row r="6" spans="1:45" ht="75" customHeight="1" thickBot="1">
      <c r="A6" s="892"/>
      <c r="B6" s="894"/>
      <c r="C6" s="901"/>
      <c r="D6" s="901"/>
      <c r="E6" s="898"/>
      <c r="F6" s="898"/>
      <c r="G6" s="605" t="s">
        <v>97</v>
      </c>
      <c r="H6" s="605" t="s">
        <v>98</v>
      </c>
      <c r="I6" s="605" t="s">
        <v>99</v>
      </c>
      <c r="J6" s="461" t="s">
        <v>97</v>
      </c>
      <c r="K6" s="461" t="s">
        <v>98</v>
      </c>
      <c r="L6" s="461" t="s">
        <v>99</v>
      </c>
      <c r="M6" s="461" t="s">
        <v>97</v>
      </c>
      <c r="N6" s="461" t="s">
        <v>98</v>
      </c>
      <c r="O6" s="461" t="s">
        <v>99</v>
      </c>
      <c r="P6" s="461" t="s">
        <v>97</v>
      </c>
      <c r="Q6" s="461" t="s">
        <v>98</v>
      </c>
      <c r="R6" s="461" t="s">
        <v>99</v>
      </c>
      <c r="S6" s="461" t="s">
        <v>97</v>
      </c>
      <c r="T6" s="461" t="s">
        <v>98</v>
      </c>
      <c r="U6" s="461" t="s">
        <v>99</v>
      </c>
      <c r="V6" s="461" t="s">
        <v>97</v>
      </c>
      <c r="W6" s="461" t="s">
        <v>98</v>
      </c>
      <c r="X6" s="461" t="s">
        <v>99</v>
      </c>
      <c r="Y6" s="461" t="s">
        <v>97</v>
      </c>
      <c r="Z6" s="461" t="s">
        <v>98</v>
      </c>
      <c r="AA6" s="461" t="s">
        <v>99</v>
      </c>
      <c r="AB6" s="461" t="s">
        <v>97</v>
      </c>
      <c r="AC6" s="461" t="s">
        <v>98</v>
      </c>
      <c r="AD6" s="461" t="s">
        <v>99</v>
      </c>
      <c r="AE6" s="461" t="s">
        <v>97</v>
      </c>
      <c r="AF6" s="461" t="s">
        <v>98</v>
      </c>
      <c r="AG6" s="461" t="s">
        <v>99</v>
      </c>
      <c r="AH6" s="461" t="s">
        <v>97</v>
      </c>
      <c r="AI6" s="461" t="s">
        <v>98</v>
      </c>
      <c r="AJ6" s="461" t="s">
        <v>99</v>
      </c>
      <c r="AK6" s="461" t="s">
        <v>97</v>
      </c>
      <c r="AL6" s="461" t="s">
        <v>98</v>
      </c>
      <c r="AM6" s="461" t="s">
        <v>99</v>
      </c>
      <c r="AN6" s="461" t="s">
        <v>97</v>
      </c>
      <c r="AO6" s="461" t="s">
        <v>98</v>
      </c>
      <c r="AP6" s="462" t="s">
        <v>99</v>
      </c>
    </row>
    <row r="7" spans="1:45" ht="14.25" customHeight="1" thickBot="1">
      <c r="A7" s="76">
        <v>1</v>
      </c>
      <c r="B7" s="77">
        <v>2</v>
      </c>
      <c r="C7" s="77">
        <v>3</v>
      </c>
      <c r="D7" s="77">
        <v>4</v>
      </c>
      <c r="E7" s="77">
        <v>5</v>
      </c>
      <c r="F7" s="77">
        <v>6</v>
      </c>
      <c r="G7" s="77">
        <v>7</v>
      </c>
      <c r="H7" s="77">
        <v>8</v>
      </c>
      <c r="I7" s="77">
        <v>9</v>
      </c>
      <c r="J7" s="77">
        <f>I7+1</f>
        <v>10</v>
      </c>
      <c r="K7" s="77">
        <f t="shared" ref="K7" si="0">J7+1</f>
        <v>11</v>
      </c>
      <c r="L7" s="77">
        <f t="shared" ref="L7" si="1">K7+1</f>
        <v>12</v>
      </c>
      <c r="M7" s="77">
        <f t="shared" ref="M7" si="2">L7+1</f>
        <v>13</v>
      </c>
      <c r="N7" s="77">
        <f t="shared" ref="N7" si="3">M7+1</f>
        <v>14</v>
      </c>
      <c r="O7" s="77">
        <f t="shared" ref="O7" si="4">N7+1</f>
        <v>15</v>
      </c>
      <c r="P7" s="77">
        <f t="shared" ref="P7" si="5">O7+1</f>
        <v>16</v>
      </c>
      <c r="Q7" s="77">
        <f t="shared" ref="Q7" si="6">P7+1</f>
        <v>17</v>
      </c>
      <c r="R7" s="77">
        <f t="shared" ref="R7" si="7">Q7+1</f>
        <v>18</v>
      </c>
      <c r="S7" s="77">
        <f t="shared" ref="S7" si="8">R7+1</f>
        <v>19</v>
      </c>
      <c r="T7" s="77">
        <f t="shared" ref="T7" si="9">S7+1</f>
        <v>20</v>
      </c>
      <c r="U7" s="77">
        <f t="shared" ref="U7" si="10">T7+1</f>
        <v>21</v>
      </c>
      <c r="V7" s="77">
        <f t="shared" ref="V7" si="11">U7+1</f>
        <v>22</v>
      </c>
      <c r="W7" s="77">
        <f t="shared" ref="W7" si="12">V7+1</f>
        <v>23</v>
      </c>
      <c r="X7" s="77">
        <f t="shared" ref="X7" si="13">W7+1</f>
        <v>24</v>
      </c>
      <c r="Y7" s="77">
        <f t="shared" ref="Y7" si="14">X7+1</f>
        <v>25</v>
      </c>
      <c r="Z7" s="77">
        <f t="shared" ref="Z7" si="15">Y7+1</f>
        <v>26</v>
      </c>
      <c r="AA7" s="77">
        <f t="shared" ref="AA7" si="16">Z7+1</f>
        <v>27</v>
      </c>
      <c r="AB7" s="77">
        <f t="shared" ref="AB7" si="17">AA7+1</f>
        <v>28</v>
      </c>
      <c r="AC7" s="77">
        <f t="shared" ref="AC7" si="18">AB7+1</f>
        <v>29</v>
      </c>
      <c r="AD7" s="77">
        <f t="shared" ref="AD7" si="19">AC7+1</f>
        <v>30</v>
      </c>
      <c r="AE7" s="77">
        <f t="shared" ref="AE7" si="20">AD7+1</f>
        <v>31</v>
      </c>
      <c r="AF7" s="77">
        <f t="shared" ref="AF7" si="21">AE7+1</f>
        <v>32</v>
      </c>
      <c r="AG7" s="77">
        <f t="shared" ref="AG7" si="22">AF7+1</f>
        <v>33</v>
      </c>
      <c r="AH7" s="77">
        <f t="shared" ref="AH7" si="23">AG7+1</f>
        <v>34</v>
      </c>
      <c r="AI7" s="77">
        <f t="shared" ref="AI7" si="24">AH7+1</f>
        <v>35</v>
      </c>
      <c r="AJ7" s="77">
        <f t="shared" ref="AJ7" si="25">AI7+1</f>
        <v>36</v>
      </c>
      <c r="AK7" s="77">
        <f t="shared" ref="AK7" si="26">AJ7+1</f>
        <v>37</v>
      </c>
      <c r="AL7" s="77">
        <f t="shared" ref="AL7" si="27">AK7+1</f>
        <v>38</v>
      </c>
      <c r="AM7" s="77">
        <f t="shared" ref="AM7" si="28">AL7+1</f>
        <v>39</v>
      </c>
      <c r="AN7" s="77">
        <f t="shared" ref="AN7:AP7" si="29">AM7+1</f>
        <v>40</v>
      </c>
      <c r="AO7" s="77">
        <f t="shared" si="29"/>
        <v>41</v>
      </c>
      <c r="AP7" s="77">
        <f t="shared" si="29"/>
        <v>42</v>
      </c>
    </row>
    <row r="8" spans="1:45" s="116" customFormat="1" ht="14.25" customHeight="1">
      <c r="A8" s="904" t="s">
        <v>339</v>
      </c>
      <c r="B8" s="905"/>
      <c r="C8" s="905"/>
      <c r="D8" s="905"/>
      <c r="E8" s="905"/>
      <c r="F8" s="905"/>
      <c r="G8" s="905"/>
      <c r="H8" s="905"/>
      <c r="I8" s="905"/>
      <c r="J8" s="905"/>
      <c r="K8" s="905"/>
      <c r="L8" s="905"/>
      <c r="M8" s="905"/>
      <c r="N8" s="905"/>
      <c r="O8" s="905"/>
      <c r="P8" s="905"/>
      <c r="Q8" s="905"/>
      <c r="R8" s="905"/>
      <c r="S8" s="905"/>
      <c r="T8" s="905"/>
      <c r="U8" s="905"/>
      <c r="V8" s="905"/>
      <c r="W8" s="905"/>
      <c r="X8" s="905"/>
      <c r="Y8" s="905"/>
      <c r="Z8" s="905"/>
      <c r="AA8" s="905"/>
      <c r="AB8" s="905"/>
      <c r="AC8" s="905"/>
      <c r="AD8" s="905"/>
      <c r="AE8" s="905"/>
      <c r="AF8" s="905"/>
      <c r="AG8" s="905"/>
      <c r="AH8" s="905"/>
      <c r="AI8" s="905"/>
      <c r="AJ8" s="905"/>
      <c r="AK8" s="905"/>
      <c r="AL8" s="905"/>
      <c r="AM8" s="905"/>
      <c r="AN8" s="905"/>
      <c r="AO8" s="905"/>
      <c r="AP8" s="905"/>
    </row>
    <row r="9" spans="1:45" ht="36.950000000000003" customHeight="1">
      <c r="A9" s="895"/>
      <c r="B9" s="895"/>
      <c r="C9" s="906">
        <v>1</v>
      </c>
      <c r="D9" s="902" t="s">
        <v>108</v>
      </c>
      <c r="E9" s="475" t="s">
        <v>117</v>
      </c>
      <c r="F9" s="497">
        <f>AB9+AE9+AH9+M9+J9</f>
        <v>80.339550552329058</v>
      </c>
      <c r="G9" s="476">
        <f>G73+G29</f>
        <v>25.837519499999999</v>
      </c>
      <c r="H9" s="476">
        <f t="shared" ref="H9:AP9" si="30">H73+H29</f>
        <v>8901.0254677500016</v>
      </c>
      <c r="I9" s="476">
        <f t="shared" si="30"/>
        <v>75.385738127810001</v>
      </c>
      <c r="J9" s="476">
        <f t="shared" si="30"/>
        <v>33.685650379504295</v>
      </c>
      <c r="K9" s="476">
        <f t="shared" si="30"/>
        <v>11604.706555739231</v>
      </c>
      <c r="L9" s="476">
        <f t="shared" si="30"/>
        <v>104.90244663184961</v>
      </c>
      <c r="M9" s="476">
        <f t="shared" si="30"/>
        <v>24.595047172824771</v>
      </c>
      <c r="N9" s="476">
        <f t="shared" si="30"/>
        <v>8472.9937510381314</v>
      </c>
      <c r="O9" s="476">
        <f t="shared" si="30"/>
        <v>70.804932712647201</v>
      </c>
      <c r="P9" s="476">
        <f t="shared" si="30"/>
        <v>1.3293500000000003</v>
      </c>
      <c r="Q9" s="476">
        <f t="shared" si="30"/>
        <v>457.96107500000005</v>
      </c>
      <c r="R9" s="476">
        <f t="shared" si="30"/>
        <v>4.3687468965566234</v>
      </c>
      <c r="S9" s="476">
        <f t="shared" si="30"/>
        <v>1.3506250000000002</v>
      </c>
      <c r="T9" s="476">
        <f t="shared" si="30"/>
        <v>465.29031250000003</v>
      </c>
      <c r="U9" s="476">
        <f t="shared" si="30"/>
        <v>4.1843704159902666</v>
      </c>
      <c r="V9" s="476">
        <f t="shared" si="30"/>
        <v>1.3863900000000002</v>
      </c>
      <c r="W9" s="476">
        <f t="shared" si="30"/>
        <v>477.611355</v>
      </c>
      <c r="X9" s="476">
        <f t="shared" si="30"/>
        <v>4.5647720175999957</v>
      </c>
      <c r="Y9" s="476">
        <f t="shared" si="30"/>
        <v>1.4261800000000002</v>
      </c>
      <c r="Z9" s="476">
        <f t="shared" si="30"/>
        <v>491.31901000000005</v>
      </c>
      <c r="AA9" s="476">
        <f t="shared" si="30"/>
        <v>4.757967808574314</v>
      </c>
      <c r="AB9" s="476">
        <f t="shared" si="30"/>
        <v>5.4925450000000007</v>
      </c>
      <c r="AC9" s="476">
        <f t="shared" si="30"/>
        <v>1892.1817525000001</v>
      </c>
      <c r="AD9" s="476">
        <f t="shared" si="30"/>
        <v>17.875857138721202</v>
      </c>
      <c r="AE9" s="476">
        <f t="shared" si="30"/>
        <v>8.0237739999999995</v>
      </c>
      <c r="AF9" s="476">
        <f t="shared" si="30"/>
        <v>2764.1901430000003</v>
      </c>
      <c r="AG9" s="476">
        <f t="shared" si="30"/>
        <v>28.04927183158614</v>
      </c>
      <c r="AH9" s="476">
        <f t="shared" si="30"/>
        <v>8.5425340000000016</v>
      </c>
      <c r="AI9" s="476">
        <f t="shared" si="30"/>
        <v>2942.902963</v>
      </c>
      <c r="AJ9" s="476">
        <f t="shared" si="30"/>
        <v>31.36938434587233</v>
      </c>
      <c r="AK9" s="476">
        <f t="shared" si="30"/>
        <v>8.5425340000000016</v>
      </c>
      <c r="AL9" s="476">
        <f t="shared" si="30"/>
        <v>2942.902963</v>
      </c>
      <c r="AM9" s="476">
        <f t="shared" si="30"/>
        <v>32.961822775233031</v>
      </c>
      <c r="AN9" s="476">
        <f t="shared" si="30"/>
        <v>8.5425340000000016</v>
      </c>
      <c r="AO9" s="476">
        <f t="shared" si="30"/>
        <v>2942.902963</v>
      </c>
      <c r="AP9" s="476">
        <f t="shared" si="30"/>
        <v>34.637871993710057</v>
      </c>
    </row>
    <row r="10" spans="1:45" ht="36.950000000000003" customHeight="1">
      <c r="A10" s="885"/>
      <c r="B10" s="885"/>
      <c r="C10" s="907"/>
      <c r="D10" s="903"/>
      <c r="E10" s="477" t="s">
        <v>308</v>
      </c>
      <c r="F10" s="498">
        <f t="shared" ref="F10:F26" si="31">AB10+AE10+AH10+M10+J10</f>
        <v>0</v>
      </c>
      <c r="G10" s="476">
        <f>G74+G30</f>
        <v>0</v>
      </c>
      <c r="H10" s="476">
        <f t="shared" ref="H10:AP10" si="32">H74+H30</f>
        <v>0</v>
      </c>
      <c r="I10" s="476">
        <f t="shared" si="32"/>
        <v>0</v>
      </c>
      <c r="J10" s="476">
        <f t="shared" si="32"/>
        <v>0</v>
      </c>
      <c r="K10" s="476">
        <f t="shared" si="32"/>
        <v>0</v>
      </c>
      <c r="L10" s="476">
        <f t="shared" si="32"/>
        <v>0</v>
      </c>
      <c r="M10" s="476">
        <f t="shared" si="32"/>
        <v>0</v>
      </c>
      <c r="N10" s="476">
        <f t="shared" si="32"/>
        <v>0</v>
      </c>
      <c r="O10" s="476">
        <f t="shared" si="32"/>
        <v>0</v>
      </c>
      <c r="P10" s="476">
        <f t="shared" si="32"/>
        <v>0</v>
      </c>
      <c r="Q10" s="476">
        <f t="shared" si="32"/>
        <v>0</v>
      </c>
      <c r="R10" s="476">
        <f t="shared" si="32"/>
        <v>0</v>
      </c>
      <c r="S10" s="476">
        <f t="shared" si="32"/>
        <v>0</v>
      </c>
      <c r="T10" s="476">
        <f t="shared" si="32"/>
        <v>0</v>
      </c>
      <c r="U10" s="476">
        <f t="shared" si="32"/>
        <v>0</v>
      </c>
      <c r="V10" s="476">
        <f t="shared" si="32"/>
        <v>0</v>
      </c>
      <c r="W10" s="476">
        <f t="shared" si="32"/>
        <v>0</v>
      </c>
      <c r="X10" s="476">
        <f t="shared" si="32"/>
        <v>0</v>
      </c>
      <c r="Y10" s="476">
        <f t="shared" si="32"/>
        <v>0</v>
      </c>
      <c r="Z10" s="476">
        <f t="shared" si="32"/>
        <v>0</v>
      </c>
      <c r="AA10" s="476">
        <f t="shared" si="32"/>
        <v>0</v>
      </c>
      <c r="AB10" s="476">
        <f t="shared" si="32"/>
        <v>0</v>
      </c>
      <c r="AC10" s="476">
        <f t="shared" si="32"/>
        <v>0</v>
      </c>
      <c r="AD10" s="476">
        <f t="shared" si="32"/>
        <v>0</v>
      </c>
      <c r="AE10" s="476">
        <f t="shared" si="32"/>
        <v>0</v>
      </c>
      <c r="AF10" s="476">
        <f t="shared" si="32"/>
        <v>0</v>
      </c>
      <c r="AG10" s="476">
        <f t="shared" si="32"/>
        <v>0</v>
      </c>
      <c r="AH10" s="476">
        <f t="shared" si="32"/>
        <v>0</v>
      </c>
      <c r="AI10" s="476">
        <f t="shared" si="32"/>
        <v>0</v>
      </c>
      <c r="AJ10" s="476">
        <f t="shared" si="32"/>
        <v>0</v>
      </c>
      <c r="AK10" s="476">
        <f t="shared" si="32"/>
        <v>0</v>
      </c>
      <c r="AL10" s="476">
        <f t="shared" si="32"/>
        <v>0</v>
      </c>
      <c r="AM10" s="476">
        <f t="shared" si="32"/>
        <v>0</v>
      </c>
      <c r="AN10" s="476">
        <f t="shared" si="32"/>
        <v>0</v>
      </c>
      <c r="AO10" s="476">
        <f t="shared" si="32"/>
        <v>0</v>
      </c>
      <c r="AP10" s="476">
        <f t="shared" si="32"/>
        <v>0</v>
      </c>
    </row>
    <row r="11" spans="1:45" ht="36.950000000000003" customHeight="1">
      <c r="A11" s="912"/>
      <c r="B11" s="912"/>
      <c r="C11" s="720">
        <v>2</v>
      </c>
      <c r="D11" s="883" t="s">
        <v>109</v>
      </c>
      <c r="E11" s="23" t="s">
        <v>117</v>
      </c>
      <c r="F11" s="88">
        <f t="shared" si="31"/>
        <v>0</v>
      </c>
      <c r="G11" s="88">
        <f t="shared" ref="G11:G23" si="33">G115+G55</f>
        <v>0</v>
      </c>
      <c r="H11" s="88">
        <f t="shared" ref="H11:AP12" si="34">H115+H55</f>
        <v>0</v>
      </c>
      <c r="I11" s="88">
        <f t="shared" si="34"/>
        <v>0</v>
      </c>
      <c r="J11" s="314">
        <f t="shared" si="34"/>
        <v>0</v>
      </c>
      <c r="K11" s="88">
        <f t="shared" si="34"/>
        <v>0</v>
      </c>
      <c r="L11" s="88">
        <f t="shared" si="34"/>
        <v>0</v>
      </c>
      <c r="M11" s="314">
        <f t="shared" si="34"/>
        <v>0</v>
      </c>
      <c r="N11" s="88">
        <f t="shared" si="34"/>
        <v>0</v>
      </c>
      <c r="O11" s="88">
        <f t="shared" si="34"/>
        <v>0</v>
      </c>
      <c r="P11" s="88">
        <f t="shared" si="34"/>
        <v>0</v>
      </c>
      <c r="Q11" s="88">
        <f t="shared" si="34"/>
        <v>0</v>
      </c>
      <c r="R11" s="88">
        <f t="shared" si="34"/>
        <v>0</v>
      </c>
      <c r="S11" s="88">
        <f t="shared" si="34"/>
        <v>0</v>
      </c>
      <c r="T11" s="88">
        <f t="shared" si="34"/>
        <v>0</v>
      </c>
      <c r="U11" s="88">
        <f t="shared" si="34"/>
        <v>0</v>
      </c>
      <c r="V11" s="88">
        <f t="shared" si="34"/>
        <v>0</v>
      </c>
      <c r="W11" s="88">
        <f t="shared" si="34"/>
        <v>0</v>
      </c>
      <c r="X11" s="88">
        <f t="shared" si="34"/>
        <v>0</v>
      </c>
      <c r="Y11" s="88">
        <f t="shared" si="34"/>
        <v>0</v>
      </c>
      <c r="Z11" s="88">
        <f t="shared" si="34"/>
        <v>0</v>
      </c>
      <c r="AA11" s="88">
        <f t="shared" si="34"/>
        <v>0</v>
      </c>
      <c r="AB11" s="88">
        <f t="shared" si="34"/>
        <v>0</v>
      </c>
      <c r="AC11" s="88">
        <f t="shared" si="34"/>
        <v>0</v>
      </c>
      <c r="AD11" s="88">
        <f t="shared" si="34"/>
        <v>0</v>
      </c>
      <c r="AE11" s="88">
        <f t="shared" si="34"/>
        <v>0</v>
      </c>
      <c r="AF11" s="88">
        <f t="shared" si="34"/>
        <v>0</v>
      </c>
      <c r="AG11" s="88">
        <f t="shared" si="34"/>
        <v>0</v>
      </c>
      <c r="AH11" s="88">
        <f t="shared" si="34"/>
        <v>0</v>
      </c>
      <c r="AI11" s="88">
        <f t="shared" si="34"/>
        <v>0</v>
      </c>
      <c r="AJ11" s="88">
        <f t="shared" si="34"/>
        <v>0</v>
      </c>
      <c r="AK11" s="88">
        <f t="shared" si="34"/>
        <v>0</v>
      </c>
      <c r="AL11" s="88">
        <f t="shared" si="34"/>
        <v>0</v>
      </c>
      <c r="AM11" s="88">
        <f t="shared" si="34"/>
        <v>0</v>
      </c>
      <c r="AN11" s="88">
        <f t="shared" si="34"/>
        <v>0</v>
      </c>
      <c r="AO11" s="88">
        <f t="shared" si="34"/>
        <v>0</v>
      </c>
      <c r="AP11" s="88">
        <f t="shared" si="34"/>
        <v>0</v>
      </c>
    </row>
    <row r="12" spans="1:45" ht="36.950000000000003" customHeight="1">
      <c r="A12" s="885"/>
      <c r="B12" s="885"/>
      <c r="C12" s="720"/>
      <c r="D12" s="883"/>
      <c r="E12" s="23" t="s">
        <v>308</v>
      </c>
      <c r="F12" s="88">
        <f t="shared" si="31"/>
        <v>0</v>
      </c>
      <c r="G12" s="88">
        <f t="shared" si="33"/>
        <v>0</v>
      </c>
      <c r="H12" s="88">
        <f t="shared" si="34"/>
        <v>0</v>
      </c>
      <c r="I12" s="88">
        <f t="shared" si="34"/>
        <v>0</v>
      </c>
      <c r="J12" s="314">
        <f t="shared" si="34"/>
        <v>0</v>
      </c>
      <c r="K12" s="88">
        <f t="shared" si="34"/>
        <v>0</v>
      </c>
      <c r="L12" s="88">
        <f t="shared" si="34"/>
        <v>0</v>
      </c>
      <c r="M12" s="314">
        <f t="shared" si="34"/>
        <v>0</v>
      </c>
      <c r="N12" s="88">
        <f t="shared" si="34"/>
        <v>0</v>
      </c>
      <c r="O12" s="88">
        <f t="shared" si="34"/>
        <v>0</v>
      </c>
      <c r="P12" s="88">
        <f t="shared" si="34"/>
        <v>0</v>
      </c>
      <c r="Q12" s="88">
        <f t="shared" si="34"/>
        <v>0</v>
      </c>
      <c r="R12" s="88">
        <f t="shared" si="34"/>
        <v>0</v>
      </c>
      <c r="S12" s="88">
        <f t="shared" si="34"/>
        <v>0</v>
      </c>
      <c r="T12" s="88">
        <f t="shared" si="34"/>
        <v>0</v>
      </c>
      <c r="U12" s="88">
        <f t="shared" si="34"/>
        <v>0</v>
      </c>
      <c r="V12" s="88">
        <f t="shared" si="34"/>
        <v>0</v>
      </c>
      <c r="W12" s="88">
        <f t="shared" si="34"/>
        <v>0</v>
      </c>
      <c r="X12" s="88">
        <f t="shared" si="34"/>
        <v>0</v>
      </c>
      <c r="Y12" s="88">
        <f t="shared" si="34"/>
        <v>0</v>
      </c>
      <c r="Z12" s="88">
        <f t="shared" si="34"/>
        <v>0</v>
      </c>
      <c r="AA12" s="88">
        <f t="shared" si="34"/>
        <v>0</v>
      </c>
      <c r="AB12" s="88">
        <f t="shared" si="34"/>
        <v>0</v>
      </c>
      <c r="AC12" s="88">
        <f t="shared" si="34"/>
        <v>0</v>
      </c>
      <c r="AD12" s="88">
        <f t="shared" si="34"/>
        <v>0</v>
      </c>
      <c r="AE12" s="88">
        <f t="shared" si="34"/>
        <v>0</v>
      </c>
      <c r="AF12" s="88">
        <f t="shared" si="34"/>
        <v>0</v>
      </c>
      <c r="AG12" s="88">
        <f t="shared" si="34"/>
        <v>0</v>
      </c>
      <c r="AH12" s="88">
        <f t="shared" si="34"/>
        <v>0</v>
      </c>
      <c r="AI12" s="88">
        <f t="shared" si="34"/>
        <v>0</v>
      </c>
      <c r="AJ12" s="88">
        <f t="shared" si="34"/>
        <v>0</v>
      </c>
      <c r="AK12" s="88">
        <f t="shared" si="34"/>
        <v>0</v>
      </c>
      <c r="AL12" s="88">
        <f t="shared" si="34"/>
        <v>0</v>
      </c>
      <c r="AM12" s="88">
        <f t="shared" si="34"/>
        <v>0</v>
      </c>
      <c r="AN12" s="88">
        <f t="shared" si="34"/>
        <v>0</v>
      </c>
      <c r="AO12" s="88">
        <f t="shared" si="34"/>
        <v>0</v>
      </c>
      <c r="AP12" s="88">
        <f t="shared" si="34"/>
        <v>0</v>
      </c>
    </row>
    <row r="13" spans="1:45" ht="36.950000000000003" customHeight="1">
      <c r="A13" s="912"/>
      <c r="B13" s="912"/>
      <c r="C13" s="720">
        <v>3</v>
      </c>
      <c r="D13" s="915" t="s">
        <v>110</v>
      </c>
      <c r="E13" s="23" t="s">
        <v>117</v>
      </c>
      <c r="F13" s="314">
        <f t="shared" si="31"/>
        <v>0</v>
      </c>
      <c r="G13" s="314">
        <f t="shared" si="33"/>
        <v>0</v>
      </c>
      <c r="H13" s="314">
        <f t="shared" ref="H13:AP14" si="35">H117+H57</f>
        <v>0</v>
      </c>
      <c r="I13" s="314">
        <f t="shared" si="35"/>
        <v>0</v>
      </c>
      <c r="J13" s="314">
        <f t="shared" si="35"/>
        <v>0</v>
      </c>
      <c r="K13" s="314">
        <f t="shared" si="35"/>
        <v>0</v>
      </c>
      <c r="L13" s="314">
        <f t="shared" si="35"/>
        <v>0</v>
      </c>
      <c r="M13" s="314">
        <f t="shared" si="35"/>
        <v>0</v>
      </c>
      <c r="N13" s="314">
        <f t="shared" si="35"/>
        <v>0</v>
      </c>
      <c r="O13" s="314">
        <f t="shared" si="35"/>
        <v>0</v>
      </c>
      <c r="P13" s="314">
        <f t="shared" si="35"/>
        <v>0</v>
      </c>
      <c r="Q13" s="314">
        <f t="shared" si="35"/>
        <v>0</v>
      </c>
      <c r="R13" s="314">
        <f t="shared" si="35"/>
        <v>0</v>
      </c>
      <c r="S13" s="314">
        <f t="shared" si="35"/>
        <v>0</v>
      </c>
      <c r="T13" s="314">
        <f t="shared" si="35"/>
        <v>0</v>
      </c>
      <c r="U13" s="314">
        <f t="shared" si="35"/>
        <v>0</v>
      </c>
      <c r="V13" s="314">
        <f t="shared" si="35"/>
        <v>0</v>
      </c>
      <c r="W13" s="314">
        <f t="shared" si="35"/>
        <v>0</v>
      </c>
      <c r="X13" s="314">
        <f t="shared" si="35"/>
        <v>0</v>
      </c>
      <c r="Y13" s="314">
        <f t="shared" si="35"/>
        <v>0</v>
      </c>
      <c r="Z13" s="314">
        <f t="shared" si="35"/>
        <v>0</v>
      </c>
      <c r="AA13" s="314">
        <f t="shared" si="35"/>
        <v>0</v>
      </c>
      <c r="AB13" s="314">
        <f t="shared" si="35"/>
        <v>0</v>
      </c>
      <c r="AC13" s="314">
        <f t="shared" si="35"/>
        <v>0</v>
      </c>
      <c r="AD13" s="314">
        <f t="shared" si="35"/>
        <v>0</v>
      </c>
      <c r="AE13" s="314">
        <f t="shared" si="35"/>
        <v>0</v>
      </c>
      <c r="AF13" s="314">
        <f t="shared" si="35"/>
        <v>0</v>
      </c>
      <c r="AG13" s="314">
        <f t="shared" si="35"/>
        <v>0</v>
      </c>
      <c r="AH13" s="314">
        <f t="shared" si="35"/>
        <v>0</v>
      </c>
      <c r="AI13" s="314">
        <f t="shared" si="35"/>
        <v>0</v>
      </c>
      <c r="AJ13" s="314">
        <f t="shared" si="35"/>
        <v>0</v>
      </c>
      <c r="AK13" s="314">
        <f t="shared" si="35"/>
        <v>0</v>
      </c>
      <c r="AL13" s="314">
        <f t="shared" si="35"/>
        <v>0</v>
      </c>
      <c r="AM13" s="314">
        <f t="shared" si="35"/>
        <v>0</v>
      </c>
      <c r="AN13" s="314">
        <f t="shared" si="35"/>
        <v>0</v>
      </c>
      <c r="AO13" s="314">
        <f t="shared" si="35"/>
        <v>0</v>
      </c>
      <c r="AP13" s="314">
        <f t="shared" si="35"/>
        <v>0</v>
      </c>
    </row>
    <row r="14" spans="1:45" ht="36.950000000000003" customHeight="1">
      <c r="A14" s="885"/>
      <c r="B14" s="885"/>
      <c r="C14" s="720"/>
      <c r="D14" s="915"/>
      <c r="E14" s="23" t="s">
        <v>308</v>
      </c>
      <c r="F14" s="314">
        <f t="shared" si="31"/>
        <v>0</v>
      </c>
      <c r="G14" s="314">
        <f t="shared" si="33"/>
        <v>0</v>
      </c>
      <c r="H14" s="314">
        <f t="shared" si="35"/>
        <v>0</v>
      </c>
      <c r="I14" s="314">
        <f t="shared" si="35"/>
        <v>0</v>
      </c>
      <c r="J14" s="314">
        <f t="shared" si="35"/>
        <v>0</v>
      </c>
      <c r="K14" s="314">
        <f t="shared" si="35"/>
        <v>0</v>
      </c>
      <c r="L14" s="314">
        <f t="shared" si="35"/>
        <v>0</v>
      </c>
      <c r="M14" s="314">
        <f t="shared" si="35"/>
        <v>0</v>
      </c>
      <c r="N14" s="314">
        <f t="shared" si="35"/>
        <v>0</v>
      </c>
      <c r="O14" s="314">
        <f t="shared" si="35"/>
        <v>0</v>
      </c>
      <c r="P14" s="314">
        <f t="shared" si="35"/>
        <v>0</v>
      </c>
      <c r="Q14" s="314">
        <f t="shared" si="35"/>
        <v>0</v>
      </c>
      <c r="R14" s="314">
        <f t="shared" si="35"/>
        <v>0</v>
      </c>
      <c r="S14" s="314">
        <f t="shared" si="35"/>
        <v>0</v>
      </c>
      <c r="T14" s="314">
        <f t="shared" si="35"/>
        <v>0</v>
      </c>
      <c r="U14" s="314">
        <f t="shared" si="35"/>
        <v>0</v>
      </c>
      <c r="V14" s="314">
        <f t="shared" si="35"/>
        <v>0</v>
      </c>
      <c r="W14" s="314">
        <f t="shared" si="35"/>
        <v>0</v>
      </c>
      <c r="X14" s="314">
        <f t="shared" si="35"/>
        <v>0</v>
      </c>
      <c r="Y14" s="314">
        <f t="shared" si="35"/>
        <v>0</v>
      </c>
      <c r="Z14" s="314">
        <f t="shared" si="35"/>
        <v>0</v>
      </c>
      <c r="AA14" s="314">
        <f t="shared" si="35"/>
        <v>0</v>
      </c>
      <c r="AB14" s="314">
        <f t="shared" si="35"/>
        <v>0</v>
      </c>
      <c r="AC14" s="314">
        <f t="shared" si="35"/>
        <v>0</v>
      </c>
      <c r="AD14" s="314">
        <f t="shared" si="35"/>
        <v>0</v>
      </c>
      <c r="AE14" s="314">
        <f t="shared" si="35"/>
        <v>0</v>
      </c>
      <c r="AF14" s="314">
        <f t="shared" si="35"/>
        <v>0</v>
      </c>
      <c r="AG14" s="314">
        <f t="shared" si="35"/>
        <v>0</v>
      </c>
      <c r="AH14" s="314">
        <f t="shared" si="35"/>
        <v>0</v>
      </c>
      <c r="AI14" s="314">
        <f t="shared" si="35"/>
        <v>0</v>
      </c>
      <c r="AJ14" s="314">
        <f t="shared" si="35"/>
        <v>0</v>
      </c>
      <c r="AK14" s="314">
        <f t="shared" si="35"/>
        <v>0</v>
      </c>
      <c r="AL14" s="314">
        <f t="shared" si="35"/>
        <v>0</v>
      </c>
      <c r="AM14" s="314">
        <f t="shared" si="35"/>
        <v>0</v>
      </c>
      <c r="AN14" s="314">
        <f t="shared" si="35"/>
        <v>0</v>
      </c>
      <c r="AO14" s="314">
        <f t="shared" si="35"/>
        <v>0</v>
      </c>
      <c r="AP14" s="314">
        <f t="shared" si="35"/>
        <v>0</v>
      </c>
    </row>
    <row r="15" spans="1:45" ht="36.950000000000003" customHeight="1">
      <c r="A15" s="912"/>
      <c r="B15" s="912"/>
      <c r="C15" s="720">
        <v>4</v>
      </c>
      <c r="D15" s="883" t="s">
        <v>111</v>
      </c>
      <c r="E15" s="23" t="s">
        <v>117</v>
      </c>
      <c r="F15" s="314">
        <f t="shared" si="31"/>
        <v>0</v>
      </c>
      <c r="G15" s="314">
        <f t="shared" si="33"/>
        <v>0</v>
      </c>
      <c r="H15" s="314">
        <f t="shared" ref="H15:AP16" si="36">H119+H59</f>
        <v>0</v>
      </c>
      <c r="I15" s="314">
        <f t="shared" si="36"/>
        <v>0</v>
      </c>
      <c r="J15" s="314">
        <f t="shared" si="36"/>
        <v>0</v>
      </c>
      <c r="K15" s="314">
        <f t="shared" si="36"/>
        <v>0</v>
      </c>
      <c r="L15" s="314">
        <f t="shared" si="36"/>
        <v>0</v>
      </c>
      <c r="M15" s="314">
        <f t="shared" si="36"/>
        <v>0</v>
      </c>
      <c r="N15" s="314">
        <f t="shared" si="36"/>
        <v>0</v>
      </c>
      <c r="O15" s="314">
        <f t="shared" si="36"/>
        <v>0</v>
      </c>
      <c r="P15" s="314">
        <f t="shared" si="36"/>
        <v>0</v>
      </c>
      <c r="Q15" s="314">
        <f t="shared" si="36"/>
        <v>0</v>
      </c>
      <c r="R15" s="314">
        <f t="shared" si="36"/>
        <v>0</v>
      </c>
      <c r="S15" s="314">
        <f t="shared" si="36"/>
        <v>0</v>
      </c>
      <c r="T15" s="314">
        <f t="shared" si="36"/>
        <v>0</v>
      </c>
      <c r="U15" s="314">
        <f t="shared" si="36"/>
        <v>0</v>
      </c>
      <c r="V15" s="314">
        <f t="shared" si="36"/>
        <v>0</v>
      </c>
      <c r="W15" s="314">
        <f t="shared" si="36"/>
        <v>0</v>
      </c>
      <c r="X15" s="314">
        <f t="shared" si="36"/>
        <v>0</v>
      </c>
      <c r="Y15" s="314">
        <f t="shared" si="36"/>
        <v>0</v>
      </c>
      <c r="Z15" s="314">
        <f t="shared" si="36"/>
        <v>0</v>
      </c>
      <c r="AA15" s="314">
        <f t="shared" si="36"/>
        <v>0</v>
      </c>
      <c r="AB15" s="314">
        <f t="shared" si="36"/>
        <v>0</v>
      </c>
      <c r="AC15" s="314">
        <f t="shared" si="36"/>
        <v>0</v>
      </c>
      <c r="AD15" s="314">
        <f t="shared" si="36"/>
        <v>0</v>
      </c>
      <c r="AE15" s="314">
        <f t="shared" si="36"/>
        <v>0</v>
      </c>
      <c r="AF15" s="314">
        <f t="shared" si="36"/>
        <v>0</v>
      </c>
      <c r="AG15" s="314">
        <f t="shared" si="36"/>
        <v>0</v>
      </c>
      <c r="AH15" s="314">
        <f t="shared" si="36"/>
        <v>0</v>
      </c>
      <c r="AI15" s="314">
        <f t="shared" si="36"/>
        <v>0</v>
      </c>
      <c r="AJ15" s="314">
        <f t="shared" si="36"/>
        <v>0</v>
      </c>
      <c r="AK15" s="314">
        <f t="shared" si="36"/>
        <v>0</v>
      </c>
      <c r="AL15" s="314">
        <f t="shared" si="36"/>
        <v>0</v>
      </c>
      <c r="AM15" s="314">
        <f t="shared" si="36"/>
        <v>0</v>
      </c>
      <c r="AN15" s="314">
        <f t="shared" si="36"/>
        <v>0</v>
      </c>
      <c r="AO15" s="314">
        <f t="shared" si="36"/>
        <v>0</v>
      </c>
      <c r="AP15" s="314">
        <f t="shared" si="36"/>
        <v>0</v>
      </c>
    </row>
    <row r="16" spans="1:45" ht="36.950000000000003" customHeight="1">
      <c r="A16" s="885"/>
      <c r="B16" s="885"/>
      <c r="C16" s="720"/>
      <c r="D16" s="883"/>
      <c r="E16" s="23" t="s">
        <v>308</v>
      </c>
      <c r="F16" s="314">
        <f t="shared" si="31"/>
        <v>0</v>
      </c>
      <c r="G16" s="314">
        <f t="shared" si="33"/>
        <v>0</v>
      </c>
      <c r="H16" s="314">
        <f t="shared" si="36"/>
        <v>0</v>
      </c>
      <c r="I16" s="314">
        <f t="shared" si="36"/>
        <v>0</v>
      </c>
      <c r="J16" s="314">
        <f t="shared" si="36"/>
        <v>0</v>
      </c>
      <c r="K16" s="314">
        <f t="shared" si="36"/>
        <v>0</v>
      </c>
      <c r="L16" s="314">
        <f t="shared" si="36"/>
        <v>0</v>
      </c>
      <c r="M16" s="314">
        <f t="shared" si="36"/>
        <v>0</v>
      </c>
      <c r="N16" s="314">
        <f t="shared" si="36"/>
        <v>0</v>
      </c>
      <c r="O16" s="314">
        <f t="shared" si="36"/>
        <v>0</v>
      </c>
      <c r="P16" s="314">
        <f t="shared" si="36"/>
        <v>0</v>
      </c>
      <c r="Q16" s="314">
        <f t="shared" si="36"/>
        <v>0</v>
      </c>
      <c r="R16" s="314">
        <f t="shared" si="36"/>
        <v>0</v>
      </c>
      <c r="S16" s="314">
        <f t="shared" si="36"/>
        <v>0</v>
      </c>
      <c r="T16" s="314">
        <f t="shared" si="36"/>
        <v>0</v>
      </c>
      <c r="U16" s="314">
        <f t="shared" si="36"/>
        <v>0</v>
      </c>
      <c r="V16" s="314">
        <f t="shared" si="36"/>
        <v>0</v>
      </c>
      <c r="W16" s="314">
        <f t="shared" si="36"/>
        <v>0</v>
      </c>
      <c r="X16" s="314">
        <f t="shared" si="36"/>
        <v>0</v>
      </c>
      <c r="Y16" s="314">
        <f t="shared" si="36"/>
        <v>0</v>
      </c>
      <c r="Z16" s="314">
        <f t="shared" si="36"/>
        <v>0</v>
      </c>
      <c r="AA16" s="314">
        <f t="shared" si="36"/>
        <v>0</v>
      </c>
      <c r="AB16" s="314">
        <f t="shared" si="36"/>
        <v>0</v>
      </c>
      <c r="AC16" s="314">
        <f t="shared" si="36"/>
        <v>0</v>
      </c>
      <c r="AD16" s="314">
        <f t="shared" si="36"/>
        <v>0</v>
      </c>
      <c r="AE16" s="314">
        <f t="shared" si="36"/>
        <v>0</v>
      </c>
      <c r="AF16" s="314">
        <f t="shared" si="36"/>
        <v>0</v>
      </c>
      <c r="AG16" s="314">
        <f t="shared" si="36"/>
        <v>0</v>
      </c>
      <c r="AH16" s="314">
        <f t="shared" si="36"/>
        <v>0</v>
      </c>
      <c r="AI16" s="314">
        <f t="shared" si="36"/>
        <v>0</v>
      </c>
      <c r="AJ16" s="314">
        <f t="shared" si="36"/>
        <v>0</v>
      </c>
      <c r="AK16" s="314">
        <f t="shared" si="36"/>
        <v>0</v>
      </c>
      <c r="AL16" s="314">
        <f t="shared" si="36"/>
        <v>0</v>
      </c>
      <c r="AM16" s="314">
        <f t="shared" si="36"/>
        <v>0</v>
      </c>
      <c r="AN16" s="314">
        <f t="shared" si="36"/>
        <v>0</v>
      </c>
      <c r="AO16" s="314">
        <f t="shared" si="36"/>
        <v>0</v>
      </c>
      <c r="AP16" s="314">
        <f t="shared" si="36"/>
        <v>0</v>
      </c>
    </row>
    <row r="17" spans="1:44" ht="50.25" customHeight="1">
      <c r="A17" s="8"/>
      <c r="B17" s="8"/>
      <c r="C17" s="481">
        <v>5</v>
      </c>
      <c r="D17" s="455" t="s">
        <v>353</v>
      </c>
      <c r="E17" s="86" t="s">
        <v>117</v>
      </c>
      <c r="F17" s="499">
        <f t="shared" si="31"/>
        <v>932.21627541369696</v>
      </c>
      <c r="G17" s="478">
        <f t="shared" si="33"/>
        <v>185.816</v>
      </c>
      <c r="H17" s="478">
        <f t="shared" ref="H17:AP17" si="37">H121+H61</f>
        <v>64013.612000000001</v>
      </c>
      <c r="I17" s="478">
        <f t="shared" si="37"/>
        <v>534.55330889167999</v>
      </c>
      <c r="J17" s="499">
        <f t="shared" si="37"/>
        <v>231.48979565423551</v>
      </c>
      <c r="K17" s="478">
        <f t="shared" si="37"/>
        <v>79748.234602884128</v>
      </c>
      <c r="L17" s="478">
        <f t="shared" si="37"/>
        <v>767.23698936816209</v>
      </c>
      <c r="M17" s="499">
        <f t="shared" si="37"/>
        <v>143.29888075946144</v>
      </c>
      <c r="N17" s="478">
        <f t="shared" si="37"/>
        <v>49366.464421634468</v>
      </c>
      <c r="O17" s="478">
        <f t="shared" si="37"/>
        <v>421.9067001805571</v>
      </c>
      <c r="P17" s="478">
        <f t="shared" si="37"/>
        <v>45.522033999999998</v>
      </c>
      <c r="Q17" s="478">
        <f t="shared" si="37"/>
        <v>15682.340713</v>
      </c>
      <c r="R17" s="478">
        <f t="shared" si="37"/>
        <v>173.50141967188478</v>
      </c>
      <c r="S17" s="478">
        <f t="shared" si="37"/>
        <v>32.534101</v>
      </c>
      <c r="T17" s="478">
        <f t="shared" si="37"/>
        <v>11207.997794499999</v>
      </c>
      <c r="U17" s="478">
        <f t="shared" si="37"/>
        <v>117.77435193783694</v>
      </c>
      <c r="V17" s="478">
        <f t="shared" si="37"/>
        <v>41.922708</v>
      </c>
      <c r="W17" s="478">
        <f t="shared" si="37"/>
        <v>14442.372906000001</v>
      </c>
      <c r="X17" s="478">
        <f t="shared" si="37"/>
        <v>160.82433310586123</v>
      </c>
      <c r="Y17" s="478">
        <f t="shared" si="37"/>
        <v>32.396908999999994</v>
      </c>
      <c r="Z17" s="478">
        <f t="shared" si="37"/>
        <v>11160.735150499999</v>
      </c>
      <c r="AA17" s="478">
        <f t="shared" si="37"/>
        <v>126.74296704399198</v>
      </c>
      <c r="AB17" s="478">
        <f t="shared" si="37"/>
        <v>152.37575200000001</v>
      </c>
      <c r="AC17" s="478">
        <f t="shared" si="37"/>
        <v>52493.446564000005</v>
      </c>
      <c r="AD17" s="478">
        <f t="shared" si="37"/>
        <v>578.84307175957497</v>
      </c>
      <c r="AE17" s="478">
        <f t="shared" si="37"/>
        <v>189.684392</v>
      </c>
      <c r="AF17" s="478">
        <f t="shared" si="37"/>
        <v>65346.273044000001</v>
      </c>
      <c r="AG17" s="478">
        <f t="shared" si="37"/>
        <v>771.71083952486038</v>
      </c>
      <c r="AH17" s="478">
        <f t="shared" si="37"/>
        <v>215.36745499999998</v>
      </c>
      <c r="AI17" s="478">
        <f t="shared" si="37"/>
        <v>74194.088247499982</v>
      </c>
      <c r="AJ17" s="478">
        <f t="shared" si="37"/>
        <v>917.96851674582842</v>
      </c>
      <c r="AK17" s="478">
        <f t="shared" si="37"/>
        <v>240.647468</v>
      </c>
      <c r="AL17" s="478">
        <f t="shared" si="37"/>
        <v>82903.052726000009</v>
      </c>
      <c r="AM17" s="478">
        <f t="shared" si="37"/>
        <v>1075.6908779331779</v>
      </c>
      <c r="AN17" s="478">
        <f t="shared" si="37"/>
        <v>247.91201799999996</v>
      </c>
      <c r="AO17" s="478">
        <f t="shared" si="37"/>
        <v>85405.69020099999</v>
      </c>
      <c r="AP17" s="478">
        <f t="shared" si="37"/>
        <v>1160.5211142529365</v>
      </c>
    </row>
    <row r="18" spans="1:44" s="220" customFormat="1" ht="50.25" customHeight="1">
      <c r="A18" s="487"/>
      <c r="B18" s="487"/>
      <c r="C18" s="493" t="s">
        <v>91</v>
      </c>
      <c r="D18" s="486" t="s">
        <v>426</v>
      </c>
      <c r="E18" s="86" t="s">
        <v>117</v>
      </c>
      <c r="F18" s="500">
        <f t="shared" si="31"/>
        <v>400.66263900000001</v>
      </c>
      <c r="G18" s="613">
        <f t="shared" si="33"/>
        <v>0</v>
      </c>
      <c r="H18" s="613">
        <f t="shared" ref="H18:AP19" si="38">H122+H62</f>
        <v>0</v>
      </c>
      <c r="I18" s="613">
        <f t="shared" si="38"/>
        <v>0</v>
      </c>
      <c r="J18" s="613">
        <f t="shared" si="38"/>
        <v>0</v>
      </c>
      <c r="K18" s="613">
        <f t="shared" si="38"/>
        <v>0</v>
      </c>
      <c r="L18" s="613">
        <f t="shared" si="38"/>
        <v>0</v>
      </c>
      <c r="M18" s="613">
        <f t="shared" si="38"/>
        <v>0</v>
      </c>
      <c r="N18" s="613">
        <f t="shared" si="38"/>
        <v>0</v>
      </c>
      <c r="O18" s="613">
        <f t="shared" si="38"/>
        <v>0</v>
      </c>
      <c r="P18" s="613">
        <f t="shared" si="38"/>
        <v>45.522033999999998</v>
      </c>
      <c r="Q18" s="613">
        <f t="shared" si="38"/>
        <v>15682.340713</v>
      </c>
      <c r="R18" s="613">
        <f t="shared" si="38"/>
        <v>173.50141967188478</v>
      </c>
      <c r="S18" s="613">
        <f t="shared" si="38"/>
        <v>32.534101</v>
      </c>
      <c r="T18" s="613">
        <f t="shared" si="38"/>
        <v>11207.997794499999</v>
      </c>
      <c r="U18" s="613">
        <f t="shared" si="38"/>
        <v>117.77435193783694</v>
      </c>
      <c r="V18" s="613">
        <f t="shared" si="38"/>
        <v>41.922708</v>
      </c>
      <c r="W18" s="613">
        <f t="shared" si="38"/>
        <v>14442.372906000001</v>
      </c>
      <c r="X18" s="613">
        <f t="shared" si="38"/>
        <v>160.82433310586123</v>
      </c>
      <c r="Y18" s="613">
        <f t="shared" si="38"/>
        <v>27.276242</v>
      </c>
      <c r="Z18" s="613">
        <f t="shared" si="38"/>
        <v>9396.6653689999985</v>
      </c>
      <c r="AA18" s="613">
        <f t="shared" si="38"/>
        <v>106.21132836322582</v>
      </c>
      <c r="AB18" s="613">
        <f t="shared" si="38"/>
        <v>147.25508500000001</v>
      </c>
      <c r="AC18" s="613">
        <f t="shared" si="38"/>
        <v>50729.376782500003</v>
      </c>
      <c r="AD18" s="613">
        <f t="shared" si="38"/>
        <v>558.31143307880882</v>
      </c>
      <c r="AE18" s="613">
        <f t="shared" si="38"/>
        <v>120.53523200000001</v>
      </c>
      <c r="AF18" s="613">
        <f t="shared" si="38"/>
        <v>41524.387424</v>
      </c>
      <c r="AG18" s="613">
        <f t="shared" si="38"/>
        <v>484.93730111959223</v>
      </c>
      <c r="AH18" s="613">
        <f t="shared" si="38"/>
        <v>132.872322</v>
      </c>
      <c r="AI18" s="613">
        <f t="shared" si="38"/>
        <v>45774.514928999997</v>
      </c>
      <c r="AJ18" s="613">
        <f t="shared" si="38"/>
        <v>562.33020996147241</v>
      </c>
      <c r="AK18" s="613">
        <f t="shared" si="38"/>
        <v>151.984993</v>
      </c>
      <c r="AL18" s="613">
        <f t="shared" si="38"/>
        <v>52358.830088500006</v>
      </c>
      <c r="AM18" s="613">
        <f t="shared" si="38"/>
        <v>677.77961354848571</v>
      </c>
      <c r="AN18" s="613">
        <f t="shared" si="38"/>
        <v>157.11044099999998</v>
      </c>
      <c r="AO18" s="613">
        <f t="shared" si="38"/>
        <v>54124.546924499991</v>
      </c>
      <c r="AP18" s="613">
        <f t="shared" si="38"/>
        <v>733.7559686969023</v>
      </c>
    </row>
    <row r="19" spans="1:44" s="220" customFormat="1" ht="50.25" customHeight="1">
      <c r="A19" s="487"/>
      <c r="B19" s="487"/>
      <c r="C19" s="493" t="s">
        <v>92</v>
      </c>
      <c r="D19" s="486" t="s">
        <v>427</v>
      </c>
      <c r="E19" s="86" t="s">
        <v>117</v>
      </c>
      <c r="F19" s="500">
        <f t="shared" si="31"/>
        <v>156.76495999999997</v>
      </c>
      <c r="G19" s="613">
        <f t="shared" si="33"/>
        <v>0</v>
      </c>
      <c r="H19" s="613">
        <f t="shared" si="38"/>
        <v>0</v>
      </c>
      <c r="I19" s="613">
        <f t="shared" si="38"/>
        <v>0</v>
      </c>
      <c r="J19" s="613">
        <f t="shared" si="38"/>
        <v>0</v>
      </c>
      <c r="K19" s="613">
        <f t="shared" si="38"/>
        <v>0</v>
      </c>
      <c r="L19" s="613">
        <f t="shared" si="38"/>
        <v>0</v>
      </c>
      <c r="M19" s="613">
        <f t="shared" si="38"/>
        <v>0</v>
      </c>
      <c r="N19" s="613">
        <f t="shared" si="38"/>
        <v>0</v>
      </c>
      <c r="O19" s="613">
        <f t="shared" si="38"/>
        <v>0</v>
      </c>
      <c r="P19" s="613">
        <f t="shared" si="38"/>
        <v>0</v>
      </c>
      <c r="Q19" s="613">
        <f t="shared" si="38"/>
        <v>0</v>
      </c>
      <c r="R19" s="613">
        <f t="shared" si="38"/>
        <v>0</v>
      </c>
      <c r="S19" s="613">
        <f t="shared" si="38"/>
        <v>0</v>
      </c>
      <c r="T19" s="613">
        <f t="shared" si="38"/>
        <v>0</v>
      </c>
      <c r="U19" s="613">
        <f t="shared" si="38"/>
        <v>0</v>
      </c>
      <c r="V19" s="613">
        <f t="shared" si="38"/>
        <v>0</v>
      </c>
      <c r="W19" s="613">
        <f t="shared" si="38"/>
        <v>0</v>
      </c>
      <c r="X19" s="613">
        <f t="shared" si="38"/>
        <v>0</v>
      </c>
      <c r="Y19" s="613">
        <f t="shared" si="38"/>
        <v>5.1206670000000001</v>
      </c>
      <c r="Z19" s="613">
        <f t="shared" si="38"/>
        <v>1764.0697815000001</v>
      </c>
      <c r="AA19" s="613">
        <f t="shared" si="38"/>
        <v>20.531638680766161</v>
      </c>
      <c r="AB19" s="613">
        <f t="shared" si="38"/>
        <v>5.1206670000000001</v>
      </c>
      <c r="AC19" s="613">
        <f t="shared" si="38"/>
        <v>1764.0697815000001</v>
      </c>
      <c r="AD19" s="613">
        <f t="shared" si="38"/>
        <v>20.531638680766161</v>
      </c>
      <c r="AE19" s="613">
        <f t="shared" si="38"/>
        <v>69.149159999999995</v>
      </c>
      <c r="AF19" s="613">
        <f t="shared" si="38"/>
        <v>23821.885620000001</v>
      </c>
      <c r="AG19" s="613">
        <f t="shared" si="38"/>
        <v>286.77353840526808</v>
      </c>
      <c r="AH19" s="613">
        <f t="shared" si="38"/>
        <v>82.495132999999996</v>
      </c>
      <c r="AI19" s="613">
        <f t="shared" si="38"/>
        <v>28419.573318499999</v>
      </c>
      <c r="AJ19" s="613">
        <f t="shared" si="38"/>
        <v>355.63830678435613</v>
      </c>
      <c r="AK19" s="613">
        <f t="shared" si="38"/>
        <v>88.662475000000015</v>
      </c>
      <c r="AL19" s="613">
        <f t="shared" si="38"/>
        <v>30544.222637500003</v>
      </c>
      <c r="AM19" s="613">
        <f t="shared" si="38"/>
        <v>397.91126438469234</v>
      </c>
      <c r="AN19" s="613">
        <f t="shared" si="38"/>
        <v>90.80157699999998</v>
      </c>
      <c r="AO19" s="613">
        <f t="shared" si="38"/>
        <v>31281.143276499995</v>
      </c>
      <c r="AP19" s="613">
        <f t="shared" si="38"/>
        <v>426.76514555603416</v>
      </c>
    </row>
    <row r="20" spans="1:44" ht="36.950000000000003" customHeight="1">
      <c r="A20" s="912"/>
      <c r="B20" s="912"/>
      <c r="C20" s="720">
        <v>6</v>
      </c>
      <c r="D20" s="913" t="s">
        <v>112</v>
      </c>
      <c r="E20" s="23" t="s">
        <v>117</v>
      </c>
      <c r="F20" s="314">
        <f>AB20+AE20+AH20+M20+J20</f>
        <v>0</v>
      </c>
      <c r="G20" s="314">
        <f t="shared" si="33"/>
        <v>0</v>
      </c>
      <c r="H20" s="314">
        <f t="shared" ref="H20:AP20" si="39">H124+H64</f>
        <v>0</v>
      </c>
      <c r="I20" s="314">
        <f t="shared" si="39"/>
        <v>0</v>
      </c>
      <c r="J20" s="314">
        <f t="shared" si="39"/>
        <v>0</v>
      </c>
      <c r="K20" s="314">
        <f t="shared" si="39"/>
        <v>0</v>
      </c>
      <c r="L20" s="314">
        <f t="shared" si="39"/>
        <v>0</v>
      </c>
      <c r="M20" s="314">
        <f t="shared" si="39"/>
        <v>0</v>
      </c>
      <c r="N20" s="314">
        <f t="shared" si="39"/>
        <v>0</v>
      </c>
      <c r="O20" s="314">
        <f t="shared" si="39"/>
        <v>0</v>
      </c>
      <c r="P20" s="314">
        <f t="shared" si="39"/>
        <v>0</v>
      </c>
      <c r="Q20" s="314">
        <f t="shared" si="39"/>
        <v>0</v>
      </c>
      <c r="R20" s="314">
        <f t="shared" si="39"/>
        <v>0</v>
      </c>
      <c r="S20" s="314">
        <f t="shared" si="39"/>
        <v>0</v>
      </c>
      <c r="T20" s="314">
        <f t="shared" si="39"/>
        <v>0</v>
      </c>
      <c r="U20" s="314">
        <f t="shared" si="39"/>
        <v>0</v>
      </c>
      <c r="V20" s="314">
        <f t="shared" si="39"/>
        <v>0</v>
      </c>
      <c r="W20" s="314">
        <f t="shared" si="39"/>
        <v>0</v>
      </c>
      <c r="X20" s="314">
        <f t="shared" si="39"/>
        <v>0</v>
      </c>
      <c r="Y20" s="314">
        <f t="shared" si="39"/>
        <v>0</v>
      </c>
      <c r="Z20" s="314">
        <f t="shared" si="39"/>
        <v>0</v>
      </c>
      <c r="AA20" s="314">
        <f t="shared" si="39"/>
        <v>0</v>
      </c>
      <c r="AB20" s="314">
        <f t="shared" si="39"/>
        <v>0</v>
      </c>
      <c r="AC20" s="314">
        <f t="shared" si="39"/>
        <v>0</v>
      </c>
      <c r="AD20" s="314">
        <f t="shared" si="39"/>
        <v>0</v>
      </c>
      <c r="AE20" s="314">
        <f t="shared" si="39"/>
        <v>0</v>
      </c>
      <c r="AF20" s="314">
        <f t="shared" si="39"/>
        <v>0</v>
      </c>
      <c r="AG20" s="314">
        <f t="shared" si="39"/>
        <v>0</v>
      </c>
      <c r="AH20" s="314">
        <f t="shared" si="39"/>
        <v>0</v>
      </c>
      <c r="AI20" s="314">
        <f t="shared" si="39"/>
        <v>0</v>
      </c>
      <c r="AJ20" s="314">
        <f t="shared" si="39"/>
        <v>0</v>
      </c>
      <c r="AK20" s="314">
        <f t="shared" si="39"/>
        <v>0</v>
      </c>
      <c r="AL20" s="314">
        <f t="shared" si="39"/>
        <v>0</v>
      </c>
      <c r="AM20" s="314">
        <f t="shared" si="39"/>
        <v>0</v>
      </c>
      <c r="AN20" s="314">
        <f t="shared" si="39"/>
        <v>0</v>
      </c>
      <c r="AO20" s="314">
        <f t="shared" si="39"/>
        <v>0</v>
      </c>
      <c r="AP20" s="314">
        <f t="shared" si="39"/>
        <v>0</v>
      </c>
    </row>
    <row r="21" spans="1:44" ht="36.950000000000003" customHeight="1">
      <c r="A21" s="885"/>
      <c r="B21" s="885"/>
      <c r="C21" s="720"/>
      <c r="D21" s="913"/>
      <c r="E21" s="23" t="s">
        <v>308</v>
      </c>
      <c r="F21" s="314">
        <f t="shared" si="31"/>
        <v>0</v>
      </c>
      <c r="G21" s="314">
        <f t="shared" si="33"/>
        <v>0</v>
      </c>
      <c r="H21" s="314">
        <f t="shared" ref="H21:AP21" si="40">H125+H65</f>
        <v>0</v>
      </c>
      <c r="I21" s="314">
        <f t="shared" si="40"/>
        <v>0</v>
      </c>
      <c r="J21" s="314">
        <f t="shared" si="40"/>
        <v>0</v>
      </c>
      <c r="K21" s="314">
        <f t="shared" si="40"/>
        <v>0</v>
      </c>
      <c r="L21" s="314">
        <f t="shared" si="40"/>
        <v>0</v>
      </c>
      <c r="M21" s="314">
        <f t="shared" si="40"/>
        <v>0</v>
      </c>
      <c r="N21" s="314">
        <f t="shared" si="40"/>
        <v>0</v>
      </c>
      <c r="O21" s="314">
        <f t="shared" si="40"/>
        <v>0</v>
      </c>
      <c r="P21" s="314">
        <f t="shared" si="40"/>
        <v>0</v>
      </c>
      <c r="Q21" s="314">
        <f t="shared" si="40"/>
        <v>0</v>
      </c>
      <c r="R21" s="314">
        <f t="shared" si="40"/>
        <v>0</v>
      </c>
      <c r="S21" s="314">
        <f t="shared" si="40"/>
        <v>0</v>
      </c>
      <c r="T21" s="314">
        <f t="shared" si="40"/>
        <v>0</v>
      </c>
      <c r="U21" s="314">
        <f t="shared" si="40"/>
        <v>0</v>
      </c>
      <c r="V21" s="314">
        <f t="shared" si="40"/>
        <v>0</v>
      </c>
      <c r="W21" s="314">
        <f t="shared" si="40"/>
        <v>0</v>
      </c>
      <c r="X21" s="314">
        <f t="shared" si="40"/>
        <v>0</v>
      </c>
      <c r="Y21" s="314">
        <f t="shared" si="40"/>
        <v>0</v>
      </c>
      <c r="Z21" s="314">
        <f t="shared" si="40"/>
        <v>0</v>
      </c>
      <c r="AA21" s="314">
        <f t="shared" si="40"/>
        <v>0</v>
      </c>
      <c r="AB21" s="314">
        <f t="shared" si="40"/>
        <v>0</v>
      </c>
      <c r="AC21" s="314">
        <f t="shared" si="40"/>
        <v>0</v>
      </c>
      <c r="AD21" s="314">
        <f t="shared" si="40"/>
        <v>0</v>
      </c>
      <c r="AE21" s="314">
        <f t="shared" si="40"/>
        <v>0</v>
      </c>
      <c r="AF21" s="314">
        <f t="shared" si="40"/>
        <v>0</v>
      </c>
      <c r="AG21" s="314">
        <f t="shared" si="40"/>
        <v>0</v>
      </c>
      <c r="AH21" s="314">
        <f t="shared" si="40"/>
        <v>0</v>
      </c>
      <c r="AI21" s="314">
        <f t="shared" si="40"/>
        <v>0</v>
      </c>
      <c r="AJ21" s="314">
        <f t="shared" si="40"/>
        <v>0</v>
      </c>
      <c r="AK21" s="314">
        <f t="shared" si="40"/>
        <v>0</v>
      </c>
      <c r="AL21" s="314">
        <f t="shared" si="40"/>
        <v>0</v>
      </c>
      <c r="AM21" s="314">
        <f t="shared" si="40"/>
        <v>0</v>
      </c>
      <c r="AN21" s="314">
        <f t="shared" si="40"/>
        <v>0</v>
      </c>
      <c r="AO21" s="314">
        <f t="shared" si="40"/>
        <v>0</v>
      </c>
      <c r="AP21" s="314">
        <f t="shared" si="40"/>
        <v>0</v>
      </c>
    </row>
    <row r="22" spans="1:44" ht="36.950000000000003" customHeight="1">
      <c r="A22" s="912"/>
      <c r="B22" s="912"/>
      <c r="C22" s="907">
        <v>7</v>
      </c>
      <c r="D22" s="914" t="s">
        <v>113</v>
      </c>
      <c r="E22" s="86" t="s">
        <v>117</v>
      </c>
      <c r="F22" s="499">
        <f t="shared" si="31"/>
        <v>9.6610587250000002</v>
      </c>
      <c r="G22" s="479">
        <f t="shared" si="33"/>
        <v>4.1029999999999998</v>
      </c>
      <c r="H22" s="478">
        <f t="shared" ref="H22:AP23" si="41">H126+H66</f>
        <v>1413.4834999999998</v>
      </c>
      <c r="I22" s="478">
        <f t="shared" si="41"/>
        <v>11.411049030000001</v>
      </c>
      <c r="J22" s="499">
        <f t="shared" si="41"/>
        <v>2.6296743999999999</v>
      </c>
      <c r="K22" s="479">
        <f t="shared" si="41"/>
        <v>905.92283079999993</v>
      </c>
      <c r="L22" s="478">
        <f t="shared" si="41"/>
        <v>8.5314874159803775</v>
      </c>
      <c r="M22" s="499">
        <f t="shared" si="41"/>
        <v>1.4660693249999999</v>
      </c>
      <c r="N22" s="479">
        <f t="shared" si="41"/>
        <v>505.06088246249999</v>
      </c>
      <c r="O22" s="478">
        <f t="shared" si="41"/>
        <v>4.4149957444731545</v>
      </c>
      <c r="P22" s="479">
        <f t="shared" si="41"/>
        <v>0</v>
      </c>
      <c r="Q22" s="479">
        <f t="shared" si="41"/>
        <v>0</v>
      </c>
      <c r="R22" s="479">
        <f t="shared" si="41"/>
        <v>0</v>
      </c>
      <c r="S22" s="479">
        <f t="shared" si="41"/>
        <v>0.181889</v>
      </c>
      <c r="T22" s="479">
        <f t="shared" si="41"/>
        <v>62.660760499999995</v>
      </c>
      <c r="U22" s="479">
        <f t="shared" si="41"/>
        <v>0.61480412881945201</v>
      </c>
      <c r="V22" s="479">
        <f t="shared" si="41"/>
        <v>0.7829560000000001</v>
      </c>
      <c r="W22" s="479">
        <f t="shared" si="41"/>
        <v>269.72834200000005</v>
      </c>
      <c r="X22" s="479">
        <f t="shared" si="41"/>
        <v>2.8194481243725864</v>
      </c>
      <c r="Y22" s="479">
        <f t="shared" si="41"/>
        <v>0.79272200000000015</v>
      </c>
      <c r="Z22" s="479">
        <f t="shared" si="41"/>
        <v>273.09272900000002</v>
      </c>
      <c r="AA22" s="479">
        <f t="shared" si="41"/>
        <v>2.8614373862434728</v>
      </c>
      <c r="AB22" s="479">
        <f t="shared" si="41"/>
        <v>1.7575670000000003</v>
      </c>
      <c r="AC22" s="479">
        <f t="shared" si="41"/>
        <v>605.48183150000011</v>
      </c>
      <c r="AD22" s="479">
        <f t="shared" si="41"/>
        <v>6.2956896394355111</v>
      </c>
      <c r="AE22" s="479">
        <f t="shared" si="41"/>
        <v>1.894752</v>
      </c>
      <c r="AF22" s="479">
        <f t="shared" si="41"/>
        <v>652.74206400000003</v>
      </c>
      <c r="AG22" s="479">
        <f t="shared" si="41"/>
        <v>7.1119868087120635</v>
      </c>
      <c r="AH22" s="479">
        <f t="shared" si="41"/>
        <v>1.9129959999999999</v>
      </c>
      <c r="AI22" s="479">
        <f t="shared" si="41"/>
        <v>659.02712200000008</v>
      </c>
      <c r="AJ22" s="479">
        <f t="shared" si="41"/>
        <v>7.5402495491849697</v>
      </c>
      <c r="AK22" s="479">
        <f t="shared" si="41"/>
        <v>1.9314310000000001</v>
      </c>
      <c r="AL22" s="479">
        <f t="shared" si="41"/>
        <v>665.37797950000004</v>
      </c>
      <c r="AM22" s="479">
        <f t="shared" si="41"/>
        <v>7.996644368275744</v>
      </c>
      <c r="AN22" s="479">
        <f t="shared" si="41"/>
        <v>1.9501679999999999</v>
      </c>
      <c r="AO22" s="479">
        <f t="shared" si="41"/>
        <v>671.83287599999994</v>
      </c>
      <c r="AP22" s="479">
        <f t="shared" si="41"/>
        <v>8.4835216835661775</v>
      </c>
    </row>
    <row r="23" spans="1:44" ht="36.950000000000003" customHeight="1">
      <c r="A23" s="885"/>
      <c r="B23" s="885"/>
      <c r="C23" s="907"/>
      <c r="D23" s="914"/>
      <c r="E23" s="86" t="s">
        <v>308</v>
      </c>
      <c r="F23" s="499">
        <f t="shared" si="31"/>
        <v>0</v>
      </c>
      <c r="G23" s="479">
        <f t="shared" si="33"/>
        <v>0</v>
      </c>
      <c r="H23" s="479">
        <f t="shared" si="41"/>
        <v>0</v>
      </c>
      <c r="I23" s="479">
        <f t="shared" si="41"/>
        <v>0</v>
      </c>
      <c r="J23" s="499">
        <f t="shared" si="41"/>
        <v>0</v>
      </c>
      <c r="K23" s="479">
        <f t="shared" si="41"/>
        <v>0</v>
      </c>
      <c r="L23" s="479">
        <f t="shared" si="41"/>
        <v>0</v>
      </c>
      <c r="M23" s="499">
        <f t="shared" si="41"/>
        <v>0</v>
      </c>
      <c r="N23" s="479">
        <f t="shared" si="41"/>
        <v>0</v>
      </c>
      <c r="O23" s="479">
        <f t="shared" si="41"/>
        <v>0</v>
      </c>
      <c r="P23" s="479">
        <f t="shared" si="41"/>
        <v>0</v>
      </c>
      <c r="Q23" s="479">
        <f t="shared" si="41"/>
        <v>0</v>
      </c>
      <c r="R23" s="479">
        <f t="shared" si="41"/>
        <v>0</v>
      </c>
      <c r="S23" s="479">
        <f t="shared" si="41"/>
        <v>0</v>
      </c>
      <c r="T23" s="479">
        <f t="shared" si="41"/>
        <v>0</v>
      </c>
      <c r="U23" s="479">
        <f t="shared" si="41"/>
        <v>0</v>
      </c>
      <c r="V23" s="479">
        <f t="shared" si="41"/>
        <v>0</v>
      </c>
      <c r="W23" s="479">
        <f t="shared" si="41"/>
        <v>0</v>
      </c>
      <c r="X23" s="479">
        <f t="shared" si="41"/>
        <v>0</v>
      </c>
      <c r="Y23" s="479">
        <f t="shared" si="41"/>
        <v>0</v>
      </c>
      <c r="Z23" s="479">
        <f t="shared" si="41"/>
        <v>0</v>
      </c>
      <c r="AA23" s="479">
        <f t="shared" si="41"/>
        <v>0</v>
      </c>
      <c r="AB23" s="479">
        <f t="shared" si="41"/>
        <v>0</v>
      </c>
      <c r="AC23" s="479">
        <f t="shared" si="41"/>
        <v>0</v>
      </c>
      <c r="AD23" s="479">
        <f t="shared" si="41"/>
        <v>0</v>
      </c>
      <c r="AE23" s="479">
        <f t="shared" si="41"/>
        <v>0</v>
      </c>
      <c r="AF23" s="479">
        <f t="shared" si="41"/>
        <v>0</v>
      </c>
      <c r="AG23" s="479">
        <f t="shared" si="41"/>
        <v>0</v>
      </c>
      <c r="AH23" s="479">
        <f t="shared" si="41"/>
        <v>0</v>
      </c>
      <c r="AI23" s="479">
        <f t="shared" si="41"/>
        <v>0</v>
      </c>
      <c r="AJ23" s="479">
        <f t="shared" si="41"/>
        <v>0</v>
      </c>
      <c r="AK23" s="479">
        <f t="shared" si="41"/>
        <v>0</v>
      </c>
      <c r="AL23" s="479">
        <f t="shared" si="41"/>
        <v>0</v>
      </c>
      <c r="AM23" s="479">
        <f t="shared" si="41"/>
        <v>0</v>
      </c>
      <c r="AN23" s="479">
        <f t="shared" si="41"/>
        <v>0</v>
      </c>
      <c r="AO23" s="479">
        <f t="shared" si="41"/>
        <v>0</v>
      </c>
      <c r="AP23" s="479">
        <f t="shared" si="41"/>
        <v>0</v>
      </c>
    </row>
    <row r="24" spans="1:44" s="393" customFormat="1" ht="36.950000000000003" customHeight="1">
      <c r="A24" s="889"/>
      <c r="B24" s="889"/>
      <c r="C24" s="881" t="s">
        <v>174</v>
      </c>
      <c r="D24" s="883" t="s">
        <v>428</v>
      </c>
      <c r="E24" s="496" t="s">
        <v>117</v>
      </c>
      <c r="F24" s="501">
        <f t="shared" si="31"/>
        <v>9.6610587250000002</v>
      </c>
      <c r="G24" s="480">
        <f t="shared" ref="G24:I25" si="42">G128+G68</f>
        <v>4.1029999999999998</v>
      </c>
      <c r="H24" s="480">
        <f t="shared" si="42"/>
        <v>1413.4834999999998</v>
      </c>
      <c r="I24" s="480">
        <f t="shared" si="42"/>
        <v>11.411049030000001</v>
      </c>
      <c r="J24" s="501">
        <f>J128+J68</f>
        <v>2.6296743999999999</v>
      </c>
      <c r="K24" s="480">
        <f t="shared" ref="K24:AP25" si="43">K128+K68</f>
        <v>905.92283079999993</v>
      </c>
      <c r="L24" s="480">
        <f t="shared" si="43"/>
        <v>8.5314874159803775</v>
      </c>
      <c r="M24" s="501">
        <f t="shared" si="43"/>
        <v>1.4660693249999999</v>
      </c>
      <c r="N24" s="480">
        <f t="shared" si="43"/>
        <v>505.06088246249999</v>
      </c>
      <c r="O24" s="480">
        <f t="shared" si="43"/>
        <v>4.4149957444731545</v>
      </c>
      <c r="P24" s="480">
        <f t="shared" si="43"/>
        <v>0</v>
      </c>
      <c r="Q24" s="480">
        <f t="shared" si="43"/>
        <v>0</v>
      </c>
      <c r="R24" s="480">
        <f t="shared" si="43"/>
        <v>0</v>
      </c>
      <c r="S24" s="480">
        <f t="shared" si="43"/>
        <v>0.181889</v>
      </c>
      <c r="T24" s="480">
        <f t="shared" si="43"/>
        <v>62.660760499999995</v>
      </c>
      <c r="U24" s="480">
        <f t="shared" si="43"/>
        <v>0.61480412881945201</v>
      </c>
      <c r="V24" s="480">
        <f t="shared" si="43"/>
        <v>0.7829560000000001</v>
      </c>
      <c r="W24" s="480">
        <f t="shared" si="43"/>
        <v>269.72834200000005</v>
      </c>
      <c r="X24" s="480">
        <f t="shared" si="43"/>
        <v>2.8194481243725864</v>
      </c>
      <c r="Y24" s="480">
        <f t="shared" si="43"/>
        <v>0.79272200000000015</v>
      </c>
      <c r="Z24" s="480">
        <f t="shared" si="43"/>
        <v>273.09272900000002</v>
      </c>
      <c r="AA24" s="480">
        <f t="shared" si="43"/>
        <v>2.8614373862434728</v>
      </c>
      <c r="AB24" s="480">
        <f t="shared" si="43"/>
        <v>1.7575670000000003</v>
      </c>
      <c r="AC24" s="480">
        <f t="shared" si="43"/>
        <v>605.48183150000011</v>
      </c>
      <c r="AD24" s="480">
        <f t="shared" si="43"/>
        <v>6.2956896394355111</v>
      </c>
      <c r="AE24" s="480">
        <f t="shared" si="43"/>
        <v>1.894752</v>
      </c>
      <c r="AF24" s="480">
        <f t="shared" si="43"/>
        <v>652.74206400000003</v>
      </c>
      <c r="AG24" s="480">
        <f t="shared" si="43"/>
        <v>7.1119868087120635</v>
      </c>
      <c r="AH24" s="480">
        <f t="shared" si="43"/>
        <v>1.9129959999999999</v>
      </c>
      <c r="AI24" s="480">
        <f t="shared" si="43"/>
        <v>659.02712200000008</v>
      </c>
      <c r="AJ24" s="480">
        <f t="shared" si="43"/>
        <v>7.5402495491849697</v>
      </c>
      <c r="AK24" s="480">
        <f t="shared" si="43"/>
        <v>1.9314310000000001</v>
      </c>
      <c r="AL24" s="480">
        <f t="shared" si="43"/>
        <v>665.37797950000004</v>
      </c>
      <c r="AM24" s="480">
        <f t="shared" si="43"/>
        <v>7.996644368275744</v>
      </c>
      <c r="AN24" s="480">
        <f t="shared" si="43"/>
        <v>1.9501679999999999</v>
      </c>
      <c r="AO24" s="480">
        <f t="shared" si="43"/>
        <v>671.83287599999994</v>
      </c>
      <c r="AP24" s="480">
        <f t="shared" si="43"/>
        <v>8.4835216835661775</v>
      </c>
    </row>
    <row r="25" spans="1:44" s="393" customFormat="1" ht="36.950000000000003" customHeight="1">
      <c r="A25" s="890"/>
      <c r="B25" s="890"/>
      <c r="C25" s="882"/>
      <c r="D25" s="883"/>
      <c r="E25" s="496" t="s">
        <v>308</v>
      </c>
      <c r="F25" s="501">
        <f t="shared" si="31"/>
        <v>0</v>
      </c>
      <c r="G25" s="480">
        <f t="shared" si="42"/>
        <v>0</v>
      </c>
      <c r="H25" s="480">
        <f t="shared" si="42"/>
        <v>0</v>
      </c>
      <c r="I25" s="480">
        <f t="shared" si="42"/>
        <v>0</v>
      </c>
      <c r="J25" s="501">
        <f>J129+J69</f>
        <v>0</v>
      </c>
      <c r="K25" s="480">
        <f t="shared" si="43"/>
        <v>0</v>
      </c>
      <c r="L25" s="480">
        <f t="shared" si="43"/>
        <v>0</v>
      </c>
      <c r="M25" s="501">
        <f t="shared" si="43"/>
        <v>0</v>
      </c>
      <c r="N25" s="480">
        <f t="shared" si="43"/>
        <v>0</v>
      </c>
      <c r="O25" s="480">
        <f t="shared" si="43"/>
        <v>0</v>
      </c>
      <c r="P25" s="480">
        <f t="shared" si="43"/>
        <v>0</v>
      </c>
      <c r="Q25" s="480">
        <f t="shared" si="43"/>
        <v>0</v>
      </c>
      <c r="R25" s="480">
        <f t="shared" si="43"/>
        <v>0</v>
      </c>
      <c r="S25" s="480">
        <f t="shared" si="43"/>
        <v>0</v>
      </c>
      <c r="T25" s="480">
        <f t="shared" si="43"/>
        <v>0</v>
      </c>
      <c r="U25" s="480">
        <f t="shared" si="43"/>
        <v>0</v>
      </c>
      <c r="V25" s="480">
        <f t="shared" si="43"/>
        <v>0</v>
      </c>
      <c r="W25" s="480">
        <f t="shared" si="43"/>
        <v>0</v>
      </c>
      <c r="X25" s="480">
        <f t="shared" si="43"/>
        <v>0</v>
      </c>
      <c r="Y25" s="480">
        <f t="shared" si="43"/>
        <v>0</v>
      </c>
      <c r="Z25" s="480">
        <f t="shared" si="43"/>
        <v>0</v>
      </c>
      <c r="AA25" s="480">
        <f t="shared" si="43"/>
        <v>0</v>
      </c>
      <c r="AB25" s="480">
        <f t="shared" si="43"/>
        <v>0</v>
      </c>
      <c r="AC25" s="480">
        <f t="shared" si="43"/>
        <v>0</v>
      </c>
      <c r="AD25" s="480">
        <f t="shared" si="43"/>
        <v>0</v>
      </c>
      <c r="AE25" s="480">
        <f t="shared" si="43"/>
        <v>0</v>
      </c>
      <c r="AF25" s="480">
        <f t="shared" si="43"/>
        <v>0</v>
      </c>
      <c r="AG25" s="480">
        <f t="shared" si="43"/>
        <v>0</v>
      </c>
      <c r="AH25" s="480">
        <f t="shared" si="43"/>
        <v>0</v>
      </c>
      <c r="AI25" s="480">
        <f t="shared" si="43"/>
        <v>0</v>
      </c>
      <c r="AJ25" s="480">
        <f t="shared" si="43"/>
        <v>0</v>
      </c>
      <c r="AK25" s="480">
        <f t="shared" si="43"/>
        <v>0</v>
      </c>
      <c r="AL25" s="480">
        <f t="shared" si="43"/>
        <v>0</v>
      </c>
      <c r="AM25" s="480">
        <f t="shared" si="43"/>
        <v>0</v>
      </c>
      <c r="AN25" s="480">
        <f t="shared" si="43"/>
        <v>0</v>
      </c>
      <c r="AO25" s="480">
        <f t="shared" si="43"/>
        <v>0</v>
      </c>
      <c r="AP25" s="480">
        <f t="shared" si="43"/>
        <v>0</v>
      </c>
    </row>
    <row r="26" spans="1:44" s="116" customFormat="1" ht="51.75" customHeight="1">
      <c r="A26" s="210"/>
      <c r="B26" s="210"/>
      <c r="C26" s="233">
        <v>8</v>
      </c>
      <c r="D26" s="234" t="s">
        <v>314</v>
      </c>
      <c r="E26" s="235" t="s">
        <v>308</v>
      </c>
      <c r="F26" s="314">
        <f t="shared" si="31"/>
        <v>0</v>
      </c>
      <c r="G26" s="314">
        <f>G130+G70</f>
        <v>0</v>
      </c>
      <c r="H26" s="314">
        <f t="shared" ref="H26:AP26" si="44">H130+H70</f>
        <v>0</v>
      </c>
      <c r="I26" s="314">
        <f t="shared" si="44"/>
        <v>0</v>
      </c>
      <c r="J26" s="314">
        <f t="shared" si="44"/>
        <v>0</v>
      </c>
      <c r="K26" s="314">
        <f t="shared" si="44"/>
        <v>0</v>
      </c>
      <c r="L26" s="314">
        <f t="shared" si="44"/>
        <v>0</v>
      </c>
      <c r="M26" s="314">
        <f t="shared" si="44"/>
        <v>0</v>
      </c>
      <c r="N26" s="314">
        <f t="shared" si="44"/>
        <v>0</v>
      </c>
      <c r="O26" s="314">
        <f t="shared" si="44"/>
        <v>0</v>
      </c>
      <c r="P26" s="314">
        <f t="shared" si="44"/>
        <v>0</v>
      </c>
      <c r="Q26" s="314">
        <f t="shared" si="44"/>
        <v>0</v>
      </c>
      <c r="R26" s="314">
        <f t="shared" si="44"/>
        <v>0</v>
      </c>
      <c r="S26" s="314">
        <f t="shared" si="44"/>
        <v>0</v>
      </c>
      <c r="T26" s="314">
        <f t="shared" si="44"/>
        <v>0</v>
      </c>
      <c r="U26" s="314">
        <f t="shared" si="44"/>
        <v>0</v>
      </c>
      <c r="V26" s="314">
        <f t="shared" si="44"/>
        <v>0</v>
      </c>
      <c r="W26" s="314">
        <f t="shared" si="44"/>
        <v>0</v>
      </c>
      <c r="X26" s="314">
        <f t="shared" si="44"/>
        <v>0</v>
      </c>
      <c r="Y26" s="314">
        <f t="shared" si="44"/>
        <v>0</v>
      </c>
      <c r="Z26" s="314">
        <f t="shared" si="44"/>
        <v>0</v>
      </c>
      <c r="AA26" s="314">
        <f t="shared" si="44"/>
        <v>0</v>
      </c>
      <c r="AB26" s="314">
        <f t="shared" si="44"/>
        <v>0</v>
      </c>
      <c r="AC26" s="314">
        <f t="shared" si="44"/>
        <v>0</v>
      </c>
      <c r="AD26" s="314">
        <f t="shared" si="44"/>
        <v>0</v>
      </c>
      <c r="AE26" s="314">
        <f t="shared" si="44"/>
        <v>0</v>
      </c>
      <c r="AF26" s="314">
        <f t="shared" si="44"/>
        <v>0</v>
      </c>
      <c r="AG26" s="314">
        <f t="shared" si="44"/>
        <v>0</v>
      </c>
      <c r="AH26" s="314">
        <f t="shared" si="44"/>
        <v>0</v>
      </c>
      <c r="AI26" s="314">
        <f t="shared" si="44"/>
        <v>0</v>
      </c>
      <c r="AJ26" s="314">
        <f t="shared" si="44"/>
        <v>0</v>
      </c>
      <c r="AK26" s="314">
        <f t="shared" si="44"/>
        <v>0</v>
      </c>
      <c r="AL26" s="314">
        <f t="shared" si="44"/>
        <v>0</v>
      </c>
      <c r="AM26" s="314">
        <f t="shared" si="44"/>
        <v>0</v>
      </c>
      <c r="AN26" s="314">
        <f t="shared" si="44"/>
        <v>0</v>
      </c>
      <c r="AO26" s="314">
        <f t="shared" si="44"/>
        <v>0</v>
      </c>
      <c r="AP26" s="314">
        <f t="shared" si="44"/>
        <v>0</v>
      </c>
    </row>
    <row r="27" spans="1:44" ht="15.75">
      <c r="A27" s="18"/>
      <c r="B27" s="18"/>
      <c r="C27" s="18"/>
      <c r="D27" s="25" t="s">
        <v>13</v>
      </c>
      <c r="E27" s="18"/>
      <c r="F27" s="91">
        <f>F9+F17+F22+F20</f>
        <v>1022.2168846910261</v>
      </c>
      <c r="G27" s="91">
        <f>G9+G17+G22+G20</f>
        <v>215.75651950000002</v>
      </c>
      <c r="H27" s="91">
        <f t="shared" ref="H27:I27" si="45">H9+H17+H22+H20</f>
        <v>74328.120967750001</v>
      </c>
      <c r="I27" s="91">
        <f t="shared" si="45"/>
        <v>621.35009604948993</v>
      </c>
      <c r="J27" s="91">
        <f t="shared" ref="J27:P27" si="46">J9+J17+J22</f>
        <v>267.80512043373983</v>
      </c>
      <c r="K27" s="91">
        <f t="shared" si="46"/>
        <v>92258.863989423364</v>
      </c>
      <c r="L27" s="91">
        <f t="shared" si="46"/>
        <v>880.67092341599209</v>
      </c>
      <c r="M27" s="91">
        <f t="shared" si="46"/>
        <v>169.35999725728621</v>
      </c>
      <c r="N27" s="91">
        <f t="shared" si="46"/>
        <v>58344.519055135104</v>
      </c>
      <c r="O27" s="91">
        <f t="shared" si="46"/>
        <v>497.12662863767747</v>
      </c>
      <c r="P27" s="91">
        <f t="shared" si="46"/>
        <v>46.851383999999996</v>
      </c>
      <c r="Q27" s="91">
        <f t="shared" ref="Q27:AP27" si="47">Q9+Q17+Q22</f>
        <v>16140.301787999999</v>
      </c>
      <c r="R27" s="91">
        <f t="shared" si="47"/>
        <v>177.87016656844139</v>
      </c>
      <c r="S27" s="91">
        <f t="shared" si="47"/>
        <v>34.066614999999999</v>
      </c>
      <c r="T27" s="91">
        <f t="shared" si="47"/>
        <v>11735.948867499999</v>
      </c>
      <c r="U27" s="91">
        <f t="shared" si="47"/>
        <v>122.57352648264667</v>
      </c>
      <c r="V27" s="91">
        <f t="shared" si="47"/>
        <v>44.092053999999997</v>
      </c>
      <c r="W27" s="91">
        <f t="shared" si="47"/>
        <v>15189.712603000002</v>
      </c>
      <c r="X27" s="91">
        <f t="shared" si="47"/>
        <v>168.20855324783383</v>
      </c>
      <c r="Y27" s="91">
        <f t="shared" si="47"/>
        <v>34.615810999999994</v>
      </c>
      <c r="Z27" s="91">
        <f t="shared" si="47"/>
        <v>11925.146889499998</v>
      </c>
      <c r="AA27" s="91">
        <f t="shared" si="47"/>
        <v>134.36237223880977</v>
      </c>
      <c r="AB27" s="91">
        <f t="shared" si="47"/>
        <v>159.62586400000001</v>
      </c>
      <c r="AC27" s="91">
        <f t="shared" si="47"/>
        <v>54991.110148000007</v>
      </c>
      <c r="AD27" s="91">
        <f t="shared" si="47"/>
        <v>603.01461853773174</v>
      </c>
      <c r="AE27" s="91">
        <f t="shared" si="47"/>
        <v>199.60291800000002</v>
      </c>
      <c r="AF27" s="91">
        <f t="shared" si="47"/>
        <v>68763.205251000007</v>
      </c>
      <c r="AG27" s="91">
        <f t="shared" si="47"/>
        <v>806.8720981651586</v>
      </c>
      <c r="AH27" s="91">
        <f t="shared" si="47"/>
        <v>225.82298499999996</v>
      </c>
      <c r="AI27" s="91">
        <f t="shared" si="47"/>
        <v>77796.018332499982</v>
      </c>
      <c r="AJ27" s="91">
        <f t="shared" si="47"/>
        <v>956.87815064088568</v>
      </c>
      <c r="AK27" s="91">
        <f t="shared" si="47"/>
        <v>251.121433</v>
      </c>
      <c r="AL27" s="91">
        <f t="shared" si="47"/>
        <v>86511.33366850001</v>
      </c>
      <c r="AM27" s="91">
        <f t="shared" si="47"/>
        <v>1116.6493450766868</v>
      </c>
      <c r="AN27" s="91">
        <f t="shared" si="47"/>
        <v>258.40472</v>
      </c>
      <c r="AO27" s="91">
        <f t="shared" si="47"/>
        <v>89020.426039999991</v>
      </c>
      <c r="AP27" s="91">
        <f t="shared" si="47"/>
        <v>1203.6425079302126</v>
      </c>
    </row>
    <row r="28" spans="1:44">
      <c r="A28" s="910" t="s">
        <v>318</v>
      </c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  <c r="O28" s="911"/>
      <c r="P28" s="911"/>
      <c r="Q28" s="911"/>
      <c r="R28" s="911"/>
      <c r="S28" s="911"/>
      <c r="T28" s="911"/>
      <c r="U28" s="911"/>
      <c r="V28" s="911"/>
      <c r="W28" s="911"/>
      <c r="X28" s="911"/>
      <c r="Y28" s="911"/>
      <c r="Z28" s="911"/>
      <c r="AA28" s="911"/>
      <c r="AB28" s="911"/>
      <c r="AC28" s="911"/>
      <c r="AD28" s="911"/>
      <c r="AE28" s="911"/>
      <c r="AF28" s="911"/>
      <c r="AG28" s="911"/>
      <c r="AH28" s="911"/>
      <c r="AI28" s="911"/>
      <c r="AJ28" s="911"/>
      <c r="AK28" s="911"/>
      <c r="AL28" s="911"/>
      <c r="AM28" s="911"/>
      <c r="AN28" s="911"/>
      <c r="AO28" s="911"/>
      <c r="AP28" s="911"/>
    </row>
    <row r="29" spans="1:44" ht="33" customHeight="1" outlineLevel="1">
      <c r="A29" s="916"/>
      <c r="B29" s="916"/>
      <c r="C29" s="918">
        <v>1</v>
      </c>
      <c r="D29" s="919" t="s">
        <v>108</v>
      </c>
      <c r="E29" s="273" t="s">
        <v>117</v>
      </c>
      <c r="F29" s="449">
        <f>AB29+AE29+AH29+AK29+AN29</f>
        <v>31.155740000000005</v>
      </c>
      <c r="G29" s="610">
        <v>9.3281115000000003</v>
      </c>
      <c r="H29" s="610">
        <v>3213.5344117499999</v>
      </c>
      <c r="I29" s="610">
        <v>25.819993475650001</v>
      </c>
      <c r="J29" s="449">
        <v>14.8068786245376</v>
      </c>
      <c r="K29" s="449">
        <v>5100.9696861532029</v>
      </c>
      <c r="L29" s="449">
        <v>44.262394530381599</v>
      </c>
      <c r="M29" s="450">
        <v>15.149159800258101</v>
      </c>
      <c r="N29" s="450">
        <v>5218.8855511889151</v>
      </c>
      <c r="O29" s="450">
        <v>42.559142799615898</v>
      </c>
      <c r="P29" s="460">
        <f>P31+P33+P35+P37+P39+P41+P43+P45+P47+P49+P51+P53</f>
        <v>1.2381220000000002</v>
      </c>
      <c r="Q29" s="449">
        <f>P29*344.5</f>
        <v>426.53302900000006</v>
      </c>
      <c r="R29" s="450">
        <f>P29*Тарифы!$E$4</f>
        <v>4.0411812582651025</v>
      </c>
      <c r="S29" s="450">
        <f>S31+S33+S35+S37+S39+S41+S43+S45+S47+S49+S51+S53</f>
        <v>1.2381220000000002</v>
      </c>
      <c r="T29" s="449">
        <f>S29*344.5</f>
        <v>426.53302900000006</v>
      </c>
      <c r="U29" s="450">
        <f>S29*Тарифы!$F$4</f>
        <v>3.7991171697927726</v>
      </c>
      <c r="V29" s="450">
        <f>V31+V33+V35+V37+V39+V41+V43+V45+V47+V49+V51+V53</f>
        <v>1.2445620000000002</v>
      </c>
      <c r="W29" s="449">
        <f>V29*344.5</f>
        <v>428.75160900000003</v>
      </c>
      <c r="X29" s="450">
        <f>V29*Тарифы!$G$4</f>
        <v>4.0513147446620641</v>
      </c>
      <c r="Y29" s="450">
        <f>Y31+Y33+Y35+Y37+Y39+Y41+Y43+Y45+Y47+Y49+Y51+Y53</f>
        <v>1.2445620000000002</v>
      </c>
      <c r="Z29" s="449">
        <f>Y29*344.5</f>
        <v>428.75160900000003</v>
      </c>
      <c r="AA29" s="449">
        <f>Y29*Тарифы!$H$4</f>
        <v>4.0980854672254781</v>
      </c>
      <c r="AB29" s="449">
        <f>P29+S29+V29+Y29</f>
        <v>4.9653680000000007</v>
      </c>
      <c r="AC29" s="449">
        <f>AB29*344.5</f>
        <v>1710.5692760000002</v>
      </c>
      <c r="AD29" s="449">
        <f>R29+U29+X29+AA29</f>
        <v>15.989698639945416</v>
      </c>
      <c r="AE29" s="449">
        <f>AE31+AE33+AE35+AE37+AE39+AE41+AE43+AE45+AE47+AE49+AE51+AE53</f>
        <v>6.2320080000000004</v>
      </c>
      <c r="AF29" s="449">
        <f>AE29*344.5</f>
        <v>2146.9267560000003</v>
      </c>
      <c r="AG29" s="451">
        <f>AE29*Тарифы!$I$4</f>
        <v>21.282743560553829</v>
      </c>
      <c r="AH29" s="449">
        <f>AH31+AH33+AH35+AH37+AH39+AH41+AH43+AH45+AH47+AH49+AH51+AH53</f>
        <v>6.652788000000001</v>
      </c>
      <c r="AI29" s="449">
        <f>AH29*344.5</f>
        <v>2291.8854660000002</v>
      </c>
      <c r="AJ29" s="451">
        <f>AH29*Тарифы!$J$4</f>
        <v>23.875592102279416</v>
      </c>
      <c r="AK29" s="449">
        <f>AK31+AK33+AK35+AK37+AK39+AK41+AK43+AK45+AK47+AK49+AK51+AK53</f>
        <v>6.652788000000001</v>
      </c>
      <c r="AL29" s="449">
        <f>AK29*344.5</f>
        <v>2291.8854660000002</v>
      </c>
      <c r="AM29" s="451">
        <f>AK29*Тарифы!$K$4</f>
        <v>25.090524246830203</v>
      </c>
      <c r="AN29" s="449">
        <f>AN31+AN33+AN35+AN37+AN39+AN41+AN43+AN45+AN47+AN49+AN51+AN53</f>
        <v>6.652788000000001</v>
      </c>
      <c r="AO29" s="449">
        <f>AN29*344.5</f>
        <v>2291.8854660000002</v>
      </c>
      <c r="AP29" s="451">
        <f>AN29*Тарифы!$L$4</f>
        <v>26.367659959202381</v>
      </c>
      <c r="AR29" s="249"/>
    </row>
    <row r="30" spans="1:44" ht="30" customHeight="1" outlineLevel="1">
      <c r="A30" s="916"/>
      <c r="B30" s="916"/>
      <c r="C30" s="918"/>
      <c r="D30" s="919"/>
      <c r="E30" s="273" t="s">
        <v>308</v>
      </c>
      <c r="F30" s="449">
        <f t="shared" ref="F30:F70" si="48">AB30+AE30+AH30+AK30+AN30</f>
        <v>0</v>
      </c>
      <c r="G30" s="610"/>
      <c r="H30" s="610"/>
      <c r="I30" s="610"/>
      <c r="J30" s="452"/>
      <c r="K30" s="452"/>
      <c r="L30" s="452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  <c r="AC30" s="453"/>
      <c r="AD30" s="453"/>
      <c r="AE30" s="453"/>
      <c r="AF30" s="453"/>
      <c r="AG30" s="453"/>
      <c r="AH30" s="453"/>
      <c r="AI30" s="453"/>
      <c r="AJ30" s="453"/>
      <c r="AK30" s="453"/>
      <c r="AL30" s="453"/>
      <c r="AM30" s="453"/>
      <c r="AN30" s="454"/>
      <c r="AO30" s="454"/>
      <c r="AP30" s="454"/>
    </row>
    <row r="31" spans="1:44" s="220" customFormat="1" ht="30" customHeight="1" outlineLevel="1">
      <c r="A31" s="884"/>
      <c r="B31" s="884"/>
      <c r="C31" s="886" t="s">
        <v>44</v>
      </c>
      <c r="D31" s="887" t="s">
        <v>372</v>
      </c>
      <c r="E31" s="270" t="s">
        <v>117</v>
      </c>
      <c r="F31" s="449">
        <f t="shared" si="48"/>
        <v>3.6139999999999999E-2</v>
      </c>
      <c r="G31" s="610"/>
      <c r="H31" s="610"/>
      <c r="I31" s="610"/>
      <c r="J31" s="355"/>
      <c r="K31" s="355"/>
      <c r="L31" s="355"/>
      <c r="M31" s="356"/>
      <c r="N31" s="356"/>
      <c r="O31" s="356"/>
      <c r="P31" s="356">
        <v>1.807E-3</v>
      </c>
      <c r="Q31" s="355">
        <f>P31*344.5</f>
        <v>0.6225115</v>
      </c>
      <c r="R31" s="356">
        <f>P31*Тарифы!$E$4</f>
        <v>5.8979765594061317E-3</v>
      </c>
      <c r="S31" s="356">
        <v>1.807E-3</v>
      </c>
      <c r="T31" s="355">
        <f>S31*344.5</f>
        <v>0.6225115</v>
      </c>
      <c r="U31" s="356">
        <f>S31*Тарифы!$F$4</f>
        <v>5.544691658669775E-3</v>
      </c>
      <c r="V31" s="356">
        <v>1.807E-3</v>
      </c>
      <c r="W31" s="355">
        <f>V31*344.5</f>
        <v>0.6225115</v>
      </c>
      <c r="X31" s="356">
        <f>V31*Тарифы!$G$4</f>
        <v>5.8821703889435388E-3</v>
      </c>
      <c r="Y31" s="356">
        <v>1.807E-3</v>
      </c>
      <c r="Z31" s="355">
        <f>Y31*344.5</f>
        <v>0.6225115</v>
      </c>
      <c r="AA31" s="355">
        <f>Y31*Тарифы!$H$4</f>
        <v>5.9500775688767918E-3</v>
      </c>
      <c r="AB31" s="355">
        <v>7.228E-3</v>
      </c>
      <c r="AC31" s="355">
        <f>AB31*344.5</f>
        <v>2.490046</v>
      </c>
      <c r="AD31" s="355">
        <f>R31+U31+X31+AA31</f>
        <v>2.3274916175896238E-2</v>
      </c>
      <c r="AE31" s="355">
        <v>7.228E-3</v>
      </c>
      <c r="AF31" s="355">
        <f>AE31*344.5</f>
        <v>2.490046</v>
      </c>
      <c r="AG31" s="420">
        <f>AE31*Тарифы!$I$4</f>
        <v>2.4684125959992843E-2</v>
      </c>
      <c r="AH31" s="355">
        <v>7.228E-3</v>
      </c>
      <c r="AI31" s="355">
        <f>AH31*344.5</f>
        <v>2.490046</v>
      </c>
      <c r="AJ31" s="420">
        <f>AH31*Тарифы!$J$4</f>
        <v>2.5939918679999362E-2</v>
      </c>
      <c r="AK31" s="355">
        <v>7.228E-3</v>
      </c>
      <c r="AL31" s="355">
        <f>AK31*344.5</f>
        <v>2.490046</v>
      </c>
      <c r="AM31" s="420">
        <f>AK31*Тарифы!$K$4</f>
        <v>2.7259896039989351E-2</v>
      </c>
      <c r="AN31" s="355">
        <v>7.228E-3</v>
      </c>
      <c r="AO31" s="355">
        <f>AN31*344.5</f>
        <v>2.490046</v>
      </c>
      <c r="AP31" s="420">
        <f>AN31*Тарифы!$L$4</f>
        <v>2.8647455200002583E-2</v>
      </c>
    </row>
    <row r="32" spans="1:44" s="220" customFormat="1" ht="30" customHeight="1" outlineLevel="1">
      <c r="A32" s="885"/>
      <c r="B32" s="885"/>
      <c r="C32" s="781"/>
      <c r="D32" s="888"/>
      <c r="E32" s="270" t="s">
        <v>308</v>
      </c>
      <c r="F32" s="449">
        <f t="shared" si="48"/>
        <v>0</v>
      </c>
      <c r="G32" s="610"/>
      <c r="H32" s="610"/>
      <c r="I32" s="610"/>
      <c r="J32" s="447"/>
      <c r="K32" s="447"/>
      <c r="L32" s="447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  <c r="AF32" s="448"/>
      <c r="AG32" s="448"/>
      <c r="AH32" s="448"/>
      <c r="AI32" s="448"/>
      <c r="AJ32" s="448"/>
      <c r="AK32" s="448"/>
      <c r="AL32" s="448"/>
      <c r="AM32" s="448"/>
      <c r="AN32" s="448"/>
      <c r="AO32" s="448"/>
      <c r="AP32" s="448"/>
    </row>
    <row r="33" spans="1:42" s="220" customFormat="1" ht="30" customHeight="1" outlineLevel="1">
      <c r="A33" s="884"/>
      <c r="B33" s="884"/>
      <c r="C33" s="886" t="s">
        <v>45</v>
      </c>
      <c r="D33" s="887" t="s">
        <v>373</v>
      </c>
      <c r="E33" s="270" t="s">
        <v>117</v>
      </c>
      <c r="F33" s="449">
        <f t="shared" si="48"/>
        <v>0</v>
      </c>
      <c r="G33" s="610"/>
      <c r="H33" s="610"/>
      <c r="I33" s="610"/>
      <c r="J33" s="355"/>
      <c r="K33" s="355"/>
      <c r="L33" s="355"/>
      <c r="M33" s="356"/>
      <c r="N33" s="356"/>
      <c r="O33" s="356"/>
      <c r="P33" s="356">
        <v>0</v>
      </c>
      <c r="Q33" s="355">
        <f>P33*344.5</f>
        <v>0</v>
      </c>
      <c r="R33" s="356">
        <f>P33*Тарифы!$E$4</f>
        <v>0</v>
      </c>
      <c r="S33" s="356">
        <v>0</v>
      </c>
      <c r="T33" s="355">
        <f>S33*344.5</f>
        <v>0</v>
      </c>
      <c r="U33" s="356">
        <f>S33*Тарифы!$F$4</f>
        <v>0</v>
      </c>
      <c r="V33" s="356">
        <v>0</v>
      </c>
      <c r="W33" s="355">
        <f>V33*344.5</f>
        <v>0</v>
      </c>
      <c r="X33" s="356">
        <f>V33*Тарифы!$G$4</f>
        <v>0</v>
      </c>
      <c r="Y33" s="356">
        <v>0</v>
      </c>
      <c r="Z33" s="355">
        <f>Y33*344.5</f>
        <v>0</v>
      </c>
      <c r="AA33" s="355">
        <f>Y33*Тарифы!$H$4</f>
        <v>0</v>
      </c>
      <c r="AB33" s="355">
        <v>0</v>
      </c>
      <c r="AC33" s="355">
        <f>AB33*344.5</f>
        <v>0</v>
      </c>
      <c r="AD33" s="355">
        <f>R33+U33+X33+AA33</f>
        <v>0</v>
      </c>
      <c r="AE33" s="355">
        <v>0</v>
      </c>
      <c r="AF33" s="355">
        <f>AE33*344.5</f>
        <v>0</v>
      </c>
      <c r="AG33" s="420">
        <f>AE33*Тарифы!$I$4</f>
        <v>0</v>
      </c>
      <c r="AH33" s="355">
        <v>0</v>
      </c>
      <c r="AI33" s="355">
        <f>AH33*344.5</f>
        <v>0</v>
      </c>
      <c r="AJ33" s="420">
        <f>AH33*Тарифы!$J$4</f>
        <v>0</v>
      </c>
      <c r="AK33" s="355">
        <v>0</v>
      </c>
      <c r="AL33" s="355">
        <f>AK33*344.5</f>
        <v>0</v>
      </c>
      <c r="AM33" s="420">
        <f>AK33*Тарифы!$K$4</f>
        <v>0</v>
      </c>
      <c r="AN33" s="355">
        <v>0</v>
      </c>
      <c r="AO33" s="355">
        <f>AN33*344.5</f>
        <v>0</v>
      </c>
      <c r="AP33" s="420">
        <f>AN33*Тарифы!$L$4</f>
        <v>0</v>
      </c>
    </row>
    <row r="34" spans="1:42" s="220" customFormat="1" ht="30" customHeight="1" outlineLevel="1">
      <c r="A34" s="885"/>
      <c r="B34" s="885"/>
      <c r="C34" s="781"/>
      <c r="D34" s="888"/>
      <c r="E34" s="270" t="s">
        <v>308</v>
      </c>
      <c r="F34" s="449">
        <f t="shared" si="48"/>
        <v>0</v>
      </c>
      <c r="G34" s="610"/>
      <c r="H34" s="610"/>
      <c r="I34" s="610"/>
      <c r="J34" s="447"/>
      <c r="K34" s="447"/>
      <c r="L34" s="447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  <c r="AF34" s="448"/>
      <c r="AG34" s="448"/>
      <c r="AH34" s="448"/>
      <c r="AI34" s="448"/>
      <c r="AJ34" s="448"/>
      <c r="AK34" s="448"/>
      <c r="AL34" s="448"/>
      <c r="AM34" s="448"/>
      <c r="AN34" s="448"/>
      <c r="AO34" s="448"/>
      <c r="AP34" s="448"/>
    </row>
    <row r="35" spans="1:42" s="220" customFormat="1" ht="30" customHeight="1" outlineLevel="1">
      <c r="A35" s="884"/>
      <c r="B35" s="884"/>
      <c r="C35" s="886" t="s">
        <v>46</v>
      </c>
      <c r="D35" s="887" t="s">
        <v>374</v>
      </c>
      <c r="E35" s="270" t="s">
        <v>117</v>
      </c>
      <c r="F35" s="449">
        <f t="shared" si="48"/>
        <v>1.26234</v>
      </c>
      <c r="G35" s="610"/>
      <c r="H35" s="610"/>
      <c r="I35" s="610"/>
      <c r="J35" s="355"/>
      <c r="K35" s="355"/>
      <c r="L35" s="355"/>
      <c r="M35" s="356"/>
      <c r="N35" s="356"/>
      <c r="O35" s="356"/>
      <c r="P35" s="356">
        <v>0</v>
      </c>
      <c r="Q35" s="355">
        <f>P35*344.5</f>
        <v>0</v>
      </c>
      <c r="R35" s="356">
        <f>P35*Тарифы!$E$4</f>
        <v>0</v>
      </c>
      <c r="S35" s="356">
        <v>0</v>
      </c>
      <c r="T35" s="355">
        <f>S35*344.5</f>
        <v>0</v>
      </c>
      <c r="U35" s="356">
        <f>S35*Тарифы!$F$4</f>
        <v>0</v>
      </c>
      <c r="V35" s="356">
        <v>0</v>
      </c>
      <c r="W35" s="355">
        <f>V35*344.5</f>
        <v>0</v>
      </c>
      <c r="X35" s="356">
        <f>V35*Тарифы!$G$4</f>
        <v>0</v>
      </c>
      <c r="Y35" s="356">
        <v>0</v>
      </c>
      <c r="Z35" s="355">
        <f>Y35*344.5</f>
        <v>0</v>
      </c>
      <c r="AA35" s="355">
        <f>Y35*Тарифы!$H$4</f>
        <v>0</v>
      </c>
      <c r="AB35" s="355">
        <v>0</v>
      </c>
      <c r="AC35" s="355">
        <f>AB35*344.5</f>
        <v>0</v>
      </c>
      <c r="AD35" s="355">
        <f>R35+U35+X35+AA35</f>
        <v>0</v>
      </c>
      <c r="AE35" s="355">
        <v>0</v>
      </c>
      <c r="AF35" s="355">
        <f>AE35*344.5</f>
        <v>0</v>
      </c>
      <c r="AG35" s="420">
        <f>AE35*Тарифы!$I$4</f>
        <v>0</v>
      </c>
      <c r="AH35" s="355">
        <v>0.42077999999999999</v>
      </c>
      <c r="AI35" s="355">
        <f>AH35*344.5</f>
        <v>144.95871</v>
      </c>
      <c r="AJ35" s="420">
        <f>AH35*Тарифы!$J$4</f>
        <v>1.5100994717999627</v>
      </c>
      <c r="AK35" s="355">
        <v>0.42077999999999999</v>
      </c>
      <c r="AL35" s="355">
        <f>AK35*344.5</f>
        <v>144.95871</v>
      </c>
      <c r="AM35" s="420">
        <f>AK35*Тарифы!$K$4</f>
        <v>1.58694231539938</v>
      </c>
      <c r="AN35" s="355">
        <v>0.42077999999999999</v>
      </c>
      <c r="AO35" s="355">
        <f>AN35*344.5</f>
        <v>144.95871</v>
      </c>
      <c r="AP35" s="420">
        <f>AN35*Тарифы!$L$4</f>
        <v>1.6677194520001501</v>
      </c>
    </row>
    <row r="36" spans="1:42" s="220" customFormat="1" ht="30" customHeight="1" outlineLevel="1">
      <c r="A36" s="885"/>
      <c r="B36" s="885"/>
      <c r="C36" s="781"/>
      <c r="D36" s="888"/>
      <c r="E36" s="270" t="s">
        <v>308</v>
      </c>
      <c r="F36" s="449">
        <f t="shared" si="48"/>
        <v>0</v>
      </c>
      <c r="G36" s="610"/>
      <c r="H36" s="610"/>
      <c r="I36" s="610"/>
      <c r="J36" s="447"/>
      <c r="K36" s="447"/>
      <c r="L36" s="447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  <c r="AF36" s="448"/>
      <c r="AG36" s="448"/>
      <c r="AH36" s="448"/>
      <c r="AI36" s="448"/>
      <c r="AJ36" s="448"/>
      <c r="AK36" s="448"/>
      <c r="AL36" s="448"/>
      <c r="AM36" s="448"/>
      <c r="AN36" s="448"/>
      <c r="AO36" s="448"/>
      <c r="AP36" s="448"/>
    </row>
    <row r="37" spans="1:42" s="220" customFormat="1" ht="30" customHeight="1" outlineLevel="1">
      <c r="A37" s="884"/>
      <c r="B37" s="884"/>
      <c r="C37" s="886" t="s">
        <v>47</v>
      </c>
      <c r="D37" s="887" t="s">
        <v>375</v>
      </c>
      <c r="E37" s="270" t="s">
        <v>117</v>
      </c>
      <c r="F37" s="449">
        <f t="shared" si="48"/>
        <v>1.008E-2</v>
      </c>
      <c r="G37" s="610"/>
      <c r="H37" s="610"/>
      <c r="I37" s="610"/>
      <c r="J37" s="355"/>
      <c r="K37" s="355"/>
      <c r="L37" s="355"/>
      <c r="M37" s="356"/>
      <c r="N37" s="356"/>
      <c r="O37" s="356"/>
      <c r="P37" s="356">
        <v>5.04E-4</v>
      </c>
      <c r="Q37" s="355">
        <f>P37*344.5</f>
        <v>0.173628</v>
      </c>
      <c r="R37" s="356">
        <f>P37*Тарифы!$E$4</f>
        <v>1.6450360741232376E-3</v>
      </c>
      <c r="S37" s="356">
        <v>5.04E-4</v>
      </c>
      <c r="T37" s="355">
        <f>S37*344.5</f>
        <v>0.173628</v>
      </c>
      <c r="U37" s="356">
        <f>S37*Тарифы!$F$4</f>
        <v>1.5464994997064563E-3</v>
      </c>
      <c r="V37" s="356">
        <v>5.04E-4</v>
      </c>
      <c r="W37" s="355">
        <f>V37*344.5</f>
        <v>0.173628</v>
      </c>
      <c r="X37" s="356">
        <f>V37*Тарифы!$G$4</f>
        <v>1.6406274908840862E-3</v>
      </c>
      <c r="Y37" s="356">
        <v>5.04E-4</v>
      </c>
      <c r="Z37" s="355">
        <f>Y37*344.5</f>
        <v>0.173628</v>
      </c>
      <c r="AA37" s="355">
        <f>Y37*Тарифы!$H$4</f>
        <v>1.6595678443353089E-3</v>
      </c>
      <c r="AB37" s="355">
        <v>2.016E-3</v>
      </c>
      <c r="AC37" s="355">
        <f>AB37*344.5</f>
        <v>0.69451200000000002</v>
      </c>
      <c r="AD37" s="355">
        <f>R37+U37+X37+AA37</f>
        <v>6.4917309090490889E-3</v>
      </c>
      <c r="AE37" s="355">
        <v>2.016E-3</v>
      </c>
      <c r="AF37" s="355">
        <f>AE37*344.5</f>
        <v>0.69451200000000002</v>
      </c>
      <c r="AG37" s="420">
        <f>AE37*Тарифы!$I$4</f>
        <v>6.8847811199980033E-3</v>
      </c>
      <c r="AH37" s="355">
        <v>2.016E-3</v>
      </c>
      <c r="AI37" s="355">
        <f>AH37*344.5</f>
        <v>0.69451200000000002</v>
      </c>
      <c r="AJ37" s="420">
        <f>AH37*Тарифы!$J$4</f>
        <v>7.2350409599998217E-3</v>
      </c>
      <c r="AK37" s="355">
        <v>2.016E-3</v>
      </c>
      <c r="AL37" s="355">
        <f>AK37*344.5</f>
        <v>0.69451200000000002</v>
      </c>
      <c r="AM37" s="420">
        <f>AK37*Тарифы!$K$4</f>
        <v>7.60320287999703E-3</v>
      </c>
      <c r="AN37" s="355">
        <v>2.016E-3</v>
      </c>
      <c r="AO37" s="355">
        <f>AN37*344.5</f>
        <v>0.69451200000000002</v>
      </c>
      <c r="AP37" s="420">
        <f>AN37*Тарифы!$L$4</f>
        <v>7.990214400000719E-3</v>
      </c>
    </row>
    <row r="38" spans="1:42" s="220" customFormat="1" ht="30" customHeight="1" outlineLevel="1">
      <c r="A38" s="885"/>
      <c r="B38" s="885"/>
      <c r="C38" s="781"/>
      <c r="D38" s="888"/>
      <c r="E38" s="270" t="s">
        <v>308</v>
      </c>
      <c r="F38" s="449">
        <f t="shared" si="48"/>
        <v>0</v>
      </c>
      <c r="G38" s="610"/>
      <c r="H38" s="610"/>
      <c r="I38" s="610"/>
      <c r="J38" s="447"/>
      <c r="K38" s="447"/>
      <c r="L38" s="447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  <c r="AF38" s="448"/>
      <c r="AG38" s="448"/>
      <c r="AH38" s="448"/>
      <c r="AI38" s="448"/>
      <c r="AJ38" s="448"/>
      <c r="AK38" s="448"/>
      <c r="AL38" s="448"/>
      <c r="AM38" s="448"/>
      <c r="AN38" s="448"/>
      <c r="AO38" s="448"/>
      <c r="AP38" s="448"/>
    </row>
    <row r="39" spans="1:42" s="220" customFormat="1" ht="30" customHeight="1" outlineLevel="1">
      <c r="A39" s="884"/>
      <c r="B39" s="884"/>
      <c r="C39" s="886" t="s">
        <v>48</v>
      </c>
      <c r="D39" s="887" t="s">
        <v>376</v>
      </c>
      <c r="E39" s="270" t="s">
        <v>117</v>
      </c>
      <c r="F39" s="449">
        <f t="shared" si="48"/>
        <v>1.1879999999999999</v>
      </c>
      <c r="G39" s="610"/>
      <c r="H39" s="610"/>
      <c r="I39" s="610"/>
      <c r="J39" s="355"/>
      <c r="K39" s="355"/>
      <c r="L39" s="355"/>
      <c r="M39" s="356"/>
      <c r="N39" s="356"/>
      <c r="O39" s="356"/>
      <c r="P39" s="356">
        <v>0</v>
      </c>
      <c r="Q39" s="355">
        <f>P39*344.5</f>
        <v>0</v>
      </c>
      <c r="R39" s="356">
        <f>P39*Тарифы!$E$4</f>
        <v>0</v>
      </c>
      <c r="S39" s="356">
        <v>0</v>
      </c>
      <c r="T39" s="355">
        <f>S39*344.5</f>
        <v>0</v>
      </c>
      <c r="U39" s="356">
        <f>S39*Тарифы!$F$4</f>
        <v>0</v>
      </c>
      <c r="V39" s="356">
        <v>0</v>
      </c>
      <c r="W39" s="355">
        <f>V39*344.5</f>
        <v>0</v>
      </c>
      <c r="X39" s="356">
        <f>V39*Тарифы!$G$4</f>
        <v>0</v>
      </c>
      <c r="Y39" s="356">
        <v>0</v>
      </c>
      <c r="Z39" s="355">
        <f>Y39*344.5</f>
        <v>0</v>
      </c>
      <c r="AA39" s="355">
        <f>Y39*Тарифы!$H$4</f>
        <v>0</v>
      </c>
      <c r="AB39" s="355">
        <v>0</v>
      </c>
      <c r="AC39" s="355">
        <f>AB39*344.5</f>
        <v>0</v>
      </c>
      <c r="AD39" s="355">
        <f>R39+U39+X39+AA39</f>
        <v>0</v>
      </c>
      <c r="AE39" s="355">
        <v>0.29699999999999999</v>
      </c>
      <c r="AF39" s="355">
        <f>AE39*344.5</f>
        <v>102.31649999999999</v>
      </c>
      <c r="AG39" s="420">
        <f>AE39*Тарифы!$I$4</f>
        <v>1.0142757899997059</v>
      </c>
      <c r="AH39" s="355">
        <v>0.29699999999999999</v>
      </c>
      <c r="AI39" s="355">
        <f>AH39*344.5</f>
        <v>102.31649999999999</v>
      </c>
      <c r="AJ39" s="420">
        <f>AH39*Тарифы!$J$4</f>
        <v>1.0658765699999737</v>
      </c>
      <c r="AK39" s="355">
        <v>0.29699999999999999</v>
      </c>
      <c r="AL39" s="355">
        <f>AK39*344.5</f>
        <v>102.31649999999999</v>
      </c>
      <c r="AM39" s="420">
        <f>AK39*Тарифы!$K$4</f>
        <v>1.1201147099995623</v>
      </c>
      <c r="AN39" s="355">
        <v>0.29699999999999999</v>
      </c>
      <c r="AO39" s="355">
        <f>AN39*344.5</f>
        <v>102.31649999999999</v>
      </c>
      <c r="AP39" s="420">
        <f>AN39*Тарифы!$L$4</f>
        <v>1.177129800000106</v>
      </c>
    </row>
    <row r="40" spans="1:42" s="220" customFormat="1" ht="30" customHeight="1" outlineLevel="1">
      <c r="A40" s="885"/>
      <c r="B40" s="885"/>
      <c r="C40" s="781"/>
      <c r="D40" s="888"/>
      <c r="E40" s="270" t="s">
        <v>308</v>
      </c>
      <c r="F40" s="449">
        <f t="shared" si="48"/>
        <v>0</v>
      </c>
      <c r="G40" s="610"/>
      <c r="H40" s="610"/>
      <c r="I40" s="610"/>
      <c r="J40" s="447"/>
      <c r="K40" s="447"/>
      <c r="L40" s="447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  <c r="AF40" s="448"/>
      <c r="AG40" s="448"/>
      <c r="AH40" s="448"/>
      <c r="AI40" s="448"/>
      <c r="AJ40" s="448"/>
      <c r="AK40" s="448"/>
      <c r="AL40" s="448"/>
      <c r="AM40" s="448"/>
      <c r="AN40" s="448"/>
      <c r="AO40" s="448"/>
      <c r="AP40" s="448"/>
    </row>
    <row r="41" spans="1:42" s="220" customFormat="1" ht="30" customHeight="1" outlineLevel="1">
      <c r="A41" s="884"/>
      <c r="B41" s="884"/>
      <c r="C41" s="886" t="s">
        <v>114</v>
      </c>
      <c r="D41" s="887" t="s">
        <v>377</v>
      </c>
      <c r="E41" s="270" t="s">
        <v>117</v>
      </c>
      <c r="F41" s="449">
        <f t="shared" si="48"/>
        <v>1.08</v>
      </c>
      <c r="G41" s="610"/>
      <c r="H41" s="610"/>
      <c r="I41" s="610"/>
      <c r="J41" s="355"/>
      <c r="K41" s="355"/>
      <c r="L41" s="355"/>
      <c r="M41" s="356"/>
      <c r="N41" s="356"/>
      <c r="O41" s="356"/>
      <c r="P41" s="356">
        <v>0</v>
      </c>
      <c r="Q41" s="355">
        <f>P41*344.5</f>
        <v>0</v>
      </c>
      <c r="R41" s="356">
        <f>P41*Тарифы!$E$4</f>
        <v>0</v>
      </c>
      <c r="S41" s="356">
        <v>0</v>
      </c>
      <c r="T41" s="355">
        <f>S41*344.5</f>
        <v>0</v>
      </c>
      <c r="U41" s="356">
        <f>S41*Тарифы!$F$4</f>
        <v>0</v>
      </c>
      <c r="V41" s="356">
        <v>0</v>
      </c>
      <c r="W41" s="355">
        <f>V41*344.5</f>
        <v>0</v>
      </c>
      <c r="X41" s="356">
        <f>V41*Тарифы!$G$4</f>
        <v>0</v>
      </c>
      <c r="Y41" s="356">
        <v>0</v>
      </c>
      <c r="Z41" s="355">
        <f>Y41*344.5</f>
        <v>0</v>
      </c>
      <c r="AA41" s="355">
        <f>Y41*Тарифы!$H$4</f>
        <v>0</v>
      </c>
      <c r="AB41" s="355">
        <v>0</v>
      </c>
      <c r="AC41" s="355">
        <f>AB41*344.5</f>
        <v>0</v>
      </c>
      <c r="AD41" s="355">
        <f>R41+U41+X41+AA41</f>
        <v>0</v>
      </c>
      <c r="AE41" s="355">
        <v>0.27</v>
      </c>
      <c r="AF41" s="355">
        <f>AE41*344.5</f>
        <v>93.015000000000001</v>
      </c>
      <c r="AG41" s="420">
        <f>AE41*Тарифы!$I$4</f>
        <v>0.92206889999973274</v>
      </c>
      <c r="AH41" s="355">
        <v>0.27</v>
      </c>
      <c r="AI41" s="355">
        <f>AH41*344.5</f>
        <v>93.015000000000001</v>
      </c>
      <c r="AJ41" s="420">
        <f>AH41*Тарифы!$J$4</f>
        <v>0.96897869999997621</v>
      </c>
      <c r="AK41" s="355">
        <v>0.27</v>
      </c>
      <c r="AL41" s="355">
        <f>AK41*344.5</f>
        <v>93.015000000000001</v>
      </c>
      <c r="AM41" s="420">
        <f>AK41*Тарифы!$K$4</f>
        <v>1.0182860999996022</v>
      </c>
      <c r="AN41" s="355">
        <v>0.27</v>
      </c>
      <c r="AO41" s="355">
        <f>AN41*344.5</f>
        <v>93.015000000000001</v>
      </c>
      <c r="AP41" s="420">
        <f>AN41*Тарифы!$L$4</f>
        <v>1.0701180000000965</v>
      </c>
    </row>
    <row r="42" spans="1:42" s="220" customFormat="1" ht="30" customHeight="1" outlineLevel="1">
      <c r="A42" s="885"/>
      <c r="B42" s="885"/>
      <c r="C42" s="781"/>
      <c r="D42" s="888"/>
      <c r="E42" s="270" t="s">
        <v>308</v>
      </c>
      <c r="F42" s="449">
        <f t="shared" si="48"/>
        <v>0</v>
      </c>
      <c r="G42" s="610"/>
      <c r="H42" s="610"/>
      <c r="I42" s="610"/>
      <c r="J42" s="447"/>
      <c r="K42" s="447"/>
      <c r="L42" s="447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8"/>
      <c r="AH42" s="448"/>
      <c r="AI42" s="448"/>
      <c r="AJ42" s="448"/>
      <c r="AK42" s="448"/>
      <c r="AL42" s="448"/>
      <c r="AM42" s="448"/>
      <c r="AN42" s="448"/>
      <c r="AO42" s="448"/>
      <c r="AP42" s="448"/>
    </row>
    <row r="43" spans="1:42" s="220" customFormat="1" ht="30" customHeight="1" outlineLevel="1">
      <c r="A43" s="884"/>
      <c r="B43" s="884"/>
      <c r="C43" s="886" t="s">
        <v>384</v>
      </c>
      <c r="D43" s="887" t="s">
        <v>378</v>
      </c>
      <c r="E43" s="270" t="s">
        <v>117</v>
      </c>
      <c r="F43" s="449">
        <f t="shared" si="48"/>
        <v>2.706728</v>
      </c>
      <c r="G43" s="610"/>
      <c r="H43" s="610"/>
      <c r="I43" s="610"/>
      <c r="J43" s="355"/>
      <c r="K43" s="355"/>
      <c r="L43" s="355"/>
      <c r="M43" s="356"/>
      <c r="N43" s="356"/>
      <c r="O43" s="356"/>
      <c r="P43" s="356">
        <v>0</v>
      </c>
      <c r="Q43" s="355">
        <f>P43*344.5</f>
        <v>0</v>
      </c>
      <c r="R43" s="356">
        <f>P43*Тарифы!$E$4</f>
        <v>0</v>
      </c>
      <c r="S43" s="356">
        <v>0</v>
      </c>
      <c r="T43" s="355">
        <f>S43*344.5</f>
        <v>0</v>
      </c>
      <c r="U43" s="356">
        <f>S43*Тарифы!$F$4</f>
        <v>0</v>
      </c>
      <c r="V43" s="356">
        <v>0</v>
      </c>
      <c r="W43" s="355">
        <f>V43*344.5</f>
        <v>0</v>
      </c>
      <c r="X43" s="356">
        <f>V43*Тарифы!$G$4</f>
        <v>0</v>
      </c>
      <c r="Y43" s="356">
        <v>0</v>
      </c>
      <c r="Z43" s="355">
        <f>Y43*344.5</f>
        <v>0</v>
      </c>
      <c r="AA43" s="355">
        <f>Y43*Тарифы!$H$4</f>
        <v>0</v>
      </c>
      <c r="AB43" s="355">
        <v>0</v>
      </c>
      <c r="AC43" s="355">
        <f>AB43*344.5</f>
        <v>0</v>
      </c>
      <c r="AD43" s="355">
        <f>R43+U43+X43+AA43</f>
        <v>0</v>
      </c>
      <c r="AE43" s="355">
        <v>0.67668200000000001</v>
      </c>
      <c r="AF43" s="355">
        <f>AE43*344.5</f>
        <v>233.11694900000001</v>
      </c>
      <c r="AG43" s="420">
        <f>AE43*Тарифы!$I$4</f>
        <v>2.3109163977393301</v>
      </c>
      <c r="AH43" s="355">
        <v>0.67668200000000001</v>
      </c>
      <c r="AI43" s="355">
        <f>AH43*344.5</f>
        <v>233.11694900000001</v>
      </c>
      <c r="AJ43" s="420">
        <f>AH43*Тарифы!$J$4</f>
        <v>2.4284831284199404</v>
      </c>
      <c r="AK43" s="355">
        <v>0.67668200000000001</v>
      </c>
      <c r="AL43" s="355">
        <f>AK43*344.5</f>
        <v>233.11694900000001</v>
      </c>
      <c r="AM43" s="420">
        <f>AK43*Тарифы!$K$4</f>
        <v>2.5520587952590028</v>
      </c>
      <c r="AN43" s="355">
        <v>0.67668200000000001</v>
      </c>
      <c r="AO43" s="355">
        <f>AN43*344.5</f>
        <v>233.11694900000001</v>
      </c>
      <c r="AP43" s="420">
        <f>AN43*Тарифы!$L$4</f>
        <v>2.6819614388002417</v>
      </c>
    </row>
    <row r="44" spans="1:42" s="220" customFormat="1" ht="30" customHeight="1" outlineLevel="1">
      <c r="A44" s="885"/>
      <c r="B44" s="885"/>
      <c r="C44" s="781"/>
      <c r="D44" s="888"/>
      <c r="E44" s="270" t="s">
        <v>308</v>
      </c>
      <c r="F44" s="449">
        <f t="shared" si="48"/>
        <v>0</v>
      </c>
      <c r="G44" s="610"/>
      <c r="H44" s="610"/>
      <c r="I44" s="610"/>
      <c r="J44" s="447"/>
      <c r="K44" s="447"/>
      <c r="L44" s="447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  <c r="AF44" s="448"/>
      <c r="AG44" s="448"/>
      <c r="AH44" s="448"/>
      <c r="AI44" s="448"/>
      <c r="AJ44" s="448"/>
      <c r="AK44" s="448"/>
      <c r="AL44" s="448"/>
      <c r="AM44" s="448"/>
      <c r="AN44" s="448"/>
      <c r="AO44" s="448"/>
      <c r="AP44" s="448"/>
    </row>
    <row r="45" spans="1:42" s="220" customFormat="1" ht="30" customHeight="1" outlineLevel="1">
      <c r="A45" s="884"/>
      <c r="B45" s="884"/>
      <c r="C45" s="886" t="s">
        <v>385</v>
      </c>
      <c r="D45" s="887" t="s">
        <v>379</v>
      </c>
      <c r="E45" s="270" t="s">
        <v>117</v>
      </c>
      <c r="F45" s="449">
        <f t="shared" si="48"/>
        <v>0.17781999999999998</v>
      </c>
      <c r="G45" s="610"/>
      <c r="H45" s="610"/>
      <c r="I45" s="610"/>
      <c r="J45" s="355"/>
      <c r="K45" s="355"/>
      <c r="L45" s="355"/>
      <c r="M45" s="356"/>
      <c r="N45" s="356"/>
      <c r="O45" s="356"/>
      <c r="P45" s="356">
        <v>8.8909999999999996E-3</v>
      </c>
      <c r="Q45" s="355">
        <f>P45*344.5</f>
        <v>3.0629494999999998</v>
      </c>
      <c r="R45" s="356">
        <f>P45*Тарифы!$E$4</f>
        <v>2.9019872490138304E-2</v>
      </c>
      <c r="S45" s="356">
        <v>8.8909999999999996E-3</v>
      </c>
      <c r="T45" s="355">
        <f>S45*344.5</f>
        <v>3.0629494999999998</v>
      </c>
      <c r="U45" s="356">
        <f>S45*Тарифы!$F$4</f>
        <v>2.7281601293432742E-2</v>
      </c>
      <c r="V45" s="356">
        <v>8.8909999999999996E-3</v>
      </c>
      <c r="W45" s="355">
        <f>V45*344.5</f>
        <v>3.0629494999999998</v>
      </c>
      <c r="X45" s="356">
        <f>V45*Тарифы!$G$4</f>
        <v>2.8942101233036525E-2</v>
      </c>
      <c r="Y45" s="356">
        <v>8.8909999999999996E-3</v>
      </c>
      <c r="Z45" s="355">
        <f>Y45*344.5</f>
        <v>3.0629494999999998</v>
      </c>
      <c r="AA45" s="355">
        <f>Y45*Тарифы!$H$4</f>
        <v>2.9276225603145301E-2</v>
      </c>
      <c r="AB45" s="355">
        <v>3.5563999999999998E-2</v>
      </c>
      <c r="AC45" s="355">
        <f>AB45*344.5</f>
        <v>12.251797999999999</v>
      </c>
      <c r="AD45" s="355">
        <f>R45+U45+X45+AA45</f>
        <v>0.11451980061975287</v>
      </c>
      <c r="AE45" s="355">
        <v>3.5563999999999998E-2</v>
      </c>
      <c r="AF45" s="355">
        <f>AE45*344.5</f>
        <v>12.251797999999999</v>
      </c>
      <c r="AG45" s="420">
        <f>AE45*Тарифы!$I$4</f>
        <v>0.12145354947996477</v>
      </c>
      <c r="AH45" s="355">
        <v>3.5563999999999998E-2</v>
      </c>
      <c r="AI45" s="355">
        <f>AH45*344.5</f>
        <v>12.251797999999999</v>
      </c>
      <c r="AJ45" s="420">
        <f>AH45*Тарифы!$J$4</f>
        <v>0.12763243883999686</v>
      </c>
      <c r="AK45" s="355">
        <v>3.5563999999999998E-2</v>
      </c>
      <c r="AL45" s="355">
        <f>AK45*344.5</f>
        <v>12.251797999999999</v>
      </c>
      <c r="AM45" s="420">
        <f>AK45*Тарифы!$K$4</f>
        <v>0.13412713651994759</v>
      </c>
      <c r="AN45" s="355">
        <v>3.5563999999999998E-2</v>
      </c>
      <c r="AO45" s="355">
        <f>AN45*344.5</f>
        <v>12.251797999999999</v>
      </c>
      <c r="AP45" s="420">
        <f>AN45*Тарифы!$L$4</f>
        <v>0.14095435760001268</v>
      </c>
    </row>
    <row r="46" spans="1:42" s="220" customFormat="1" ht="30" customHeight="1" outlineLevel="1">
      <c r="A46" s="885"/>
      <c r="B46" s="885"/>
      <c r="C46" s="781"/>
      <c r="D46" s="888"/>
      <c r="E46" s="270" t="s">
        <v>308</v>
      </c>
      <c r="F46" s="449">
        <f t="shared" si="48"/>
        <v>0</v>
      </c>
      <c r="G46" s="610"/>
      <c r="H46" s="610"/>
      <c r="I46" s="610"/>
      <c r="J46" s="447"/>
      <c r="K46" s="447"/>
      <c r="L46" s="447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448"/>
      <c r="AA46" s="448"/>
      <c r="AB46" s="448"/>
      <c r="AC46" s="448"/>
      <c r="AD46" s="448"/>
      <c r="AE46" s="448"/>
      <c r="AF46" s="448"/>
      <c r="AG46" s="448"/>
      <c r="AH46" s="448"/>
      <c r="AI46" s="448"/>
      <c r="AJ46" s="448"/>
      <c r="AK46" s="448"/>
      <c r="AL46" s="448"/>
      <c r="AM46" s="448"/>
      <c r="AN46" s="448"/>
      <c r="AO46" s="448"/>
      <c r="AP46" s="448"/>
    </row>
    <row r="47" spans="1:42" s="220" customFormat="1" ht="30" customHeight="1" outlineLevel="1">
      <c r="A47" s="884"/>
      <c r="B47" s="884"/>
      <c r="C47" s="886" t="s">
        <v>386</v>
      </c>
      <c r="D47" s="887" t="s">
        <v>380</v>
      </c>
      <c r="E47" s="270" t="s">
        <v>117</v>
      </c>
      <c r="F47" s="449">
        <f t="shared" si="48"/>
        <v>0.59839200000000003</v>
      </c>
      <c r="G47" s="610"/>
      <c r="H47" s="610"/>
      <c r="I47" s="610"/>
      <c r="J47" s="355"/>
      <c r="K47" s="355"/>
      <c r="L47" s="355"/>
      <c r="M47" s="356"/>
      <c r="N47" s="356"/>
      <c r="O47" s="356"/>
      <c r="P47" s="356">
        <v>2.9919999999999999E-2</v>
      </c>
      <c r="Q47" s="355">
        <f>P47*344.5</f>
        <v>10.30744</v>
      </c>
      <c r="R47" s="356">
        <f>P47*Тарифы!$E$4</f>
        <v>9.7657697098744584E-2</v>
      </c>
      <c r="S47" s="356">
        <v>2.9919999999999999E-2</v>
      </c>
      <c r="T47" s="355">
        <f>S47*344.5</f>
        <v>10.30744</v>
      </c>
      <c r="U47" s="356">
        <f>S47*Тарифы!$F$4</f>
        <v>9.1808065538129299E-2</v>
      </c>
      <c r="V47" s="356">
        <v>2.9919999999999999E-2</v>
      </c>
      <c r="W47" s="355">
        <f>V47*344.5</f>
        <v>10.30744</v>
      </c>
      <c r="X47" s="356">
        <f>V47*Тарифы!$G$4</f>
        <v>9.7395981204864784E-2</v>
      </c>
      <c r="Y47" s="356">
        <v>2.9919999999999999E-2</v>
      </c>
      <c r="Z47" s="355">
        <f>Y47*344.5</f>
        <v>10.30744</v>
      </c>
      <c r="AA47" s="355">
        <f>Y47*Тарифы!$H$4</f>
        <v>9.8520376790699291E-2</v>
      </c>
      <c r="AB47" s="355">
        <v>0.11967999999999999</v>
      </c>
      <c r="AC47" s="355">
        <f>AB47*344.5</f>
        <v>41.229759999999999</v>
      </c>
      <c r="AD47" s="355">
        <f>R47+U47+X47+AA47</f>
        <v>0.38538212063243799</v>
      </c>
      <c r="AE47" s="355">
        <v>0.11967800000000001</v>
      </c>
      <c r="AF47" s="355">
        <f>AE47*344.5</f>
        <v>41.229071000000005</v>
      </c>
      <c r="AG47" s="420">
        <f>AE47*Тарифы!$I$4</f>
        <v>0.40870874745988151</v>
      </c>
      <c r="AH47" s="355">
        <v>0.11967800000000001</v>
      </c>
      <c r="AI47" s="355">
        <f>AH47*344.5</f>
        <v>41.229071000000005</v>
      </c>
      <c r="AJ47" s="420">
        <f>AH47*Тарифы!$J$4</f>
        <v>0.42950160317998948</v>
      </c>
      <c r="AK47" s="355">
        <v>0.11967800000000001</v>
      </c>
      <c r="AL47" s="355">
        <f>AK47*344.5</f>
        <v>41.229071000000005</v>
      </c>
      <c r="AM47" s="420">
        <f>AK47*Тарифы!$K$4</f>
        <v>0.45135719953982367</v>
      </c>
      <c r="AN47" s="355">
        <v>0.11967800000000001</v>
      </c>
      <c r="AO47" s="355">
        <f>AN47*344.5</f>
        <v>41.229071000000005</v>
      </c>
      <c r="AP47" s="420">
        <f>AN47*Тарифы!$L$4</f>
        <v>0.47433178520004277</v>
      </c>
    </row>
    <row r="48" spans="1:42" s="220" customFormat="1" ht="30" customHeight="1" outlineLevel="1">
      <c r="A48" s="885"/>
      <c r="B48" s="885"/>
      <c r="C48" s="781"/>
      <c r="D48" s="888"/>
      <c r="E48" s="270" t="s">
        <v>308</v>
      </c>
      <c r="F48" s="449">
        <f t="shared" si="48"/>
        <v>0</v>
      </c>
      <c r="G48" s="610"/>
      <c r="H48" s="610"/>
      <c r="I48" s="610"/>
      <c r="J48" s="447"/>
      <c r="K48" s="447"/>
      <c r="L48" s="447"/>
      <c r="M48" s="448"/>
      <c r="N48" s="448"/>
      <c r="O48" s="448"/>
      <c r="P48" s="448"/>
      <c r="Q48" s="448"/>
      <c r="R48" s="448"/>
      <c r="S48" s="448"/>
      <c r="T48" s="448"/>
      <c r="U48" s="448"/>
      <c r="V48" s="448"/>
      <c r="W48" s="448"/>
      <c r="X48" s="448"/>
      <c r="Y48" s="448"/>
      <c r="Z48" s="448"/>
      <c r="AA48" s="448"/>
      <c r="AB48" s="448"/>
      <c r="AC48" s="448"/>
      <c r="AD48" s="448"/>
      <c r="AE48" s="448"/>
      <c r="AF48" s="448"/>
      <c r="AG48" s="448"/>
      <c r="AH48" s="448"/>
      <c r="AI48" s="448"/>
      <c r="AJ48" s="448"/>
      <c r="AK48" s="448"/>
      <c r="AL48" s="448"/>
      <c r="AM48" s="448"/>
      <c r="AN48" s="448"/>
      <c r="AO48" s="448"/>
      <c r="AP48" s="448"/>
    </row>
    <row r="49" spans="1:42" s="220" customFormat="1" ht="30" customHeight="1" outlineLevel="1">
      <c r="A49" s="884"/>
      <c r="B49" s="884"/>
      <c r="C49" s="886" t="s">
        <v>387</v>
      </c>
      <c r="D49" s="887" t="s">
        <v>381</v>
      </c>
      <c r="E49" s="270" t="s">
        <v>117</v>
      </c>
      <c r="F49" s="449">
        <f t="shared" si="48"/>
        <v>0.11592000000000001</v>
      </c>
      <c r="G49" s="610"/>
      <c r="H49" s="610"/>
      <c r="I49" s="610"/>
      <c r="J49" s="355"/>
      <c r="K49" s="355"/>
      <c r="L49" s="355"/>
      <c r="M49" s="356"/>
      <c r="N49" s="356"/>
      <c r="O49" s="356"/>
      <c r="P49" s="356">
        <v>0</v>
      </c>
      <c r="Q49" s="355">
        <f>P49*344.5</f>
        <v>0</v>
      </c>
      <c r="R49" s="356">
        <f>P49*Тарифы!$E$4</f>
        <v>0</v>
      </c>
      <c r="S49" s="356">
        <v>0</v>
      </c>
      <c r="T49" s="355">
        <f>S49*344.5</f>
        <v>0</v>
      </c>
      <c r="U49" s="356">
        <f>S49*Тарифы!$F$4</f>
        <v>0</v>
      </c>
      <c r="V49" s="356">
        <v>6.4400000000000004E-3</v>
      </c>
      <c r="W49" s="355">
        <f>V49*344.5</f>
        <v>2.2185800000000002</v>
      </c>
      <c r="X49" s="356">
        <f>V49*Тарифы!$G$4</f>
        <v>2.0963573494629989E-2</v>
      </c>
      <c r="Y49" s="356">
        <v>6.4400000000000004E-3</v>
      </c>
      <c r="Z49" s="355">
        <f>Y49*344.5</f>
        <v>2.2185800000000002</v>
      </c>
      <c r="AA49" s="355">
        <f>Y49*Тарифы!$H$4</f>
        <v>2.1205589122062281E-2</v>
      </c>
      <c r="AB49" s="355">
        <v>1.2880000000000001E-2</v>
      </c>
      <c r="AC49" s="355">
        <f>AB49*344.5</f>
        <v>4.4371600000000004</v>
      </c>
      <c r="AD49" s="355">
        <f>R49+U49+X49+AA49</f>
        <v>4.216916261669227E-2</v>
      </c>
      <c r="AE49" s="355">
        <v>2.5760000000000002E-2</v>
      </c>
      <c r="AF49" s="355">
        <f>AE49*344.5</f>
        <v>8.8743200000000009</v>
      </c>
      <c r="AG49" s="420">
        <f>AE49*Тарифы!$I$4</f>
        <v>8.7972203199974494E-2</v>
      </c>
      <c r="AH49" s="355">
        <v>2.5760000000000002E-2</v>
      </c>
      <c r="AI49" s="355">
        <f>AH49*344.5</f>
        <v>8.8743200000000009</v>
      </c>
      <c r="AJ49" s="420">
        <f>AH49*Тарифы!$J$4</f>
        <v>9.244774559999773E-2</v>
      </c>
      <c r="AK49" s="355">
        <v>2.5760000000000002E-2</v>
      </c>
      <c r="AL49" s="355">
        <f>AK49*344.5</f>
        <v>8.8743200000000009</v>
      </c>
      <c r="AM49" s="420">
        <f>AK49*Тарифы!$K$4</f>
        <v>9.7152036799962052E-2</v>
      </c>
      <c r="AN49" s="355">
        <v>2.5760000000000002E-2</v>
      </c>
      <c r="AO49" s="355">
        <f>AN49*344.5</f>
        <v>8.8743200000000009</v>
      </c>
      <c r="AP49" s="420">
        <f>AN49*Тарифы!$L$4</f>
        <v>0.10209718400000921</v>
      </c>
    </row>
    <row r="50" spans="1:42" s="220" customFormat="1" ht="30" customHeight="1" outlineLevel="1">
      <c r="A50" s="885"/>
      <c r="B50" s="885"/>
      <c r="C50" s="781"/>
      <c r="D50" s="888"/>
      <c r="E50" s="270" t="s">
        <v>308</v>
      </c>
      <c r="F50" s="449">
        <f t="shared" si="48"/>
        <v>0</v>
      </c>
      <c r="G50" s="610"/>
      <c r="H50" s="610"/>
      <c r="I50" s="610"/>
      <c r="J50" s="447"/>
      <c r="K50" s="447"/>
      <c r="L50" s="447"/>
      <c r="M50" s="448"/>
      <c r="N50" s="448"/>
      <c r="O50" s="448"/>
      <c r="P50" s="448"/>
      <c r="Q50" s="448"/>
      <c r="R50" s="448"/>
      <c r="S50" s="448"/>
      <c r="T50" s="448"/>
      <c r="U50" s="448"/>
      <c r="V50" s="448"/>
      <c r="W50" s="448"/>
      <c r="X50" s="448"/>
      <c r="Y50" s="448"/>
      <c r="Z50" s="448"/>
      <c r="AA50" s="448"/>
      <c r="AB50" s="448"/>
      <c r="AC50" s="448"/>
      <c r="AD50" s="448"/>
      <c r="AE50" s="448"/>
      <c r="AF50" s="448"/>
      <c r="AG50" s="448"/>
      <c r="AH50" s="448"/>
      <c r="AI50" s="448"/>
      <c r="AJ50" s="448"/>
      <c r="AK50" s="448"/>
      <c r="AL50" s="448"/>
      <c r="AM50" s="448"/>
      <c r="AN50" s="448"/>
      <c r="AO50" s="448"/>
      <c r="AP50" s="448"/>
    </row>
    <row r="51" spans="1:42" s="220" customFormat="1" ht="30" customHeight="1" outlineLevel="1">
      <c r="A51" s="884"/>
      <c r="B51" s="884"/>
      <c r="C51" s="886" t="s">
        <v>388</v>
      </c>
      <c r="D51" s="887" t="s">
        <v>382</v>
      </c>
      <c r="E51" s="270" t="s">
        <v>117</v>
      </c>
      <c r="F51" s="449">
        <f t="shared" si="48"/>
        <v>23.94</v>
      </c>
      <c r="G51" s="610"/>
      <c r="H51" s="610"/>
      <c r="I51" s="610"/>
      <c r="J51" s="355"/>
      <c r="K51" s="355"/>
      <c r="L51" s="355"/>
      <c r="M51" s="356"/>
      <c r="N51" s="356"/>
      <c r="O51" s="356"/>
      <c r="P51" s="356">
        <v>1.1970000000000001</v>
      </c>
      <c r="Q51" s="355">
        <f>P51*344.5</f>
        <v>412.36650000000003</v>
      </c>
      <c r="R51" s="356">
        <f>P51*Тарифы!$E$4</f>
        <v>3.9069606760426896</v>
      </c>
      <c r="S51" s="356">
        <v>1.1970000000000001</v>
      </c>
      <c r="T51" s="355">
        <f>S51*344.5</f>
        <v>412.36650000000003</v>
      </c>
      <c r="U51" s="356">
        <f>S51*Тарифы!$F$4</f>
        <v>3.6729363118028338</v>
      </c>
      <c r="V51" s="356">
        <v>1.1970000000000001</v>
      </c>
      <c r="W51" s="355">
        <f>V51*344.5</f>
        <v>412.36650000000003</v>
      </c>
      <c r="X51" s="356">
        <f>V51*Тарифы!$G$4</f>
        <v>3.8964902908497048</v>
      </c>
      <c r="Y51" s="356">
        <v>1.1970000000000001</v>
      </c>
      <c r="Z51" s="355">
        <f>Y51*344.5</f>
        <v>412.36650000000003</v>
      </c>
      <c r="AA51" s="355">
        <f>Y51*Тарифы!$H$4</f>
        <v>3.9414736302963589</v>
      </c>
      <c r="AB51" s="355">
        <v>4.7880000000000003</v>
      </c>
      <c r="AC51" s="355">
        <f>AB51*344.5</f>
        <v>1649.4660000000001</v>
      </c>
      <c r="AD51" s="355">
        <f>R51+U51+X51+AA51</f>
        <v>15.417860908991587</v>
      </c>
      <c r="AE51" s="355">
        <v>4.7880000000000003</v>
      </c>
      <c r="AF51" s="355">
        <f>AE51*344.5</f>
        <v>1649.4660000000001</v>
      </c>
      <c r="AG51" s="420">
        <f>AE51*Тарифы!$I$4</f>
        <v>16.351355159995258</v>
      </c>
      <c r="AH51" s="355">
        <v>4.7880000000000003</v>
      </c>
      <c r="AI51" s="355">
        <f>AH51*344.5</f>
        <v>1649.4660000000001</v>
      </c>
      <c r="AJ51" s="420">
        <f>AH51*Тарифы!$J$4</f>
        <v>17.18322227999958</v>
      </c>
      <c r="AK51" s="355">
        <v>4.7880000000000003</v>
      </c>
      <c r="AL51" s="355">
        <f>AK51*344.5</f>
        <v>1649.4660000000001</v>
      </c>
      <c r="AM51" s="420">
        <f>AK51*Тарифы!$K$4</f>
        <v>18.057606839992946</v>
      </c>
      <c r="AN51" s="355">
        <v>4.7880000000000003</v>
      </c>
      <c r="AO51" s="355">
        <f>AN51*344.5</f>
        <v>1649.4660000000001</v>
      </c>
      <c r="AP51" s="420">
        <f>AN51*Тарифы!$L$4</f>
        <v>18.976759200001712</v>
      </c>
    </row>
    <row r="52" spans="1:42" s="220" customFormat="1" ht="30" customHeight="1" outlineLevel="1">
      <c r="A52" s="885"/>
      <c r="B52" s="885"/>
      <c r="C52" s="781"/>
      <c r="D52" s="888"/>
      <c r="E52" s="270" t="s">
        <v>308</v>
      </c>
      <c r="F52" s="449">
        <f t="shared" si="48"/>
        <v>0</v>
      </c>
      <c r="G52" s="610"/>
      <c r="H52" s="610"/>
      <c r="I52" s="610"/>
      <c r="J52" s="447"/>
      <c r="K52" s="447"/>
      <c r="L52" s="447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8"/>
    </row>
    <row r="53" spans="1:42" s="220" customFormat="1" ht="30" customHeight="1" outlineLevel="1">
      <c r="A53" s="884"/>
      <c r="B53" s="884"/>
      <c r="C53" s="886" t="s">
        <v>389</v>
      </c>
      <c r="D53" s="887" t="s">
        <v>383</v>
      </c>
      <c r="E53" s="270" t="s">
        <v>117</v>
      </c>
      <c r="F53" s="449">
        <f t="shared" si="48"/>
        <v>4.0320000000000002E-2</v>
      </c>
      <c r="G53" s="610"/>
      <c r="H53" s="610"/>
      <c r="I53" s="610"/>
      <c r="J53" s="355"/>
      <c r="K53" s="355"/>
      <c r="L53" s="355"/>
      <c r="M53" s="356"/>
      <c r="N53" s="356"/>
      <c r="O53" s="356"/>
      <c r="P53" s="356">
        <v>0</v>
      </c>
      <c r="Q53" s="355">
        <f>P53*344.5</f>
        <v>0</v>
      </c>
      <c r="R53" s="356">
        <f>P53*Тарифы!$E$4</f>
        <v>0</v>
      </c>
      <c r="S53" s="356">
        <v>0</v>
      </c>
      <c r="T53" s="355">
        <f>S53*344.5</f>
        <v>0</v>
      </c>
      <c r="U53" s="356">
        <f>S53*Тарифы!$F$4</f>
        <v>0</v>
      </c>
      <c r="V53" s="356">
        <v>0</v>
      </c>
      <c r="W53" s="355">
        <f>V53*344.5</f>
        <v>0</v>
      </c>
      <c r="X53" s="356">
        <f>V53*Тарифы!$G$4</f>
        <v>0</v>
      </c>
      <c r="Y53" s="356">
        <v>0</v>
      </c>
      <c r="Z53" s="355">
        <f>Y53*344.5</f>
        <v>0</v>
      </c>
      <c r="AA53" s="355">
        <f>Y53*Тарифы!$H$4</f>
        <v>0</v>
      </c>
      <c r="AB53" s="355">
        <v>0</v>
      </c>
      <c r="AC53" s="355">
        <f>AB53*344.5</f>
        <v>0</v>
      </c>
      <c r="AD53" s="355">
        <f>R53+U53+X53+AA53</f>
        <v>0</v>
      </c>
      <c r="AE53" s="355">
        <v>1.008E-2</v>
      </c>
      <c r="AF53" s="355">
        <f>AE53*344.5</f>
        <v>3.4725600000000001</v>
      </c>
      <c r="AG53" s="420">
        <f>AE53*Тарифы!$I$4</f>
        <v>3.4423905599990021E-2</v>
      </c>
      <c r="AH53" s="355">
        <v>1.008E-2</v>
      </c>
      <c r="AI53" s="355">
        <f>AH53*344.5</f>
        <v>3.4725600000000001</v>
      </c>
      <c r="AJ53" s="420">
        <f>AH53*Тарифы!$J$4</f>
        <v>3.6175204799999111E-2</v>
      </c>
      <c r="AK53" s="355">
        <v>1.008E-2</v>
      </c>
      <c r="AL53" s="355">
        <f>AK53*344.5</f>
        <v>3.4725600000000001</v>
      </c>
      <c r="AM53" s="420">
        <f>AK53*Тарифы!$K$4</f>
        <v>3.801601439998515E-2</v>
      </c>
      <c r="AN53" s="355">
        <v>1.008E-2</v>
      </c>
      <c r="AO53" s="355">
        <f>AN53*344.5</f>
        <v>3.4725600000000001</v>
      </c>
      <c r="AP53" s="420">
        <f>AN53*Тарифы!$L$4</f>
        <v>3.9951072000003598E-2</v>
      </c>
    </row>
    <row r="54" spans="1:42" s="220" customFormat="1" ht="30" customHeight="1" outlineLevel="1">
      <c r="A54" s="885"/>
      <c r="B54" s="885"/>
      <c r="C54" s="781"/>
      <c r="D54" s="888"/>
      <c r="E54" s="270" t="s">
        <v>308</v>
      </c>
      <c r="F54" s="449">
        <f t="shared" si="48"/>
        <v>0</v>
      </c>
      <c r="G54" s="610"/>
      <c r="H54" s="610"/>
      <c r="I54" s="610"/>
      <c r="J54" s="447"/>
      <c r="K54" s="447"/>
      <c r="L54" s="447"/>
      <c r="M54" s="448"/>
      <c r="N54" s="448"/>
      <c r="O54" s="448"/>
      <c r="P54" s="448"/>
      <c r="Q54" s="448"/>
      <c r="R54" s="448"/>
      <c r="S54" s="448"/>
      <c r="T54" s="448"/>
      <c r="U54" s="448"/>
      <c r="V54" s="448"/>
      <c r="W54" s="448"/>
      <c r="X54" s="448"/>
      <c r="Y54" s="448"/>
      <c r="Z54" s="448"/>
      <c r="AA54" s="448"/>
      <c r="AB54" s="448"/>
      <c r="AC54" s="448"/>
      <c r="AD54" s="448"/>
      <c r="AE54" s="448"/>
      <c r="AF54" s="448"/>
      <c r="AG54" s="448"/>
      <c r="AH54" s="448"/>
      <c r="AI54" s="448"/>
      <c r="AJ54" s="448"/>
      <c r="AK54" s="448"/>
      <c r="AL54" s="448"/>
      <c r="AM54" s="448"/>
      <c r="AN54" s="448"/>
      <c r="AO54" s="448"/>
      <c r="AP54" s="448"/>
    </row>
    <row r="55" spans="1:42" ht="20.25" customHeight="1" outlineLevel="1">
      <c r="A55" s="916"/>
      <c r="B55" s="916"/>
      <c r="C55" s="781">
        <v>2</v>
      </c>
      <c r="D55" s="920" t="s">
        <v>109</v>
      </c>
      <c r="E55" s="270" t="s">
        <v>117</v>
      </c>
      <c r="F55" s="449">
        <f t="shared" si="48"/>
        <v>0</v>
      </c>
      <c r="G55" s="610"/>
      <c r="H55" s="610"/>
      <c r="I55" s="610"/>
      <c r="J55" s="247"/>
      <c r="K55" s="247">
        <v>0</v>
      </c>
      <c r="L55" s="247">
        <v>0</v>
      </c>
      <c r="M55" s="226"/>
      <c r="N55" s="226">
        <v>0</v>
      </c>
      <c r="O55" s="226">
        <v>0</v>
      </c>
      <c r="P55" s="226">
        <v>0</v>
      </c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>
        <v>0</v>
      </c>
      <c r="AD55" s="226">
        <v>0</v>
      </c>
      <c r="AE55" s="226"/>
      <c r="AF55" s="226">
        <v>0</v>
      </c>
      <c r="AG55" s="226">
        <v>0</v>
      </c>
      <c r="AH55" s="226"/>
      <c r="AI55" s="226"/>
      <c r="AJ55" s="226"/>
      <c r="AK55" s="226"/>
      <c r="AL55" s="226"/>
      <c r="AM55" s="226"/>
      <c r="AN55" s="222"/>
      <c r="AO55" s="222"/>
      <c r="AP55" s="222"/>
    </row>
    <row r="56" spans="1:42" ht="15" customHeight="1" outlineLevel="1">
      <c r="A56" s="916"/>
      <c r="B56" s="916"/>
      <c r="C56" s="781"/>
      <c r="D56" s="920"/>
      <c r="E56" s="270" t="s">
        <v>308</v>
      </c>
      <c r="F56" s="449">
        <f t="shared" si="48"/>
        <v>0</v>
      </c>
      <c r="G56" s="610"/>
      <c r="H56" s="610"/>
      <c r="I56" s="610"/>
      <c r="J56" s="247"/>
      <c r="K56" s="247"/>
      <c r="L56" s="247"/>
      <c r="M56" s="228"/>
      <c r="N56" s="228"/>
      <c r="O56" s="228"/>
      <c r="P56" s="228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14"/>
      <c r="AO56" s="214"/>
      <c r="AP56" s="214"/>
    </row>
    <row r="57" spans="1:42" ht="21.75" customHeight="1" outlineLevel="1">
      <c r="A57" s="916"/>
      <c r="B57" s="916"/>
      <c r="C57" s="781">
        <v>3</v>
      </c>
      <c r="D57" s="917" t="s">
        <v>110</v>
      </c>
      <c r="E57" s="270" t="s">
        <v>117</v>
      </c>
      <c r="F57" s="449">
        <f t="shared" si="48"/>
        <v>0</v>
      </c>
      <c r="G57" s="610"/>
      <c r="H57" s="610"/>
      <c r="I57" s="610"/>
      <c r="J57" s="247">
        <v>0</v>
      </c>
      <c r="K57" s="247">
        <v>0</v>
      </c>
      <c r="L57" s="247">
        <v>0</v>
      </c>
      <c r="M57" s="228">
        <v>0</v>
      </c>
      <c r="N57" s="228">
        <v>0</v>
      </c>
      <c r="O57" s="228">
        <v>0</v>
      </c>
      <c r="P57" s="228">
        <v>0</v>
      </c>
      <c r="Q57" s="228">
        <v>0</v>
      </c>
      <c r="R57" s="228">
        <v>0</v>
      </c>
      <c r="S57" s="228">
        <v>0</v>
      </c>
      <c r="T57" s="228">
        <v>0</v>
      </c>
      <c r="U57" s="228">
        <v>0</v>
      </c>
      <c r="V57" s="228">
        <v>0</v>
      </c>
      <c r="W57" s="228">
        <v>0</v>
      </c>
      <c r="X57" s="228">
        <v>0</v>
      </c>
      <c r="Y57" s="228">
        <v>0</v>
      </c>
      <c r="Z57" s="228">
        <v>0</v>
      </c>
      <c r="AA57" s="228">
        <v>0</v>
      </c>
      <c r="AB57" s="228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28">
        <v>0</v>
      </c>
      <c r="AI57" s="228">
        <v>0</v>
      </c>
      <c r="AJ57" s="228">
        <v>0</v>
      </c>
      <c r="AK57" s="228">
        <v>0</v>
      </c>
      <c r="AL57" s="228">
        <v>0</v>
      </c>
      <c r="AM57" s="228">
        <v>0</v>
      </c>
      <c r="AN57" s="214">
        <v>0</v>
      </c>
      <c r="AO57" s="214">
        <v>0</v>
      </c>
      <c r="AP57" s="214">
        <v>0</v>
      </c>
    </row>
    <row r="58" spans="1:42" outlineLevel="1">
      <c r="A58" s="916"/>
      <c r="B58" s="916"/>
      <c r="C58" s="781"/>
      <c r="D58" s="917"/>
      <c r="E58" s="270" t="s">
        <v>308</v>
      </c>
      <c r="F58" s="449">
        <f t="shared" si="48"/>
        <v>0</v>
      </c>
      <c r="G58" s="610"/>
      <c r="H58" s="610"/>
      <c r="I58" s="610"/>
      <c r="J58" s="247">
        <v>0</v>
      </c>
      <c r="K58" s="247">
        <v>0</v>
      </c>
      <c r="L58" s="247">
        <v>0</v>
      </c>
      <c r="M58" s="228">
        <v>0</v>
      </c>
      <c r="N58" s="228">
        <v>0</v>
      </c>
      <c r="O58" s="228">
        <v>0</v>
      </c>
      <c r="P58" s="228">
        <v>0</v>
      </c>
      <c r="Q58" s="228">
        <v>0</v>
      </c>
      <c r="R58" s="228">
        <v>0</v>
      </c>
      <c r="S58" s="228">
        <v>0</v>
      </c>
      <c r="T58" s="228">
        <v>0</v>
      </c>
      <c r="U58" s="228">
        <v>0</v>
      </c>
      <c r="V58" s="228">
        <v>0</v>
      </c>
      <c r="W58" s="228">
        <v>0</v>
      </c>
      <c r="X58" s="228">
        <v>0</v>
      </c>
      <c r="Y58" s="228">
        <v>0</v>
      </c>
      <c r="Z58" s="228">
        <v>0</v>
      </c>
      <c r="AA58" s="228">
        <v>0</v>
      </c>
      <c r="AB58" s="228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28">
        <v>0</v>
      </c>
      <c r="AI58" s="228">
        <v>0</v>
      </c>
      <c r="AJ58" s="228">
        <v>0</v>
      </c>
      <c r="AK58" s="228">
        <v>0</v>
      </c>
      <c r="AL58" s="228">
        <v>0</v>
      </c>
      <c r="AM58" s="228">
        <v>0</v>
      </c>
      <c r="AN58" s="214">
        <v>0</v>
      </c>
      <c r="AO58" s="214">
        <v>0</v>
      </c>
      <c r="AP58" s="214">
        <v>0</v>
      </c>
    </row>
    <row r="59" spans="1:42" ht="27.75" customHeight="1" outlineLevel="1">
      <c r="A59" s="916"/>
      <c r="B59" s="916"/>
      <c r="C59" s="781">
        <v>4</v>
      </c>
      <c r="D59" s="920" t="s">
        <v>111</v>
      </c>
      <c r="E59" s="270" t="s">
        <v>117</v>
      </c>
      <c r="F59" s="449">
        <f t="shared" si="48"/>
        <v>0</v>
      </c>
      <c r="G59" s="610"/>
      <c r="H59" s="610"/>
      <c r="I59" s="610"/>
      <c r="J59" s="247">
        <v>0</v>
      </c>
      <c r="K59" s="247">
        <v>0</v>
      </c>
      <c r="L59" s="247">
        <v>0</v>
      </c>
      <c r="M59" s="228">
        <v>0</v>
      </c>
      <c r="N59" s="228">
        <v>0</v>
      </c>
      <c r="O59" s="228">
        <v>0</v>
      </c>
      <c r="P59" s="228">
        <v>0</v>
      </c>
      <c r="Q59" s="228">
        <v>0</v>
      </c>
      <c r="R59" s="228">
        <v>0</v>
      </c>
      <c r="S59" s="228">
        <v>0</v>
      </c>
      <c r="T59" s="228">
        <v>0</v>
      </c>
      <c r="U59" s="228">
        <v>0</v>
      </c>
      <c r="V59" s="228">
        <v>0</v>
      </c>
      <c r="W59" s="228">
        <v>0</v>
      </c>
      <c r="X59" s="228">
        <v>0</v>
      </c>
      <c r="Y59" s="228">
        <v>0</v>
      </c>
      <c r="Z59" s="228">
        <v>0</v>
      </c>
      <c r="AA59" s="228">
        <v>0</v>
      </c>
      <c r="AB59" s="228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28">
        <v>0</v>
      </c>
      <c r="AI59" s="228">
        <v>0</v>
      </c>
      <c r="AJ59" s="228">
        <v>0</v>
      </c>
      <c r="AK59" s="228">
        <v>0</v>
      </c>
      <c r="AL59" s="228">
        <v>0</v>
      </c>
      <c r="AM59" s="228">
        <v>0</v>
      </c>
      <c r="AN59" s="214">
        <v>0</v>
      </c>
      <c r="AO59" s="214">
        <v>0</v>
      </c>
      <c r="AP59" s="214">
        <v>0</v>
      </c>
    </row>
    <row r="60" spans="1:42" ht="24.75" customHeight="1" outlineLevel="1">
      <c r="A60" s="916"/>
      <c r="B60" s="916"/>
      <c r="C60" s="781"/>
      <c r="D60" s="920"/>
      <c r="E60" s="270" t="s">
        <v>308</v>
      </c>
      <c r="F60" s="449">
        <f t="shared" si="48"/>
        <v>0</v>
      </c>
      <c r="G60" s="610"/>
      <c r="H60" s="610"/>
      <c r="I60" s="610"/>
      <c r="J60" s="247">
        <v>0</v>
      </c>
      <c r="K60" s="247">
        <v>0</v>
      </c>
      <c r="L60" s="247">
        <v>0</v>
      </c>
      <c r="M60" s="228">
        <v>0</v>
      </c>
      <c r="N60" s="228">
        <v>0</v>
      </c>
      <c r="O60" s="228">
        <v>0</v>
      </c>
      <c r="P60" s="228">
        <v>0</v>
      </c>
      <c r="Q60" s="228">
        <v>0</v>
      </c>
      <c r="R60" s="228">
        <v>0</v>
      </c>
      <c r="S60" s="228">
        <v>0</v>
      </c>
      <c r="T60" s="228">
        <v>0</v>
      </c>
      <c r="U60" s="228">
        <v>0</v>
      </c>
      <c r="V60" s="228">
        <v>0</v>
      </c>
      <c r="W60" s="228">
        <v>0</v>
      </c>
      <c r="X60" s="228">
        <v>0</v>
      </c>
      <c r="Y60" s="228">
        <v>0</v>
      </c>
      <c r="Z60" s="228">
        <v>0</v>
      </c>
      <c r="AA60" s="228">
        <v>0</v>
      </c>
      <c r="AB60" s="228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28">
        <v>0</v>
      </c>
      <c r="AI60" s="228">
        <v>0</v>
      </c>
      <c r="AJ60" s="228">
        <v>0</v>
      </c>
      <c r="AK60" s="228">
        <v>0</v>
      </c>
      <c r="AL60" s="228">
        <v>0</v>
      </c>
      <c r="AM60" s="228">
        <v>0</v>
      </c>
      <c r="AN60" s="214">
        <v>0</v>
      </c>
      <c r="AO60" s="214">
        <v>0</v>
      </c>
      <c r="AP60" s="214">
        <v>0</v>
      </c>
    </row>
    <row r="61" spans="1:42" ht="48" customHeight="1" outlineLevel="1">
      <c r="A61" s="228"/>
      <c r="B61" s="228"/>
      <c r="C61" s="481">
        <v>5</v>
      </c>
      <c r="D61" s="455" t="s">
        <v>353</v>
      </c>
      <c r="E61" s="273" t="s">
        <v>117</v>
      </c>
      <c r="F61" s="449">
        <f t="shared" si="48"/>
        <v>552.10794299999998</v>
      </c>
      <c r="G61" s="610">
        <f>96.373416</f>
        <v>96.373416000000006</v>
      </c>
      <c r="H61" s="610">
        <f>33200.641812</f>
        <v>33200.641812000002</v>
      </c>
      <c r="I61" s="610">
        <f>266.648077966</f>
        <v>266.64807796600002</v>
      </c>
      <c r="J61" s="452">
        <v>156.53937279260401</v>
      </c>
      <c r="K61" s="452">
        <v>53927.813927052077</v>
      </c>
      <c r="L61" s="452">
        <v>516.65069216244206</v>
      </c>
      <c r="M61" s="456">
        <v>88.647822443794752</v>
      </c>
      <c r="N61" s="456">
        <v>30539.174831887289</v>
      </c>
      <c r="O61" s="456">
        <v>253.40193564963803</v>
      </c>
      <c r="P61" s="473">
        <f>P62+P63</f>
        <v>31.352899000000001</v>
      </c>
      <c r="Q61" s="457">
        <f>P61*344.5</f>
        <v>10801.073705500001</v>
      </c>
      <c r="R61" s="456">
        <f>(P61*Тарифы!$E$4)+(P61*0.15*Тарифы!$E$8)</f>
        <v>116.06779349676168</v>
      </c>
      <c r="S61" s="473">
        <f>S62+S63</f>
        <v>22.384637999999999</v>
      </c>
      <c r="T61" s="457">
        <f>S61*344.5</f>
        <v>7711.507791</v>
      </c>
      <c r="U61" s="456">
        <f>(S61*Тарифы!$F$4)+(S61*0.15*Тарифы!$F$8)</f>
        <v>78.457896879383611</v>
      </c>
      <c r="V61" s="473">
        <f>V62+V63</f>
        <v>26.642976000000001</v>
      </c>
      <c r="W61" s="457">
        <f>V61*344.5</f>
        <v>9178.5052319999995</v>
      </c>
      <c r="X61" s="456">
        <f>(V61*Тарифы!$G$4)+(V61*0.15*Тарифы!$G$8)</f>
        <v>98.72711443162784</v>
      </c>
      <c r="Y61" s="456">
        <f>Y62+Y63</f>
        <v>16.025807999999998</v>
      </c>
      <c r="Z61" s="457">
        <f>Y61*344.5</f>
        <v>5520.8908559999991</v>
      </c>
      <c r="AA61" s="456">
        <f>(Y61*Тарифы!$H$4)+(Y61*0.15*Тарифы!$H$8)</f>
        <v>59.824679872890471</v>
      </c>
      <c r="AB61" s="456">
        <f>P61+S61+V61+Y61</f>
        <v>96.406321000000005</v>
      </c>
      <c r="AC61" s="456">
        <f>AB61*344.5</f>
        <v>33211.977584500004</v>
      </c>
      <c r="AD61" s="456">
        <f>R61+U61+X61+AA61</f>
        <v>353.07748468066359</v>
      </c>
      <c r="AE61" s="456">
        <f>AE62+AE63</f>
        <v>88.31809100000001</v>
      </c>
      <c r="AF61" s="456">
        <f>AE61*344.5</f>
        <v>30425.582349500004</v>
      </c>
      <c r="AG61" s="456">
        <f>(AE61*Тарифы!$I$4)+(AE61*0.15*Тарифы!$I$8)</f>
        <v>341.67084440389397</v>
      </c>
      <c r="AH61" s="456">
        <f>AH62+AH63</f>
        <v>107.22550099999999</v>
      </c>
      <c r="AI61" s="456">
        <f>AH61*344.5</f>
        <v>36939.185094499997</v>
      </c>
      <c r="AJ61" s="456">
        <f>(AH61*Тарифы!$J$4)+(AH61*0.15*Тарифы!$J$8)</f>
        <v>436.01282680182902</v>
      </c>
      <c r="AK61" s="456">
        <f>AK62+AK63</f>
        <v>124.02046</v>
      </c>
      <c r="AL61" s="456">
        <f>AK61*344.5</f>
        <v>42725.048470000002</v>
      </c>
      <c r="AM61" s="456">
        <f>(AK61*Тарифы!$K$4)+(AK61*0.15*Тарифы!$K$8)</f>
        <v>529.80410096896082</v>
      </c>
      <c r="AN61" s="456">
        <f>AN62+AN63</f>
        <v>136.13756999999998</v>
      </c>
      <c r="AO61" s="456">
        <f>AN61*344.5</f>
        <v>46899.392864999994</v>
      </c>
      <c r="AP61" s="456">
        <f>(AN61*Тарифы!$L$4)+(AN61*0.15*Тарифы!$L$8)</f>
        <v>610.94149003462041</v>
      </c>
    </row>
    <row r="62" spans="1:42" s="220" customFormat="1" ht="33" customHeight="1" outlineLevel="1">
      <c r="A62" s="485"/>
      <c r="B62" s="485"/>
      <c r="C62" s="493" t="s">
        <v>91</v>
      </c>
      <c r="D62" s="486" t="s">
        <v>426</v>
      </c>
      <c r="E62" s="488" t="s">
        <v>117</v>
      </c>
      <c r="F62" s="355">
        <f t="shared" si="48"/>
        <v>414.88826299999999</v>
      </c>
      <c r="G62" s="570"/>
      <c r="H62" s="570"/>
      <c r="I62" s="570"/>
      <c r="J62" s="489"/>
      <c r="K62" s="489"/>
      <c r="L62" s="489"/>
      <c r="M62" s="490"/>
      <c r="N62" s="490"/>
      <c r="O62" s="490"/>
      <c r="P62" s="490">
        <v>31.352899000000001</v>
      </c>
      <c r="Q62" s="211">
        <f t="shared" ref="Q62:Q63" si="49">P62*344.5</f>
        <v>10801.073705500001</v>
      </c>
      <c r="R62" s="490">
        <f>(P62*Тарифы!$E$4)+(P62*0.15*Тарифы!$E$8)</f>
        <v>116.06779349676168</v>
      </c>
      <c r="S62" s="490">
        <v>22.384637999999999</v>
      </c>
      <c r="T62" s="211">
        <f t="shared" ref="T62:T63" si="50">S62*344.5</f>
        <v>7711.507791</v>
      </c>
      <c r="U62" s="490">
        <f>(S62*Тарифы!$F$4)+(S62*0.15*Тарифы!$F$8)</f>
        <v>78.457896879383611</v>
      </c>
      <c r="V62" s="490">
        <v>26.642976000000001</v>
      </c>
      <c r="W62" s="211">
        <f t="shared" ref="W62:W63" si="51">V62*344.5</f>
        <v>9178.5052319999995</v>
      </c>
      <c r="X62" s="490">
        <f>(V62*Тарифы!$G$4)+(V62*0.15*Тарифы!$G$8)</f>
        <v>98.72711443162784</v>
      </c>
      <c r="Y62" s="490">
        <v>14.898992999999999</v>
      </c>
      <c r="Z62" s="211">
        <f t="shared" ref="Z62:Z63" si="52">Y62*344.5</f>
        <v>5132.7030884999995</v>
      </c>
      <c r="AA62" s="490">
        <f>(Y62*Тарифы!$H$4)+(Y62*0.15*Тарифы!$H$8)</f>
        <v>55.618255669444935</v>
      </c>
      <c r="AB62" s="323">
        <f>P62+S62+V62+Y62</f>
        <v>95.279506000000012</v>
      </c>
      <c r="AC62" s="490">
        <f t="shared" ref="AC62:AC63" si="53">AB62*344.5</f>
        <v>32823.789817000004</v>
      </c>
      <c r="AD62" s="490">
        <f t="shared" ref="AD62:AD63" si="54">R62+U62+X62+AA62</f>
        <v>348.87106047721807</v>
      </c>
      <c r="AE62" s="490">
        <v>70.695347000000012</v>
      </c>
      <c r="AF62" s="490">
        <f t="shared" ref="AF62:AF63" si="55">AE62*344.5</f>
        <v>24354.547041500005</v>
      </c>
      <c r="AG62" s="490">
        <f>(AE62*Тарифы!$I$4)+(AE62*0.15*Тарифы!$I$8)</f>
        <v>273.49480306267367</v>
      </c>
      <c r="AH62" s="490">
        <v>76.441701999999992</v>
      </c>
      <c r="AI62" s="490">
        <f t="shared" ref="AI62:AI63" si="56">AH62*344.5</f>
        <v>26334.166338999996</v>
      </c>
      <c r="AJ62" s="490">
        <f>(AH62*Тарифы!$J$4)+(AH62*0.15*Тарифы!$J$8)</f>
        <v>310.83615617298938</v>
      </c>
      <c r="AK62" s="490">
        <v>82.220479999999995</v>
      </c>
      <c r="AL62" s="490">
        <f t="shared" ref="AL62:AL63" si="57">AK62*344.5</f>
        <v>28324.95536</v>
      </c>
      <c r="AM62" s="490">
        <f>(AK62*Тарифы!$K$4)+(AK62*0.15*Тарифы!$K$8)</f>
        <v>351.23839637134409</v>
      </c>
      <c r="AN62" s="490">
        <v>90.251227999999983</v>
      </c>
      <c r="AO62" s="490">
        <f>AN62*344.5</f>
        <v>31091.548045999993</v>
      </c>
      <c r="AP62" s="490">
        <f>(AN62*Тарифы!$L$4)+(AN62*0.15*Тарифы!$L$8)</f>
        <v>405.01839214387519</v>
      </c>
    </row>
    <row r="63" spans="1:42" s="220" customFormat="1" ht="105.75" customHeight="1" outlineLevel="1">
      <c r="A63" s="485"/>
      <c r="B63" s="485"/>
      <c r="C63" s="493" t="s">
        <v>92</v>
      </c>
      <c r="D63" s="486" t="s">
        <v>427</v>
      </c>
      <c r="E63" s="488" t="s">
        <v>117</v>
      </c>
      <c r="F63" s="355">
        <f t="shared" si="48"/>
        <v>137.21967999999998</v>
      </c>
      <c r="G63" s="570"/>
      <c r="H63" s="570"/>
      <c r="I63" s="570"/>
      <c r="J63" s="489"/>
      <c r="K63" s="489"/>
      <c r="L63" s="489"/>
      <c r="M63" s="490"/>
      <c r="N63" s="490"/>
      <c r="O63" s="490"/>
      <c r="P63" s="490">
        <v>0</v>
      </c>
      <c r="Q63" s="211">
        <f t="shared" si="49"/>
        <v>0</v>
      </c>
      <c r="R63" s="490">
        <f>(P63*Тарифы!$E$4)+(P63*0.15*Тарифы!$E$8)</f>
        <v>0</v>
      </c>
      <c r="S63" s="490">
        <v>0</v>
      </c>
      <c r="T63" s="211">
        <f t="shared" si="50"/>
        <v>0</v>
      </c>
      <c r="U63" s="490">
        <f>(S63*Тарифы!$F$4)+(S63*0.15*Тарифы!$F$8)</f>
        <v>0</v>
      </c>
      <c r="V63" s="490">
        <v>0</v>
      </c>
      <c r="W63" s="211">
        <f t="shared" si="51"/>
        <v>0</v>
      </c>
      <c r="X63" s="490">
        <f>(V63*Тарифы!$G$4)+(V63*0.15*Тарифы!$G$8)</f>
        <v>0</v>
      </c>
      <c r="Y63" s="490">
        <v>1.1268150000000001</v>
      </c>
      <c r="Z63" s="211">
        <f t="shared" si="52"/>
        <v>388.18776750000006</v>
      </c>
      <c r="AA63" s="490">
        <f>(Y63*Тарифы!$H$4)+(Y63*0.15*Тарифы!$H$8)</f>
        <v>4.2064242034455352</v>
      </c>
      <c r="AB63" s="323">
        <f>P63+S63+V63+Y63</f>
        <v>1.1268150000000001</v>
      </c>
      <c r="AC63" s="490">
        <f t="shared" si="53"/>
        <v>388.18776750000006</v>
      </c>
      <c r="AD63" s="490">
        <f t="shared" si="54"/>
        <v>4.2064242034455352</v>
      </c>
      <c r="AE63" s="490">
        <v>17.622744000000001</v>
      </c>
      <c r="AF63" s="490">
        <f t="shared" si="55"/>
        <v>6071.0353080000004</v>
      </c>
      <c r="AG63" s="490">
        <f>(AE63*Тарифы!$I$4)+(AE63*0.15*Тарифы!$I$8)</f>
        <v>68.176041341220284</v>
      </c>
      <c r="AH63" s="490">
        <v>30.783798999999998</v>
      </c>
      <c r="AI63" s="490">
        <f t="shared" si="56"/>
        <v>10605.018755499999</v>
      </c>
      <c r="AJ63" s="490">
        <f>(AH63*Тарифы!$J$4)+(AH63*0.15*Тарифы!$J$8)</f>
        <v>125.17667062883966</v>
      </c>
      <c r="AK63" s="490">
        <v>41.799980000000005</v>
      </c>
      <c r="AL63" s="490">
        <f t="shared" si="57"/>
        <v>14400.093110000002</v>
      </c>
      <c r="AM63" s="490">
        <f>(AK63*Тарифы!$K$4)+(AK63*0.15*Тарифы!$K$8)</f>
        <v>178.56570459761679</v>
      </c>
      <c r="AN63" s="490">
        <v>45.886341999999999</v>
      </c>
      <c r="AO63" s="490">
        <f t="shared" ref="AO63" si="58">AN63*344.5</f>
        <v>15807.844819</v>
      </c>
      <c r="AP63" s="490">
        <f>(AN63*Тарифы!$L$4)+(AN63*0.15*Тарифы!$L$8)</f>
        <v>205.92309789074531</v>
      </c>
    </row>
    <row r="64" spans="1:42" ht="30.75" customHeight="1" outlineLevel="1">
      <c r="A64" s="916"/>
      <c r="B64" s="916"/>
      <c r="C64" s="781">
        <v>6</v>
      </c>
      <c r="D64" s="920" t="s">
        <v>112</v>
      </c>
      <c r="E64" s="270" t="s">
        <v>117</v>
      </c>
      <c r="F64" s="449">
        <f t="shared" si="48"/>
        <v>0</v>
      </c>
      <c r="G64" s="610"/>
      <c r="H64" s="610"/>
      <c r="I64" s="610"/>
      <c r="J64" s="247">
        <v>0</v>
      </c>
      <c r="K64" s="247">
        <v>0</v>
      </c>
      <c r="L64" s="247">
        <v>0</v>
      </c>
      <c r="M64" s="226">
        <v>0</v>
      </c>
      <c r="N64" s="226">
        <f t="shared" ref="N64:N67" si="59">M64*345</f>
        <v>0</v>
      </c>
      <c r="O64" s="228">
        <v>0</v>
      </c>
      <c r="P64" s="228">
        <v>0</v>
      </c>
      <c r="Q64" s="228">
        <v>0</v>
      </c>
      <c r="R64" s="228">
        <v>0</v>
      </c>
      <c r="S64" s="228">
        <v>0</v>
      </c>
      <c r="T64" s="228">
        <v>0</v>
      </c>
      <c r="U64" s="228">
        <v>0</v>
      </c>
      <c r="V64" s="228">
        <v>0</v>
      </c>
      <c r="W64" s="228">
        <v>0</v>
      </c>
      <c r="X64" s="228">
        <v>0</v>
      </c>
      <c r="Y64" s="228">
        <v>0</v>
      </c>
      <c r="Z64" s="228">
        <v>0</v>
      </c>
      <c r="AA64" s="228">
        <v>0</v>
      </c>
      <c r="AB64" s="228">
        <v>0</v>
      </c>
      <c r="AC64" s="226">
        <f t="shared" ref="AC64:AC67" si="60">AB64*345</f>
        <v>0</v>
      </c>
      <c r="AD64" s="228">
        <v>0</v>
      </c>
      <c r="AE64" s="228">
        <v>0</v>
      </c>
      <c r="AF64" s="226">
        <f t="shared" ref="AF64:AF67" si="61">AE64*345</f>
        <v>0</v>
      </c>
      <c r="AG64" s="228">
        <v>0</v>
      </c>
      <c r="AH64" s="228">
        <v>0</v>
      </c>
      <c r="AI64" s="226">
        <f t="shared" ref="AI64:AI67" si="62">AH64*345</f>
        <v>0</v>
      </c>
      <c r="AJ64" s="228">
        <v>0</v>
      </c>
      <c r="AK64" s="228">
        <v>0</v>
      </c>
      <c r="AL64" s="226">
        <f t="shared" ref="AL64:AL67" si="63">AK64*345</f>
        <v>0</v>
      </c>
      <c r="AM64" s="228">
        <v>0</v>
      </c>
      <c r="AN64" s="214">
        <v>0</v>
      </c>
      <c r="AO64" s="222">
        <f t="shared" ref="AO64:AO67" si="64">AN64*345</f>
        <v>0</v>
      </c>
      <c r="AP64" s="214">
        <v>0</v>
      </c>
    </row>
    <row r="65" spans="1:42" ht="32.25" customHeight="1" outlineLevel="1">
      <c r="A65" s="916"/>
      <c r="B65" s="916"/>
      <c r="C65" s="781"/>
      <c r="D65" s="920"/>
      <c r="E65" s="270" t="s">
        <v>308</v>
      </c>
      <c r="F65" s="449">
        <f t="shared" si="48"/>
        <v>0</v>
      </c>
      <c r="G65" s="610"/>
      <c r="H65" s="610"/>
      <c r="I65" s="610"/>
      <c r="J65" s="247">
        <v>0</v>
      </c>
      <c r="K65" s="247">
        <v>0</v>
      </c>
      <c r="L65" s="247">
        <v>0</v>
      </c>
      <c r="M65" s="226">
        <v>0</v>
      </c>
      <c r="N65" s="226">
        <f t="shared" si="59"/>
        <v>0</v>
      </c>
      <c r="O65" s="228">
        <v>0</v>
      </c>
      <c r="P65" s="228">
        <v>0</v>
      </c>
      <c r="Q65" s="228">
        <v>0</v>
      </c>
      <c r="R65" s="228">
        <v>0</v>
      </c>
      <c r="S65" s="228">
        <v>0</v>
      </c>
      <c r="T65" s="228">
        <v>0</v>
      </c>
      <c r="U65" s="228">
        <v>0</v>
      </c>
      <c r="V65" s="228">
        <v>0</v>
      </c>
      <c r="W65" s="228">
        <v>0</v>
      </c>
      <c r="X65" s="228">
        <v>0</v>
      </c>
      <c r="Y65" s="228">
        <v>0</v>
      </c>
      <c r="Z65" s="228">
        <v>0</v>
      </c>
      <c r="AA65" s="228">
        <v>0</v>
      </c>
      <c r="AB65" s="228">
        <v>0</v>
      </c>
      <c r="AC65" s="226">
        <f t="shared" si="60"/>
        <v>0</v>
      </c>
      <c r="AD65" s="228">
        <v>0</v>
      </c>
      <c r="AE65" s="228">
        <v>0</v>
      </c>
      <c r="AF65" s="226">
        <f t="shared" si="61"/>
        <v>0</v>
      </c>
      <c r="AG65" s="228">
        <v>0</v>
      </c>
      <c r="AH65" s="228">
        <v>0</v>
      </c>
      <c r="AI65" s="226">
        <f t="shared" si="62"/>
        <v>0</v>
      </c>
      <c r="AJ65" s="228">
        <v>0</v>
      </c>
      <c r="AK65" s="228">
        <v>0</v>
      </c>
      <c r="AL65" s="226">
        <f t="shared" si="63"/>
        <v>0</v>
      </c>
      <c r="AM65" s="228">
        <v>0</v>
      </c>
      <c r="AN65" s="214">
        <v>0</v>
      </c>
      <c r="AO65" s="222">
        <f t="shared" si="64"/>
        <v>0</v>
      </c>
      <c r="AP65" s="214">
        <v>0</v>
      </c>
    </row>
    <row r="66" spans="1:42" ht="39.75" customHeight="1" outlineLevel="1">
      <c r="A66" s="916"/>
      <c r="B66" s="916"/>
      <c r="C66" s="907">
        <v>7</v>
      </c>
      <c r="D66" s="914" t="s">
        <v>113</v>
      </c>
      <c r="E66" s="86" t="s">
        <v>117</v>
      </c>
      <c r="F66" s="449">
        <f t="shared" si="48"/>
        <v>0.60720099999999999</v>
      </c>
      <c r="G66" s="452">
        <f t="shared" ref="G66:I66" si="65">G68</f>
        <v>4.1029999999999998</v>
      </c>
      <c r="H66" s="452">
        <f t="shared" si="65"/>
        <v>1413.4834999999998</v>
      </c>
      <c r="I66" s="452">
        <f t="shared" si="65"/>
        <v>11.411049030000001</v>
      </c>
      <c r="J66" s="452">
        <f>J68</f>
        <v>0.1121751</v>
      </c>
      <c r="K66" s="452">
        <f t="shared" ref="K66:AP66" si="66">K68</f>
        <v>38.644321949999998</v>
      </c>
      <c r="L66" s="452">
        <f t="shared" si="66"/>
        <v>0.345326149443407</v>
      </c>
      <c r="M66" s="452">
        <f t="shared" si="66"/>
        <v>9.7599625000000009E-2</v>
      </c>
      <c r="N66" s="452">
        <f t="shared" si="66"/>
        <v>33.623070812500004</v>
      </c>
      <c r="O66" s="452">
        <f t="shared" si="66"/>
        <v>0.27431889558647399</v>
      </c>
      <c r="P66" s="452">
        <f t="shared" si="66"/>
        <v>0</v>
      </c>
      <c r="Q66" s="452">
        <f t="shared" si="66"/>
        <v>0</v>
      </c>
      <c r="R66" s="452">
        <f t="shared" si="66"/>
        <v>0</v>
      </c>
      <c r="S66" s="452">
        <f t="shared" si="66"/>
        <v>2.2626E-2</v>
      </c>
      <c r="T66" s="452">
        <f t="shared" si="66"/>
        <v>7.7946569999999999</v>
      </c>
      <c r="U66" s="452">
        <f t="shared" si="66"/>
        <v>6.9426781111821989E-2</v>
      </c>
      <c r="V66" s="452">
        <f t="shared" si="66"/>
        <v>4.1287999999999998E-2</v>
      </c>
      <c r="W66" s="452">
        <f t="shared" si="66"/>
        <v>14.223716</v>
      </c>
      <c r="X66" s="452">
        <f t="shared" si="66"/>
        <v>0.1344012457214725</v>
      </c>
      <c r="Y66" s="452">
        <f t="shared" si="66"/>
        <v>5.5208E-2</v>
      </c>
      <c r="Z66" s="452">
        <f t="shared" si="66"/>
        <v>19.019155999999999</v>
      </c>
      <c r="AA66" s="452">
        <f t="shared" si="66"/>
        <v>0.18178853482155502</v>
      </c>
      <c r="AB66" s="452">
        <f t="shared" si="66"/>
        <v>0.11912200000000001</v>
      </c>
      <c r="AC66" s="452">
        <f t="shared" si="66"/>
        <v>41.037528999999999</v>
      </c>
      <c r="AD66" s="452">
        <f t="shared" si="66"/>
        <v>0.38561656165484948</v>
      </c>
      <c r="AE66" s="452">
        <f>AE68</f>
        <v>0.120269</v>
      </c>
      <c r="AF66" s="452">
        <f t="shared" si="66"/>
        <v>41.4326705</v>
      </c>
      <c r="AG66" s="452">
        <f t="shared" si="66"/>
        <v>0.41072705382988089</v>
      </c>
      <c r="AH66" s="452">
        <f t="shared" si="66"/>
        <v>0.12142699999999999</v>
      </c>
      <c r="AI66" s="452">
        <f t="shared" si="66"/>
        <v>41.831601499999998</v>
      </c>
      <c r="AJ66" s="452">
        <f t="shared" si="66"/>
        <v>0.43577843186998927</v>
      </c>
      <c r="AK66" s="452">
        <f t="shared" si="66"/>
        <v>0.122597</v>
      </c>
      <c r="AL66" s="452">
        <f t="shared" si="66"/>
        <v>42.234666499999996</v>
      </c>
      <c r="AM66" s="452">
        <f t="shared" si="66"/>
        <v>0.46236600370981934</v>
      </c>
      <c r="AN66" s="452">
        <f t="shared" si="66"/>
        <v>0.12378599999999999</v>
      </c>
      <c r="AO66" s="452">
        <f t="shared" si="66"/>
        <v>42.644276999999995</v>
      </c>
      <c r="AP66" s="452">
        <f t="shared" si="66"/>
        <v>0.49061343240004418</v>
      </c>
    </row>
    <row r="67" spans="1:42" ht="25.5" customHeight="1" outlineLevel="1">
      <c r="A67" s="916"/>
      <c r="B67" s="916"/>
      <c r="C67" s="907"/>
      <c r="D67" s="914"/>
      <c r="E67" s="86" t="s">
        <v>308</v>
      </c>
      <c r="F67" s="449">
        <f t="shared" si="48"/>
        <v>0</v>
      </c>
      <c r="G67" s="610"/>
      <c r="H67" s="610"/>
      <c r="I67" s="610"/>
      <c r="J67" s="247">
        <v>0</v>
      </c>
      <c r="K67" s="247">
        <v>0</v>
      </c>
      <c r="L67" s="247">
        <v>0</v>
      </c>
      <c r="M67" s="226">
        <v>0</v>
      </c>
      <c r="N67" s="226">
        <f t="shared" si="59"/>
        <v>0</v>
      </c>
      <c r="O67" s="228">
        <v>0</v>
      </c>
      <c r="P67" s="228">
        <v>0</v>
      </c>
      <c r="Q67" s="228">
        <v>0</v>
      </c>
      <c r="R67" s="228">
        <v>0</v>
      </c>
      <c r="S67" s="228">
        <v>0</v>
      </c>
      <c r="T67" s="228">
        <v>0</v>
      </c>
      <c r="U67" s="228">
        <v>0</v>
      </c>
      <c r="V67" s="228">
        <v>0</v>
      </c>
      <c r="W67" s="228">
        <v>0</v>
      </c>
      <c r="X67" s="228">
        <v>0</v>
      </c>
      <c r="Y67" s="228">
        <v>0</v>
      </c>
      <c r="Z67" s="228">
        <v>0</v>
      </c>
      <c r="AA67" s="228">
        <v>0</v>
      </c>
      <c r="AB67" s="228">
        <v>0</v>
      </c>
      <c r="AC67" s="226">
        <f t="shared" si="60"/>
        <v>0</v>
      </c>
      <c r="AD67" s="228">
        <v>0</v>
      </c>
      <c r="AE67" s="228">
        <v>0</v>
      </c>
      <c r="AF67" s="226">
        <f t="shared" si="61"/>
        <v>0</v>
      </c>
      <c r="AG67" s="228">
        <v>0</v>
      </c>
      <c r="AH67" s="228">
        <v>0</v>
      </c>
      <c r="AI67" s="226">
        <f t="shared" si="62"/>
        <v>0</v>
      </c>
      <c r="AJ67" s="228">
        <v>0</v>
      </c>
      <c r="AK67" s="228">
        <v>0</v>
      </c>
      <c r="AL67" s="226">
        <f t="shared" si="63"/>
        <v>0</v>
      </c>
      <c r="AM67" s="228">
        <v>0</v>
      </c>
      <c r="AN67" s="214">
        <v>0</v>
      </c>
      <c r="AO67" s="222">
        <f t="shared" si="64"/>
        <v>0</v>
      </c>
      <c r="AP67" s="214">
        <v>0</v>
      </c>
    </row>
    <row r="68" spans="1:42" s="220" customFormat="1" ht="25.5" customHeight="1" outlineLevel="1">
      <c r="A68" s="884"/>
      <c r="B68" s="884"/>
      <c r="C68" s="881" t="s">
        <v>174</v>
      </c>
      <c r="D68" s="883" t="s">
        <v>428</v>
      </c>
      <c r="E68" s="496" t="s">
        <v>117</v>
      </c>
      <c r="F68" s="449">
        <f t="shared" si="48"/>
        <v>0.60720099999999999</v>
      </c>
      <c r="G68" s="610">
        <v>4.1029999999999998</v>
      </c>
      <c r="H68" s="610">
        <f>G68*344.5</f>
        <v>1413.4834999999998</v>
      </c>
      <c r="I68" s="610">
        <v>11.411049030000001</v>
      </c>
      <c r="J68" s="452">
        <v>0.1121751</v>
      </c>
      <c r="K68" s="452">
        <v>38.644321949999998</v>
      </c>
      <c r="L68" s="452">
        <v>0.345326149443407</v>
      </c>
      <c r="M68" s="458">
        <v>9.7599625000000009E-2</v>
      </c>
      <c r="N68" s="458">
        <v>33.623070812500004</v>
      </c>
      <c r="O68" s="458">
        <v>0.27431889558647399</v>
      </c>
      <c r="P68" s="459">
        <v>0</v>
      </c>
      <c r="Q68" s="457">
        <f>P68*344.5</f>
        <v>0</v>
      </c>
      <c r="R68" s="459">
        <f>P66*Тарифы!E4</f>
        <v>0</v>
      </c>
      <c r="S68" s="459">
        <v>2.2626E-2</v>
      </c>
      <c r="T68" s="457">
        <f>S68*344.5</f>
        <v>7.7946569999999999</v>
      </c>
      <c r="U68" s="458">
        <f>S66*Тарифы!F4</f>
        <v>6.9426781111821989E-2</v>
      </c>
      <c r="V68" s="459">
        <v>4.1287999999999998E-2</v>
      </c>
      <c r="W68" s="457">
        <f>V68*344.5</f>
        <v>14.223716</v>
      </c>
      <c r="X68" s="458">
        <f>V66*Тарифы!G4</f>
        <v>0.1344012457214725</v>
      </c>
      <c r="Y68" s="459">
        <v>5.5208E-2</v>
      </c>
      <c r="Z68" s="457">
        <f>Y68*344.5</f>
        <v>19.019155999999999</v>
      </c>
      <c r="AA68" s="458">
        <f>Y66*Тарифы!H4</f>
        <v>0.18178853482155502</v>
      </c>
      <c r="AB68" s="459">
        <f>P68+S68+V68+Y68</f>
        <v>0.11912200000000001</v>
      </c>
      <c r="AC68" s="457">
        <f>AB68*344.5</f>
        <v>41.037528999999999</v>
      </c>
      <c r="AD68" s="458">
        <f>R66+U66+X66+AA66</f>
        <v>0.38561656165484948</v>
      </c>
      <c r="AE68" s="459">
        <v>0.120269</v>
      </c>
      <c r="AF68" s="457">
        <f>AE68*344.5</f>
        <v>41.4326705</v>
      </c>
      <c r="AG68" s="458">
        <f>AE66*Тарифы!I4</f>
        <v>0.41072705382988089</v>
      </c>
      <c r="AH68" s="459">
        <v>0.12142699999999999</v>
      </c>
      <c r="AI68" s="457">
        <f>AH68*344.5</f>
        <v>41.831601499999998</v>
      </c>
      <c r="AJ68" s="458">
        <f>AH66*Тарифы!J4</f>
        <v>0.43577843186998927</v>
      </c>
      <c r="AK68" s="459">
        <v>0.122597</v>
      </c>
      <c r="AL68" s="457">
        <f>AK68*344.5</f>
        <v>42.234666499999996</v>
      </c>
      <c r="AM68" s="458">
        <f>AK66*Тарифы!K4</f>
        <v>0.46236600370981934</v>
      </c>
      <c r="AN68" s="459">
        <v>0.12378599999999999</v>
      </c>
      <c r="AO68" s="457">
        <f>AN68*344.5</f>
        <v>42.644276999999995</v>
      </c>
      <c r="AP68" s="456">
        <f>AN66*Тарифы!L4</f>
        <v>0.49061343240004418</v>
      </c>
    </row>
    <row r="69" spans="1:42" s="220" customFormat="1" ht="25.5" customHeight="1" outlineLevel="1">
      <c r="A69" s="885"/>
      <c r="B69" s="885"/>
      <c r="C69" s="882"/>
      <c r="D69" s="883"/>
      <c r="E69" s="496" t="s">
        <v>308</v>
      </c>
      <c r="F69" s="449">
        <f t="shared" si="48"/>
        <v>0</v>
      </c>
      <c r="G69" s="610"/>
      <c r="H69" s="610"/>
      <c r="I69" s="610"/>
      <c r="J69" s="489"/>
      <c r="K69" s="489"/>
      <c r="L69" s="489"/>
      <c r="M69" s="494"/>
      <c r="N69" s="494"/>
      <c r="O69" s="463"/>
      <c r="P69" s="463"/>
      <c r="Q69" s="463"/>
      <c r="R69" s="463"/>
      <c r="S69" s="463"/>
      <c r="T69" s="463"/>
      <c r="U69" s="463"/>
      <c r="V69" s="463"/>
      <c r="W69" s="463"/>
      <c r="X69" s="463"/>
      <c r="Y69" s="463"/>
      <c r="Z69" s="463"/>
      <c r="AA69" s="463"/>
      <c r="AB69" s="463"/>
      <c r="AC69" s="494"/>
      <c r="AD69" s="463"/>
      <c r="AE69" s="463"/>
      <c r="AF69" s="494"/>
      <c r="AG69" s="463"/>
      <c r="AH69" s="463"/>
      <c r="AI69" s="494"/>
      <c r="AJ69" s="463"/>
      <c r="AK69" s="463"/>
      <c r="AL69" s="494"/>
      <c r="AM69" s="463"/>
      <c r="AN69" s="463"/>
      <c r="AO69" s="494"/>
      <c r="AP69" s="463"/>
    </row>
    <row r="70" spans="1:42" s="116" customFormat="1" ht="63" outlineLevel="1">
      <c r="A70" s="232"/>
      <c r="B70" s="232"/>
      <c r="C70" s="297">
        <v>8</v>
      </c>
      <c r="D70" s="298" t="s">
        <v>314</v>
      </c>
      <c r="E70" s="229" t="s">
        <v>308</v>
      </c>
      <c r="F70" s="449">
        <f t="shared" si="48"/>
        <v>0</v>
      </c>
      <c r="G70" s="610"/>
      <c r="H70" s="610"/>
      <c r="I70" s="610"/>
      <c r="J70" s="247">
        <v>0</v>
      </c>
      <c r="K70" s="247">
        <v>0</v>
      </c>
      <c r="L70" s="247">
        <v>0</v>
      </c>
      <c r="M70" s="228">
        <v>0</v>
      </c>
      <c r="N70" s="228">
        <v>0</v>
      </c>
      <c r="O70" s="228">
        <v>0</v>
      </c>
      <c r="P70" s="228">
        <v>0</v>
      </c>
      <c r="Q70" s="228">
        <v>0</v>
      </c>
      <c r="R70" s="228">
        <v>0</v>
      </c>
      <c r="S70" s="228">
        <v>0</v>
      </c>
      <c r="T70" s="228">
        <v>0</v>
      </c>
      <c r="U70" s="228">
        <v>0</v>
      </c>
      <c r="V70" s="228">
        <v>0</v>
      </c>
      <c r="W70" s="228">
        <v>0</v>
      </c>
      <c r="X70" s="228">
        <v>0</v>
      </c>
      <c r="Y70" s="228">
        <v>0</v>
      </c>
      <c r="Z70" s="228">
        <v>0</v>
      </c>
      <c r="AA70" s="228">
        <v>0</v>
      </c>
      <c r="AB70" s="228">
        <v>0</v>
      </c>
      <c r="AC70" s="228">
        <v>0</v>
      </c>
      <c r="AD70" s="228">
        <v>0</v>
      </c>
      <c r="AE70" s="228">
        <v>0</v>
      </c>
      <c r="AF70" s="228">
        <v>0</v>
      </c>
      <c r="AG70" s="228">
        <v>0</v>
      </c>
      <c r="AH70" s="228">
        <v>0</v>
      </c>
      <c r="AI70" s="228">
        <v>0</v>
      </c>
      <c r="AJ70" s="228">
        <v>0</v>
      </c>
      <c r="AK70" s="228">
        <v>0</v>
      </c>
      <c r="AL70" s="228">
        <v>0</v>
      </c>
      <c r="AM70" s="228">
        <v>0</v>
      </c>
      <c r="AN70" s="214">
        <v>0</v>
      </c>
      <c r="AO70" s="214">
        <v>0</v>
      </c>
      <c r="AP70" s="214">
        <v>0</v>
      </c>
    </row>
    <row r="71" spans="1:42" ht="15.75" outlineLevel="1">
      <c r="A71" s="119"/>
      <c r="B71" s="119"/>
      <c r="C71" s="119"/>
      <c r="D71" s="25" t="s">
        <v>13</v>
      </c>
      <c r="E71" s="119"/>
      <c r="F71" s="91">
        <f>F29+F61+F66</f>
        <v>583.87088400000005</v>
      </c>
      <c r="G71" s="91">
        <f>G29+G61+G66+G64</f>
        <v>109.80452750000001</v>
      </c>
      <c r="H71" s="91">
        <f t="shared" ref="H71:I71" si="67">H29+H61+H66+H64</f>
        <v>37827.659723750003</v>
      </c>
      <c r="I71" s="91">
        <f t="shared" si="67"/>
        <v>303.87912047165003</v>
      </c>
      <c r="J71" s="91">
        <f>J29+J61+J66</f>
        <v>171.45842651714162</v>
      </c>
      <c r="K71" s="91">
        <f>K29+K61+K66</f>
        <v>59067.427935155276</v>
      </c>
      <c r="L71" s="91">
        <f>L29+L61+L66</f>
        <v>561.25841284226703</v>
      </c>
      <c r="M71" s="91">
        <f t="shared" ref="M71:AP71" si="68">M29+M61+M66</f>
        <v>103.89458186905286</v>
      </c>
      <c r="N71" s="91">
        <f t="shared" si="68"/>
        <v>35791.683453888705</v>
      </c>
      <c r="O71" s="91">
        <f t="shared" si="68"/>
        <v>296.23539734484041</v>
      </c>
      <c r="P71" s="91">
        <f>P29+P61+P66</f>
        <v>32.591020999999998</v>
      </c>
      <c r="Q71" s="91">
        <f t="shared" si="68"/>
        <v>11227.606734500001</v>
      </c>
      <c r="R71" s="91">
        <f t="shared" si="68"/>
        <v>120.10897475502678</v>
      </c>
      <c r="S71" s="91">
        <f t="shared" si="68"/>
        <v>23.645385999999998</v>
      </c>
      <c r="T71" s="91">
        <f t="shared" si="68"/>
        <v>8145.8354770000005</v>
      </c>
      <c r="U71" s="91">
        <f t="shared" si="68"/>
        <v>82.326440830288192</v>
      </c>
      <c r="V71" s="91">
        <f t="shared" si="68"/>
        <v>27.928826000000001</v>
      </c>
      <c r="W71" s="91">
        <f t="shared" si="68"/>
        <v>9621.4805570000008</v>
      </c>
      <c r="X71" s="91">
        <f t="shared" si="68"/>
        <v>102.91283042201138</v>
      </c>
      <c r="Y71" s="91">
        <f t="shared" si="68"/>
        <v>17.325578</v>
      </c>
      <c r="Z71" s="91">
        <f t="shared" si="68"/>
        <v>5968.6616209999993</v>
      </c>
      <c r="AA71" s="91">
        <f t="shared" si="68"/>
        <v>64.104553874937508</v>
      </c>
      <c r="AB71" s="91">
        <f t="shared" si="68"/>
        <v>101.49081100000001</v>
      </c>
      <c r="AC71" s="91">
        <f t="shared" si="68"/>
        <v>34963.584389500007</v>
      </c>
      <c r="AD71" s="91">
        <f t="shared" si="68"/>
        <v>369.45279988226383</v>
      </c>
      <c r="AE71" s="91">
        <f t="shared" si="68"/>
        <v>94.670368000000011</v>
      </c>
      <c r="AF71" s="91">
        <f t="shared" si="68"/>
        <v>32613.941776000003</v>
      </c>
      <c r="AG71" s="91">
        <f t="shared" si="68"/>
        <v>363.36431501827769</v>
      </c>
      <c r="AH71" s="91">
        <f t="shared" si="68"/>
        <v>113.99971599999999</v>
      </c>
      <c r="AI71" s="91">
        <f t="shared" si="68"/>
        <v>39272.902161999998</v>
      </c>
      <c r="AJ71" s="91">
        <f t="shared" si="68"/>
        <v>460.32419733597845</v>
      </c>
      <c r="AK71" s="91">
        <f t="shared" si="68"/>
        <v>130.79584500000001</v>
      </c>
      <c r="AL71" s="91">
        <f t="shared" si="68"/>
        <v>45059.168602500002</v>
      </c>
      <c r="AM71" s="91">
        <f t="shared" si="68"/>
        <v>555.35699121950086</v>
      </c>
      <c r="AN71" s="91">
        <f t="shared" si="68"/>
        <v>142.91414399999996</v>
      </c>
      <c r="AO71" s="91">
        <f t="shared" si="68"/>
        <v>49233.922607999993</v>
      </c>
      <c r="AP71" s="91">
        <f t="shared" si="68"/>
        <v>637.79976342622285</v>
      </c>
    </row>
    <row r="72" spans="1:42">
      <c r="A72" s="921" t="s">
        <v>317</v>
      </c>
      <c r="B72" s="921"/>
      <c r="C72" s="921"/>
      <c r="D72" s="921"/>
      <c r="E72" s="921"/>
      <c r="F72" s="921"/>
      <c r="G72" s="922"/>
      <c r="H72" s="922"/>
      <c r="I72" s="922"/>
      <c r="J72" s="921"/>
      <c r="K72" s="921"/>
      <c r="L72" s="921"/>
      <c r="M72" s="921"/>
      <c r="N72" s="921"/>
      <c r="O72" s="921"/>
      <c r="P72" s="921"/>
      <c r="Q72" s="921"/>
      <c r="R72" s="921"/>
      <c r="S72" s="921"/>
      <c r="T72" s="921"/>
      <c r="U72" s="921"/>
      <c r="V72" s="921"/>
      <c r="W72" s="921"/>
      <c r="X72" s="921"/>
      <c r="Y72" s="921"/>
      <c r="Z72" s="921"/>
      <c r="AA72" s="921"/>
      <c r="AB72" s="921"/>
      <c r="AC72" s="921"/>
      <c r="AD72" s="921"/>
      <c r="AE72" s="921"/>
      <c r="AF72" s="921"/>
      <c r="AG72" s="921"/>
      <c r="AH72" s="921"/>
      <c r="AI72" s="921"/>
      <c r="AJ72" s="921"/>
      <c r="AK72" s="921"/>
      <c r="AL72" s="921"/>
      <c r="AM72" s="921"/>
      <c r="AN72" s="921"/>
      <c r="AO72" s="921"/>
      <c r="AP72" s="921"/>
    </row>
    <row r="73" spans="1:42" ht="29.25" customHeight="1" outlineLevel="1">
      <c r="A73" s="895"/>
      <c r="B73" s="895"/>
      <c r="C73" s="906">
        <v>1</v>
      </c>
      <c r="D73" s="923" t="s">
        <v>108</v>
      </c>
      <c r="E73" s="84" t="s">
        <v>117</v>
      </c>
      <c r="F73" s="457">
        <f>AB73+AE73+AH73+AK73+AN73</f>
        <v>7.9881809999999991</v>
      </c>
      <c r="G73" s="457">
        <v>16.509408000000001</v>
      </c>
      <c r="H73" s="457">
        <v>5687.4910560000008</v>
      </c>
      <c r="I73" s="457">
        <v>49.565744652159999</v>
      </c>
      <c r="J73" s="457">
        <v>18.878771754966699</v>
      </c>
      <c r="K73" s="457">
        <v>6503.7368695860278</v>
      </c>
      <c r="L73" s="457">
        <v>60.640052101468008</v>
      </c>
      <c r="M73" s="483">
        <v>9.4458873725666699</v>
      </c>
      <c r="N73" s="483">
        <v>3254.1081998492173</v>
      </c>
      <c r="O73" s="483">
        <v>28.245789913031299</v>
      </c>
      <c r="P73" s="484">
        <f>P75+P77+P79+P81+P83+P85+P87+P89+P91+P93+P95+P97+P99+P101+P103+P105+P107+P109+P111+P113</f>
        <v>9.1228000000000004E-2</v>
      </c>
      <c r="Q73" s="457">
        <f>P73*344.5</f>
        <v>31.428046000000002</v>
      </c>
      <c r="R73" s="483">
        <f>P73*Тарифы!$E$5</f>
        <v>0.32756563829152097</v>
      </c>
      <c r="S73" s="483">
        <f>S75+S77+S79+S81+S83+S85+S87+S89+S91+S93+S95+S97+S99+S101+S103+S105+S107+S109+S111+S113</f>
        <v>0.11250300000000001</v>
      </c>
      <c r="T73" s="457">
        <f>S73*344.5</f>
        <v>38.7572835</v>
      </c>
      <c r="U73" s="483">
        <f>S73*Тарифы!$F$5</f>
        <v>0.38525324619749413</v>
      </c>
      <c r="V73" s="483">
        <f>V75+V77+V79+V81+V83+V85+V87+V89+V91+V93+V95+V97+V99+V101+V103+V105+V107+V109+V111+V113</f>
        <v>0.14182800000000001</v>
      </c>
      <c r="W73" s="457">
        <f>V73*344.5</f>
        <v>48.859746000000001</v>
      </c>
      <c r="X73" s="483">
        <f>V73*Тарифы!$G$5</f>
        <v>0.51345727293793197</v>
      </c>
      <c r="Y73" s="483">
        <f>Y75+Y77+Y79+Y81+Y83+Y85+Y87+Y89+Y91+Y93+Y95+Y97+Y99+Y101+Y103+Y105+Y107+Y109+Y111+Y113</f>
        <v>0.181618</v>
      </c>
      <c r="Z73" s="457">
        <f>Y73*344.5</f>
        <v>62.567401000000004</v>
      </c>
      <c r="AA73" s="483">
        <f>Y73*Тарифы!$H$5</f>
        <v>0.65988234134883639</v>
      </c>
      <c r="AB73" s="483">
        <f>AB75+AB77+AB79+AB81+AB83+AB85+AB87+AB89+AB91+AB93+AB95+AB97+AB99+AB101+AB103+AB105+AB107+AB109+AB111+AB113</f>
        <v>0.52717700000000001</v>
      </c>
      <c r="AC73" s="483">
        <f>AB73*344.5</f>
        <v>181.61247650000001</v>
      </c>
      <c r="AD73" s="483">
        <f>R73+U73+X73+AA73</f>
        <v>1.8861584987757833</v>
      </c>
      <c r="AE73" s="483">
        <f>AE75+AE77+AE79+AE81+AE83+AE85+AE87+AE89+AE91+AE93+AE95+AE97+AE99+AE101+AE103+AE105+AE107+AE109+AE111+AE113</f>
        <v>1.7917659999999997</v>
      </c>
      <c r="AF73" s="483">
        <f>AE73*344.5</f>
        <v>617.26338699999997</v>
      </c>
      <c r="AG73" s="483">
        <f>AE73*Тарифы!$I$5</f>
        <v>6.7665282710323105</v>
      </c>
      <c r="AH73" s="483">
        <f>AH75+AH77+AH79+AH81+AH83+AH85+AH87+AH89+AH91+AH93+AH95+AH97+AH99+AH101+AH103+AH105+AH107+AH109+AH111+AH113</f>
        <v>1.8897459999999999</v>
      </c>
      <c r="AI73" s="483">
        <f>AH73*344.5</f>
        <v>651.01749699999993</v>
      </c>
      <c r="AJ73" s="483">
        <f>AH73*Тарифы!$J$5</f>
        <v>7.4937922435929138</v>
      </c>
      <c r="AK73" s="483">
        <f>AK75+AK77+AK79+AK81+AK83+AK85+AK87+AK89+AK91+AK93+AK95+AK97+AK99+AK101+AK103+AK105+AK107+AK109+AK111+AK113</f>
        <v>1.8897459999999999</v>
      </c>
      <c r="AL73" s="483">
        <f>AK73*344.5</f>
        <v>651.01749699999993</v>
      </c>
      <c r="AM73" s="483">
        <f>AK73*Тарифы!$K$5</f>
        <v>7.8712985284028258</v>
      </c>
      <c r="AN73" s="483">
        <f>AN75+AN77+AN79+AN81+AN83+AN85+AN87+AN89+AN91+AN93+AN95+AN97+AN99+AN101+AN103+AN105+AN107+AN109+AN111+AN113</f>
        <v>1.8897459999999999</v>
      </c>
      <c r="AO73" s="457">
        <f>AN73*344.5</f>
        <v>651.01749699999993</v>
      </c>
      <c r="AP73" s="483">
        <f>AN73*Тарифы!$L$5</f>
        <v>8.2702120345076757</v>
      </c>
    </row>
    <row r="74" spans="1:42" ht="36" customHeight="1" outlineLevel="1">
      <c r="A74" s="885"/>
      <c r="B74" s="885"/>
      <c r="C74" s="907"/>
      <c r="D74" s="914"/>
      <c r="E74" s="86" t="s">
        <v>308</v>
      </c>
      <c r="F74" s="470">
        <f>AN74+AB74+AE74+AH74+AK74</f>
        <v>0</v>
      </c>
      <c r="G74" s="610"/>
      <c r="H74" s="610"/>
      <c r="I74" s="610"/>
      <c r="J74" s="452"/>
      <c r="K74" s="452"/>
      <c r="L74" s="452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  <c r="Y74" s="454"/>
      <c r="Z74" s="454"/>
      <c r="AA74" s="454"/>
      <c r="AB74" s="454"/>
      <c r="AC74" s="454">
        <f t="shared" ref="AC74:AC125" si="69">AB74*345</f>
        <v>0</v>
      </c>
      <c r="AD74" s="454"/>
      <c r="AE74" s="454"/>
      <c r="AF74" s="454">
        <f t="shared" ref="AF74:AF125" si="70">AE74*345</f>
        <v>0</v>
      </c>
      <c r="AG74" s="454"/>
      <c r="AH74" s="454"/>
      <c r="AI74" s="454">
        <f t="shared" ref="AI74:AI125" si="71">AH74*345</f>
        <v>0</v>
      </c>
      <c r="AJ74" s="454"/>
      <c r="AK74" s="454"/>
      <c r="AL74" s="454">
        <f t="shared" ref="AL74:AL125" si="72">AK74*345</f>
        <v>0</v>
      </c>
      <c r="AM74" s="454"/>
      <c r="AN74" s="454"/>
      <c r="AO74" s="454">
        <f t="shared" ref="AO74:AO125" si="73">AN74*345</f>
        <v>0</v>
      </c>
      <c r="AP74" s="454"/>
    </row>
    <row r="75" spans="1:42" s="220" customFormat="1" ht="30" customHeight="1" outlineLevel="1">
      <c r="A75" s="884"/>
      <c r="B75" s="884"/>
      <c r="C75" s="886" t="s">
        <v>44</v>
      </c>
      <c r="D75" s="887" t="s">
        <v>390</v>
      </c>
      <c r="E75" s="270" t="s">
        <v>117</v>
      </c>
      <c r="F75" s="470">
        <f t="shared" ref="F75:F130" si="74">AN75+AB75+AE75+AH75+AK75</f>
        <v>0.6804</v>
      </c>
      <c r="G75" s="610"/>
      <c r="H75" s="610"/>
      <c r="I75" s="610"/>
      <c r="J75" s="355"/>
      <c r="K75" s="355"/>
      <c r="L75" s="355"/>
      <c r="M75" s="356"/>
      <c r="N75" s="356"/>
      <c r="O75" s="356"/>
      <c r="P75" s="356">
        <v>0</v>
      </c>
      <c r="Q75" s="355">
        <f>P75*344.5</f>
        <v>0</v>
      </c>
      <c r="R75" s="356">
        <f>P75*Тарифы!$E$5</f>
        <v>0</v>
      </c>
      <c r="S75" s="356">
        <v>0</v>
      </c>
      <c r="T75" s="355">
        <f>S75*344.5</f>
        <v>0</v>
      </c>
      <c r="U75" s="356">
        <f>S75*Тарифы!$F$5</f>
        <v>0</v>
      </c>
      <c r="V75" s="356">
        <v>0</v>
      </c>
      <c r="W75" s="355">
        <f>V75*344.5</f>
        <v>0</v>
      </c>
      <c r="X75" s="356">
        <f>V75*Тарифы!$G$5</f>
        <v>0</v>
      </c>
      <c r="Y75" s="356">
        <v>0</v>
      </c>
      <c r="Z75" s="355">
        <f>Y75*344.5</f>
        <v>0</v>
      </c>
      <c r="AA75" s="355">
        <f>Y75*Тарифы!$H$5</f>
        <v>0</v>
      </c>
      <c r="AB75" s="355">
        <v>0</v>
      </c>
      <c r="AC75" s="355">
        <f>AB75*344.5</f>
        <v>0</v>
      </c>
      <c r="AD75" s="355">
        <f>R75+U75+X75+AA75</f>
        <v>0</v>
      </c>
      <c r="AE75" s="355">
        <v>0.1701</v>
      </c>
      <c r="AF75" s="355">
        <f>AE75*344.5</f>
        <v>58.599449999999997</v>
      </c>
      <c r="AG75" s="420">
        <f>AE75*Тарифы!$I$5</f>
        <v>0.64237543234026995</v>
      </c>
      <c r="AH75" s="355">
        <v>0.1701</v>
      </c>
      <c r="AI75" s="355">
        <f>AH75*344.5</f>
        <v>58.599449999999997</v>
      </c>
      <c r="AJ75" s="420">
        <f>AH75*Тарифы!$J$5</f>
        <v>0.67453195330756344</v>
      </c>
      <c r="AK75" s="355">
        <v>0.1701</v>
      </c>
      <c r="AL75" s="355">
        <f>AK75*344.5</f>
        <v>58.599449999999997</v>
      </c>
      <c r="AM75" s="420">
        <f>AK75*Тарифы!$K$5</f>
        <v>0.70851208558257073</v>
      </c>
      <c r="AN75" s="355">
        <v>0.1701</v>
      </c>
      <c r="AO75" s="355">
        <f>AN75*344.5</f>
        <v>58.599449999999997</v>
      </c>
      <c r="AP75" s="420">
        <f>AN75*Тарифы!$L$5</f>
        <v>0.74441912673436306</v>
      </c>
    </row>
    <row r="76" spans="1:42" s="220" customFormat="1" ht="30" customHeight="1" outlineLevel="1">
      <c r="A76" s="885"/>
      <c r="B76" s="885"/>
      <c r="C76" s="781"/>
      <c r="D76" s="888"/>
      <c r="E76" s="270" t="s">
        <v>308</v>
      </c>
      <c r="F76" s="470">
        <f t="shared" si="74"/>
        <v>0</v>
      </c>
      <c r="G76" s="610"/>
      <c r="H76" s="610"/>
      <c r="I76" s="610"/>
      <c r="J76" s="447"/>
      <c r="K76" s="447"/>
      <c r="L76" s="447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48"/>
      <c r="AN76" s="448"/>
      <c r="AO76" s="448"/>
      <c r="AP76" s="448"/>
    </row>
    <row r="77" spans="1:42" s="220" customFormat="1" ht="30" customHeight="1" outlineLevel="1">
      <c r="A77" s="884"/>
      <c r="B77" s="884"/>
      <c r="C77" s="886" t="s">
        <v>45</v>
      </c>
      <c r="D77" s="887" t="s">
        <v>391</v>
      </c>
      <c r="E77" s="270" t="s">
        <v>117</v>
      </c>
      <c r="F77" s="470">
        <f t="shared" si="74"/>
        <v>1.728</v>
      </c>
      <c r="G77" s="610"/>
      <c r="H77" s="610"/>
      <c r="I77" s="610"/>
      <c r="J77" s="355"/>
      <c r="K77" s="355"/>
      <c r="L77" s="355"/>
      <c r="M77" s="356"/>
      <c r="N77" s="356"/>
      <c r="O77" s="356"/>
      <c r="P77" s="356">
        <v>0</v>
      </c>
      <c r="Q77" s="355">
        <f>P77*344.5</f>
        <v>0</v>
      </c>
      <c r="R77" s="356">
        <f>P77*Тарифы!$E$5</f>
        <v>0</v>
      </c>
      <c r="S77" s="356">
        <v>0</v>
      </c>
      <c r="T77" s="355">
        <f>S77*344.5</f>
        <v>0</v>
      </c>
      <c r="U77" s="356">
        <f>S77*Тарифы!$F$5</f>
        <v>0</v>
      </c>
      <c r="V77" s="356">
        <v>0</v>
      </c>
      <c r="W77" s="355">
        <f>V77*344.5</f>
        <v>0</v>
      </c>
      <c r="X77" s="356">
        <f>V77*Тарифы!$G$5</f>
        <v>0</v>
      </c>
      <c r="Y77" s="356">
        <v>0</v>
      </c>
      <c r="Z77" s="355">
        <f>Y77*344.5</f>
        <v>0</v>
      </c>
      <c r="AA77" s="355">
        <f>Y77*Тарифы!$H$5</f>
        <v>0</v>
      </c>
      <c r="AB77" s="355">
        <v>0</v>
      </c>
      <c r="AC77" s="355">
        <f>AB77*344.5</f>
        <v>0</v>
      </c>
      <c r="AD77" s="355">
        <f>R77+U77+X77+AA77</f>
        <v>0</v>
      </c>
      <c r="AE77" s="355">
        <v>0.432</v>
      </c>
      <c r="AF77" s="355">
        <f>AE77*344.5</f>
        <v>148.82400000000001</v>
      </c>
      <c r="AG77" s="420">
        <f>AE77*Тарифы!$I$5</f>
        <v>1.6314296694356061</v>
      </c>
      <c r="AH77" s="355">
        <v>0.432</v>
      </c>
      <c r="AI77" s="355">
        <f>AH77*344.5</f>
        <v>148.82400000000001</v>
      </c>
      <c r="AJ77" s="420">
        <f>AH77*Тарифы!$J$5</f>
        <v>1.7130970242731769</v>
      </c>
      <c r="AK77" s="355">
        <v>0.432</v>
      </c>
      <c r="AL77" s="355">
        <f>AK77*344.5</f>
        <v>148.82400000000001</v>
      </c>
      <c r="AM77" s="420">
        <f>AK77*Тарифы!$K$5</f>
        <v>1.799395772908116</v>
      </c>
      <c r="AN77" s="355">
        <v>0.432</v>
      </c>
      <c r="AO77" s="355">
        <f>AN77*344.5</f>
        <v>148.82400000000001</v>
      </c>
      <c r="AP77" s="420">
        <f>AN77*Тарифы!$L$5</f>
        <v>1.8905882583729854</v>
      </c>
    </row>
    <row r="78" spans="1:42" s="220" customFormat="1" ht="30" customHeight="1" outlineLevel="1">
      <c r="A78" s="885"/>
      <c r="B78" s="885"/>
      <c r="C78" s="781"/>
      <c r="D78" s="888"/>
      <c r="E78" s="270" t="s">
        <v>308</v>
      </c>
      <c r="F78" s="470">
        <f t="shared" si="74"/>
        <v>0</v>
      </c>
      <c r="G78" s="610"/>
      <c r="H78" s="610"/>
      <c r="I78" s="610"/>
      <c r="J78" s="447"/>
      <c r="K78" s="447"/>
      <c r="L78" s="447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48"/>
      <c r="AN78" s="448"/>
      <c r="AO78" s="448"/>
      <c r="AP78" s="448"/>
    </row>
    <row r="79" spans="1:42" s="220" customFormat="1" ht="30" customHeight="1" outlineLevel="1">
      <c r="A79" s="884"/>
      <c r="B79" s="884"/>
      <c r="C79" s="886" t="s">
        <v>46</v>
      </c>
      <c r="D79" s="887" t="s">
        <v>392</v>
      </c>
      <c r="E79" s="270" t="s">
        <v>117</v>
      </c>
      <c r="F79" s="470">
        <f t="shared" si="74"/>
        <v>0.432</v>
      </c>
      <c r="G79" s="610"/>
      <c r="H79" s="610"/>
      <c r="I79" s="610"/>
      <c r="J79" s="355"/>
      <c r="K79" s="355"/>
      <c r="L79" s="355"/>
      <c r="M79" s="356"/>
      <c r="N79" s="356"/>
      <c r="O79" s="356"/>
      <c r="P79" s="356">
        <v>0</v>
      </c>
      <c r="Q79" s="355">
        <f>P79*344.5</f>
        <v>0</v>
      </c>
      <c r="R79" s="356">
        <f>P79*Тарифы!$E$5</f>
        <v>0</v>
      </c>
      <c r="S79" s="356">
        <v>0</v>
      </c>
      <c r="T79" s="355">
        <f>S79*344.5</f>
        <v>0</v>
      </c>
      <c r="U79" s="356">
        <f>S79*Тарифы!$F$5</f>
        <v>0</v>
      </c>
      <c r="V79" s="356">
        <v>0</v>
      </c>
      <c r="W79" s="355">
        <f>V79*344.5</f>
        <v>0</v>
      </c>
      <c r="X79" s="356">
        <f>V79*Тарифы!$G$5</f>
        <v>0</v>
      </c>
      <c r="Y79" s="356">
        <v>0</v>
      </c>
      <c r="Z79" s="355">
        <f>Y79*344.5</f>
        <v>0</v>
      </c>
      <c r="AA79" s="355">
        <f>Y79*Тарифы!$H$5</f>
        <v>0</v>
      </c>
      <c r="AB79" s="355">
        <v>0</v>
      </c>
      <c r="AC79" s="355">
        <f>AB79*344.5</f>
        <v>0</v>
      </c>
      <c r="AD79" s="355">
        <f>R79+U79+X79+AA79</f>
        <v>0</v>
      </c>
      <c r="AE79" s="355">
        <v>0.108</v>
      </c>
      <c r="AF79" s="355">
        <f>AE79*344.5</f>
        <v>37.206000000000003</v>
      </c>
      <c r="AG79" s="420">
        <f>AE79*Тарифы!$I$5</f>
        <v>0.40785741735890152</v>
      </c>
      <c r="AH79" s="355">
        <v>0.108</v>
      </c>
      <c r="AI79" s="355">
        <f>AH79*344.5</f>
        <v>37.206000000000003</v>
      </c>
      <c r="AJ79" s="420">
        <f>AH79*Тарифы!$J$5</f>
        <v>0.42827425606829422</v>
      </c>
      <c r="AK79" s="355">
        <v>0.108</v>
      </c>
      <c r="AL79" s="355">
        <f>AK79*344.5</f>
        <v>37.206000000000003</v>
      </c>
      <c r="AM79" s="420">
        <f>AK79*Тарифы!$K$5</f>
        <v>0.44984894322702901</v>
      </c>
      <c r="AN79" s="355">
        <v>0.108</v>
      </c>
      <c r="AO79" s="355">
        <f>AN79*344.5</f>
        <v>37.206000000000003</v>
      </c>
      <c r="AP79" s="420">
        <f>AN79*Тарифы!$L$5</f>
        <v>0.47264706459324635</v>
      </c>
    </row>
    <row r="80" spans="1:42" s="220" customFormat="1" ht="30" customHeight="1" outlineLevel="1">
      <c r="A80" s="885"/>
      <c r="B80" s="885"/>
      <c r="C80" s="781"/>
      <c r="D80" s="888"/>
      <c r="E80" s="270" t="s">
        <v>308</v>
      </c>
      <c r="F80" s="470">
        <f t="shared" si="74"/>
        <v>0</v>
      </c>
      <c r="G80" s="610"/>
      <c r="H80" s="610"/>
      <c r="I80" s="610"/>
      <c r="J80" s="447"/>
      <c r="K80" s="447"/>
      <c r="L80" s="447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48"/>
      <c r="AN80" s="448"/>
      <c r="AO80" s="448"/>
      <c r="AP80" s="448"/>
    </row>
    <row r="81" spans="1:42" s="220" customFormat="1" ht="30" customHeight="1" outlineLevel="1">
      <c r="A81" s="884"/>
      <c r="B81" s="884"/>
      <c r="C81" s="886" t="s">
        <v>47</v>
      </c>
      <c r="D81" s="887" t="s">
        <v>393</v>
      </c>
      <c r="E81" s="270" t="s">
        <v>117</v>
      </c>
      <c r="F81" s="470">
        <f t="shared" si="74"/>
        <v>0.216</v>
      </c>
      <c r="G81" s="610"/>
      <c r="H81" s="610"/>
      <c r="I81" s="610"/>
      <c r="J81" s="355"/>
      <c r="K81" s="355"/>
      <c r="L81" s="355"/>
      <c r="M81" s="356"/>
      <c r="N81" s="356"/>
      <c r="O81" s="356"/>
      <c r="P81" s="356">
        <v>0</v>
      </c>
      <c r="Q81" s="355">
        <f>P81*344.5</f>
        <v>0</v>
      </c>
      <c r="R81" s="356">
        <f>P81*Тарифы!$E$5</f>
        <v>0</v>
      </c>
      <c r="S81" s="356">
        <v>0</v>
      </c>
      <c r="T81" s="355">
        <f>S81*344.5</f>
        <v>0</v>
      </c>
      <c r="U81" s="356">
        <f>S81*Тарифы!$F$5</f>
        <v>0</v>
      </c>
      <c r="V81" s="356">
        <v>0</v>
      </c>
      <c r="W81" s="355">
        <f>V81*344.5</f>
        <v>0</v>
      </c>
      <c r="X81" s="356">
        <f>V81*Тарифы!$G$5</f>
        <v>0</v>
      </c>
      <c r="Y81" s="356">
        <v>0</v>
      </c>
      <c r="Z81" s="355">
        <f>Y81*344.5</f>
        <v>0</v>
      </c>
      <c r="AA81" s="355">
        <f>Y81*Тарифы!$H$5</f>
        <v>0</v>
      </c>
      <c r="AB81" s="355">
        <v>0</v>
      </c>
      <c r="AC81" s="355">
        <f>AB81*344.5</f>
        <v>0</v>
      </c>
      <c r="AD81" s="355">
        <f>R81+U81+X81+AA81</f>
        <v>0</v>
      </c>
      <c r="AE81" s="355">
        <v>5.3999999999999999E-2</v>
      </c>
      <c r="AF81" s="355">
        <f>AE81*344.5</f>
        <v>18.603000000000002</v>
      </c>
      <c r="AG81" s="420">
        <f>AE81*Тарифы!$I$5</f>
        <v>0.20392870867945076</v>
      </c>
      <c r="AH81" s="355">
        <v>5.3999999999999999E-2</v>
      </c>
      <c r="AI81" s="355">
        <f>AH81*344.5</f>
        <v>18.603000000000002</v>
      </c>
      <c r="AJ81" s="420">
        <f>AH81*Тарифы!$J$5</f>
        <v>0.21413712803414711</v>
      </c>
      <c r="AK81" s="355">
        <v>5.3999999999999999E-2</v>
      </c>
      <c r="AL81" s="355">
        <f>AK81*344.5</f>
        <v>18.603000000000002</v>
      </c>
      <c r="AM81" s="420">
        <f>AK81*Тарифы!$K$5</f>
        <v>0.2249244716135145</v>
      </c>
      <c r="AN81" s="355">
        <v>5.3999999999999999E-2</v>
      </c>
      <c r="AO81" s="355">
        <f>AN81*344.5</f>
        <v>18.603000000000002</v>
      </c>
      <c r="AP81" s="420">
        <f>AN81*Тарифы!$L$5</f>
        <v>0.23632353229662317</v>
      </c>
    </row>
    <row r="82" spans="1:42" s="220" customFormat="1" ht="30" customHeight="1" outlineLevel="1">
      <c r="A82" s="885"/>
      <c r="B82" s="885"/>
      <c r="C82" s="781"/>
      <c r="D82" s="888"/>
      <c r="E82" s="270" t="s">
        <v>308</v>
      </c>
      <c r="F82" s="470">
        <f t="shared" si="74"/>
        <v>0</v>
      </c>
      <c r="G82" s="610"/>
      <c r="H82" s="610"/>
      <c r="I82" s="610"/>
      <c r="J82" s="447"/>
      <c r="K82" s="447"/>
      <c r="L82" s="447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448"/>
      <c r="AD82" s="448"/>
      <c r="AE82" s="448"/>
      <c r="AF82" s="448"/>
      <c r="AG82" s="448"/>
      <c r="AH82" s="448"/>
      <c r="AI82" s="448"/>
      <c r="AJ82" s="448"/>
      <c r="AK82" s="448"/>
      <c r="AL82" s="448"/>
      <c r="AM82" s="448"/>
      <c r="AN82" s="448"/>
      <c r="AO82" s="448"/>
      <c r="AP82" s="448"/>
    </row>
    <row r="83" spans="1:42" s="220" customFormat="1" ht="30" customHeight="1" outlineLevel="1">
      <c r="A83" s="884"/>
      <c r="B83" s="884"/>
      <c r="C83" s="886" t="s">
        <v>48</v>
      </c>
      <c r="D83" s="887" t="s">
        <v>394</v>
      </c>
      <c r="E83" s="270" t="s">
        <v>117</v>
      </c>
      <c r="F83" s="470">
        <f t="shared" si="74"/>
        <v>0.29393999999999998</v>
      </c>
      <c r="G83" s="610"/>
      <c r="H83" s="610"/>
      <c r="I83" s="610"/>
      <c r="J83" s="355"/>
      <c r="K83" s="355"/>
      <c r="L83" s="355"/>
      <c r="M83" s="356"/>
      <c r="N83" s="356"/>
      <c r="O83" s="356"/>
      <c r="P83" s="356">
        <v>0</v>
      </c>
      <c r="Q83" s="355">
        <f>P83*344.5</f>
        <v>0</v>
      </c>
      <c r="R83" s="356">
        <f>P83*Тарифы!$E$5</f>
        <v>0</v>
      </c>
      <c r="S83" s="356">
        <v>0</v>
      </c>
      <c r="T83" s="355">
        <f>S83*344.5</f>
        <v>0</v>
      </c>
      <c r="U83" s="356">
        <f>S83*Тарифы!$F$5</f>
        <v>0</v>
      </c>
      <c r="V83" s="356">
        <v>0</v>
      </c>
      <c r="W83" s="355">
        <f>V83*344.5</f>
        <v>0</v>
      </c>
      <c r="X83" s="356">
        <f>V83*Тарифы!$G$5</f>
        <v>0</v>
      </c>
      <c r="Y83" s="356">
        <v>0</v>
      </c>
      <c r="Z83" s="355">
        <f>Y83*344.5</f>
        <v>0</v>
      </c>
      <c r="AA83" s="355">
        <f>Y83*Тарифы!$H$5</f>
        <v>0</v>
      </c>
      <c r="AB83" s="355">
        <v>0</v>
      </c>
      <c r="AC83" s="355">
        <f>AB83*344.5</f>
        <v>0</v>
      </c>
      <c r="AD83" s="355">
        <f>R83+U83+X83+AA83</f>
        <v>0</v>
      </c>
      <c r="AE83" s="355">
        <v>0</v>
      </c>
      <c r="AF83" s="355">
        <f>AE83*344.5</f>
        <v>0</v>
      </c>
      <c r="AG83" s="420">
        <f>AE83*Тарифы!$I$5</f>
        <v>0</v>
      </c>
      <c r="AH83" s="355">
        <v>9.7979999999999998E-2</v>
      </c>
      <c r="AI83" s="355">
        <f>AH83*344.5</f>
        <v>33.754109999999997</v>
      </c>
      <c r="AJ83" s="420">
        <f>AH83*Тарифы!$J$5</f>
        <v>0.38853992231084694</v>
      </c>
      <c r="AK83" s="355">
        <v>9.7979999999999998E-2</v>
      </c>
      <c r="AL83" s="355">
        <f>AK83*344.5</f>
        <v>33.754109999999997</v>
      </c>
      <c r="AM83" s="420">
        <f>AK83*Тарифы!$K$5</f>
        <v>0.40811295793874353</v>
      </c>
      <c r="AN83" s="355">
        <v>9.7979999999999998E-2</v>
      </c>
      <c r="AO83" s="355">
        <f>AN83*344.5</f>
        <v>33.754109999999997</v>
      </c>
      <c r="AP83" s="420">
        <f>AN83*Тарифы!$L$5</f>
        <v>0.42879592026709518</v>
      </c>
    </row>
    <row r="84" spans="1:42" s="220" customFormat="1" ht="30" customHeight="1" outlineLevel="1">
      <c r="A84" s="885"/>
      <c r="B84" s="885"/>
      <c r="C84" s="781"/>
      <c r="D84" s="888"/>
      <c r="E84" s="270" t="s">
        <v>308</v>
      </c>
      <c r="F84" s="470">
        <f t="shared" si="74"/>
        <v>0</v>
      </c>
      <c r="G84" s="610"/>
      <c r="H84" s="610"/>
      <c r="I84" s="610"/>
      <c r="J84" s="447"/>
      <c r="K84" s="447"/>
      <c r="L84" s="447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48"/>
      <c r="AN84" s="448"/>
      <c r="AO84" s="448"/>
      <c r="AP84" s="448"/>
    </row>
    <row r="85" spans="1:42" s="220" customFormat="1" ht="30" customHeight="1" outlineLevel="1">
      <c r="A85" s="884"/>
      <c r="B85" s="884"/>
      <c r="C85" s="886" t="s">
        <v>114</v>
      </c>
      <c r="D85" s="887" t="s">
        <v>395</v>
      </c>
      <c r="E85" s="270" t="s">
        <v>117</v>
      </c>
      <c r="F85" s="470">
        <f t="shared" si="74"/>
        <v>0.10488</v>
      </c>
      <c r="G85" s="610"/>
      <c r="H85" s="610"/>
      <c r="I85" s="610"/>
      <c r="J85" s="355"/>
      <c r="K85" s="355"/>
      <c r="L85" s="355"/>
      <c r="M85" s="356"/>
      <c r="N85" s="356"/>
      <c r="O85" s="356"/>
      <c r="P85" s="356">
        <v>0</v>
      </c>
      <c r="Q85" s="355">
        <f>P85*344.5</f>
        <v>0</v>
      </c>
      <c r="R85" s="356">
        <f>P85*Тарифы!$E$5</f>
        <v>0</v>
      </c>
      <c r="S85" s="356">
        <v>0</v>
      </c>
      <c r="T85" s="355">
        <f>S85*344.5</f>
        <v>0</v>
      </c>
      <c r="U85" s="356">
        <f>S85*Тарифы!$F$5</f>
        <v>0</v>
      </c>
      <c r="V85" s="356">
        <v>0</v>
      </c>
      <c r="W85" s="355">
        <f>V85*344.5</f>
        <v>0</v>
      </c>
      <c r="X85" s="356">
        <f>V85*Тарифы!$G$5</f>
        <v>0</v>
      </c>
      <c r="Y85" s="356">
        <v>0</v>
      </c>
      <c r="Z85" s="355">
        <f>Y85*344.5</f>
        <v>0</v>
      </c>
      <c r="AA85" s="355">
        <f>Y85*Тарифы!$H$5</f>
        <v>0</v>
      </c>
      <c r="AB85" s="355">
        <v>0</v>
      </c>
      <c r="AC85" s="355">
        <f>AB85*344.5</f>
        <v>0</v>
      </c>
      <c r="AD85" s="355">
        <f>R85+U85+X85+AA85</f>
        <v>0</v>
      </c>
      <c r="AE85" s="355">
        <v>2.622E-2</v>
      </c>
      <c r="AF85" s="355">
        <f>AE85*344.5</f>
        <v>9.0327900000000003</v>
      </c>
      <c r="AG85" s="420">
        <f>AE85*Тарифы!$I$5</f>
        <v>9.9018717436577766E-2</v>
      </c>
      <c r="AH85" s="355">
        <v>2.622E-2</v>
      </c>
      <c r="AI85" s="355">
        <f>AH85*344.5</f>
        <v>9.0327900000000003</v>
      </c>
      <c r="AJ85" s="420">
        <f>AH85*Тарифы!$J$5</f>
        <v>0.10397547216769143</v>
      </c>
      <c r="AK85" s="355">
        <v>2.622E-2</v>
      </c>
      <c r="AL85" s="355">
        <f>AK85*344.5</f>
        <v>9.0327900000000003</v>
      </c>
      <c r="AM85" s="420">
        <f>AK85*Тарифы!$K$5</f>
        <v>0.10921332677233983</v>
      </c>
      <c r="AN85" s="355">
        <v>2.622E-2</v>
      </c>
      <c r="AO85" s="355">
        <f>AN85*344.5</f>
        <v>9.0327900000000003</v>
      </c>
      <c r="AP85" s="420">
        <f>AN85*Тарифы!$L$5</f>
        <v>0.11474820401513815</v>
      </c>
    </row>
    <row r="86" spans="1:42" s="220" customFormat="1" ht="30" customHeight="1" outlineLevel="1">
      <c r="A86" s="885"/>
      <c r="B86" s="885"/>
      <c r="C86" s="781"/>
      <c r="D86" s="888"/>
      <c r="E86" s="270" t="s">
        <v>308</v>
      </c>
      <c r="F86" s="470">
        <f t="shared" si="74"/>
        <v>0</v>
      </c>
      <c r="G86" s="610"/>
      <c r="H86" s="610"/>
      <c r="I86" s="610"/>
      <c r="J86" s="447"/>
      <c r="K86" s="447"/>
      <c r="L86" s="447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  <c r="AB86" s="448"/>
      <c r="AC86" s="448"/>
      <c r="AD86" s="448"/>
      <c r="AE86" s="448"/>
      <c r="AF86" s="448"/>
      <c r="AG86" s="448"/>
      <c r="AH86" s="448"/>
      <c r="AI86" s="448"/>
      <c r="AJ86" s="448"/>
      <c r="AK86" s="448"/>
      <c r="AL86" s="448"/>
      <c r="AM86" s="448"/>
      <c r="AN86" s="448"/>
      <c r="AO86" s="448"/>
      <c r="AP86" s="448"/>
    </row>
    <row r="87" spans="1:42" s="220" customFormat="1" ht="30" customHeight="1" outlineLevel="1">
      <c r="A87" s="884"/>
      <c r="B87" s="884"/>
      <c r="C87" s="886" t="s">
        <v>384</v>
      </c>
      <c r="D87" s="887" t="s">
        <v>396</v>
      </c>
      <c r="E87" s="270" t="s">
        <v>117</v>
      </c>
      <c r="F87" s="470">
        <f t="shared" si="74"/>
        <v>4.2872E-2</v>
      </c>
      <c r="G87" s="610"/>
      <c r="H87" s="610"/>
      <c r="I87" s="610"/>
      <c r="J87" s="355"/>
      <c r="K87" s="355"/>
      <c r="L87" s="355"/>
      <c r="M87" s="356"/>
      <c r="N87" s="356"/>
      <c r="O87" s="356"/>
      <c r="P87" s="356">
        <v>0</v>
      </c>
      <c r="Q87" s="355">
        <f>P87*344.5</f>
        <v>0</v>
      </c>
      <c r="R87" s="356">
        <f>P87*Тарифы!$E$5</f>
        <v>0</v>
      </c>
      <c r="S87" s="356">
        <v>0</v>
      </c>
      <c r="T87" s="355">
        <f>S87*344.5</f>
        <v>0</v>
      </c>
      <c r="U87" s="356">
        <f>S87*Тарифы!$F$5</f>
        <v>0</v>
      </c>
      <c r="V87" s="356">
        <v>0</v>
      </c>
      <c r="W87" s="355">
        <f>V87*344.5</f>
        <v>0</v>
      </c>
      <c r="X87" s="356">
        <f>V87*Тарифы!$G$5</f>
        <v>0</v>
      </c>
      <c r="Y87" s="356">
        <v>0</v>
      </c>
      <c r="Z87" s="355">
        <f>Y87*344.5</f>
        <v>0</v>
      </c>
      <c r="AA87" s="355">
        <f>Y87*Тарифы!$H$5</f>
        <v>0</v>
      </c>
      <c r="AB87" s="355">
        <v>0</v>
      </c>
      <c r="AC87" s="355">
        <f>AB87*344.5</f>
        <v>0</v>
      </c>
      <c r="AD87" s="355">
        <f>R87+U87+X87+AA87</f>
        <v>0</v>
      </c>
      <c r="AE87" s="355">
        <v>1.0718E-2</v>
      </c>
      <c r="AF87" s="355">
        <f>AE87*344.5</f>
        <v>3.6923509999999999</v>
      </c>
      <c r="AG87" s="420">
        <f>AE87*Тарифы!$I$5</f>
        <v>4.047607221530284E-2</v>
      </c>
      <c r="AH87" s="355">
        <v>1.0718E-2</v>
      </c>
      <c r="AI87" s="355">
        <f>AH87*344.5</f>
        <v>3.6923509999999999</v>
      </c>
      <c r="AJ87" s="420">
        <f>AH87*Тарифы!$J$5</f>
        <v>4.2502254412407202E-2</v>
      </c>
      <c r="AK87" s="355">
        <v>1.0718E-2</v>
      </c>
      <c r="AL87" s="355">
        <f>AK87*344.5</f>
        <v>3.6923509999999999</v>
      </c>
      <c r="AM87" s="420">
        <f>AK87*Тарифы!$K$5</f>
        <v>4.464334234728979E-2</v>
      </c>
      <c r="AN87" s="355">
        <v>1.0718E-2</v>
      </c>
      <c r="AO87" s="355">
        <f>AN87*344.5</f>
        <v>3.6923509999999999</v>
      </c>
      <c r="AP87" s="420">
        <f>AN87*Тарифы!$L$5</f>
        <v>4.6905844799170503E-2</v>
      </c>
    </row>
    <row r="88" spans="1:42" s="220" customFormat="1" ht="30" customHeight="1" outlineLevel="1">
      <c r="A88" s="885"/>
      <c r="B88" s="885"/>
      <c r="C88" s="781"/>
      <c r="D88" s="888"/>
      <c r="E88" s="270" t="s">
        <v>308</v>
      </c>
      <c r="F88" s="470">
        <f t="shared" si="74"/>
        <v>0</v>
      </c>
      <c r="G88" s="610"/>
      <c r="H88" s="610"/>
      <c r="I88" s="610"/>
      <c r="J88" s="447"/>
      <c r="K88" s="447"/>
      <c r="L88" s="447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48"/>
      <c r="AN88" s="448"/>
      <c r="AO88" s="448"/>
      <c r="AP88" s="448"/>
    </row>
    <row r="89" spans="1:42" s="220" customFormat="1" ht="30" customHeight="1" outlineLevel="1">
      <c r="A89" s="884"/>
      <c r="B89" s="884"/>
      <c r="C89" s="886" t="s">
        <v>385</v>
      </c>
      <c r="D89" s="887" t="s">
        <v>397</v>
      </c>
      <c r="E89" s="270" t="s">
        <v>117</v>
      </c>
      <c r="F89" s="470">
        <f t="shared" si="74"/>
        <v>0.13413600000000001</v>
      </c>
      <c r="G89" s="610"/>
      <c r="H89" s="610"/>
      <c r="I89" s="610"/>
      <c r="J89" s="355"/>
      <c r="K89" s="355"/>
      <c r="L89" s="355"/>
      <c r="M89" s="356"/>
      <c r="N89" s="356"/>
      <c r="O89" s="356"/>
      <c r="P89" s="356">
        <v>0</v>
      </c>
      <c r="Q89" s="355">
        <f>P89*344.5</f>
        <v>0</v>
      </c>
      <c r="R89" s="356">
        <f>P89*Тарифы!$E$5</f>
        <v>0</v>
      </c>
      <c r="S89" s="356">
        <v>0</v>
      </c>
      <c r="T89" s="355">
        <f>S89*344.5</f>
        <v>0</v>
      </c>
      <c r="U89" s="356">
        <f>S89*Тарифы!$F$5</f>
        <v>0</v>
      </c>
      <c r="V89" s="356">
        <v>0</v>
      </c>
      <c r="W89" s="355">
        <f>V89*344.5</f>
        <v>0</v>
      </c>
      <c r="X89" s="356">
        <f>V89*Тарифы!$G$5</f>
        <v>0</v>
      </c>
      <c r="Y89" s="356">
        <v>0</v>
      </c>
      <c r="Z89" s="355">
        <f>Y89*344.5</f>
        <v>0</v>
      </c>
      <c r="AA89" s="355">
        <f>Y89*Тарифы!$H$5</f>
        <v>0</v>
      </c>
      <c r="AB89" s="355">
        <v>0</v>
      </c>
      <c r="AC89" s="355">
        <f>AB89*344.5</f>
        <v>0</v>
      </c>
      <c r="AD89" s="355">
        <f>R89+U89+X89+AA89</f>
        <v>0</v>
      </c>
      <c r="AE89" s="355">
        <v>3.3534000000000001E-2</v>
      </c>
      <c r="AF89" s="355">
        <f>AE89*344.5</f>
        <v>11.552463000000001</v>
      </c>
      <c r="AG89" s="420">
        <f>AE89*Тарифы!$I$5</f>
        <v>0.12663972808993892</v>
      </c>
      <c r="AH89" s="355">
        <v>3.3534000000000001E-2</v>
      </c>
      <c r="AI89" s="355">
        <f>AH89*344.5</f>
        <v>11.552463000000001</v>
      </c>
      <c r="AJ89" s="420">
        <f>AH89*Тарифы!$J$5</f>
        <v>0.13297915650920536</v>
      </c>
      <c r="AK89" s="355">
        <v>3.3534000000000001E-2</v>
      </c>
      <c r="AL89" s="355">
        <f>AK89*344.5</f>
        <v>11.552463000000001</v>
      </c>
      <c r="AM89" s="420">
        <f>AK89*Тарифы!$K$5</f>
        <v>0.13967809687199251</v>
      </c>
      <c r="AN89" s="355">
        <v>3.3534000000000001E-2</v>
      </c>
      <c r="AO89" s="355">
        <f>AN89*344.5</f>
        <v>11.552463000000001</v>
      </c>
      <c r="AP89" s="420">
        <f>AN89*Тарифы!$L$5</f>
        <v>0.14675691355620299</v>
      </c>
    </row>
    <row r="90" spans="1:42" s="220" customFormat="1" ht="30" customHeight="1" outlineLevel="1">
      <c r="A90" s="885"/>
      <c r="B90" s="885"/>
      <c r="C90" s="781"/>
      <c r="D90" s="888"/>
      <c r="E90" s="270" t="s">
        <v>308</v>
      </c>
      <c r="F90" s="470">
        <f t="shared" si="74"/>
        <v>0</v>
      </c>
      <c r="G90" s="610"/>
      <c r="H90" s="610"/>
      <c r="I90" s="610"/>
      <c r="J90" s="447"/>
      <c r="K90" s="447"/>
      <c r="L90" s="447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  <c r="AB90" s="448"/>
      <c r="AC90" s="448"/>
      <c r="AD90" s="448"/>
      <c r="AE90" s="448"/>
      <c r="AF90" s="448"/>
      <c r="AG90" s="448"/>
      <c r="AH90" s="448"/>
      <c r="AI90" s="448"/>
      <c r="AJ90" s="448"/>
      <c r="AK90" s="448"/>
      <c r="AL90" s="448"/>
      <c r="AM90" s="448"/>
      <c r="AN90" s="448"/>
      <c r="AO90" s="448"/>
      <c r="AP90" s="448"/>
    </row>
    <row r="91" spans="1:42" s="220" customFormat="1" ht="30" customHeight="1" outlineLevel="1">
      <c r="A91" s="884"/>
      <c r="B91" s="884"/>
      <c r="C91" s="886" t="s">
        <v>386</v>
      </c>
      <c r="D91" s="887" t="s">
        <v>398</v>
      </c>
      <c r="E91" s="270" t="s">
        <v>117</v>
      </c>
      <c r="F91" s="470">
        <f t="shared" si="74"/>
        <v>0.38708999999999999</v>
      </c>
      <c r="G91" s="610"/>
      <c r="H91" s="610"/>
      <c r="I91" s="610"/>
      <c r="J91" s="355"/>
      <c r="K91" s="355"/>
      <c r="L91" s="355"/>
      <c r="M91" s="356"/>
      <c r="N91" s="356"/>
      <c r="O91" s="356"/>
      <c r="P91" s="356">
        <v>0</v>
      </c>
      <c r="Q91" s="355">
        <f>P91*344.5</f>
        <v>0</v>
      </c>
      <c r="R91" s="356">
        <f>P91*Тарифы!$E$5</f>
        <v>0</v>
      </c>
      <c r="S91" s="356">
        <v>0</v>
      </c>
      <c r="T91" s="355">
        <f>S91*344.5</f>
        <v>0</v>
      </c>
      <c r="U91" s="356">
        <f>S91*Тарифы!$F$5</f>
        <v>0</v>
      </c>
      <c r="V91" s="356">
        <v>2.1505E-2</v>
      </c>
      <c r="W91" s="355">
        <f>V91*344.5</f>
        <v>7.4084725000000002</v>
      </c>
      <c r="X91" s="356">
        <f>V91*Тарифы!$G$5</f>
        <v>7.7854151891941129E-2</v>
      </c>
      <c r="Y91" s="356">
        <v>2.1505E-2</v>
      </c>
      <c r="Z91" s="355">
        <f>Y91*344.5</f>
        <v>7.4084725000000002</v>
      </c>
      <c r="AA91" s="355">
        <f>Y91*Тарифы!$H$5</f>
        <v>7.8135260550753385E-2</v>
      </c>
      <c r="AB91" s="355">
        <v>4.301E-2</v>
      </c>
      <c r="AC91" s="355">
        <f>AB91*344.5</f>
        <v>14.816945</v>
      </c>
      <c r="AD91" s="355">
        <f>R91+U91+X91+AA91</f>
        <v>0.15598941244269451</v>
      </c>
      <c r="AE91" s="355">
        <v>8.6019999999999999E-2</v>
      </c>
      <c r="AF91" s="355">
        <f>AE91*344.5</f>
        <v>29.633890000000001</v>
      </c>
      <c r="AG91" s="420">
        <f>AE91*Тарифы!$I$5</f>
        <v>0.3248508800112288</v>
      </c>
      <c r="AH91" s="355">
        <v>8.6019999999999999E-2</v>
      </c>
      <c r="AI91" s="355">
        <f>AH91*344.5</f>
        <v>29.633890000000001</v>
      </c>
      <c r="AJ91" s="420">
        <f>AH91*Тарифы!$J$5</f>
        <v>0.34111251395365433</v>
      </c>
      <c r="AK91" s="355">
        <v>8.6019999999999999E-2</v>
      </c>
      <c r="AL91" s="355">
        <f>AK91*344.5</f>
        <v>29.633890000000001</v>
      </c>
      <c r="AM91" s="420">
        <f>AK91*Тарифы!$K$5</f>
        <v>0.35829635274434291</v>
      </c>
      <c r="AN91" s="355">
        <v>8.6019999999999999E-2</v>
      </c>
      <c r="AO91" s="355">
        <f>AN91*344.5</f>
        <v>29.633890000000001</v>
      </c>
      <c r="AP91" s="420">
        <f>AN91*Тарифы!$L$5</f>
        <v>0.37645463422510234</v>
      </c>
    </row>
    <row r="92" spans="1:42" s="220" customFormat="1" ht="30" customHeight="1" outlineLevel="1">
      <c r="A92" s="885"/>
      <c r="B92" s="885"/>
      <c r="C92" s="781"/>
      <c r="D92" s="888"/>
      <c r="E92" s="270" t="s">
        <v>308</v>
      </c>
      <c r="F92" s="470">
        <f t="shared" si="74"/>
        <v>0</v>
      </c>
      <c r="G92" s="610"/>
      <c r="H92" s="610"/>
      <c r="I92" s="610"/>
      <c r="J92" s="447"/>
      <c r="K92" s="447"/>
      <c r="L92" s="447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48"/>
      <c r="AN92" s="448"/>
      <c r="AO92" s="448"/>
      <c r="AP92" s="448"/>
    </row>
    <row r="93" spans="1:42" s="220" customFormat="1" ht="30" customHeight="1" outlineLevel="1">
      <c r="A93" s="884"/>
      <c r="B93" s="884"/>
      <c r="C93" s="886" t="s">
        <v>387</v>
      </c>
      <c r="D93" s="887" t="s">
        <v>399</v>
      </c>
      <c r="E93" s="270" t="s">
        <v>117</v>
      </c>
      <c r="F93" s="470">
        <f t="shared" si="74"/>
        <v>0.52002999999999999</v>
      </c>
      <c r="G93" s="610"/>
      <c r="H93" s="610"/>
      <c r="I93" s="610"/>
      <c r="J93" s="355"/>
      <c r="K93" s="355"/>
      <c r="L93" s="355"/>
      <c r="M93" s="356"/>
      <c r="N93" s="356"/>
      <c r="O93" s="356"/>
      <c r="P93" s="356">
        <v>0</v>
      </c>
      <c r="Q93" s="355">
        <f>P93*344.5</f>
        <v>0</v>
      </c>
      <c r="R93" s="356">
        <f>P93*Тарифы!$E$5</f>
        <v>0</v>
      </c>
      <c r="S93" s="356">
        <v>0</v>
      </c>
      <c r="T93" s="355">
        <f>S93*344.5</f>
        <v>0</v>
      </c>
      <c r="U93" s="356">
        <f>S93*Тарифы!$F$5</f>
        <v>0</v>
      </c>
      <c r="V93" s="356">
        <v>0</v>
      </c>
      <c r="W93" s="355">
        <f>V93*344.5</f>
        <v>0</v>
      </c>
      <c r="X93" s="356">
        <f>V93*Тарифы!$G$5</f>
        <v>0</v>
      </c>
      <c r="Y93" s="356">
        <v>3.0589999999999999E-2</v>
      </c>
      <c r="Z93" s="355">
        <f>Y93*344.5</f>
        <v>10.538254999999999</v>
      </c>
      <c r="AA93" s="355">
        <f>Y93*Тарифы!$H$5</f>
        <v>0.11114427436631229</v>
      </c>
      <c r="AB93" s="355">
        <v>3.0589999999999999E-2</v>
      </c>
      <c r="AC93" s="355">
        <f>AB93*344.5</f>
        <v>10.538254999999999</v>
      </c>
      <c r="AD93" s="355">
        <f>R93+U93+X93+AA93</f>
        <v>0.11114427436631229</v>
      </c>
      <c r="AE93" s="355">
        <v>0.12236</v>
      </c>
      <c r="AF93" s="355">
        <f>AE93*344.5</f>
        <v>42.153019999999998</v>
      </c>
      <c r="AG93" s="420">
        <f>AE93*Тарифы!$I$5</f>
        <v>0.4620873480373629</v>
      </c>
      <c r="AH93" s="355">
        <v>0.12236</v>
      </c>
      <c r="AI93" s="355">
        <f>AH93*344.5</f>
        <v>42.153019999999998</v>
      </c>
      <c r="AJ93" s="420">
        <f>AH93*Тарифы!$J$5</f>
        <v>0.48521887011589332</v>
      </c>
      <c r="AK93" s="355">
        <v>0.12236</v>
      </c>
      <c r="AL93" s="355">
        <f>AK93*344.5</f>
        <v>42.153019999999998</v>
      </c>
      <c r="AM93" s="420">
        <f>AK93*Тарифы!$K$5</f>
        <v>0.50966219160425252</v>
      </c>
      <c r="AN93" s="355">
        <v>0.12236</v>
      </c>
      <c r="AO93" s="355">
        <f>AN93*344.5</f>
        <v>42.153019999999998</v>
      </c>
      <c r="AP93" s="420">
        <f>AN93*Тарифы!$L$5</f>
        <v>0.53549161873731133</v>
      </c>
    </row>
    <row r="94" spans="1:42" s="220" customFormat="1" ht="30" customHeight="1" outlineLevel="1">
      <c r="A94" s="885"/>
      <c r="B94" s="885"/>
      <c r="C94" s="781"/>
      <c r="D94" s="888"/>
      <c r="E94" s="270" t="s">
        <v>308</v>
      </c>
      <c r="F94" s="470">
        <f t="shared" si="74"/>
        <v>0</v>
      </c>
      <c r="G94" s="610"/>
      <c r="H94" s="610"/>
      <c r="I94" s="610"/>
      <c r="J94" s="447"/>
      <c r="K94" s="447"/>
      <c r="L94" s="447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48"/>
      <c r="AN94" s="448"/>
      <c r="AO94" s="448"/>
      <c r="AP94" s="448"/>
    </row>
    <row r="95" spans="1:42" s="220" customFormat="1" ht="30" customHeight="1" outlineLevel="1">
      <c r="A95" s="884"/>
      <c r="B95" s="884"/>
      <c r="C95" s="886" t="s">
        <v>388</v>
      </c>
      <c r="D95" s="887" t="s">
        <v>400</v>
      </c>
      <c r="E95" s="270" t="s">
        <v>117</v>
      </c>
      <c r="F95" s="470">
        <f t="shared" si="74"/>
        <v>0.21413000000000001</v>
      </c>
      <c r="G95" s="610"/>
      <c r="H95" s="610"/>
      <c r="I95" s="610"/>
      <c r="J95" s="355"/>
      <c r="K95" s="355"/>
      <c r="L95" s="355"/>
      <c r="M95" s="356"/>
      <c r="N95" s="356"/>
      <c r="O95" s="356"/>
      <c r="P95" s="356">
        <v>0</v>
      </c>
      <c r="Q95" s="355">
        <f>P95*344.5</f>
        <v>0</v>
      </c>
      <c r="R95" s="356">
        <f>P95*Тарифы!$E$5</f>
        <v>0</v>
      </c>
      <c r="S95" s="356">
        <v>1.1270000000000001E-2</v>
      </c>
      <c r="T95" s="355">
        <f>S95*344.5</f>
        <v>3.8825150000000002</v>
      </c>
      <c r="U95" s="356">
        <f>S95*Тарифы!$F$5</f>
        <v>3.8592784944808216E-2</v>
      </c>
      <c r="V95" s="356">
        <v>1.1270000000000001E-2</v>
      </c>
      <c r="W95" s="355">
        <f>V95*344.5</f>
        <v>3.8825150000000002</v>
      </c>
      <c r="X95" s="356">
        <f>V95*Тарифы!$G$5</f>
        <v>4.0800571579733852E-2</v>
      </c>
      <c r="Y95" s="356">
        <v>1.1270000000000001E-2</v>
      </c>
      <c r="Z95" s="355">
        <f>Y95*344.5</f>
        <v>3.8825150000000002</v>
      </c>
      <c r="AA95" s="355">
        <f>Y95*Тарифы!$H$5</f>
        <v>4.0947890556009794E-2</v>
      </c>
      <c r="AB95" s="355">
        <v>3.381E-2</v>
      </c>
      <c r="AC95" s="355">
        <f>AB95*344.5</f>
        <v>11.647544999999999</v>
      </c>
      <c r="AD95" s="355">
        <f>R95+U95+X95+AA95</f>
        <v>0.12034124708055187</v>
      </c>
      <c r="AE95" s="355">
        <v>4.5080000000000002E-2</v>
      </c>
      <c r="AF95" s="355">
        <f>AE95*344.5</f>
        <v>15.530060000000001</v>
      </c>
      <c r="AG95" s="420">
        <f>AE95*Тарифы!$I$5</f>
        <v>0.17024270717166001</v>
      </c>
      <c r="AH95" s="355">
        <v>4.5080000000000002E-2</v>
      </c>
      <c r="AI95" s="355">
        <f>AH95*344.5</f>
        <v>15.530060000000001</v>
      </c>
      <c r="AJ95" s="420">
        <f>AH95*Тарифы!$J$5</f>
        <v>0.17876484688480282</v>
      </c>
      <c r="AK95" s="355">
        <v>4.5080000000000002E-2</v>
      </c>
      <c r="AL95" s="355">
        <f>AK95*344.5</f>
        <v>15.530060000000001</v>
      </c>
      <c r="AM95" s="420">
        <f>AK95*Тарифы!$K$5</f>
        <v>0.18777028111735619</v>
      </c>
      <c r="AN95" s="355">
        <v>4.5080000000000002E-2</v>
      </c>
      <c r="AO95" s="355">
        <f>AN95*344.5</f>
        <v>15.530060000000001</v>
      </c>
      <c r="AP95" s="420">
        <f>AN95*Тарифы!$L$5</f>
        <v>0.19728638585058839</v>
      </c>
    </row>
    <row r="96" spans="1:42" s="220" customFormat="1" ht="30" customHeight="1" outlineLevel="1">
      <c r="A96" s="885"/>
      <c r="B96" s="885"/>
      <c r="C96" s="781"/>
      <c r="D96" s="888"/>
      <c r="E96" s="270" t="s">
        <v>308</v>
      </c>
      <c r="F96" s="470">
        <f t="shared" si="74"/>
        <v>0</v>
      </c>
      <c r="G96" s="610"/>
      <c r="H96" s="610"/>
      <c r="I96" s="610"/>
      <c r="J96" s="447"/>
      <c r="K96" s="447"/>
      <c r="L96" s="447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48"/>
      <c r="AN96" s="448"/>
      <c r="AO96" s="448"/>
      <c r="AP96" s="448"/>
    </row>
    <row r="97" spans="1:42" s="220" customFormat="1" ht="30" customHeight="1" outlineLevel="1">
      <c r="A97" s="884"/>
      <c r="B97" s="884"/>
      <c r="C97" s="886" t="s">
        <v>389</v>
      </c>
      <c r="D97" s="887" t="s">
        <v>401</v>
      </c>
      <c r="E97" s="270" t="s">
        <v>117</v>
      </c>
      <c r="F97" s="470">
        <f t="shared" si="74"/>
        <v>0.14076</v>
      </c>
      <c r="G97" s="610"/>
      <c r="H97" s="610"/>
      <c r="I97" s="610"/>
      <c r="J97" s="355"/>
      <c r="K97" s="355"/>
      <c r="L97" s="355"/>
      <c r="M97" s="356"/>
      <c r="N97" s="356"/>
      <c r="O97" s="356"/>
      <c r="P97" s="356">
        <v>0</v>
      </c>
      <c r="Q97" s="355">
        <f>P97*344.5</f>
        <v>0</v>
      </c>
      <c r="R97" s="356">
        <f>P97*Тарифы!$E$5</f>
        <v>0</v>
      </c>
      <c r="S97" s="356">
        <v>0</v>
      </c>
      <c r="T97" s="355">
        <f>S97*344.5</f>
        <v>0</v>
      </c>
      <c r="U97" s="356">
        <f>S97*Тарифы!$F$5</f>
        <v>0</v>
      </c>
      <c r="V97" s="356">
        <v>7.8200000000000006E-3</v>
      </c>
      <c r="W97" s="355">
        <f>V97*344.5</f>
        <v>2.6939900000000003</v>
      </c>
      <c r="X97" s="356">
        <f>V97*Тарифы!$G$5</f>
        <v>2.8310600687978596E-2</v>
      </c>
      <c r="Y97" s="356">
        <v>7.8200000000000006E-3</v>
      </c>
      <c r="Z97" s="355">
        <f>Y97*344.5</f>
        <v>2.6939900000000003</v>
      </c>
      <c r="AA97" s="355">
        <f>Y97*Тарифы!$H$5</f>
        <v>2.8412822018455776E-2</v>
      </c>
      <c r="AB97" s="355">
        <v>1.5640000000000001E-2</v>
      </c>
      <c r="AC97" s="355">
        <f>AB97*344.5</f>
        <v>5.3879800000000007</v>
      </c>
      <c r="AD97" s="355">
        <f>R97+U97+X97+AA97</f>
        <v>5.6723422706434372E-2</v>
      </c>
      <c r="AE97" s="355">
        <v>3.1280000000000002E-2</v>
      </c>
      <c r="AF97" s="355">
        <f>AE97*344.5</f>
        <v>10.775960000000001</v>
      </c>
      <c r="AG97" s="420">
        <f>AE97*Тарифы!$I$5</f>
        <v>0.11812759273135594</v>
      </c>
      <c r="AH97" s="355">
        <v>3.1280000000000002E-2</v>
      </c>
      <c r="AI97" s="355">
        <f>AH97*344.5</f>
        <v>10.775960000000001</v>
      </c>
      <c r="AJ97" s="420">
        <f>AH97*Тарифы!$J$5</f>
        <v>0.12404091416496522</v>
      </c>
      <c r="AK97" s="355">
        <v>3.1280000000000002E-2</v>
      </c>
      <c r="AL97" s="355">
        <f>AK97*344.5</f>
        <v>10.775960000000001</v>
      </c>
      <c r="AM97" s="420">
        <f>AK97*Тарифы!$K$5</f>
        <v>0.13028958281612471</v>
      </c>
      <c r="AN97" s="355">
        <v>3.1280000000000002E-2</v>
      </c>
      <c r="AO97" s="355">
        <f>AN97*344.5</f>
        <v>10.775960000000001</v>
      </c>
      <c r="AP97" s="420">
        <f>AN97*Тарифы!$L$5</f>
        <v>0.13689259426367359</v>
      </c>
    </row>
    <row r="98" spans="1:42" s="220" customFormat="1" ht="30" customHeight="1" outlineLevel="1">
      <c r="A98" s="885"/>
      <c r="B98" s="885"/>
      <c r="C98" s="781"/>
      <c r="D98" s="888"/>
      <c r="E98" s="270" t="s">
        <v>308</v>
      </c>
      <c r="F98" s="470">
        <f t="shared" si="74"/>
        <v>0</v>
      </c>
      <c r="G98" s="610"/>
      <c r="H98" s="610"/>
      <c r="I98" s="610"/>
      <c r="J98" s="447"/>
      <c r="K98" s="447"/>
      <c r="L98" s="447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448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48"/>
      <c r="AN98" s="448"/>
      <c r="AO98" s="448"/>
      <c r="AP98" s="448"/>
    </row>
    <row r="99" spans="1:42" s="220" customFormat="1" ht="30" customHeight="1" outlineLevel="1">
      <c r="A99" s="884"/>
      <c r="B99" s="884"/>
      <c r="C99" s="886" t="s">
        <v>410</v>
      </c>
      <c r="D99" s="887" t="s">
        <v>402</v>
      </c>
      <c r="E99" s="270" t="s">
        <v>117</v>
      </c>
      <c r="F99" s="470">
        <f t="shared" si="74"/>
        <v>4.6920000000000003E-2</v>
      </c>
      <c r="G99" s="610"/>
      <c r="H99" s="610"/>
      <c r="I99" s="610"/>
      <c r="J99" s="355"/>
      <c r="K99" s="355"/>
      <c r="L99" s="355"/>
      <c r="M99" s="356"/>
      <c r="N99" s="356"/>
      <c r="O99" s="356"/>
      <c r="P99" s="356">
        <v>0</v>
      </c>
      <c r="Q99" s="355">
        <f>P99*344.5</f>
        <v>0</v>
      </c>
      <c r="R99" s="356">
        <f>P99*Тарифы!$E$5</f>
        <v>0</v>
      </c>
      <c r="S99" s="356">
        <v>0</v>
      </c>
      <c r="T99" s="355">
        <f>S99*344.5</f>
        <v>0</v>
      </c>
      <c r="U99" s="356">
        <f>S99*Тарифы!$F$5</f>
        <v>0</v>
      </c>
      <c r="V99" s="356">
        <v>0</v>
      </c>
      <c r="W99" s="355">
        <f>V99*344.5</f>
        <v>0</v>
      </c>
      <c r="X99" s="356">
        <f>V99*Тарифы!$G$5</f>
        <v>0</v>
      </c>
      <c r="Y99" s="356">
        <v>0</v>
      </c>
      <c r="Z99" s="355">
        <f>Y99*344.5</f>
        <v>0</v>
      </c>
      <c r="AA99" s="355">
        <f>Y99*Тарифы!$H$5</f>
        <v>0</v>
      </c>
      <c r="AB99" s="355">
        <v>0</v>
      </c>
      <c r="AC99" s="355">
        <f>AB99*344.5</f>
        <v>0</v>
      </c>
      <c r="AD99" s="355">
        <f>R99+U99+X99+AA99</f>
        <v>0</v>
      </c>
      <c r="AE99" s="355">
        <v>1.1730000000000001E-2</v>
      </c>
      <c r="AF99" s="355">
        <f>AE99*344.5</f>
        <v>4.040985</v>
      </c>
      <c r="AG99" s="420">
        <f>AE99*Тарифы!$I$5</f>
        <v>4.4297847274258478E-2</v>
      </c>
      <c r="AH99" s="355">
        <v>1.1730000000000001E-2</v>
      </c>
      <c r="AI99" s="355">
        <f>AH99*344.5</f>
        <v>4.040985</v>
      </c>
      <c r="AJ99" s="420">
        <f>AH99*Тарифы!$J$5</f>
        <v>4.6515342811861961E-2</v>
      </c>
      <c r="AK99" s="355">
        <v>1.1730000000000001E-2</v>
      </c>
      <c r="AL99" s="355">
        <f>AK99*344.5</f>
        <v>4.040985</v>
      </c>
      <c r="AM99" s="420">
        <f>AK99*Тарифы!$K$5</f>
        <v>4.885859355604677E-2</v>
      </c>
      <c r="AN99" s="355">
        <v>1.1730000000000001E-2</v>
      </c>
      <c r="AO99" s="355">
        <f>AN99*344.5</f>
        <v>4.040985</v>
      </c>
      <c r="AP99" s="420">
        <f>AN99*Тарифы!$L$5</f>
        <v>5.1334722848877593E-2</v>
      </c>
    </row>
    <row r="100" spans="1:42" s="220" customFormat="1" ht="30" customHeight="1" outlineLevel="1">
      <c r="A100" s="885"/>
      <c r="B100" s="885"/>
      <c r="C100" s="781"/>
      <c r="D100" s="888"/>
      <c r="E100" s="270" t="s">
        <v>308</v>
      </c>
      <c r="F100" s="470">
        <f t="shared" si="74"/>
        <v>0</v>
      </c>
      <c r="G100" s="610"/>
      <c r="H100" s="610"/>
      <c r="I100" s="610"/>
      <c r="J100" s="447"/>
      <c r="K100" s="447"/>
      <c r="L100" s="447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448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48"/>
      <c r="AN100" s="448"/>
      <c r="AO100" s="448"/>
      <c r="AP100" s="448"/>
    </row>
    <row r="101" spans="1:42" s="220" customFormat="1" ht="30" customHeight="1" outlineLevel="1">
      <c r="A101" s="884"/>
      <c r="B101" s="884"/>
      <c r="C101" s="886" t="s">
        <v>411</v>
      </c>
      <c r="D101" s="887" t="s">
        <v>403</v>
      </c>
      <c r="E101" s="270" t="s">
        <v>117</v>
      </c>
      <c r="F101" s="470">
        <f t="shared" si="74"/>
        <v>0.19009500000000001</v>
      </c>
      <c r="G101" s="610"/>
      <c r="H101" s="610"/>
      <c r="I101" s="610"/>
      <c r="J101" s="355"/>
      <c r="K101" s="355"/>
      <c r="L101" s="355"/>
      <c r="M101" s="356"/>
      <c r="N101" s="356"/>
      <c r="O101" s="356"/>
      <c r="P101" s="356">
        <v>0</v>
      </c>
      <c r="Q101" s="355">
        <f>P101*344.5</f>
        <v>0</v>
      </c>
      <c r="R101" s="356">
        <f>P101*Тарифы!$E$5</f>
        <v>0</v>
      </c>
      <c r="S101" s="356">
        <v>1.0005E-2</v>
      </c>
      <c r="T101" s="355">
        <f>S101*344.5</f>
        <v>3.4467224999999999</v>
      </c>
      <c r="U101" s="356">
        <f>S101*Тарифы!$F$5</f>
        <v>3.4260941736717496E-2</v>
      </c>
      <c r="V101" s="356">
        <v>1.0005E-2</v>
      </c>
      <c r="W101" s="355">
        <f>V101*344.5</f>
        <v>3.4467224999999999</v>
      </c>
      <c r="X101" s="356">
        <f>V101*Тарифы!$G$5</f>
        <v>3.6220915586090259E-2</v>
      </c>
      <c r="Y101" s="356">
        <v>1.0005E-2</v>
      </c>
      <c r="Z101" s="355">
        <f>Y101*344.5</f>
        <v>3.4467224999999999</v>
      </c>
      <c r="AA101" s="355">
        <f>Y101*Тарифы!$H$5</f>
        <v>3.6351698758906655E-2</v>
      </c>
      <c r="AB101" s="355">
        <v>3.0015E-2</v>
      </c>
      <c r="AC101" s="355">
        <f>AB101*344.5</f>
        <v>10.3401675</v>
      </c>
      <c r="AD101" s="355">
        <f>R101+U101+X101+AA101</f>
        <v>0.10683355608171441</v>
      </c>
      <c r="AE101" s="355">
        <v>4.002E-2</v>
      </c>
      <c r="AF101" s="355">
        <f>AE101*344.5</f>
        <v>13.78689</v>
      </c>
      <c r="AG101" s="420">
        <f>AE101*Тарифы!$I$5</f>
        <v>0.15113383187688184</v>
      </c>
      <c r="AH101" s="355">
        <v>4.002E-2</v>
      </c>
      <c r="AI101" s="355">
        <f>AH101*344.5</f>
        <v>13.78689</v>
      </c>
      <c r="AJ101" s="420">
        <f>AH101*Тарифы!$J$5</f>
        <v>0.15869940488752904</v>
      </c>
      <c r="AK101" s="355">
        <v>4.002E-2</v>
      </c>
      <c r="AL101" s="355">
        <f>AK101*344.5</f>
        <v>13.78689</v>
      </c>
      <c r="AM101" s="420">
        <f>AK101*Тарифы!$K$5</f>
        <v>0.16669402507357131</v>
      </c>
      <c r="AN101" s="355">
        <v>4.002E-2</v>
      </c>
      <c r="AO101" s="355">
        <f>AN101*344.5</f>
        <v>13.78689</v>
      </c>
      <c r="AP101" s="420">
        <f>AN101*Тарифы!$L$5</f>
        <v>0.17514199560205296</v>
      </c>
    </row>
    <row r="102" spans="1:42" s="220" customFormat="1" ht="30" customHeight="1" outlineLevel="1">
      <c r="A102" s="885"/>
      <c r="B102" s="885"/>
      <c r="C102" s="781"/>
      <c r="D102" s="888"/>
      <c r="E102" s="270" t="s">
        <v>308</v>
      </c>
      <c r="F102" s="470">
        <f t="shared" si="74"/>
        <v>0</v>
      </c>
      <c r="G102" s="610"/>
      <c r="H102" s="610"/>
      <c r="I102" s="610"/>
      <c r="J102" s="447"/>
      <c r="K102" s="447"/>
      <c r="L102" s="447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448"/>
      <c r="Z102" s="448"/>
      <c r="AA102" s="448"/>
      <c r="AB102" s="448"/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48"/>
      <c r="AN102" s="448"/>
      <c r="AO102" s="448"/>
      <c r="AP102" s="448"/>
    </row>
    <row r="103" spans="1:42" s="220" customFormat="1" ht="30" customHeight="1" outlineLevel="1">
      <c r="A103" s="884"/>
      <c r="B103" s="884"/>
      <c r="C103" s="886" t="s">
        <v>412</v>
      </c>
      <c r="D103" s="887" t="s">
        <v>404</v>
      </c>
      <c r="E103" s="270" t="s">
        <v>117</v>
      </c>
      <c r="F103" s="470">
        <f t="shared" si="74"/>
        <v>0.15639999999999998</v>
      </c>
      <c r="G103" s="610"/>
      <c r="H103" s="610"/>
      <c r="I103" s="610"/>
      <c r="J103" s="355"/>
      <c r="K103" s="355"/>
      <c r="L103" s="355"/>
      <c r="M103" s="356"/>
      <c r="N103" s="356"/>
      <c r="O103" s="356"/>
      <c r="P103" s="356">
        <v>0</v>
      </c>
      <c r="Q103" s="355">
        <f>P103*344.5</f>
        <v>0</v>
      </c>
      <c r="R103" s="356">
        <f>P103*Тарифы!$E$5</f>
        <v>0</v>
      </c>
      <c r="S103" s="356">
        <v>0</v>
      </c>
      <c r="T103" s="355">
        <f>S103*344.5</f>
        <v>0</v>
      </c>
      <c r="U103" s="356">
        <f>S103*Тарифы!$F$5</f>
        <v>0</v>
      </c>
      <c r="V103" s="356">
        <v>0</v>
      </c>
      <c r="W103" s="355">
        <f>V103*344.5</f>
        <v>0</v>
      </c>
      <c r="X103" s="356">
        <f>V103*Тарифы!$G$5</f>
        <v>0</v>
      </c>
      <c r="Y103" s="356">
        <v>9.1999999999999998E-3</v>
      </c>
      <c r="Z103" s="355">
        <f>Y103*344.5</f>
        <v>3.1694</v>
      </c>
      <c r="AA103" s="355">
        <f>Y103*Тарифы!$H$5</f>
        <v>3.3426849433477381E-2</v>
      </c>
      <c r="AB103" s="355">
        <v>9.1999999999999998E-3</v>
      </c>
      <c r="AC103" s="355">
        <f>AB103*344.5</f>
        <v>3.1694</v>
      </c>
      <c r="AD103" s="355">
        <f>R103+U103+X103+AA103</f>
        <v>3.3426849433477381E-2</v>
      </c>
      <c r="AE103" s="355">
        <v>3.6799999999999999E-2</v>
      </c>
      <c r="AF103" s="355">
        <f>AE103*344.5</f>
        <v>12.6776</v>
      </c>
      <c r="AG103" s="420">
        <f>AE103*Тарифы!$I$5</f>
        <v>0.13897363850747757</v>
      </c>
      <c r="AH103" s="355">
        <v>3.6799999999999999E-2</v>
      </c>
      <c r="AI103" s="355">
        <f>AH103*344.5</f>
        <v>12.6776</v>
      </c>
      <c r="AJ103" s="420">
        <f>AH103*Тарифы!$J$5</f>
        <v>0.14593048725290025</v>
      </c>
      <c r="AK103" s="355">
        <v>3.6799999999999999E-2</v>
      </c>
      <c r="AL103" s="355">
        <f>AK103*344.5</f>
        <v>12.6776</v>
      </c>
      <c r="AM103" s="420">
        <f>AK103*Тарифы!$K$5</f>
        <v>0.15328186213661729</v>
      </c>
      <c r="AN103" s="355">
        <v>3.6799999999999999E-2</v>
      </c>
      <c r="AO103" s="355">
        <f>AN103*344.5</f>
        <v>12.6776</v>
      </c>
      <c r="AP103" s="420">
        <f>AN103*Тарифы!$L$5</f>
        <v>0.16105011089843949</v>
      </c>
    </row>
    <row r="104" spans="1:42" s="220" customFormat="1" ht="30" customHeight="1" outlineLevel="1">
      <c r="A104" s="885"/>
      <c r="B104" s="885"/>
      <c r="C104" s="781"/>
      <c r="D104" s="888"/>
      <c r="E104" s="270" t="s">
        <v>308</v>
      </c>
      <c r="F104" s="470">
        <f t="shared" si="74"/>
        <v>0</v>
      </c>
      <c r="G104" s="610"/>
      <c r="H104" s="610"/>
      <c r="I104" s="610"/>
      <c r="J104" s="447"/>
      <c r="K104" s="447"/>
      <c r="L104" s="447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8"/>
      <c r="AK104" s="448"/>
      <c r="AL104" s="448"/>
      <c r="AM104" s="448"/>
      <c r="AN104" s="448"/>
      <c r="AO104" s="448"/>
      <c r="AP104" s="448"/>
    </row>
    <row r="105" spans="1:42" s="220" customFormat="1" ht="30" customHeight="1" outlineLevel="1">
      <c r="A105" s="884"/>
      <c r="B105" s="884"/>
      <c r="C105" s="886" t="s">
        <v>413</v>
      </c>
      <c r="D105" s="887" t="s">
        <v>405</v>
      </c>
      <c r="E105" s="270" t="s">
        <v>117</v>
      </c>
      <c r="F105" s="470">
        <f t="shared" si="74"/>
        <v>0.30175999999999997</v>
      </c>
      <c r="G105" s="610"/>
      <c r="H105" s="610"/>
      <c r="I105" s="610"/>
      <c r="J105" s="355"/>
      <c r="K105" s="355"/>
      <c r="L105" s="355"/>
      <c r="M105" s="356"/>
      <c r="N105" s="356"/>
      <c r="O105" s="356"/>
      <c r="P105" s="356">
        <v>0</v>
      </c>
      <c r="Q105" s="355">
        <f>P105*344.5</f>
        <v>0</v>
      </c>
      <c r="R105" s="356">
        <f>P105*Тарифы!$E$5</f>
        <v>0</v>
      </c>
      <c r="S105" s="356">
        <v>0</v>
      </c>
      <c r="T105" s="355">
        <f>S105*344.5</f>
        <v>0</v>
      </c>
      <c r="U105" s="356">
        <f>S105*Тарифы!$F$5</f>
        <v>0</v>
      </c>
      <c r="V105" s="356">
        <v>0</v>
      </c>
      <c r="W105" s="355">
        <f>V105*344.5</f>
        <v>0</v>
      </c>
      <c r="X105" s="356">
        <f>V105*Тарифы!$G$5</f>
        <v>0</v>
      </c>
      <c r="Y105" s="356">
        <v>0</v>
      </c>
      <c r="Z105" s="355">
        <f>Y105*344.5</f>
        <v>0</v>
      </c>
      <c r="AA105" s="355">
        <f>Y105*Тарифы!$H$5</f>
        <v>0</v>
      </c>
      <c r="AB105" s="355">
        <v>0</v>
      </c>
      <c r="AC105" s="355">
        <f>AB105*344.5</f>
        <v>0</v>
      </c>
      <c r="AD105" s="355">
        <f>R105+U105+X105+AA105</f>
        <v>0</v>
      </c>
      <c r="AE105" s="355">
        <v>7.5439999999999993E-2</v>
      </c>
      <c r="AF105" s="355">
        <f>AE105*344.5</f>
        <v>25.989079999999998</v>
      </c>
      <c r="AG105" s="420">
        <f>AE105*Тарифы!$I$5</f>
        <v>0.28489595894032899</v>
      </c>
      <c r="AH105" s="355">
        <v>7.5439999999999993E-2</v>
      </c>
      <c r="AI105" s="355">
        <f>AH105*344.5</f>
        <v>25.989079999999998</v>
      </c>
      <c r="AJ105" s="420">
        <f>AH105*Тарифы!$J$5</f>
        <v>0.2991574988684455</v>
      </c>
      <c r="AK105" s="355">
        <v>7.5439999999999993E-2</v>
      </c>
      <c r="AL105" s="355">
        <f>AK105*344.5</f>
        <v>25.989079999999998</v>
      </c>
      <c r="AM105" s="420">
        <f>AK105*Тарифы!$K$5</f>
        <v>0.31422781738006544</v>
      </c>
      <c r="AN105" s="355">
        <v>7.5439999999999993E-2</v>
      </c>
      <c r="AO105" s="355">
        <f>AN105*344.5</f>
        <v>25.989079999999998</v>
      </c>
      <c r="AP105" s="420">
        <f>AN105*Тарифы!$L$5</f>
        <v>0.33015272734180096</v>
      </c>
    </row>
    <row r="106" spans="1:42" s="220" customFormat="1" ht="30" customHeight="1" outlineLevel="1">
      <c r="A106" s="885"/>
      <c r="B106" s="885"/>
      <c r="C106" s="781"/>
      <c r="D106" s="888"/>
      <c r="E106" s="270" t="s">
        <v>308</v>
      </c>
      <c r="F106" s="470">
        <f t="shared" si="74"/>
        <v>0</v>
      </c>
      <c r="G106" s="610"/>
      <c r="H106" s="610"/>
      <c r="I106" s="610"/>
      <c r="J106" s="447"/>
      <c r="K106" s="447"/>
      <c r="L106" s="447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8"/>
      <c r="Z106" s="448"/>
      <c r="AA106" s="448"/>
      <c r="AB106" s="448"/>
      <c r="AC106" s="448"/>
      <c r="AD106" s="448"/>
      <c r="AE106" s="448"/>
      <c r="AF106" s="448"/>
      <c r="AG106" s="448"/>
      <c r="AH106" s="448"/>
      <c r="AI106" s="448"/>
      <c r="AJ106" s="448"/>
      <c r="AK106" s="448"/>
      <c r="AL106" s="448"/>
      <c r="AM106" s="448"/>
      <c r="AN106" s="448"/>
      <c r="AO106" s="448"/>
      <c r="AP106" s="448"/>
    </row>
    <row r="107" spans="1:42" s="220" customFormat="1" ht="30" customHeight="1" outlineLevel="1">
      <c r="A107" s="884"/>
      <c r="B107" s="884"/>
      <c r="C107" s="886" t="s">
        <v>414</v>
      </c>
      <c r="D107" s="887" t="s">
        <v>406</v>
      </c>
      <c r="E107" s="270" t="s">
        <v>117</v>
      </c>
      <c r="F107" s="470">
        <f t="shared" si="74"/>
        <v>0.28593600000000002</v>
      </c>
      <c r="G107" s="610"/>
      <c r="H107" s="610"/>
      <c r="I107" s="610"/>
      <c r="J107" s="355"/>
      <c r="K107" s="355"/>
      <c r="L107" s="355"/>
      <c r="M107" s="356"/>
      <c r="N107" s="356"/>
      <c r="O107" s="356"/>
      <c r="P107" s="356">
        <v>0</v>
      </c>
      <c r="Q107" s="355">
        <f>P107*344.5</f>
        <v>0</v>
      </c>
      <c r="R107" s="356">
        <f>P107*Тарифы!$E$5</f>
        <v>0</v>
      </c>
      <c r="S107" s="356">
        <v>0</v>
      </c>
      <c r="T107" s="355">
        <f>S107*344.5</f>
        <v>0</v>
      </c>
      <c r="U107" s="356">
        <f>S107*Тарифы!$F$5</f>
        <v>0</v>
      </c>
      <c r="V107" s="356">
        <v>0</v>
      </c>
      <c r="W107" s="355">
        <f>V107*344.5</f>
        <v>0</v>
      </c>
      <c r="X107" s="356">
        <f>V107*Тарифы!$G$5</f>
        <v>0</v>
      </c>
      <c r="Y107" s="356">
        <v>0</v>
      </c>
      <c r="Z107" s="355">
        <f>Y107*344.5</f>
        <v>0</v>
      </c>
      <c r="AA107" s="355">
        <f>Y107*Тарифы!$H$5</f>
        <v>0</v>
      </c>
      <c r="AB107" s="355">
        <v>0</v>
      </c>
      <c r="AC107" s="355">
        <f>AB107*344.5</f>
        <v>0</v>
      </c>
      <c r="AD107" s="355">
        <f>R107+U107+X107+AA107</f>
        <v>0</v>
      </c>
      <c r="AE107" s="355">
        <v>7.1484000000000006E-2</v>
      </c>
      <c r="AF107" s="355">
        <f>AE107*344.5</f>
        <v>24.626238000000001</v>
      </c>
      <c r="AG107" s="420">
        <f>AE107*Тарифы!$I$5</f>
        <v>0.26995629280077521</v>
      </c>
      <c r="AH107" s="355">
        <v>7.1484000000000006E-2</v>
      </c>
      <c r="AI107" s="355">
        <f>AH107*344.5</f>
        <v>24.626238000000001</v>
      </c>
      <c r="AJ107" s="420">
        <f>AH107*Тарифы!$J$5</f>
        <v>0.2834699714887588</v>
      </c>
      <c r="AK107" s="355">
        <v>7.1484000000000006E-2</v>
      </c>
      <c r="AL107" s="355">
        <f>AK107*344.5</f>
        <v>24.626238000000001</v>
      </c>
      <c r="AM107" s="420">
        <f>AK107*Тарифы!$K$5</f>
        <v>0.29775001720037914</v>
      </c>
      <c r="AN107" s="355">
        <v>7.1484000000000006E-2</v>
      </c>
      <c r="AO107" s="355">
        <f>AN107*344.5</f>
        <v>24.626238000000001</v>
      </c>
      <c r="AP107" s="420">
        <f>AN107*Тарифы!$L$5</f>
        <v>0.31283984042021873</v>
      </c>
    </row>
    <row r="108" spans="1:42" s="220" customFormat="1" ht="30" customHeight="1" outlineLevel="1">
      <c r="A108" s="885"/>
      <c r="B108" s="885"/>
      <c r="C108" s="781"/>
      <c r="D108" s="888"/>
      <c r="E108" s="270" t="s">
        <v>308</v>
      </c>
      <c r="F108" s="470">
        <f t="shared" si="74"/>
        <v>0</v>
      </c>
      <c r="G108" s="610"/>
      <c r="H108" s="610"/>
      <c r="I108" s="610"/>
      <c r="J108" s="447"/>
      <c r="K108" s="447"/>
      <c r="L108" s="447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8"/>
      <c r="Z108" s="448"/>
      <c r="AA108" s="448"/>
      <c r="AB108" s="448"/>
      <c r="AC108" s="448"/>
      <c r="AD108" s="448"/>
      <c r="AE108" s="448"/>
      <c r="AF108" s="448"/>
      <c r="AG108" s="448"/>
      <c r="AH108" s="448"/>
      <c r="AI108" s="448"/>
      <c r="AJ108" s="448"/>
      <c r="AK108" s="448"/>
      <c r="AL108" s="448"/>
      <c r="AM108" s="448"/>
      <c r="AN108" s="448"/>
      <c r="AO108" s="448"/>
      <c r="AP108" s="448"/>
    </row>
    <row r="109" spans="1:42" s="220" customFormat="1" ht="30" customHeight="1" outlineLevel="1">
      <c r="A109" s="884"/>
      <c r="B109" s="884"/>
      <c r="C109" s="886" t="s">
        <v>415</v>
      </c>
      <c r="D109" s="887" t="s">
        <v>407</v>
      </c>
      <c r="E109" s="270" t="s">
        <v>117</v>
      </c>
      <c r="F109" s="470">
        <f t="shared" si="74"/>
        <v>0.2944</v>
      </c>
      <c r="G109" s="610"/>
      <c r="H109" s="610"/>
      <c r="I109" s="610"/>
      <c r="J109" s="355"/>
      <c r="K109" s="355"/>
      <c r="L109" s="355"/>
      <c r="M109" s="356"/>
      <c r="N109" s="356"/>
      <c r="O109" s="356"/>
      <c r="P109" s="356">
        <v>0</v>
      </c>
      <c r="Q109" s="355">
        <f>P109*344.5</f>
        <v>0</v>
      </c>
      <c r="R109" s="356">
        <f>P109*Тарифы!$E$5</f>
        <v>0</v>
      </c>
      <c r="S109" s="356">
        <v>0</v>
      </c>
      <c r="T109" s="355">
        <f>S109*344.5</f>
        <v>0</v>
      </c>
      <c r="U109" s="356">
        <f>S109*Тарифы!$F$5</f>
        <v>0</v>
      </c>
      <c r="V109" s="356">
        <v>0</v>
      </c>
      <c r="W109" s="355">
        <f>V109*344.5</f>
        <v>0</v>
      </c>
      <c r="X109" s="356">
        <f>V109*Тарифы!$G$5</f>
        <v>0</v>
      </c>
      <c r="Y109" s="356">
        <v>0</v>
      </c>
      <c r="Z109" s="355">
        <f>Y109*344.5</f>
        <v>0</v>
      </c>
      <c r="AA109" s="355">
        <f>Y109*Тарифы!$H$5</f>
        <v>0</v>
      </c>
      <c r="AB109" s="355">
        <v>0</v>
      </c>
      <c r="AC109" s="355">
        <f>AB109*344.5</f>
        <v>0</v>
      </c>
      <c r="AD109" s="355">
        <f>R109+U109+X109+AA109</f>
        <v>0</v>
      </c>
      <c r="AE109" s="355">
        <v>7.3599999999999999E-2</v>
      </c>
      <c r="AF109" s="355">
        <f>AE109*344.5</f>
        <v>25.3552</v>
      </c>
      <c r="AG109" s="420">
        <f>AE109*Тарифы!$I$5</f>
        <v>0.27794727701495514</v>
      </c>
      <c r="AH109" s="355">
        <v>7.3599999999999999E-2</v>
      </c>
      <c r="AI109" s="355">
        <f>AH109*344.5</f>
        <v>25.3552</v>
      </c>
      <c r="AJ109" s="420">
        <f>AH109*Тарифы!$J$5</f>
        <v>0.29186097450580051</v>
      </c>
      <c r="AK109" s="355">
        <v>7.3599999999999999E-2</v>
      </c>
      <c r="AL109" s="355">
        <f>AK109*344.5</f>
        <v>25.3552</v>
      </c>
      <c r="AM109" s="420">
        <f>AK109*Тарифы!$K$5</f>
        <v>0.30656372427323458</v>
      </c>
      <c r="AN109" s="355">
        <v>7.3599999999999999E-2</v>
      </c>
      <c r="AO109" s="355">
        <f>AN109*344.5</f>
        <v>25.3552</v>
      </c>
      <c r="AP109" s="420">
        <f>AN109*Тарифы!$L$5</f>
        <v>0.32210022179687897</v>
      </c>
    </row>
    <row r="110" spans="1:42" s="220" customFormat="1" ht="30" customHeight="1" outlineLevel="1">
      <c r="A110" s="885"/>
      <c r="B110" s="885"/>
      <c r="C110" s="781"/>
      <c r="D110" s="888"/>
      <c r="E110" s="270" t="s">
        <v>308</v>
      </c>
      <c r="F110" s="470">
        <f t="shared" si="74"/>
        <v>0</v>
      </c>
      <c r="G110" s="610"/>
      <c r="H110" s="610"/>
      <c r="I110" s="610"/>
      <c r="J110" s="447"/>
      <c r="K110" s="447"/>
      <c r="L110" s="447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8"/>
      <c r="Z110" s="448"/>
      <c r="AA110" s="448"/>
      <c r="AB110" s="448"/>
      <c r="AC110" s="448"/>
      <c r="AD110" s="448"/>
      <c r="AE110" s="448"/>
      <c r="AF110" s="448"/>
      <c r="AG110" s="448"/>
      <c r="AH110" s="448"/>
      <c r="AI110" s="448"/>
      <c r="AJ110" s="448"/>
      <c r="AK110" s="448"/>
      <c r="AL110" s="448"/>
      <c r="AM110" s="448"/>
      <c r="AN110" s="448"/>
      <c r="AO110" s="448"/>
      <c r="AP110" s="448"/>
    </row>
    <row r="111" spans="1:42" s="220" customFormat="1" ht="30" customHeight="1" outlineLevel="1">
      <c r="A111" s="884"/>
      <c r="B111" s="884"/>
      <c r="C111" s="886" t="s">
        <v>416</v>
      </c>
      <c r="D111" s="887" t="s">
        <v>408</v>
      </c>
      <c r="E111" s="270" t="s">
        <v>117</v>
      </c>
      <c r="F111" s="470">
        <f t="shared" si="74"/>
        <v>0.46843200000000007</v>
      </c>
      <c r="G111" s="610"/>
      <c r="H111" s="610"/>
      <c r="I111" s="610"/>
      <c r="J111" s="355"/>
      <c r="K111" s="355"/>
      <c r="L111" s="355"/>
      <c r="M111" s="356"/>
      <c r="N111" s="356"/>
      <c r="O111" s="356"/>
      <c r="P111" s="356">
        <v>2.3727999999999999E-2</v>
      </c>
      <c r="Q111" s="355">
        <f>P111*344.5</f>
        <v>8.174296</v>
      </c>
      <c r="R111" s="356">
        <f>P111*Тарифы!$E$5</f>
        <v>8.5198376215429569E-2</v>
      </c>
      <c r="S111" s="356">
        <v>2.3727999999999999E-2</v>
      </c>
      <c r="T111" s="355">
        <f>S111*344.5</f>
        <v>8.174296</v>
      </c>
      <c r="U111" s="356">
        <f>S111*Тарифы!$F$5</f>
        <v>8.1253735685040754E-2</v>
      </c>
      <c r="V111" s="356">
        <v>2.3727999999999999E-2</v>
      </c>
      <c r="W111" s="355">
        <f>V111*344.5</f>
        <v>8.174296</v>
      </c>
      <c r="X111" s="356">
        <f>V111*Тарифы!$G$5</f>
        <v>8.5902037483932991E-2</v>
      </c>
      <c r="Y111" s="356">
        <v>2.3727999999999999E-2</v>
      </c>
      <c r="Z111" s="355">
        <f>Y111*344.5</f>
        <v>8.174296</v>
      </c>
      <c r="AA111" s="355">
        <f>Y111*Тарифы!$H$5</f>
        <v>8.621220471277731E-2</v>
      </c>
      <c r="AB111" s="355">
        <v>9.4911999999999996E-2</v>
      </c>
      <c r="AC111" s="355">
        <f>AB111*344.5</f>
        <v>32.697184</v>
      </c>
      <c r="AD111" s="355">
        <f>R111+U111+X111+AA111</f>
        <v>0.33856635409718061</v>
      </c>
      <c r="AE111" s="355">
        <v>9.3380000000000005E-2</v>
      </c>
      <c r="AF111" s="355">
        <f>AE111*344.5</f>
        <v>32.169409999999999</v>
      </c>
      <c r="AG111" s="420">
        <f>AE111*Тарифы!$I$5</f>
        <v>0.35264560771272435</v>
      </c>
      <c r="AH111" s="355">
        <v>9.3380000000000005E-2</v>
      </c>
      <c r="AI111" s="355">
        <f>AH111*344.5</f>
        <v>32.169409999999999</v>
      </c>
      <c r="AJ111" s="420">
        <f>AH111*Тарифы!$J$5</f>
        <v>0.37029861140423442</v>
      </c>
      <c r="AK111" s="355">
        <v>9.3380000000000005E-2</v>
      </c>
      <c r="AL111" s="355">
        <f>AK111*344.5</f>
        <v>32.169409999999999</v>
      </c>
      <c r="AM111" s="420">
        <f>AK111*Тарифы!$K$5</f>
        <v>0.3889527251716664</v>
      </c>
      <c r="AN111" s="355">
        <v>9.3380000000000005E-2</v>
      </c>
      <c r="AO111" s="355">
        <f>AN111*344.5</f>
        <v>32.169409999999999</v>
      </c>
      <c r="AP111" s="420">
        <f>AN111*Тарифы!$L$5</f>
        <v>0.40866465640479027</v>
      </c>
    </row>
    <row r="112" spans="1:42" s="220" customFormat="1" ht="27.75" customHeight="1" outlineLevel="1">
      <c r="A112" s="885"/>
      <c r="B112" s="885"/>
      <c r="C112" s="781"/>
      <c r="D112" s="888"/>
      <c r="E112" s="270" t="s">
        <v>308</v>
      </c>
      <c r="F112" s="470">
        <f t="shared" si="74"/>
        <v>0</v>
      </c>
      <c r="G112" s="610"/>
      <c r="H112" s="610"/>
      <c r="I112" s="610"/>
      <c r="J112" s="447"/>
      <c r="K112" s="447"/>
      <c r="L112" s="447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8"/>
      <c r="Z112" s="448"/>
      <c r="AA112" s="448"/>
      <c r="AB112" s="448"/>
      <c r="AC112" s="448"/>
      <c r="AD112" s="448"/>
      <c r="AE112" s="448"/>
      <c r="AF112" s="448"/>
      <c r="AG112" s="448"/>
      <c r="AH112" s="448"/>
      <c r="AI112" s="448"/>
      <c r="AJ112" s="448"/>
      <c r="AK112" s="448"/>
      <c r="AL112" s="448"/>
      <c r="AM112" s="448"/>
      <c r="AN112" s="448"/>
      <c r="AO112" s="448"/>
      <c r="AP112" s="448"/>
    </row>
    <row r="113" spans="1:42" s="220" customFormat="1" ht="30" customHeight="1" outlineLevel="1">
      <c r="A113" s="884"/>
      <c r="B113" s="884"/>
      <c r="C113" s="886" t="s">
        <v>417</v>
      </c>
      <c r="D113" s="887" t="s">
        <v>409</v>
      </c>
      <c r="E113" s="270" t="s">
        <v>117</v>
      </c>
      <c r="F113" s="470">
        <f t="shared" si="74"/>
        <v>1.35</v>
      </c>
      <c r="G113" s="610"/>
      <c r="H113" s="610"/>
      <c r="I113" s="610"/>
      <c r="J113" s="355"/>
      <c r="K113" s="355"/>
      <c r="L113" s="355"/>
      <c r="M113" s="356"/>
      <c r="N113" s="356"/>
      <c r="O113" s="356"/>
      <c r="P113" s="356">
        <v>6.7500000000000004E-2</v>
      </c>
      <c r="Q113" s="355">
        <f>P113*344.5</f>
        <v>23.25375</v>
      </c>
      <c r="R113" s="356">
        <f>P113*Тарифы!$E$5</f>
        <v>0.24236726207609138</v>
      </c>
      <c r="S113" s="356">
        <v>6.7500000000000004E-2</v>
      </c>
      <c r="T113" s="355">
        <f>S113*344.5</f>
        <v>23.25375</v>
      </c>
      <c r="U113" s="356">
        <f>S113*Тарифы!$F$5</f>
        <v>0.23114578383092765</v>
      </c>
      <c r="V113" s="356">
        <v>6.7500000000000004E-2</v>
      </c>
      <c r="W113" s="355">
        <f>V113*344.5</f>
        <v>23.25375</v>
      </c>
      <c r="X113" s="356">
        <f>V113*Тарифы!$G$5</f>
        <v>0.24436899570825513</v>
      </c>
      <c r="Y113" s="356">
        <v>6.7500000000000004E-2</v>
      </c>
      <c r="Z113" s="355">
        <f>Y113*344.5</f>
        <v>23.25375</v>
      </c>
      <c r="AA113" s="355">
        <f>Y113*Тарифы!$H$5</f>
        <v>0.24525134095214385</v>
      </c>
      <c r="AB113" s="355">
        <v>0.27</v>
      </c>
      <c r="AC113" s="355">
        <f>AB113*344.5</f>
        <v>93.015000000000001</v>
      </c>
      <c r="AD113" s="355">
        <f>R113+U113+X113+AA113</f>
        <v>0.96313338256741798</v>
      </c>
      <c r="AE113" s="355">
        <v>0.27</v>
      </c>
      <c r="AF113" s="355">
        <f>AE113*344.5</f>
        <v>93.015000000000001</v>
      </c>
      <c r="AG113" s="420">
        <f>AE113*Тарифы!$I$5</f>
        <v>1.0196435433972539</v>
      </c>
      <c r="AH113" s="355">
        <v>0.27</v>
      </c>
      <c r="AI113" s="355">
        <f>AH113*344.5</f>
        <v>93.015000000000001</v>
      </c>
      <c r="AJ113" s="420">
        <f>AH113*Тарифы!$J$5</f>
        <v>1.0706856401707356</v>
      </c>
      <c r="AK113" s="355">
        <v>0.27</v>
      </c>
      <c r="AL113" s="355">
        <f>AK113*344.5</f>
        <v>93.015000000000001</v>
      </c>
      <c r="AM113" s="420">
        <f>AK113*Тарифы!$K$5</f>
        <v>1.1246223580675727</v>
      </c>
      <c r="AN113" s="355">
        <v>0.27</v>
      </c>
      <c r="AO113" s="355">
        <f>AN113*344.5</f>
        <v>93.015000000000001</v>
      </c>
      <c r="AP113" s="420">
        <f>AN113*Тарифы!$L$5</f>
        <v>1.181617661483116</v>
      </c>
    </row>
    <row r="114" spans="1:42" s="220" customFormat="1" ht="30" customHeight="1" outlineLevel="1">
      <c r="A114" s="885"/>
      <c r="B114" s="885"/>
      <c r="C114" s="781"/>
      <c r="D114" s="888"/>
      <c r="E114" s="270" t="s">
        <v>308</v>
      </c>
      <c r="F114" s="470">
        <f t="shared" si="74"/>
        <v>0</v>
      </c>
      <c r="G114" s="610"/>
      <c r="H114" s="610"/>
      <c r="I114" s="610"/>
      <c r="J114" s="447"/>
      <c r="K114" s="447"/>
      <c r="L114" s="447"/>
      <c r="M114" s="448"/>
      <c r="N114" s="448"/>
      <c r="O114" s="448"/>
      <c r="P114" s="448"/>
      <c r="Q114" s="448"/>
      <c r="R114" s="448"/>
      <c r="S114" s="448"/>
      <c r="T114" s="448"/>
      <c r="U114" s="448"/>
      <c r="V114" s="448"/>
      <c r="W114" s="448"/>
      <c r="X114" s="448"/>
      <c r="Y114" s="448"/>
      <c r="Z114" s="448"/>
      <c r="AA114" s="448"/>
      <c r="AB114" s="448"/>
      <c r="AC114" s="448"/>
      <c r="AD114" s="448"/>
      <c r="AE114" s="448"/>
      <c r="AF114" s="448"/>
      <c r="AG114" s="448"/>
      <c r="AH114" s="448"/>
      <c r="AI114" s="448"/>
      <c r="AJ114" s="448"/>
      <c r="AK114" s="448"/>
      <c r="AL114" s="448"/>
      <c r="AM114" s="448"/>
      <c r="AN114" s="448"/>
      <c r="AO114" s="448"/>
      <c r="AP114" s="448"/>
    </row>
    <row r="115" spans="1:42" ht="17.25" customHeight="1" outlineLevel="1">
      <c r="A115" s="912"/>
      <c r="B115" s="912"/>
      <c r="C115" s="720">
        <v>2</v>
      </c>
      <c r="D115" s="883" t="s">
        <v>109</v>
      </c>
      <c r="E115" s="121" t="s">
        <v>117</v>
      </c>
      <c r="F115" s="470">
        <f t="shared" si="74"/>
        <v>0</v>
      </c>
      <c r="G115" s="610"/>
      <c r="H115" s="610"/>
      <c r="I115" s="610"/>
      <c r="J115" s="247"/>
      <c r="K115" s="247"/>
      <c r="L115" s="247"/>
      <c r="M115" s="222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222">
        <f t="shared" si="69"/>
        <v>0</v>
      </c>
      <c r="AD115" s="87"/>
      <c r="AE115" s="87"/>
      <c r="AF115" s="222">
        <f t="shared" si="70"/>
        <v>0</v>
      </c>
      <c r="AG115" s="87"/>
      <c r="AH115" s="87"/>
      <c r="AI115" s="222">
        <f t="shared" si="71"/>
        <v>0</v>
      </c>
      <c r="AJ115" s="87"/>
      <c r="AK115" s="87"/>
      <c r="AL115" s="222">
        <f t="shared" si="72"/>
        <v>0</v>
      </c>
      <c r="AM115" s="87"/>
      <c r="AN115" s="222"/>
      <c r="AO115" s="222">
        <f t="shared" si="73"/>
        <v>0</v>
      </c>
      <c r="AP115" s="222"/>
    </row>
    <row r="116" spans="1:42" ht="19.5" customHeight="1" outlineLevel="1">
      <c r="A116" s="885"/>
      <c r="B116" s="885"/>
      <c r="C116" s="720"/>
      <c r="D116" s="883"/>
      <c r="E116" s="121" t="s">
        <v>308</v>
      </c>
      <c r="F116" s="470">
        <f t="shared" si="74"/>
        <v>0</v>
      </c>
      <c r="G116" s="610"/>
      <c r="H116" s="610"/>
      <c r="I116" s="610"/>
      <c r="J116" s="247"/>
      <c r="K116" s="247"/>
      <c r="L116" s="247"/>
      <c r="M116" s="214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222">
        <f t="shared" si="69"/>
        <v>0</v>
      </c>
      <c r="AD116" s="117"/>
      <c r="AE116" s="117"/>
      <c r="AF116" s="222">
        <f t="shared" si="70"/>
        <v>0</v>
      </c>
      <c r="AG116" s="117"/>
      <c r="AH116" s="117"/>
      <c r="AI116" s="222">
        <f t="shared" si="71"/>
        <v>0</v>
      </c>
      <c r="AJ116" s="117"/>
      <c r="AK116" s="117"/>
      <c r="AL116" s="222">
        <f t="shared" si="72"/>
        <v>0</v>
      </c>
      <c r="AM116" s="117"/>
      <c r="AN116" s="214"/>
      <c r="AO116" s="222">
        <f t="shared" si="73"/>
        <v>0</v>
      </c>
      <c r="AP116" s="214"/>
    </row>
    <row r="117" spans="1:42" ht="23.25" customHeight="1" outlineLevel="1">
      <c r="A117" s="912"/>
      <c r="B117" s="912"/>
      <c r="C117" s="720">
        <v>3</v>
      </c>
      <c r="D117" s="915" t="s">
        <v>110</v>
      </c>
      <c r="E117" s="121" t="s">
        <v>117</v>
      </c>
      <c r="F117" s="470">
        <f t="shared" si="74"/>
        <v>0</v>
      </c>
      <c r="G117" s="610"/>
      <c r="H117" s="610"/>
      <c r="I117" s="610"/>
      <c r="J117" s="247"/>
      <c r="K117" s="247"/>
      <c r="L117" s="247"/>
      <c r="M117" s="214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222">
        <f t="shared" si="69"/>
        <v>0</v>
      </c>
      <c r="AD117" s="117"/>
      <c r="AE117" s="117"/>
      <c r="AF117" s="222">
        <f t="shared" si="70"/>
        <v>0</v>
      </c>
      <c r="AG117" s="117"/>
      <c r="AH117" s="117"/>
      <c r="AI117" s="222">
        <f t="shared" si="71"/>
        <v>0</v>
      </c>
      <c r="AJ117" s="117"/>
      <c r="AK117" s="117"/>
      <c r="AL117" s="222">
        <f t="shared" si="72"/>
        <v>0</v>
      </c>
      <c r="AM117" s="117"/>
      <c r="AN117" s="214"/>
      <c r="AO117" s="222">
        <f t="shared" si="73"/>
        <v>0</v>
      </c>
      <c r="AP117" s="214"/>
    </row>
    <row r="118" spans="1:42" ht="20.25" customHeight="1" outlineLevel="1">
      <c r="A118" s="885"/>
      <c r="B118" s="885"/>
      <c r="C118" s="720"/>
      <c r="D118" s="915"/>
      <c r="E118" s="121" t="s">
        <v>308</v>
      </c>
      <c r="F118" s="470">
        <f t="shared" si="74"/>
        <v>0</v>
      </c>
      <c r="G118" s="610"/>
      <c r="H118" s="610"/>
      <c r="I118" s="610"/>
      <c r="J118" s="247"/>
      <c r="K118" s="247"/>
      <c r="L118" s="247"/>
      <c r="M118" s="214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222">
        <f t="shared" si="69"/>
        <v>0</v>
      </c>
      <c r="AD118" s="117"/>
      <c r="AE118" s="117"/>
      <c r="AF118" s="222">
        <f t="shared" si="70"/>
        <v>0</v>
      </c>
      <c r="AG118" s="117"/>
      <c r="AH118" s="117"/>
      <c r="AI118" s="222">
        <f t="shared" si="71"/>
        <v>0</v>
      </c>
      <c r="AJ118" s="117"/>
      <c r="AK118" s="117"/>
      <c r="AL118" s="222">
        <f t="shared" si="72"/>
        <v>0</v>
      </c>
      <c r="AM118" s="117"/>
      <c r="AN118" s="214"/>
      <c r="AO118" s="222">
        <f t="shared" si="73"/>
        <v>0</v>
      </c>
      <c r="AP118" s="214"/>
    </row>
    <row r="119" spans="1:42" ht="23.25" customHeight="1" outlineLevel="1">
      <c r="A119" s="912"/>
      <c r="B119" s="912"/>
      <c r="C119" s="720">
        <v>4</v>
      </c>
      <c r="D119" s="883" t="s">
        <v>111</v>
      </c>
      <c r="E119" s="121" t="s">
        <v>117</v>
      </c>
      <c r="F119" s="470">
        <f t="shared" si="74"/>
        <v>0</v>
      </c>
      <c r="G119" s="610"/>
      <c r="H119" s="610"/>
      <c r="I119" s="610"/>
      <c r="J119" s="247"/>
      <c r="K119" s="247"/>
      <c r="L119" s="247"/>
      <c r="M119" s="214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222">
        <f t="shared" si="69"/>
        <v>0</v>
      </c>
      <c r="AD119" s="117"/>
      <c r="AE119" s="117"/>
      <c r="AF119" s="222">
        <f t="shared" si="70"/>
        <v>0</v>
      </c>
      <c r="AG119" s="117"/>
      <c r="AH119" s="117"/>
      <c r="AI119" s="222">
        <f t="shared" si="71"/>
        <v>0</v>
      </c>
      <c r="AJ119" s="117"/>
      <c r="AK119" s="117"/>
      <c r="AL119" s="222">
        <f t="shared" si="72"/>
        <v>0</v>
      </c>
      <c r="AM119" s="117"/>
      <c r="AN119" s="214"/>
      <c r="AO119" s="222">
        <f t="shared" si="73"/>
        <v>0</v>
      </c>
      <c r="AP119" s="214"/>
    </row>
    <row r="120" spans="1:42" ht="25.5" customHeight="1" outlineLevel="1">
      <c r="A120" s="885"/>
      <c r="B120" s="885"/>
      <c r="C120" s="720"/>
      <c r="D120" s="883"/>
      <c r="E120" s="121" t="s">
        <v>308</v>
      </c>
      <c r="F120" s="470">
        <f t="shared" si="74"/>
        <v>0</v>
      </c>
      <c r="G120" s="610"/>
      <c r="H120" s="610"/>
      <c r="I120" s="610"/>
      <c r="J120" s="247"/>
      <c r="K120" s="247"/>
      <c r="L120" s="247"/>
      <c r="M120" s="214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222">
        <f t="shared" si="69"/>
        <v>0</v>
      </c>
      <c r="AD120" s="117"/>
      <c r="AE120" s="117"/>
      <c r="AF120" s="222">
        <f t="shared" si="70"/>
        <v>0</v>
      </c>
      <c r="AG120" s="117"/>
      <c r="AH120" s="117"/>
      <c r="AI120" s="222">
        <f t="shared" si="71"/>
        <v>0</v>
      </c>
      <c r="AJ120" s="117"/>
      <c r="AK120" s="117"/>
      <c r="AL120" s="222">
        <f t="shared" si="72"/>
        <v>0</v>
      </c>
      <c r="AM120" s="117"/>
      <c r="AN120" s="214"/>
      <c r="AO120" s="222">
        <f t="shared" si="73"/>
        <v>0</v>
      </c>
      <c r="AP120" s="214"/>
    </row>
    <row r="121" spans="1:42" ht="51.75" customHeight="1" outlineLevel="1">
      <c r="A121" s="117"/>
      <c r="B121" s="117"/>
      <c r="C121" s="446">
        <v>5</v>
      </c>
      <c r="D121" s="471" t="s">
        <v>353</v>
      </c>
      <c r="E121" s="86" t="s">
        <v>117</v>
      </c>
      <c r="F121" s="470">
        <f t="shared" si="74"/>
        <v>493.879142</v>
      </c>
      <c r="G121" s="610">
        <v>89.442583999999997</v>
      </c>
      <c r="H121" s="610">
        <v>30812.970187999999</v>
      </c>
      <c r="I121" s="610">
        <v>267.90523092568003</v>
      </c>
      <c r="J121" s="452">
        <v>74.950422861631495</v>
      </c>
      <c r="K121" s="452">
        <v>25820.420675832051</v>
      </c>
      <c r="L121" s="452">
        <v>250.58629720572</v>
      </c>
      <c r="M121" s="456">
        <v>54.651058315666702</v>
      </c>
      <c r="N121" s="456">
        <v>18827.289589747179</v>
      </c>
      <c r="O121" s="456">
        <v>168.50476453091903</v>
      </c>
      <c r="P121" s="472">
        <f>P122+P123</f>
        <v>14.169134999999997</v>
      </c>
      <c r="Q121" s="457">
        <f>P121*344.5</f>
        <v>4881.2670074999987</v>
      </c>
      <c r="R121" s="456">
        <f>(P121*Тарифы!$E$5)+(P121*0.15*Тарифы!$E$9)</f>
        <v>57.433626175123109</v>
      </c>
      <c r="S121" s="472">
        <f>S122+S123</f>
        <v>10.149463000000001</v>
      </c>
      <c r="T121" s="457">
        <f>S121*344.5</f>
        <v>3496.4900035000001</v>
      </c>
      <c r="U121" s="456">
        <f>S121*Тарифы!$F$5+(0.15*S121*Тарифы!$F$9)</f>
        <v>39.316455058453322</v>
      </c>
      <c r="V121" s="472">
        <f>V122+V123</f>
        <v>15.279731999999999</v>
      </c>
      <c r="W121" s="457">
        <f>V121*344.5</f>
        <v>5263.8676740000001</v>
      </c>
      <c r="X121" s="473">
        <f>V121*Тарифы!$G$5+(0.15*V121*Тарифы!$G$9)</f>
        <v>62.097218674233389</v>
      </c>
      <c r="Y121" s="472">
        <f>Y122+Y123</f>
        <v>16.371100999999999</v>
      </c>
      <c r="Z121" s="457">
        <f>Y121*344.5</f>
        <v>5639.8442944999997</v>
      </c>
      <c r="AA121" s="473">
        <f>(Y121*Тарифы!$H$5)+(Y121*0.15*Тарифы!$H$9)</f>
        <v>66.918287171101511</v>
      </c>
      <c r="AB121" s="457">
        <f>P121+S121+V121+Y121</f>
        <v>55.969431</v>
      </c>
      <c r="AC121" s="457">
        <f>AB121*344.5</f>
        <v>19281.468979500001</v>
      </c>
      <c r="AD121" s="457">
        <f>R121+U121+X121+AA121</f>
        <v>225.76558707891132</v>
      </c>
      <c r="AE121" s="457">
        <f>AE122+AE123</f>
        <v>101.36630099999999</v>
      </c>
      <c r="AF121" s="457">
        <f>AE121*344.5</f>
        <v>34920.690694500001</v>
      </c>
      <c r="AG121" s="457">
        <f>(AE121*Тарифы!$I$5)+(AE121*0.15*Тарифы!$I$9)</f>
        <v>430.03999512096641</v>
      </c>
      <c r="AH121" s="457">
        <f>AH122+AH123</f>
        <v>108.14195399999998</v>
      </c>
      <c r="AI121" s="457">
        <f>AH121*344.5</f>
        <v>37254.903152999992</v>
      </c>
      <c r="AJ121" s="457">
        <f>(AH121*Тарифы!$J$5)+(AH121*0.15*Тарифы!$J$9)</f>
        <v>481.9556899439994</v>
      </c>
      <c r="AK121" s="457">
        <f>AK122+AK123</f>
        <v>116.62700800000002</v>
      </c>
      <c r="AL121" s="457">
        <f>AK121*344.5</f>
        <v>40178.004256000007</v>
      </c>
      <c r="AM121" s="457">
        <f>(AK121*Тарифы!$K$5)+(AK121*0.15*Тарифы!$K$9)</f>
        <v>545.88677696421723</v>
      </c>
      <c r="AN121" s="457">
        <f>AN122+AN123</f>
        <v>111.77444799999998</v>
      </c>
      <c r="AO121" s="457">
        <f>AN121*344.5</f>
        <v>38506.297335999996</v>
      </c>
      <c r="AP121" s="457">
        <f>(AN121*Тарифы!$L$5)+(AN121*0.15*Тарифы!$L$9)</f>
        <v>549.57962421831598</v>
      </c>
    </row>
    <row r="122" spans="1:42" s="220" customFormat="1" ht="51.75" customHeight="1" outlineLevel="1">
      <c r="A122" s="487"/>
      <c r="B122" s="487"/>
      <c r="C122" s="493" t="s">
        <v>91</v>
      </c>
      <c r="D122" s="486" t="s">
        <v>426</v>
      </c>
      <c r="E122" s="488" t="s">
        <v>117</v>
      </c>
      <c r="F122" s="225">
        <f t="shared" si="74"/>
        <v>294.86980999999997</v>
      </c>
      <c r="G122" s="570"/>
      <c r="H122" s="570"/>
      <c r="I122" s="570"/>
      <c r="J122" s="489"/>
      <c r="K122" s="489"/>
      <c r="L122" s="489"/>
      <c r="M122" s="490"/>
      <c r="N122" s="490"/>
      <c r="O122" s="490"/>
      <c r="P122" s="491">
        <v>14.169134999999997</v>
      </c>
      <c r="Q122" s="211">
        <f>P122*344.5</f>
        <v>4881.2670074999987</v>
      </c>
      <c r="R122" s="490">
        <f>(P122*Тарифы!$E$5)+(P122*0.15*Тарифы!$E$9)</f>
        <v>57.433626175123109</v>
      </c>
      <c r="S122" s="491">
        <v>10.149463000000001</v>
      </c>
      <c r="T122" s="211">
        <f>S122*344.5</f>
        <v>3496.4900035000001</v>
      </c>
      <c r="U122" s="490">
        <f>S122*Тарифы!$F$5+(0.15*S122*Тарифы!$F$9)</f>
        <v>39.316455058453322</v>
      </c>
      <c r="V122" s="491">
        <v>15.279731999999999</v>
      </c>
      <c r="W122" s="211">
        <f>V122*344.5</f>
        <v>5263.8676740000001</v>
      </c>
      <c r="X122" s="492">
        <f>V122*Тарифы!$G$5+(0.15*V122*Тарифы!$G$9)</f>
        <v>62.097218674233389</v>
      </c>
      <c r="Y122" s="491">
        <v>12.377249000000001</v>
      </c>
      <c r="Z122" s="211">
        <f>Y122*344.5</f>
        <v>4263.9622804999999</v>
      </c>
      <c r="AA122" s="492">
        <f>(Y122*Тарифы!$H$5)+(Y122*0.15*Тарифы!$H$9)</f>
        <v>50.59307269378089</v>
      </c>
      <c r="AB122" s="211">
        <f>P122+S122+V122+Y122</f>
        <v>51.975578999999996</v>
      </c>
      <c r="AC122" s="211">
        <f>AB122*344.5</f>
        <v>17905.586965499999</v>
      </c>
      <c r="AD122" s="211">
        <f t="shared" ref="AD122:AD123" si="75">R122+U122+X122+AA122</f>
        <v>209.44037260159072</v>
      </c>
      <c r="AE122" s="211">
        <v>49.839884999999988</v>
      </c>
      <c r="AF122" s="211">
        <f>AE122*344.5</f>
        <v>17169.840382499995</v>
      </c>
      <c r="AG122" s="211">
        <f>(AE122*Тарифы!$I$5)+(AE122*0.15*Тарифы!$I$9)</f>
        <v>211.44249805691859</v>
      </c>
      <c r="AH122" s="211">
        <v>56.43061999999999</v>
      </c>
      <c r="AI122" s="211">
        <f>AH122*344.5</f>
        <v>19440.348589999998</v>
      </c>
      <c r="AJ122" s="211">
        <f>(AH122*Тарифы!$J$5)+(AH122*0.15*Тарифы!$J$9)</f>
        <v>251.494053788483</v>
      </c>
      <c r="AK122" s="211">
        <v>69.764513000000008</v>
      </c>
      <c r="AL122" s="211">
        <f>AK122*344.5</f>
        <v>24033.874728500003</v>
      </c>
      <c r="AM122" s="211">
        <f>(AK122*Тарифы!$K$5)+(AK122*0.15*Тарифы!$K$9)</f>
        <v>326.54121717714156</v>
      </c>
      <c r="AN122" s="211">
        <v>66.859212999999997</v>
      </c>
      <c r="AO122" s="211">
        <f>AN122*344.5</f>
        <v>23032.998878499999</v>
      </c>
      <c r="AP122" s="211">
        <f>(AN122*Тарифы!$L$5)+(AN122*0.15*Тарифы!$L$9)</f>
        <v>328.73757655302711</v>
      </c>
    </row>
    <row r="123" spans="1:42" s="220" customFormat="1" ht="108" customHeight="1" outlineLevel="1">
      <c r="A123" s="487"/>
      <c r="B123" s="487"/>
      <c r="C123" s="493" t="s">
        <v>92</v>
      </c>
      <c r="D123" s="486" t="s">
        <v>427</v>
      </c>
      <c r="E123" s="488" t="s">
        <v>117</v>
      </c>
      <c r="F123" s="225">
        <f t="shared" si="74"/>
        <v>199.00933199999997</v>
      </c>
      <c r="G123" s="570"/>
      <c r="H123" s="570"/>
      <c r="I123" s="570"/>
      <c r="J123" s="489"/>
      <c r="K123" s="489"/>
      <c r="L123" s="489"/>
      <c r="M123" s="490"/>
      <c r="N123" s="490"/>
      <c r="O123" s="490"/>
      <c r="P123" s="491">
        <v>0</v>
      </c>
      <c r="Q123" s="211">
        <f t="shared" ref="Q123" si="76">P123*344.5</f>
        <v>0</v>
      </c>
      <c r="R123" s="490">
        <f>(P123*Тарифы!$E$5)+(P123*0.15*Тарифы!$E$9)</f>
        <v>0</v>
      </c>
      <c r="S123" s="491">
        <v>0</v>
      </c>
      <c r="T123" s="211">
        <f t="shared" ref="T123" si="77">S123*344.5</f>
        <v>0</v>
      </c>
      <c r="U123" s="490">
        <f>S123*Тарифы!$F$5+(0.15*S123*Тарифы!$F$9)</f>
        <v>0</v>
      </c>
      <c r="V123" s="491">
        <v>0</v>
      </c>
      <c r="W123" s="211">
        <f t="shared" ref="W123" si="78">V123*344.5</f>
        <v>0</v>
      </c>
      <c r="X123" s="492">
        <f>V123*Тарифы!$G$5+(0.15*V123*Тарифы!$G$9)</f>
        <v>0</v>
      </c>
      <c r="Y123" s="491">
        <v>3.993852</v>
      </c>
      <c r="Z123" s="211">
        <f t="shared" ref="Z123" si="79">Y123*344.5</f>
        <v>1375.882014</v>
      </c>
      <c r="AA123" s="492">
        <f>(Y123*Тарифы!$H$5)+(Y123*0.15*Тарифы!$H$9)</f>
        <v>16.325214477320625</v>
      </c>
      <c r="AB123" s="211">
        <f>P123+S123+V123+Y123</f>
        <v>3.993852</v>
      </c>
      <c r="AC123" s="211">
        <f t="shared" ref="AC123" si="80">AB123*344.5</f>
        <v>1375.882014</v>
      </c>
      <c r="AD123" s="211">
        <f t="shared" si="75"/>
        <v>16.325214477320625</v>
      </c>
      <c r="AE123" s="211">
        <v>51.526415999999998</v>
      </c>
      <c r="AF123" s="211">
        <f t="shared" ref="AF123" si="81">AE123*344.5</f>
        <v>17750.850311999999</v>
      </c>
      <c r="AG123" s="211">
        <f>(AE123*Тарифы!$I$5)+(AE123*0.15*Тарифы!$I$9)</f>
        <v>218.59749706404779</v>
      </c>
      <c r="AH123" s="211">
        <v>51.711333999999994</v>
      </c>
      <c r="AI123" s="211">
        <f t="shared" ref="AI123" si="82">AH123*344.5</f>
        <v>17814.554562999998</v>
      </c>
      <c r="AJ123" s="211">
        <f>(AH123*Тарифы!$J$5)+(AH123*0.15*Тарифы!$J$9)</f>
        <v>230.46163615551646</v>
      </c>
      <c r="AK123" s="211">
        <v>46.86249500000001</v>
      </c>
      <c r="AL123" s="211">
        <f t="shared" ref="AL123" si="83">AK123*344.5</f>
        <v>16144.129527500003</v>
      </c>
      <c r="AM123" s="211">
        <f>(AK123*Тарифы!$K$5)+(AK123*0.15*Тарифы!$K$9)</f>
        <v>219.34555978707559</v>
      </c>
      <c r="AN123" s="211">
        <v>44.915234999999988</v>
      </c>
      <c r="AO123" s="211">
        <f t="shared" ref="AO123" si="84">AN123*344.5</f>
        <v>15473.298457499995</v>
      </c>
      <c r="AP123" s="211">
        <f>(AN123*Тарифы!$L$5)+(AN123*0.15*Тарифы!$L$9)</f>
        <v>220.84204766528885</v>
      </c>
    </row>
    <row r="124" spans="1:42" ht="35.25" customHeight="1" outlineLevel="1">
      <c r="A124" s="912"/>
      <c r="B124" s="912"/>
      <c r="C124" s="720">
        <v>6</v>
      </c>
      <c r="D124" s="883" t="s">
        <v>112</v>
      </c>
      <c r="E124" s="121" t="s">
        <v>117</v>
      </c>
      <c r="F124" s="470">
        <f t="shared" si="74"/>
        <v>0</v>
      </c>
      <c r="G124" s="610"/>
      <c r="H124" s="610"/>
      <c r="I124" s="610"/>
      <c r="J124" s="247"/>
      <c r="K124" s="247">
        <v>0</v>
      </c>
      <c r="L124" s="247"/>
      <c r="M124" s="222"/>
      <c r="N124" s="222">
        <f t="shared" ref="N124:N125" si="85">M124*345</f>
        <v>0</v>
      </c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364"/>
      <c r="AC124" s="222">
        <f t="shared" si="69"/>
        <v>0</v>
      </c>
      <c r="AD124" s="117"/>
      <c r="AE124" s="364"/>
      <c r="AF124" s="222">
        <f t="shared" si="70"/>
        <v>0</v>
      </c>
      <c r="AG124" s="117"/>
      <c r="AH124" s="117"/>
      <c r="AI124" s="222">
        <f t="shared" si="71"/>
        <v>0</v>
      </c>
      <c r="AJ124" s="117"/>
      <c r="AK124" s="117"/>
      <c r="AL124" s="222">
        <f t="shared" si="72"/>
        <v>0</v>
      </c>
      <c r="AM124" s="117"/>
      <c r="AN124" s="214"/>
      <c r="AO124" s="222">
        <f t="shared" si="73"/>
        <v>0</v>
      </c>
      <c r="AP124" s="214"/>
    </row>
    <row r="125" spans="1:42" ht="32.25" customHeight="1" outlineLevel="1">
      <c r="A125" s="885"/>
      <c r="B125" s="885"/>
      <c r="C125" s="720"/>
      <c r="D125" s="883"/>
      <c r="E125" s="121" t="s">
        <v>308</v>
      </c>
      <c r="F125" s="470">
        <f t="shared" si="74"/>
        <v>0</v>
      </c>
      <c r="G125" s="610"/>
      <c r="H125" s="610"/>
      <c r="I125" s="610"/>
      <c r="J125" s="247"/>
      <c r="K125" s="247">
        <v>0</v>
      </c>
      <c r="L125" s="247"/>
      <c r="M125" s="222"/>
      <c r="N125" s="222">
        <f t="shared" si="85"/>
        <v>0</v>
      </c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222">
        <f t="shared" si="69"/>
        <v>0</v>
      </c>
      <c r="AD125" s="117"/>
      <c r="AE125" s="117"/>
      <c r="AF125" s="222">
        <f t="shared" si="70"/>
        <v>0</v>
      </c>
      <c r="AG125" s="117"/>
      <c r="AH125" s="117"/>
      <c r="AI125" s="222">
        <f t="shared" si="71"/>
        <v>0</v>
      </c>
      <c r="AJ125" s="117"/>
      <c r="AK125" s="117"/>
      <c r="AL125" s="222">
        <f t="shared" si="72"/>
        <v>0</v>
      </c>
      <c r="AM125" s="117"/>
      <c r="AN125" s="214"/>
      <c r="AO125" s="222">
        <f t="shared" si="73"/>
        <v>0</v>
      </c>
      <c r="AP125" s="214"/>
    </row>
    <row r="126" spans="1:42" ht="48.75" customHeight="1" outlineLevel="1">
      <c r="A126" s="912"/>
      <c r="B126" s="912"/>
      <c r="C126" s="907">
        <v>7</v>
      </c>
      <c r="D126" s="914" t="s">
        <v>113</v>
      </c>
      <c r="E126" s="86" t="s">
        <v>117</v>
      </c>
      <c r="F126" s="470">
        <f t="shared" si="74"/>
        <v>8.8397129999999997</v>
      </c>
      <c r="G126" s="610"/>
      <c r="H126" s="610"/>
      <c r="I126" s="610"/>
      <c r="J126" s="452">
        <v>2.5174992999999999</v>
      </c>
      <c r="K126" s="452">
        <v>867.27850884999998</v>
      </c>
      <c r="L126" s="452">
        <v>8.1861612665369705</v>
      </c>
      <c r="M126" s="457">
        <f>M128</f>
        <v>1.3684696999999999</v>
      </c>
      <c r="N126" s="457">
        <f t="shared" ref="N126:O126" si="86">N128</f>
        <v>471.43781164999996</v>
      </c>
      <c r="O126" s="457">
        <f t="shared" si="86"/>
        <v>4.1406768488866801</v>
      </c>
      <c r="P126" s="474">
        <f>P128</f>
        <v>0</v>
      </c>
      <c r="Q126" s="474">
        <f t="shared" ref="Q126:AP126" si="87">Q128</f>
        <v>0</v>
      </c>
      <c r="R126" s="474">
        <f t="shared" si="87"/>
        <v>0</v>
      </c>
      <c r="S126" s="474">
        <f t="shared" si="87"/>
        <v>0.15926299999999999</v>
      </c>
      <c r="T126" s="474">
        <f t="shared" si="87"/>
        <v>54.866103499999994</v>
      </c>
      <c r="U126" s="474">
        <f t="shared" si="87"/>
        <v>0.54537734770763002</v>
      </c>
      <c r="V126" s="474">
        <f t="shared" si="87"/>
        <v>0.7416680000000001</v>
      </c>
      <c r="W126" s="474">
        <f t="shared" si="87"/>
        <v>255.50462600000003</v>
      </c>
      <c r="X126" s="474">
        <f t="shared" si="87"/>
        <v>2.6850468786511139</v>
      </c>
      <c r="Y126" s="474">
        <f t="shared" si="87"/>
        <v>0.73751400000000011</v>
      </c>
      <c r="Z126" s="474">
        <f t="shared" si="87"/>
        <v>254.07357300000004</v>
      </c>
      <c r="AA126" s="474">
        <f t="shared" si="87"/>
        <v>2.6796488514219177</v>
      </c>
      <c r="AB126" s="474">
        <f t="shared" si="87"/>
        <v>1.6384450000000004</v>
      </c>
      <c r="AC126" s="474">
        <f t="shared" si="87"/>
        <v>564.44430250000016</v>
      </c>
      <c r="AD126" s="474">
        <f t="shared" si="87"/>
        <v>5.9100730777806616</v>
      </c>
      <c r="AE126" s="474">
        <f t="shared" si="87"/>
        <v>1.774483</v>
      </c>
      <c r="AF126" s="474">
        <f t="shared" si="87"/>
        <v>611.30939350000006</v>
      </c>
      <c r="AG126" s="474">
        <f t="shared" si="87"/>
        <v>6.7012597548821828</v>
      </c>
      <c r="AH126" s="474">
        <f t="shared" si="87"/>
        <v>1.791569</v>
      </c>
      <c r="AI126" s="474">
        <f t="shared" si="87"/>
        <v>617.19552050000004</v>
      </c>
      <c r="AJ126" s="474">
        <f t="shared" si="87"/>
        <v>7.1044711173149802</v>
      </c>
      <c r="AK126" s="474">
        <f t="shared" si="87"/>
        <v>1.8088340000000001</v>
      </c>
      <c r="AL126" s="474">
        <f t="shared" si="87"/>
        <v>623.14331300000003</v>
      </c>
      <c r="AM126" s="474">
        <f t="shared" si="87"/>
        <v>7.5342783645659246</v>
      </c>
      <c r="AN126" s="474">
        <f t="shared" si="87"/>
        <v>1.8263819999999999</v>
      </c>
      <c r="AO126" s="474">
        <f t="shared" si="87"/>
        <v>629.18859899999995</v>
      </c>
      <c r="AP126" s="474">
        <f t="shared" si="87"/>
        <v>7.992908251166134</v>
      </c>
    </row>
    <row r="127" spans="1:42" ht="28.5" customHeight="1" outlineLevel="1">
      <c r="A127" s="885"/>
      <c r="B127" s="885"/>
      <c r="C127" s="907"/>
      <c r="D127" s="914"/>
      <c r="E127" s="86" t="s">
        <v>308</v>
      </c>
      <c r="F127" s="470">
        <f t="shared" si="74"/>
        <v>0</v>
      </c>
      <c r="G127" s="610"/>
      <c r="H127" s="610"/>
      <c r="I127" s="610"/>
      <c r="J127" s="452"/>
      <c r="K127" s="452"/>
      <c r="L127" s="452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</row>
    <row r="128" spans="1:42" s="220" customFormat="1" ht="28.5" customHeight="1" outlineLevel="1">
      <c r="A128" s="884"/>
      <c r="B128" s="884"/>
      <c r="C128" s="881" t="s">
        <v>174</v>
      </c>
      <c r="D128" s="883" t="s">
        <v>428</v>
      </c>
      <c r="E128" s="496" t="s">
        <v>117</v>
      </c>
      <c r="F128" s="470">
        <f t="shared" si="74"/>
        <v>8.8397129999999997</v>
      </c>
      <c r="G128" s="610"/>
      <c r="H128" s="610"/>
      <c r="I128" s="610"/>
      <c r="J128" s="482">
        <v>2.5174992999999999</v>
      </c>
      <c r="K128" s="482">
        <v>867.27850884999998</v>
      </c>
      <c r="L128" s="482">
        <v>8.1861612665369705</v>
      </c>
      <c r="M128" s="457">
        <v>1.3684696999999999</v>
      </c>
      <c r="N128" s="457">
        <v>471.43781164999996</v>
      </c>
      <c r="O128" s="457">
        <v>4.1406768488866801</v>
      </c>
      <c r="P128" s="474">
        <v>0</v>
      </c>
      <c r="Q128" s="457">
        <f>P128*344.5</f>
        <v>0</v>
      </c>
      <c r="R128" s="456">
        <f>P126*Тарифы!E5</f>
        <v>0</v>
      </c>
      <c r="S128" s="459">
        <v>0.15926299999999999</v>
      </c>
      <c r="T128" s="457">
        <f>S128*344.5</f>
        <v>54.866103499999994</v>
      </c>
      <c r="U128" s="456">
        <f>S126*Тарифы!F5</f>
        <v>0.54537734770763002</v>
      </c>
      <c r="V128" s="459">
        <v>0.7416680000000001</v>
      </c>
      <c r="W128" s="457">
        <f>V128*344.5</f>
        <v>255.50462600000003</v>
      </c>
      <c r="X128" s="456">
        <f>V126*Тарифы!G5</f>
        <v>2.6850468786511139</v>
      </c>
      <c r="Y128" s="459">
        <v>0.73751400000000011</v>
      </c>
      <c r="Z128" s="457">
        <f>Y128*344.5</f>
        <v>254.07357300000004</v>
      </c>
      <c r="AA128" s="456">
        <f>Y126*Тарифы!H5</f>
        <v>2.6796488514219177</v>
      </c>
      <c r="AB128" s="459">
        <f>P128+S128+V128+Y128</f>
        <v>1.6384450000000004</v>
      </c>
      <c r="AC128" s="457">
        <f>AB128*344.5</f>
        <v>564.44430250000016</v>
      </c>
      <c r="AD128" s="458">
        <f>R128+U128+X128+AA128</f>
        <v>5.9100730777806616</v>
      </c>
      <c r="AE128" s="459">
        <v>1.774483</v>
      </c>
      <c r="AF128" s="457">
        <f>AE128*344.5</f>
        <v>611.30939350000006</v>
      </c>
      <c r="AG128" s="456">
        <f>AE126*Тарифы!I5</f>
        <v>6.7012597548821828</v>
      </c>
      <c r="AH128" s="459">
        <v>1.791569</v>
      </c>
      <c r="AI128" s="457">
        <f>AH128*344.5</f>
        <v>617.19552050000004</v>
      </c>
      <c r="AJ128" s="456">
        <f>AH126*Тарифы!J5</f>
        <v>7.1044711173149802</v>
      </c>
      <c r="AK128" s="459">
        <v>1.8088340000000001</v>
      </c>
      <c r="AL128" s="457">
        <f>AK128*344.5</f>
        <v>623.14331300000003</v>
      </c>
      <c r="AM128" s="456">
        <f>AK126*Тарифы!K5</f>
        <v>7.5342783645659246</v>
      </c>
      <c r="AN128" s="459">
        <v>1.8263819999999999</v>
      </c>
      <c r="AO128" s="457">
        <f>AN128*344.5</f>
        <v>629.18859899999995</v>
      </c>
      <c r="AP128" s="456">
        <f>AN126*Тарифы!L5</f>
        <v>7.992908251166134</v>
      </c>
    </row>
    <row r="129" spans="1:42" s="220" customFormat="1" ht="28.5" customHeight="1" outlineLevel="1">
      <c r="A129" s="885"/>
      <c r="B129" s="885"/>
      <c r="C129" s="882"/>
      <c r="D129" s="883"/>
      <c r="E129" s="496" t="s">
        <v>308</v>
      </c>
      <c r="F129" s="470">
        <f t="shared" si="74"/>
        <v>0</v>
      </c>
      <c r="G129" s="610"/>
      <c r="H129" s="610"/>
      <c r="I129" s="610"/>
      <c r="J129" s="482"/>
      <c r="K129" s="482"/>
      <c r="L129" s="482"/>
      <c r="M129" s="495"/>
      <c r="N129" s="495"/>
      <c r="O129" s="495"/>
      <c r="P129" s="495"/>
      <c r="Q129" s="495"/>
      <c r="R129" s="495"/>
      <c r="S129" s="495"/>
      <c r="T129" s="495"/>
      <c r="U129" s="495"/>
      <c r="V129" s="495"/>
      <c r="W129" s="495"/>
      <c r="X129" s="495"/>
      <c r="Y129" s="495"/>
      <c r="Z129" s="495"/>
      <c r="AA129" s="495"/>
      <c r="AB129" s="495"/>
      <c r="AC129" s="495"/>
      <c r="AD129" s="495"/>
      <c r="AE129" s="495"/>
      <c r="AF129" s="495"/>
      <c r="AG129" s="495"/>
      <c r="AH129" s="495"/>
      <c r="AI129" s="495"/>
      <c r="AJ129" s="495"/>
      <c r="AK129" s="495"/>
      <c r="AL129" s="495"/>
      <c r="AM129" s="495"/>
      <c r="AN129" s="495"/>
      <c r="AO129" s="495"/>
      <c r="AP129" s="495"/>
    </row>
    <row r="130" spans="1:42" s="116" customFormat="1" ht="63" outlineLevel="1">
      <c r="A130" s="210"/>
      <c r="B130" s="210"/>
      <c r="C130" s="236">
        <v>8</v>
      </c>
      <c r="D130" s="237" t="s">
        <v>314</v>
      </c>
      <c r="E130" s="221" t="s">
        <v>308</v>
      </c>
      <c r="F130" s="470">
        <f t="shared" si="74"/>
        <v>0</v>
      </c>
      <c r="G130" s="610"/>
      <c r="H130" s="610"/>
      <c r="I130" s="610"/>
      <c r="J130" s="247"/>
      <c r="K130" s="247"/>
      <c r="L130" s="247"/>
      <c r="M130" s="407"/>
      <c r="N130" s="407"/>
      <c r="O130" s="40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214"/>
      <c r="AO130" s="214"/>
      <c r="AP130" s="214"/>
    </row>
    <row r="131" spans="1:42" ht="16.5" outlineLevel="1" thickBot="1">
      <c r="A131" s="432"/>
      <c r="B131" s="432"/>
      <c r="C131" s="432"/>
      <c r="D131" s="433" t="s">
        <v>13</v>
      </c>
      <c r="E131" s="432"/>
      <c r="F131" s="434">
        <f>F73+F121+F126</f>
        <v>510.70703600000002</v>
      </c>
      <c r="G131" s="434">
        <f t="shared" ref="G131:I131" si="88">G73+G121+G126</f>
        <v>105.95199199999999</v>
      </c>
      <c r="H131" s="434">
        <f t="shared" si="88"/>
        <v>36500.461243999998</v>
      </c>
      <c r="I131" s="434">
        <f t="shared" si="88"/>
        <v>317.47097557784002</v>
      </c>
      <c r="J131" s="434">
        <f t="shared" ref="J131:AP131" si="89">J73+J121+J126</f>
        <v>96.346693916598184</v>
      </c>
      <c r="K131" s="434">
        <f t="shared" si="89"/>
        <v>33191.436054268081</v>
      </c>
      <c r="L131" s="434">
        <f t="shared" si="89"/>
        <v>319.41251057372494</v>
      </c>
      <c r="M131" s="434">
        <f t="shared" si="89"/>
        <v>65.465415388233382</v>
      </c>
      <c r="N131" s="434">
        <f t="shared" si="89"/>
        <v>22552.835601246399</v>
      </c>
      <c r="O131" s="434">
        <f t="shared" si="89"/>
        <v>200.89123129283701</v>
      </c>
      <c r="P131" s="434">
        <f t="shared" si="89"/>
        <v>14.260362999999996</v>
      </c>
      <c r="Q131" s="434">
        <f t="shared" si="89"/>
        <v>4912.6950534999987</v>
      </c>
      <c r="R131" s="434">
        <f t="shared" si="89"/>
        <v>57.761191813414634</v>
      </c>
      <c r="S131" s="434">
        <f t="shared" si="89"/>
        <v>10.421229</v>
      </c>
      <c r="T131" s="434">
        <f t="shared" si="89"/>
        <v>3590.1133905000002</v>
      </c>
      <c r="U131" s="434">
        <f t="shared" si="89"/>
        <v>40.247085652358443</v>
      </c>
      <c r="V131" s="434">
        <f t="shared" si="89"/>
        <v>16.163228</v>
      </c>
      <c r="W131" s="434">
        <f t="shared" si="89"/>
        <v>5568.2320460000001</v>
      </c>
      <c r="X131" s="434">
        <f t="shared" si="89"/>
        <v>65.295722825822438</v>
      </c>
      <c r="Y131" s="434">
        <f t="shared" si="89"/>
        <v>17.290233000000001</v>
      </c>
      <c r="Z131" s="434">
        <f t="shared" si="89"/>
        <v>5956.4852684999996</v>
      </c>
      <c r="AA131" s="434">
        <f t="shared" si="89"/>
        <v>70.257818363872261</v>
      </c>
      <c r="AB131" s="434">
        <f t="shared" si="89"/>
        <v>58.135052999999999</v>
      </c>
      <c r="AC131" s="434">
        <f t="shared" si="89"/>
        <v>20027.5257585</v>
      </c>
      <c r="AD131" s="434">
        <f t="shared" si="89"/>
        <v>233.56181865546776</v>
      </c>
      <c r="AE131" s="434">
        <f t="shared" si="89"/>
        <v>104.93254999999999</v>
      </c>
      <c r="AF131" s="434">
        <f t="shared" si="89"/>
        <v>36149.263475</v>
      </c>
      <c r="AG131" s="434">
        <f t="shared" si="89"/>
        <v>443.50778314688091</v>
      </c>
      <c r="AH131" s="434">
        <f t="shared" si="89"/>
        <v>111.82326899999998</v>
      </c>
      <c r="AI131" s="434">
        <f t="shared" si="89"/>
        <v>38523.11617049999</v>
      </c>
      <c r="AJ131" s="434">
        <f t="shared" si="89"/>
        <v>496.55395330490728</v>
      </c>
      <c r="AK131" s="434">
        <f t="shared" si="89"/>
        <v>120.32558800000002</v>
      </c>
      <c r="AL131" s="434">
        <f t="shared" si="89"/>
        <v>41452.165066000009</v>
      </c>
      <c r="AM131" s="434">
        <f t="shared" si="89"/>
        <v>561.29235385718596</v>
      </c>
      <c r="AN131" s="434">
        <f t="shared" si="89"/>
        <v>115.49057599999998</v>
      </c>
      <c r="AO131" s="434">
        <f t="shared" si="89"/>
        <v>39786.503431999998</v>
      </c>
      <c r="AP131" s="434">
        <f t="shared" si="89"/>
        <v>565.84274450398982</v>
      </c>
    </row>
    <row r="132" spans="1:42" ht="15.75" thickBot="1">
      <c r="A132" s="924" t="s">
        <v>442</v>
      </c>
      <c r="B132" s="925"/>
      <c r="C132" s="925"/>
      <c r="D132" s="925"/>
      <c r="E132" s="925"/>
      <c r="F132" s="925"/>
      <c r="G132" s="925"/>
      <c r="H132" s="925"/>
      <c r="I132" s="925"/>
      <c r="J132" s="925"/>
      <c r="K132" s="925"/>
      <c r="L132" s="925"/>
      <c r="M132" s="925"/>
      <c r="N132" s="925"/>
      <c r="O132" s="925"/>
      <c r="P132" s="925"/>
      <c r="Q132" s="925"/>
      <c r="R132" s="925"/>
      <c r="S132" s="925"/>
      <c r="T132" s="925"/>
      <c r="U132" s="925"/>
      <c r="V132" s="925"/>
      <c r="W132" s="925"/>
      <c r="X132" s="925"/>
      <c r="Y132" s="925"/>
      <c r="Z132" s="925"/>
      <c r="AA132" s="925"/>
      <c r="AB132" s="925"/>
      <c r="AC132" s="925"/>
      <c r="AD132" s="925"/>
      <c r="AE132" s="925"/>
      <c r="AF132" s="925"/>
      <c r="AG132" s="925"/>
      <c r="AH132" s="925"/>
      <c r="AI132" s="925"/>
      <c r="AJ132" s="925"/>
      <c r="AK132" s="925"/>
      <c r="AL132" s="925"/>
      <c r="AM132" s="925"/>
      <c r="AN132" s="925"/>
      <c r="AO132" s="925"/>
      <c r="AP132" s="926"/>
    </row>
    <row r="133" spans="1:42" ht="30.75" customHeight="1" outlineLevel="1">
      <c r="A133" s="895"/>
      <c r="B133" s="895"/>
      <c r="C133" s="749">
        <v>1</v>
      </c>
      <c r="D133" s="923" t="s">
        <v>108</v>
      </c>
      <c r="E133" s="84" t="s">
        <v>117</v>
      </c>
      <c r="F133" s="356">
        <f>AB133+AE133+AH133+M133+J133</f>
        <v>1.03644435</v>
      </c>
      <c r="G133" s="611"/>
      <c r="H133" s="611"/>
      <c r="I133" s="611"/>
      <c r="J133" s="701">
        <v>0.22644435000000002</v>
      </c>
      <c r="K133" s="701">
        <f t="shared" ref="K133" si="90">J133*344.5</f>
        <v>78.010078575000009</v>
      </c>
      <c r="L133" s="701">
        <v>0.68210780011855066</v>
      </c>
      <c r="M133" s="701">
        <v>0</v>
      </c>
      <c r="N133" s="701">
        <f t="shared" ref="N133" si="91">N135</f>
        <v>0</v>
      </c>
      <c r="O133" s="701">
        <v>0</v>
      </c>
      <c r="P133" s="356">
        <f>P135</f>
        <v>6.7500000000000004E-2</v>
      </c>
      <c r="Q133" s="355">
        <f t="shared" ref="Q133:AP133" si="92">Q135</f>
        <v>23.25375</v>
      </c>
      <c r="R133" s="356">
        <f t="shared" si="92"/>
        <v>0.24236726207609138</v>
      </c>
      <c r="S133" s="356">
        <f t="shared" si="92"/>
        <v>6.7500000000000004E-2</v>
      </c>
      <c r="T133" s="355">
        <f t="shared" si="92"/>
        <v>23.25375</v>
      </c>
      <c r="U133" s="356">
        <f t="shared" si="92"/>
        <v>0.23114578383092765</v>
      </c>
      <c r="V133" s="356">
        <f t="shared" si="92"/>
        <v>6.7500000000000004E-2</v>
      </c>
      <c r="W133" s="355">
        <f t="shared" si="92"/>
        <v>23.25375</v>
      </c>
      <c r="X133" s="356">
        <f t="shared" si="92"/>
        <v>0.24436899570825513</v>
      </c>
      <c r="Y133" s="356">
        <f t="shared" si="92"/>
        <v>6.7500000000000004E-2</v>
      </c>
      <c r="Z133" s="355">
        <f t="shared" si="92"/>
        <v>23.25375</v>
      </c>
      <c r="AA133" s="355">
        <f t="shared" si="92"/>
        <v>0.24525134095214385</v>
      </c>
      <c r="AB133" s="355">
        <f t="shared" si="92"/>
        <v>0.27</v>
      </c>
      <c r="AC133" s="355">
        <f t="shared" si="92"/>
        <v>93.015000000000001</v>
      </c>
      <c r="AD133" s="355">
        <f t="shared" si="92"/>
        <v>0.96313338256741798</v>
      </c>
      <c r="AE133" s="355">
        <f t="shared" si="92"/>
        <v>0.27</v>
      </c>
      <c r="AF133" s="355">
        <f t="shared" si="92"/>
        <v>93.015000000000001</v>
      </c>
      <c r="AG133" s="420">
        <f t="shared" si="92"/>
        <v>1.0196435433972539</v>
      </c>
      <c r="AH133" s="355">
        <f t="shared" si="92"/>
        <v>0.27</v>
      </c>
      <c r="AI133" s="355">
        <f t="shared" si="92"/>
        <v>93.015000000000001</v>
      </c>
      <c r="AJ133" s="420">
        <f t="shared" si="92"/>
        <v>1.0706856401707356</v>
      </c>
      <c r="AK133" s="355">
        <f t="shared" si="92"/>
        <v>0.27</v>
      </c>
      <c r="AL133" s="355">
        <f t="shared" si="92"/>
        <v>93.015000000000001</v>
      </c>
      <c r="AM133" s="420">
        <f t="shared" si="92"/>
        <v>1.1246223580675727</v>
      </c>
      <c r="AN133" s="355">
        <f t="shared" si="92"/>
        <v>0.27</v>
      </c>
      <c r="AO133" s="355">
        <f t="shared" si="92"/>
        <v>93.015000000000001</v>
      </c>
      <c r="AP133" s="420">
        <f t="shared" si="92"/>
        <v>1.181617661483116</v>
      </c>
    </row>
    <row r="134" spans="1:42" ht="34.5" customHeight="1" outlineLevel="1">
      <c r="A134" s="885"/>
      <c r="B134" s="885"/>
      <c r="C134" s="720"/>
      <c r="D134" s="914"/>
      <c r="E134" s="86" t="s">
        <v>308</v>
      </c>
      <c r="F134" s="454">
        <f t="shared" ref="F134:F152" si="93">AB134+AE134+AH134+M134+J134</f>
        <v>0</v>
      </c>
      <c r="G134" s="612"/>
      <c r="H134" s="612"/>
      <c r="I134" s="612"/>
      <c r="J134" s="702"/>
      <c r="K134" s="702"/>
      <c r="L134" s="702"/>
      <c r="M134" s="702"/>
      <c r="N134" s="702"/>
      <c r="O134" s="702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  <c r="AA134" s="454"/>
      <c r="AB134" s="454"/>
      <c r="AC134" s="454"/>
      <c r="AD134" s="454"/>
      <c r="AE134" s="454"/>
      <c r="AF134" s="454"/>
      <c r="AG134" s="454"/>
      <c r="AH134" s="454"/>
      <c r="AI134" s="454"/>
      <c r="AJ134" s="454"/>
      <c r="AK134" s="454"/>
      <c r="AL134" s="454"/>
      <c r="AM134" s="454"/>
      <c r="AN134" s="454"/>
      <c r="AO134" s="454"/>
      <c r="AP134" s="454"/>
    </row>
    <row r="135" spans="1:42" s="220" customFormat="1" ht="34.5" customHeight="1" outlineLevel="1">
      <c r="A135" s="558"/>
      <c r="B135" s="558"/>
      <c r="C135" s="886" t="s">
        <v>44</v>
      </c>
      <c r="D135" s="887" t="s">
        <v>409</v>
      </c>
      <c r="E135" s="270" t="s">
        <v>117</v>
      </c>
      <c r="F135" s="470">
        <f t="shared" si="93"/>
        <v>0.81</v>
      </c>
      <c r="G135" s="610"/>
      <c r="H135" s="610"/>
      <c r="I135" s="610"/>
      <c r="J135" s="703"/>
      <c r="K135" s="703"/>
      <c r="L135" s="703"/>
      <c r="M135" s="701"/>
      <c r="N135" s="701"/>
      <c r="O135" s="701"/>
      <c r="P135" s="356">
        <v>6.7500000000000004E-2</v>
      </c>
      <c r="Q135" s="355">
        <f>P135*344.5</f>
        <v>23.25375</v>
      </c>
      <c r="R135" s="356">
        <f>P135*Тарифы!$E$5</f>
        <v>0.24236726207609138</v>
      </c>
      <c r="S135" s="356">
        <v>6.7500000000000004E-2</v>
      </c>
      <c r="T135" s="355">
        <f>S135*344.5</f>
        <v>23.25375</v>
      </c>
      <c r="U135" s="356">
        <f>S135*Тарифы!$F$5</f>
        <v>0.23114578383092765</v>
      </c>
      <c r="V135" s="356">
        <v>6.7500000000000004E-2</v>
      </c>
      <c r="W135" s="355">
        <f>V135*344.5</f>
        <v>23.25375</v>
      </c>
      <c r="X135" s="356">
        <f>V135*Тарифы!$G$5</f>
        <v>0.24436899570825513</v>
      </c>
      <c r="Y135" s="356">
        <v>6.7500000000000004E-2</v>
      </c>
      <c r="Z135" s="355">
        <f>Y135*344.5</f>
        <v>23.25375</v>
      </c>
      <c r="AA135" s="355">
        <f>Y135*Тарифы!$H$5</f>
        <v>0.24525134095214385</v>
      </c>
      <c r="AB135" s="355">
        <v>0.27</v>
      </c>
      <c r="AC135" s="355">
        <f>AB135*344.5</f>
        <v>93.015000000000001</v>
      </c>
      <c r="AD135" s="355">
        <f>R135+U135+X135+AA135</f>
        <v>0.96313338256741798</v>
      </c>
      <c r="AE135" s="355">
        <v>0.27</v>
      </c>
      <c r="AF135" s="355">
        <f>AE135*344.5</f>
        <v>93.015000000000001</v>
      </c>
      <c r="AG135" s="420">
        <f>AE135*Тарифы!$I$5</f>
        <v>1.0196435433972539</v>
      </c>
      <c r="AH135" s="355">
        <v>0.27</v>
      </c>
      <c r="AI135" s="355">
        <f>AH135*344.5</f>
        <v>93.015000000000001</v>
      </c>
      <c r="AJ135" s="420">
        <f>AH135*Тарифы!$J$5</f>
        <v>1.0706856401707356</v>
      </c>
      <c r="AK135" s="355">
        <v>0.27</v>
      </c>
      <c r="AL135" s="355">
        <f>AK135*344.5</f>
        <v>93.015000000000001</v>
      </c>
      <c r="AM135" s="420">
        <f>AK135*Тарифы!$K$5</f>
        <v>1.1246223580675727</v>
      </c>
      <c r="AN135" s="355">
        <v>0.27</v>
      </c>
      <c r="AO135" s="355">
        <f>AN135*344.5</f>
        <v>93.015000000000001</v>
      </c>
      <c r="AP135" s="420">
        <f>AN135*Тарифы!$L$5</f>
        <v>1.181617661483116</v>
      </c>
    </row>
    <row r="136" spans="1:42" s="220" customFormat="1" ht="34.5" customHeight="1" outlineLevel="1">
      <c r="A136" s="558"/>
      <c r="B136" s="558"/>
      <c r="C136" s="781"/>
      <c r="D136" s="888"/>
      <c r="E136" s="270" t="s">
        <v>308</v>
      </c>
      <c r="F136" s="448">
        <f t="shared" si="93"/>
        <v>0</v>
      </c>
      <c r="G136" s="568"/>
      <c r="H136" s="568"/>
      <c r="I136" s="568"/>
      <c r="J136" s="704"/>
      <c r="K136" s="704"/>
      <c r="L136" s="704"/>
      <c r="M136" s="704"/>
      <c r="N136" s="704"/>
      <c r="O136" s="704"/>
      <c r="P136" s="448"/>
      <c r="Q136" s="448"/>
      <c r="R136" s="448"/>
      <c r="S136" s="448"/>
      <c r="T136" s="448"/>
      <c r="U136" s="448"/>
      <c r="V136" s="448"/>
      <c r="W136" s="448"/>
      <c r="X136" s="448"/>
      <c r="Y136" s="448"/>
      <c r="Z136" s="448"/>
      <c r="AA136" s="448"/>
      <c r="AB136" s="448"/>
      <c r="AC136" s="448"/>
      <c r="AD136" s="448"/>
      <c r="AE136" s="448"/>
      <c r="AF136" s="448"/>
      <c r="AG136" s="448"/>
      <c r="AH136" s="448"/>
      <c r="AI136" s="448"/>
      <c r="AJ136" s="448"/>
      <c r="AK136" s="448"/>
      <c r="AL136" s="448"/>
      <c r="AM136" s="448"/>
      <c r="AN136" s="448"/>
      <c r="AO136" s="448"/>
      <c r="AP136" s="448"/>
    </row>
    <row r="137" spans="1:42" ht="22.5" customHeight="1" outlineLevel="1">
      <c r="A137" s="912"/>
      <c r="B137" s="912"/>
      <c r="C137" s="720">
        <v>2</v>
      </c>
      <c r="D137" s="883" t="s">
        <v>109</v>
      </c>
      <c r="E137" s="121" t="s">
        <v>117</v>
      </c>
      <c r="F137" s="222">
        <f t="shared" si="93"/>
        <v>0</v>
      </c>
      <c r="G137" s="568"/>
      <c r="H137" s="568"/>
      <c r="I137" s="568"/>
      <c r="J137" s="704"/>
      <c r="K137" s="704"/>
      <c r="L137" s="704"/>
      <c r="M137" s="704"/>
      <c r="N137" s="704"/>
      <c r="O137" s="704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222"/>
      <c r="AO137" s="222"/>
      <c r="AP137" s="222"/>
    </row>
    <row r="138" spans="1:42" ht="20.25" customHeight="1" outlineLevel="1">
      <c r="A138" s="885"/>
      <c r="B138" s="885"/>
      <c r="C138" s="720"/>
      <c r="D138" s="883"/>
      <c r="E138" s="121" t="s">
        <v>308</v>
      </c>
      <c r="F138" s="214">
        <f t="shared" si="93"/>
        <v>0</v>
      </c>
      <c r="G138" s="577"/>
      <c r="H138" s="577"/>
      <c r="I138" s="577"/>
      <c r="J138" s="705"/>
      <c r="K138" s="705"/>
      <c r="L138" s="705"/>
      <c r="M138" s="705"/>
      <c r="N138" s="705"/>
      <c r="O138" s="705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214"/>
      <c r="AO138" s="214"/>
      <c r="AP138" s="214"/>
    </row>
    <row r="139" spans="1:42" ht="18" customHeight="1" outlineLevel="1">
      <c r="A139" s="912"/>
      <c r="B139" s="912"/>
      <c r="C139" s="720">
        <v>3</v>
      </c>
      <c r="D139" s="915" t="s">
        <v>110</v>
      </c>
      <c r="E139" s="121" t="s">
        <v>117</v>
      </c>
      <c r="F139" s="214">
        <f t="shared" si="93"/>
        <v>0</v>
      </c>
      <c r="G139" s="577"/>
      <c r="H139" s="577"/>
      <c r="I139" s="577"/>
      <c r="J139" s="705"/>
      <c r="K139" s="705"/>
      <c r="L139" s="705"/>
      <c r="M139" s="705"/>
      <c r="N139" s="705"/>
      <c r="O139" s="705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214"/>
      <c r="AO139" s="214"/>
      <c r="AP139" s="214"/>
    </row>
    <row r="140" spans="1:42" ht="18" customHeight="1" outlineLevel="1">
      <c r="A140" s="885"/>
      <c r="B140" s="885"/>
      <c r="C140" s="720"/>
      <c r="D140" s="915"/>
      <c r="E140" s="121" t="s">
        <v>308</v>
      </c>
      <c r="F140" s="214">
        <f t="shared" si="93"/>
        <v>0</v>
      </c>
      <c r="G140" s="577"/>
      <c r="H140" s="577"/>
      <c r="I140" s="577"/>
      <c r="J140" s="705"/>
      <c r="K140" s="705"/>
      <c r="L140" s="705"/>
      <c r="M140" s="705"/>
      <c r="N140" s="705"/>
      <c r="O140" s="705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214"/>
      <c r="AO140" s="214"/>
      <c r="AP140" s="214"/>
    </row>
    <row r="141" spans="1:42" ht="27" customHeight="1" outlineLevel="1">
      <c r="A141" s="912"/>
      <c r="B141" s="912"/>
      <c r="C141" s="720">
        <v>4</v>
      </c>
      <c r="D141" s="883" t="s">
        <v>111</v>
      </c>
      <c r="E141" s="121" t="s">
        <v>117</v>
      </c>
      <c r="F141" s="214">
        <f t="shared" si="93"/>
        <v>0</v>
      </c>
      <c r="G141" s="577"/>
      <c r="H141" s="577"/>
      <c r="I141" s="577"/>
      <c r="J141" s="705"/>
      <c r="K141" s="705"/>
      <c r="L141" s="705"/>
      <c r="M141" s="705"/>
      <c r="N141" s="705"/>
      <c r="O141" s="705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214"/>
      <c r="AO141" s="214"/>
      <c r="AP141" s="214"/>
    </row>
    <row r="142" spans="1:42" ht="23.25" customHeight="1" outlineLevel="1">
      <c r="A142" s="885"/>
      <c r="B142" s="885"/>
      <c r="C142" s="720"/>
      <c r="D142" s="883"/>
      <c r="E142" s="121" t="s">
        <v>308</v>
      </c>
      <c r="F142" s="214">
        <f t="shared" si="93"/>
        <v>0</v>
      </c>
      <c r="G142" s="577"/>
      <c r="H142" s="577"/>
      <c r="I142" s="577"/>
      <c r="J142" s="705"/>
      <c r="K142" s="705"/>
      <c r="L142" s="705"/>
      <c r="M142" s="705"/>
      <c r="N142" s="705"/>
      <c r="O142" s="705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214"/>
      <c r="AO142" s="214"/>
      <c r="AP142" s="214"/>
    </row>
    <row r="143" spans="1:42" ht="31.5" outlineLevel="1">
      <c r="A143" s="117"/>
      <c r="B143" s="117"/>
      <c r="C143" s="150">
        <v>5</v>
      </c>
      <c r="D143" s="471" t="s">
        <v>353</v>
      </c>
      <c r="E143" s="356" t="e">
        <f t="shared" ref="E143" si="94">E144+E145</f>
        <v>#VALUE!</v>
      </c>
      <c r="F143" s="356">
        <f t="shared" si="93"/>
        <v>62.854172363856598</v>
      </c>
      <c r="G143" s="611"/>
      <c r="H143" s="611"/>
      <c r="I143" s="611"/>
      <c r="J143" s="701">
        <v>5.9545801148565918</v>
      </c>
      <c r="K143" s="701">
        <f t="shared" ref="K143" si="95">J143*344.5</f>
        <v>2051.3528495680957</v>
      </c>
      <c r="L143" s="701">
        <v>19.908309058528001</v>
      </c>
      <c r="M143" s="701">
        <f t="shared" ref="M143:O143" si="96">M144+M145</f>
        <v>8.8360582490000006</v>
      </c>
      <c r="N143" s="701">
        <f t="shared" si="96"/>
        <v>3044.0220667805002</v>
      </c>
      <c r="O143" s="701">
        <f t="shared" si="96"/>
        <v>27.123053147301619</v>
      </c>
      <c r="P143" s="356">
        <f>P144+P145</f>
        <v>2.6961080000000002</v>
      </c>
      <c r="Q143" s="355">
        <f t="shared" ref="Q143:AP143" si="97">Q144+Q145</f>
        <v>928.80920600000002</v>
      </c>
      <c r="R143" s="356">
        <f t="shared" si="97"/>
        <v>10.928490624145994</v>
      </c>
      <c r="S143" s="356">
        <f t="shared" si="97"/>
        <v>1.9218120000000001</v>
      </c>
      <c r="T143" s="355">
        <f t="shared" si="97"/>
        <v>662.06423400000006</v>
      </c>
      <c r="U143" s="356">
        <f t="shared" si="97"/>
        <v>7.4446140774931928</v>
      </c>
      <c r="V143" s="356">
        <f t="shared" si="97"/>
        <v>2.8671720000000001</v>
      </c>
      <c r="W143" s="355">
        <f t="shared" si="97"/>
        <v>987.74075400000004</v>
      </c>
      <c r="X143" s="356">
        <f t="shared" si="97"/>
        <v>11.652259781823339</v>
      </c>
      <c r="Y143" s="356">
        <f t="shared" si="97"/>
        <v>2.9868039999999998</v>
      </c>
      <c r="Z143" s="355">
        <f t="shared" si="97"/>
        <v>1028.953978</v>
      </c>
      <c r="AA143" s="355">
        <f t="shared" si="97"/>
        <v>12.208818930125389</v>
      </c>
      <c r="AB143" s="355">
        <f t="shared" si="97"/>
        <v>10.471895999999999</v>
      </c>
      <c r="AC143" s="355">
        <f t="shared" si="97"/>
        <v>3607.5681719999998</v>
      </c>
      <c r="AD143" s="355">
        <f t="shared" si="97"/>
        <v>42.234183413587914</v>
      </c>
      <c r="AE143" s="355">
        <f t="shared" si="97"/>
        <v>18.173819999999999</v>
      </c>
      <c r="AF143" s="355">
        <f t="shared" si="97"/>
        <v>6260.8809900000006</v>
      </c>
      <c r="AG143" s="420">
        <f t="shared" si="97"/>
        <v>77.10125936359583</v>
      </c>
      <c r="AH143" s="355">
        <f t="shared" si="97"/>
        <v>19.417818</v>
      </c>
      <c r="AI143" s="355">
        <f t="shared" si="97"/>
        <v>6689.4383010000001</v>
      </c>
      <c r="AJ143" s="420">
        <f t="shared" si="97"/>
        <v>86.539289565611256</v>
      </c>
      <c r="AK143" s="355">
        <f t="shared" si="97"/>
        <v>20.972442000000001</v>
      </c>
      <c r="AL143" s="355">
        <f t="shared" si="97"/>
        <v>7225.0062690000004</v>
      </c>
      <c r="AM143" s="420">
        <f t="shared" si="97"/>
        <v>98.164044201914024</v>
      </c>
      <c r="AN143" s="355">
        <f t="shared" si="97"/>
        <v>20.105243000000002</v>
      </c>
      <c r="AO143" s="355">
        <f t="shared" si="97"/>
        <v>6926.2562134999998</v>
      </c>
      <c r="AP143" s="420">
        <f t="shared" si="97"/>
        <v>98.854721185989916</v>
      </c>
    </row>
    <row r="144" spans="1:42" s="220" customFormat="1" ht="15.75" outlineLevel="1">
      <c r="A144" s="588"/>
      <c r="B144" s="588"/>
      <c r="C144" s="493" t="s">
        <v>91</v>
      </c>
      <c r="D144" s="486" t="s">
        <v>426</v>
      </c>
      <c r="E144" s="488" t="s">
        <v>117</v>
      </c>
      <c r="F144" s="570">
        <f t="shared" si="93"/>
        <v>37.946489249000003</v>
      </c>
      <c r="G144" s="570"/>
      <c r="H144" s="570"/>
      <c r="I144" s="570"/>
      <c r="J144" s="703"/>
      <c r="K144" s="703"/>
      <c r="L144" s="703"/>
      <c r="M144" s="701">
        <v>8.8360582490000006</v>
      </c>
      <c r="N144" s="703">
        <f t="shared" ref="N144:N145" si="98">M144*344.5</f>
        <v>3044.0220667805002</v>
      </c>
      <c r="O144" s="701">
        <v>27.123053147301619</v>
      </c>
      <c r="P144" s="356">
        <v>2.6961080000000002</v>
      </c>
      <c r="Q144" s="355">
        <f>P144*344.5</f>
        <v>928.80920600000002</v>
      </c>
      <c r="R144" s="356">
        <f>(P144*Тарифы!$E$5)+(P144*0.15*Тарифы!$E$9)</f>
        <v>10.928490624145994</v>
      </c>
      <c r="S144" s="356">
        <v>1.9218120000000001</v>
      </c>
      <c r="T144" s="355">
        <f>S144*344.5</f>
        <v>662.06423400000006</v>
      </c>
      <c r="U144" s="356">
        <f>(S144*Тарифы!$F$5)+(S144*0.15*Тарифы!$F$9)</f>
        <v>7.4446140774931928</v>
      </c>
      <c r="V144" s="356">
        <v>2.8671720000000001</v>
      </c>
      <c r="W144" s="355">
        <f>V144*344.5</f>
        <v>987.74075400000004</v>
      </c>
      <c r="X144" s="356">
        <f>V144*Тарифы!$G$5+V144*0.15*Тарифы!$G$9</f>
        <v>11.652259781823339</v>
      </c>
      <c r="Y144" s="356">
        <v>2.2802159999999998</v>
      </c>
      <c r="Z144" s="355">
        <f>Y144*344.5</f>
        <v>785.53441199999997</v>
      </c>
      <c r="AA144" s="355">
        <f>Y144*Тарифы!$H$5+Y144*0.15*Тарифы!$H$9</f>
        <v>9.3205795444142954</v>
      </c>
      <c r="AB144" s="355">
        <v>9.7653079999999992</v>
      </c>
      <c r="AC144" s="355">
        <f>AB144*344.5</f>
        <v>3364.1486059999997</v>
      </c>
      <c r="AD144" s="355">
        <f>R144+U144+X144+AA144</f>
        <v>39.345944027876818</v>
      </c>
      <c r="AE144" s="355">
        <v>9.0723710000000004</v>
      </c>
      <c r="AF144" s="355">
        <f>AE144*344.5</f>
        <v>3125.4318095000003</v>
      </c>
      <c r="AG144" s="420">
        <f>AE144*Тарифы!$I$5+AE144*0.15*Тарифы!$I$9</f>
        <v>38.488948911883426</v>
      </c>
      <c r="AH144" s="355">
        <v>10.272752000000001</v>
      </c>
      <c r="AI144" s="355">
        <f>AH144*344.5</f>
        <v>3538.963064</v>
      </c>
      <c r="AJ144" s="420">
        <f>AH144*Тарифы!$J$5+AH144*0.15*Тарифы!$J$9</f>
        <v>45.782520979633873</v>
      </c>
      <c r="AK144" s="355">
        <v>12.692121</v>
      </c>
      <c r="AL144" s="355">
        <f>AK144*344.5</f>
        <v>4372.4356845000002</v>
      </c>
      <c r="AM144" s="420">
        <f>AK144*Тарифы!$K$5+AK144*0.15*Тарифы!$K$9</f>
        <v>59.407003097686058</v>
      </c>
      <c r="AN144" s="355">
        <v>12.171916</v>
      </c>
      <c r="AO144" s="355">
        <f>AN144*344.5</f>
        <v>4193.2250619999995</v>
      </c>
      <c r="AP144" s="420">
        <f>AN144*Тарифы!$L$5+AN144*0.15*Тарифы!$L$9</f>
        <v>59.847640860609829</v>
      </c>
    </row>
    <row r="145" spans="1:45" s="220" customFormat="1" ht="94.5" outlineLevel="1">
      <c r="A145" s="588"/>
      <c r="B145" s="588"/>
      <c r="C145" s="493" t="s">
        <v>92</v>
      </c>
      <c r="D145" s="486" t="s">
        <v>427</v>
      </c>
      <c r="E145" s="488" t="s">
        <v>117</v>
      </c>
      <c r="F145" s="570">
        <f t="shared" si="93"/>
        <v>18.953102999999999</v>
      </c>
      <c r="G145" s="570"/>
      <c r="H145" s="570"/>
      <c r="I145" s="570"/>
      <c r="J145" s="703"/>
      <c r="K145" s="703"/>
      <c r="L145" s="703"/>
      <c r="M145" s="703">
        <v>0</v>
      </c>
      <c r="N145" s="703">
        <f t="shared" si="98"/>
        <v>0</v>
      </c>
      <c r="O145" s="703">
        <v>0</v>
      </c>
      <c r="P145" s="355"/>
      <c r="Q145" s="355">
        <f>P145*344.5</f>
        <v>0</v>
      </c>
      <c r="R145" s="355">
        <f>(P145*Тарифы!$E$5)+(P145*0.15*Тарифы!$E$9)</f>
        <v>0</v>
      </c>
      <c r="S145" s="355"/>
      <c r="T145" s="355">
        <f>S145*344.5</f>
        <v>0</v>
      </c>
      <c r="U145" s="355">
        <f>(S145*Тарифы!$F$5)+(S145*0.15*Тарифы!$F$9)</f>
        <v>0</v>
      </c>
      <c r="V145" s="355"/>
      <c r="W145" s="355">
        <f>V145*344.5</f>
        <v>0</v>
      </c>
      <c r="X145" s="355">
        <f>V145*Тарифы!$G$5+V145*0.15*Тарифы!$G$9</f>
        <v>0</v>
      </c>
      <c r="Y145" s="355">
        <v>0.70658799999999999</v>
      </c>
      <c r="Z145" s="355">
        <f>Y145*344.5</f>
        <v>243.419566</v>
      </c>
      <c r="AA145" s="355">
        <f>Y145*Тарифы!$H$5+Y145*0.15*Тарифы!$H$9</f>
        <v>2.8882393857110937</v>
      </c>
      <c r="AB145" s="355">
        <f>P145+S145+V145+Y145</f>
        <v>0.70658799999999999</v>
      </c>
      <c r="AC145" s="355">
        <f>AB145*344.5</f>
        <v>243.419566</v>
      </c>
      <c r="AD145" s="355">
        <f>R145+U145+X145+AA145</f>
        <v>2.8882393857110937</v>
      </c>
      <c r="AE145" s="355">
        <v>9.1014490000000006</v>
      </c>
      <c r="AF145" s="355">
        <f>AE145*344.5</f>
        <v>3135.4491805000002</v>
      </c>
      <c r="AG145" s="355">
        <f>AE145*Тарифы!$I$5+AE145*0.15*Тарифы!$I$9</f>
        <v>38.612310451712396</v>
      </c>
      <c r="AH145" s="355">
        <v>9.1450659999999999</v>
      </c>
      <c r="AI145" s="355">
        <f>AH145*344.5</f>
        <v>3150.4752370000001</v>
      </c>
      <c r="AJ145" s="355">
        <f>AH145*Тарифы!$J$5+AH145*0.15*Тарифы!$J$9</f>
        <v>40.75676858597739</v>
      </c>
      <c r="AK145" s="355">
        <v>8.2803210000000007</v>
      </c>
      <c r="AL145" s="355">
        <f>AK145*344.5</f>
        <v>2852.5705845000002</v>
      </c>
      <c r="AM145" s="355">
        <f>AK145*Тарифы!$K$5+AK145*0.15*Тарифы!$K$9</f>
        <v>38.757041104227966</v>
      </c>
      <c r="AN145" s="355">
        <v>7.9333270000000002</v>
      </c>
      <c r="AO145" s="355">
        <f>AN145*344.5</f>
        <v>2733.0311515000003</v>
      </c>
      <c r="AP145" s="420">
        <f>AN145*Тарифы!$L$5+AN145*0.15*Тарифы!$L$9</f>
        <v>39.007080325380095</v>
      </c>
    </row>
    <row r="146" spans="1:45" ht="36" customHeight="1" outlineLevel="1">
      <c r="A146" s="912"/>
      <c r="B146" s="912"/>
      <c r="C146" s="720">
        <v>6</v>
      </c>
      <c r="D146" s="883" t="s">
        <v>112</v>
      </c>
      <c r="E146" s="121" t="s">
        <v>117</v>
      </c>
      <c r="F146" s="214">
        <f t="shared" si="93"/>
        <v>0</v>
      </c>
      <c r="G146" s="577"/>
      <c r="H146" s="577"/>
      <c r="I146" s="577"/>
      <c r="J146" s="705"/>
      <c r="K146" s="705"/>
      <c r="L146" s="705"/>
      <c r="M146" s="705"/>
      <c r="N146" s="705"/>
      <c r="O146" s="705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214"/>
      <c r="AO146" s="214"/>
      <c r="AP146" s="214"/>
    </row>
    <row r="147" spans="1:45" ht="32.25" customHeight="1" outlineLevel="1">
      <c r="A147" s="885"/>
      <c r="B147" s="885"/>
      <c r="C147" s="720"/>
      <c r="D147" s="883"/>
      <c r="E147" s="121" t="s">
        <v>308</v>
      </c>
      <c r="F147" s="214">
        <f t="shared" si="93"/>
        <v>0</v>
      </c>
      <c r="G147" s="577"/>
      <c r="H147" s="577"/>
      <c r="I147" s="577"/>
      <c r="J147" s="705"/>
      <c r="K147" s="705"/>
      <c r="L147" s="705"/>
      <c r="M147" s="705"/>
      <c r="N147" s="705"/>
      <c r="O147" s="705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214"/>
      <c r="AO147" s="214"/>
      <c r="AP147" s="214"/>
    </row>
    <row r="148" spans="1:45" outlineLevel="1">
      <c r="A148" s="912"/>
      <c r="B148" s="912"/>
      <c r="C148" s="720">
        <v>7</v>
      </c>
      <c r="D148" s="883" t="s">
        <v>113</v>
      </c>
      <c r="E148" s="121" t="s">
        <v>117</v>
      </c>
      <c r="F148" s="356">
        <f t="shared" si="93"/>
        <v>2.0457424</v>
      </c>
      <c r="G148" s="611"/>
      <c r="H148" s="611"/>
      <c r="I148" s="611"/>
      <c r="J148" s="701">
        <f t="shared" ref="J148:O148" si="99">J150</f>
        <v>0.61621090000000001</v>
      </c>
      <c r="K148" s="701">
        <f t="shared" si="99"/>
        <v>212.28465505</v>
      </c>
      <c r="L148" s="701">
        <f t="shared" si="99"/>
        <v>2.0023176984976301</v>
      </c>
      <c r="M148" s="701">
        <f t="shared" si="99"/>
        <v>0.2802615</v>
      </c>
      <c r="N148" s="701">
        <f t="shared" si="99"/>
        <v>96.550086750000006</v>
      </c>
      <c r="O148" s="701">
        <f t="shared" si="99"/>
        <v>0.83505590230621629</v>
      </c>
      <c r="P148" s="356">
        <f>P150</f>
        <v>0</v>
      </c>
      <c r="Q148" s="356">
        <f t="shared" ref="Q148:AP148" si="100">Q150</f>
        <v>0</v>
      </c>
      <c r="R148" s="356">
        <f t="shared" si="100"/>
        <v>0</v>
      </c>
      <c r="S148" s="356">
        <f t="shared" si="100"/>
        <v>5.4000000000000001E-4</v>
      </c>
      <c r="T148" s="356">
        <f t="shared" si="100"/>
        <v>0.18603</v>
      </c>
      <c r="U148" s="356">
        <f t="shared" si="100"/>
        <v>1.8491662706474211E-3</v>
      </c>
      <c r="V148" s="356">
        <f t="shared" si="100"/>
        <v>0.197766</v>
      </c>
      <c r="W148" s="356">
        <f t="shared" si="100"/>
        <v>68.130386999999999</v>
      </c>
      <c r="X148" s="356">
        <f t="shared" si="100"/>
        <v>0.71596857489242638</v>
      </c>
      <c r="Y148" s="356">
        <f t="shared" si="100"/>
        <v>0.184784</v>
      </c>
      <c r="Z148" s="356">
        <f t="shared" si="100"/>
        <v>63.658087999999999</v>
      </c>
      <c r="AA148" s="356">
        <f t="shared" si="100"/>
        <v>0.67138553757779185</v>
      </c>
      <c r="AB148" s="356">
        <f t="shared" si="100"/>
        <v>0.38309000000000004</v>
      </c>
      <c r="AC148" s="356">
        <f t="shared" si="100"/>
        <v>131.97450500000002</v>
      </c>
      <c r="AD148" s="356">
        <f t="shared" si="100"/>
        <v>1.3892032787408657</v>
      </c>
      <c r="AE148" s="356">
        <f t="shared" si="100"/>
        <v>0.38309000000000004</v>
      </c>
      <c r="AF148" s="356">
        <f t="shared" si="100"/>
        <v>131.97450500000002</v>
      </c>
      <c r="AG148" s="356">
        <f t="shared" si="100"/>
        <v>1.4467231297779779</v>
      </c>
      <c r="AH148" s="356">
        <f t="shared" si="100"/>
        <v>0.38309000000000004</v>
      </c>
      <c r="AI148" s="356">
        <f t="shared" si="100"/>
        <v>131.97450500000002</v>
      </c>
      <c r="AJ148" s="356">
        <f t="shared" si="100"/>
        <v>1.5191443033074339</v>
      </c>
      <c r="AK148" s="356">
        <f t="shared" si="100"/>
        <v>0.38309000000000004</v>
      </c>
      <c r="AL148" s="356">
        <f t="shared" si="100"/>
        <v>131.97450500000002</v>
      </c>
      <c r="AM148" s="356">
        <f t="shared" si="100"/>
        <v>1.5956725153781719</v>
      </c>
      <c r="AN148" s="356">
        <f t="shared" si="100"/>
        <v>0.38309000000000004</v>
      </c>
      <c r="AO148" s="356">
        <f t="shared" si="100"/>
        <v>131.97450500000002</v>
      </c>
      <c r="AP148" s="356">
        <f t="shared" si="100"/>
        <v>1.6765404071761738</v>
      </c>
      <c r="AQ148" s="220"/>
      <c r="AR148" s="220"/>
      <c r="AS148" s="220"/>
    </row>
    <row r="149" spans="1:45" ht="18" customHeight="1" outlineLevel="1">
      <c r="A149" s="885"/>
      <c r="B149" s="885"/>
      <c r="C149" s="720"/>
      <c r="D149" s="883"/>
      <c r="E149" s="121" t="s">
        <v>308</v>
      </c>
      <c r="F149" s="454">
        <f t="shared" si="93"/>
        <v>0</v>
      </c>
      <c r="G149" s="612"/>
      <c r="H149" s="612"/>
      <c r="I149" s="612"/>
      <c r="J149" s="702"/>
      <c r="K149" s="702"/>
      <c r="L149" s="702"/>
      <c r="M149" s="702"/>
      <c r="N149" s="702"/>
      <c r="O149" s="702"/>
      <c r="P149" s="454"/>
      <c r="Q149" s="454"/>
      <c r="R149" s="454"/>
      <c r="S149" s="454"/>
      <c r="T149" s="454"/>
      <c r="U149" s="454"/>
      <c r="V149" s="454"/>
      <c r="W149" s="454"/>
      <c r="X149" s="454"/>
      <c r="Y149" s="454"/>
      <c r="Z149" s="454"/>
      <c r="AA149" s="454"/>
      <c r="AB149" s="454"/>
      <c r="AC149" s="454"/>
      <c r="AD149" s="454"/>
      <c r="AE149" s="454"/>
      <c r="AF149" s="454"/>
      <c r="AG149" s="454"/>
      <c r="AH149" s="454"/>
      <c r="AI149" s="454"/>
      <c r="AJ149" s="454"/>
      <c r="AK149" s="454"/>
      <c r="AL149" s="454"/>
      <c r="AM149" s="454"/>
      <c r="AN149" s="454"/>
      <c r="AO149" s="454"/>
      <c r="AP149" s="454"/>
      <c r="AQ149" s="220"/>
      <c r="AR149" s="220"/>
      <c r="AS149" s="220"/>
    </row>
    <row r="150" spans="1:45" s="220" customFormat="1" ht="18" customHeight="1" outlineLevel="1">
      <c r="A150" s="603"/>
      <c r="B150" s="603"/>
      <c r="C150" s="881" t="s">
        <v>174</v>
      </c>
      <c r="D150" s="883" t="s">
        <v>428</v>
      </c>
      <c r="E150" s="496" t="s">
        <v>117</v>
      </c>
      <c r="F150" s="470">
        <f t="shared" si="93"/>
        <v>2.0457424</v>
      </c>
      <c r="G150" s="610"/>
      <c r="H150" s="610"/>
      <c r="I150" s="610"/>
      <c r="J150" s="703">
        <v>0.61621090000000001</v>
      </c>
      <c r="K150" s="703">
        <f>J150*344.5</f>
        <v>212.28465505</v>
      </c>
      <c r="L150" s="703">
        <v>2.0023176984976301</v>
      </c>
      <c r="M150" s="701">
        <v>0.2802615</v>
      </c>
      <c r="N150" s="703">
        <f>M150*344.5</f>
        <v>96.550086750000006</v>
      </c>
      <c r="O150" s="701">
        <v>0.83505590230621629</v>
      </c>
      <c r="P150" s="356">
        <v>0</v>
      </c>
      <c r="Q150" s="355">
        <f>P150*344.5</f>
        <v>0</v>
      </c>
      <c r="R150" s="356">
        <f>P150*Тарифы!$E$5</f>
        <v>0</v>
      </c>
      <c r="S150" s="356">
        <v>5.4000000000000001E-4</v>
      </c>
      <c r="T150" s="355">
        <f>S150*344.5</f>
        <v>0.18603</v>
      </c>
      <c r="U150" s="356">
        <f>S150*Тарифы!$F$5</f>
        <v>1.8491662706474211E-3</v>
      </c>
      <c r="V150" s="356">
        <v>0.197766</v>
      </c>
      <c r="W150" s="355">
        <f>V150*344.5</f>
        <v>68.130386999999999</v>
      </c>
      <c r="X150" s="356">
        <f>V150*Тарифы!$G$5</f>
        <v>0.71596857489242638</v>
      </c>
      <c r="Y150" s="356">
        <v>0.184784</v>
      </c>
      <c r="Z150" s="355">
        <f>Y150*344.5</f>
        <v>63.658087999999999</v>
      </c>
      <c r="AA150" s="355">
        <f>Y150*Тарифы!$H$5</f>
        <v>0.67138553757779185</v>
      </c>
      <c r="AB150" s="355">
        <v>0.38309000000000004</v>
      </c>
      <c r="AC150" s="355">
        <f>AB150*344.5</f>
        <v>131.97450500000002</v>
      </c>
      <c r="AD150" s="355">
        <f>R150+U150+X150+AA150</f>
        <v>1.3892032787408657</v>
      </c>
      <c r="AE150" s="355">
        <v>0.38309000000000004</v>
      </c>
      <c r="AF150" s="355">
        <v>131.97450500000002</v>
      </c>
      <c r="AG150" s="420">
        <v>1.4467231297779779</v>
      </c>
      <c r="AH150" s="355">
        <v>0.38309000000000004</v>
      </c>
      <c r="AI150" s="355">
        <v>131.97450500000002</v>
      </c>
      <c r="AJ150" s="420">
        <v>1.5191443033074339</v>
      </c>
      <c r="AK150" s="355">
        <v>0.38309000000000004</v>
      </c>
      <c r="AL150" s="355">
        <v>131.97450500000002</v>
      </c>
      <c r="AM150" s="420">
        <v>1.5956725153781719</v>
      </c>
      <c r="AN150" s="355">
        <v>0.38309000000000004</v>
      </c>
      <c r="AO150" s="355">
        <v>131.97450500000002</v>
      </c>
      <c r="AP150" s="420">
        <v>1.6765404071761738</v>
      </c>
    </row>
    <row r="151" spans="1:45" s="220" customFormat="1" ht="18" customHeight="1" outlineLevel="1">
      <c r="A151" s="603"/>
      <c r="B151" s="603"/>
      <c r="C151" s="882"/>
      <c r="D151" s="883"/>
      <c r="E151" s="496" t="s">
        <v>308</v>
      </c>
      <c r="F151" s="577">
        <f t="shared" si="93"/>
        <v>0</v>
      </c>
      <c r="G151" s="577"/>
      <c r="H151" s="577"/>
      <c r="I151" s="577"/>
      <c r="J151" s="705"/>
      <c r="K151" s="705"/>
      <c r="L151" s="705"/>
      <c r="M151" s="705"/>
      <c r="N151" s="705"/>
      <c r="O151" s="705"/>
      <c r="P151" s="577"/>
      <c r="Q151" s="577"/>
      <c r="R151" s="577"/>
      <c r="S151" s="577"/>
      <c r="T151" s="577"/>
      <c r="U151" s="577"/>
      <c r="V151" s="577"/>
      <c r="W151" s="577"/>
      <c r="X151" s="577"/>
      <c r="Y151" s="577"/>
      <c r="Z151" s="577"/>
      <c r="AA151" s="577"/>
      <c r="AB151" s="577"/>
      <c r="AC151" s="577"/>
      <c r="AD151" s="577"/>
      <c r="AE151" s="577"/>
      <c r="AF151" s="577"/>
      <c r="AG151" s="577"/>
      <c r="AH151" s="577"/>
      <c r="AI151" s="577"/>
      <c r="AJ151" s="577"/>
      <c r="AK151" s="577"/>
      <c r="AL151" s="577"/>
      <c r="AM151" s="577"/>
      <c r="AN151" s="577"/>
      <c r="AO151" s="577"/>
      <c r="AP151" s="577"/>
    </row>
    <row r="152" spans="1:45" s="116" customFormat="1" ht="63" outlineLevel="1">
      <c r="A152" s="210"/>
      <c r="B152" s="210"/>
      <c r="C152" s="357">
        <v>8</v>
      </c>
      <c r="D152" s="358" t="s">
        <v>314</v>
      </c>
      <c r="E152" s="121" t="s">
        <v>308</v>
      </c>
      <c r="F152" s="214">
        <f t="shared" si="93"/>
        <v>0</v>
      </c>
      <c r="G152" s="577"/>
      <c r="H152" s="577"/>
      <c r="I152" s="577"/>
      <c r="J152" s="705"/>
      <c r="K152" s="705"/>
      <c r="L152" s="705"/>
      <c r="M152" s="705"/>
      <c r="N152" s="705"/>
      <c r="O152" s="705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214"/>
      <c r="AO152" s="214"/>
      <c r="AP152" s="214"/>
    </row>
    <row r="153" spans="1:45" ht="16.5" outlineLevel="1" thickBot="1">
      <c r="A153" s="119"/>
      <c r="B153" s="119"/>
      <c r="C153" s="119"/>
      <c r="D153" s="25" t="s">
        <v>13</v>
      </c>
      <c r="E153" s="119"/>
      <c r="F153" s="91">
        <f t="shared" ref="F153:O153" si="101">F133+F143+F148</f>
        <v>65.936359113856597</v>
      </c>
      <c r="G153" s="609"/>
      <c r="H153" s="609"/>
      <c r="I153" s="609"/>
      <c r="J153" s="91">
        <f t="shared" si="101"/>
        <v>6.7972353648565917</v>
      </c>
      <c r="K153" s="91">
        <f t="shared" si="101"/>
        <v>2341.6475831930957</v>
      </c>
      <c r="L153" s="91">
        <f t="shared" si="101"/>
        <v>22.592734557144183</v>
      </c>
      <c r="M153" s="91">
        <f t="shared" si="101"/>
        <v>9.1163197490000005</v>
      </c>
      <c r="N153" s="91">
        <f t="shared" si="101"/>
        <v>3140.5721535305001</v>
      </c>
      <c r="O153" s="91">
        <f t="shared" si="101"/>
        <v>27.958109049607835</v>
      </c>
      <c r="P153" s="91">
        <f>P133+P143+P148</f>
        <v>2.7636080000000001</v>
      </c>
      <c r="Q153" s="91">
        <f t="shared" ref="Q153:AP153" si="102">Q133+Q143+Q148</f>
        <v>952.06295599999999</v>
      </c>
      <c r="R153" s="91">
        <f t="shared" si="102"/>
        <v>11.170857886222086</v>
      </c>
      <c r="S153" s="119">
        <f t="shared" si="102"/>
        <v>1.989852</v>
      </c>
      <c r="T153" s="91">
        <f t="shared" si="102"/>
        <v>685.50401399999998</v>
      </c>
      <c r="U153" s="91">
        <f t="shared" si="102"/>
        <v>7.6776090275947677</v>
      </c>
      <c r="V153" s="119">
        <f t="shared" si="102"/>
        <v>3.1324380000000001</v>
      </c>
      <c r="W153" s="91">
        <f t="shared" si="102"/>
        <v>1079.1248909999999</v>
      </c>
      <c r="X153" s="91">
        <f t="shared" si="102"/>
        <v>12.612597352424022</v>
      </c>
      <c r="Y153" s="119">
        <f t="shared" si="102"/>
        <v>3.2390879999999997</v>
      </c>
      <c r="Z153" s="91">
        <f t="shared" si="102"/>
        <v>1115.865816</v>
      </c>
      <c r="AA153" s="91">
        <f t="shared" si="102"/>
        <v>13.125455808655325</v>
      </c>
      <c r="AB153" s="119">
        <f t="shared" si="102"/>
        <v>11.124985999999998</v>
      </c>
      <c r="AC153" s="91">
        <f t="shared" si="102"/>
        <v>3832.5576769999998</v>
      </c>
      <c r="AD153" s="91">
        <f t="shared" si="102"/>
        <v>44.5865200748962</v>
      </c>
      <c r="AE153" s="119">
        <f t="shared" si="102"/>
        <v>18.826909999999998</v>
      </c>
      <c r="AF153" s="91">
        <f t="shared" si="102"/>
        <v>6485.870495000001</v>
      </c>
      <c r="AG153" s="91">
        <f t="shared" si="102"/>
        <v>79.56762603677106</v>
      </c>
      <c r="AH153" s="119">
        <f t="shared" si="102"/>
        <v>20.070907999999999</v>
      </c>
      <c r="AI153" s="91">
        <f t="shared" si="102"/>
        <v>6914.4278060000006</v>
      </c>
      <c r="AJ153" s="91">
        <f t="shared" si="102"/>
        <v>89.129119509089421</v>
      </c>
      <c r="AK153" s="119">
        <f t="shared" si="102"/>
        <v>21.625532</v>
      </c>
      <c r="AL153" s="91">
        <f t="shared" si="102"/>
        <v>7449.9957740000009</v>
      </c>
      <c r="AM153" s="91">
        <f t="shared" si="102"/>
        <v>100.88433907535976</v>
      </c>
      <c r="AN153" s="119">
        <f t="shared" si="102"/>
        <v>20.758333</v>
      </c>
      <c r="AO153" s="91">
        <f t="shared" si="102"/>
        <v>7151.2457185000003</v>
      </c>
      <c r="AP153" s="91">
        <f t="shared" si="102"/>
        <v>101.71287925464921</v>
      </c>
    </row>
    <row r="154" spans="1:45" ht="15.75" thickBot="1">
      <c r="A154" s="924" t="s">
        <v>445</v>
      </c>
      <c r="B154" s="925"/>
      <c r="C154" s="925"/>
      <c r="D154" s="925"/>
      <c r="E154" s="925"/>
      <c r="F154" s="925"/>
      <c r="G154" s="925"/>
      <c r="H154" s="925"/>
      <c r="I154" s="925"/>
      <c r="J154" s="925"/>
      <c r="K154" s="925"/>
      <c r="L154" s="925"/>
      <c r="M154" s="925"/>
      <c r="N154" s="925"/>
      <c r="O154" s="925"/>
      <c r="P154" s="925"/>
      <c r="Q154" s="925"/>
      <c r="R154" s="925"/>
      <c r="S154" s="925"/>
      <c r="T154" s="925"/>
      <c r="U154" s="925"/>
      <c r="V154" s="925"/>
      <c r="W154" s="925"/>
      <c r="X154" s="925"/>
      <c r="Y154" s="925"/>
      <c r="Z154" s="925"/>
      <c r="AA154" s="925"/>
      <c r="AB154" s="925"/>
      <c r="AC154" s="925"/>
      <c r="AD154" s="925"/>
      <c r="AE154" s="925"/>
      <c r="AF154" s="925"/>
      <c r="AG154" s="925"/>
      <c r="AH154" s="925"/>
      <c r="AI154" s="925"/>
      <c r="AJ154" s="925"/>
      <c r="AK154" s="925"/>
      <c r="AL154" s="925"/>
      <c r="AM154" s="925"/>
      <c r="AN154" s="925"/>
      <c r="AO154" s="925"/>
      <c r="AP154" s="926"/>
    </row>
    <row r="155" spans="1:45" ht="34.5" customHeight="1" outlineLevel="1">
      <c r="A155" s="895"/>
      <c r="B155" s="895"/>
      <c r="C155" s="749">
        <v>1</v>
      </c>
      <c r="D155" s="923" t="s">
        <v>108</v>
      </c>
      <c r="E155" s="84" t="s">
        <v>117</v>
      </c>
      <c r="F155" s="356">
        <f t="shared" ref="F155:F174" si="103">AB155+AE155+AH155+M155+J155</f>
        <v>0.37274641700000005</v>
      </c>
      <c r="G155" s="611"/>
      <c r="H155" s="611"/>
      <c r="I155" s="611"/>
      <c r="J155" s="701">
        <v>9.1074417000000005E-2</v>
      </c>
      <c r="K155" s="701">
        <f t="shared" ref="K155" si="104">J155*344.5</f>
        <v>31.3751366565</v>
      </c>
      <c r="L155" s="701">
        <v>0.27234801387232932</v>
      </c>
      <c r="M155" s="701">
        <v>0</v>
      </c>
      <c r="N155" s="701">
        <f t="shared" ref="N155" si="105">N157</f>
        <v>0</v>
      </c>
      <c r="O155" s="701">
        <v>0</v>
      </c>
      <c r="P155" s="356">
        <f>P157</f>
        <v>2.3727999999999999E-2</v>
      </c>
      <c r="Q155" s="355">
        <f t="shared" ref="Q155:AP155" si="106">Q157</f>
        <v>8.174296</v>
      </c>
      <c r="R155" s="356">
        <f t="shared" si="106"/>
        <v>8.5198376215429569E-2</v>
      </c>
      <c r="S155" s="356">
        <f t="shared" si="106"/>
        <v>2.3727999999999999E-2</v>
      </c>
      <c r="T155" s="355">
        <f t="shared" si="106"/>
        <v>8.174296</v>
      </c>
      <c r="U155" s="356">
        <f t="shared" si="106"/>
        <v>8.1253735685040754E-2</v>
      </c>
      <c r="V155" s="356">
        <f t="shared" si="106"/>
        <v>2.3727999999999999E-2</v>
      </c>
      <c r="W155" s="355">
        <f t="shared" si="106"/>
        <v>8.174296</v>
      </c>
      <c r="X155" s="356">
        <f t="shared" si="106"/>
        <v>8.5902037483932991E-2</v>
      </c>
      <c r="Y155" s="356">
        <f t="shared" si="106"/>
        <v>2.3727999999999999E-2</v>
      </c>
      <c r="Z155" s="355">
        <f t="shared" si="106"/>
        <v>8.174296</v>
      </c>
      <c r="AA155" s="355">
        <f t="shared" si="106"/>
        <v>8.621220471277731E-2</v>
      </c>
      <c r="AB155" s="355">
        <f t="shared" si="106"/>
        <v>9.4911999999999996E-2</v>
      </c>
      <c r="AC155" s="355">
        <f t="shared" si="106"/>
        <v>32.697184</v>
      </c>
      <c r="AD155" s="355">
        <f t="shared" si="106"/>
        <v>0.33856635409718061</v>
      </c>
      <c r="AE155" s="355">
        <f t="shared" si="106"/>
        <v>9.3380000000000005E-2</v>
      </c>
      <c r="AF155" s="355">
        <f t="shared" si="106"/>
        <v>32.169409999999999</v>
      </c>
      <c r="AG155" s="420">
        <f t="shared" si="106"/>
        <v>0.35264560771272435</v>
      </c>
      <c r="AH155" s="355">
        <f t="shared" si="106"/>
        <v>9.3380000000000005E-2</v>
      </c>
      <c r="AI155" s="355">
        <f t="shared" si="106"/>
        <v>32.169409999999999</v>
      </c>
      <c r="AJ155" s="420">
        <f t="shared" si="106"/>
        <v>0.37029861140423442</v>
      </c>
      <c r="AK155" s="355">
        <f t="shared" si="106"/>
        <v>9.3380000000000005E-2</v>
      </c>
      <c r="AL155" s="355">
        <f t="shared" si="106"/>
        <v>32.169409999999999</v>
      </c>
      <c r="AM155" s="420">
        <f t="shared" si="106"/>
        <v>0.3889527251716664</v>
      </c>
      <c r="AN155" s="355">
        <f t="shared" si="106"/>
        <v>9.3380000000000005E-2</v>
      </c>
      <c r="AO155" s="355">
        <f t="shared" si="106"/>
        <v>32.169409999999999</v>
      </c>
      <c r="AP155" s="420">
        <f t="shared" si="106"/>
        <v>0.40866465640479027</v>
      </c>
    </row>
    <row r="156" spans="1:45" ht="27" customHeight="1" outlineLevel="1">
      <c r="A156" s="885"/>
      <c r="B156" s="885"/>
      <c r="C156" s="720"/>
      <c r="D156" s="914"/>
      <c r="E156" s="86" t="s">
        <v>308</v>
      </c>
      <c r="F156" s="454">
        <f t="shared" si="103"/>
        <v>0</v>
      </c>
      <c r="G156" s="612"/>
      <c r="H156" s="612"/>
      <c r="I156" s="612"/>
      <c r="J156" s="702"/>
      <c r="K156" s="702"/>
      <c r="L156" s="702"/>
      <c r="M156" s="702"/>
      <c r="N156" s="702"/>
      <c r="O156" s="702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  <c r="Z156" s="454"/>
      <c r="AA156" s="454"/>
      <c r="AB156" s="454"/>
      <c r="AC156" s="454"/>
      <c r="AD156" s="454"/>
      <c r="AE156" s="454"/>
      <c r="AF156" s="454"/>
      <c r="AG156" s="454"/>
      <c r="AH156" s="454"/>
      <c r="AI156" s="454"/>
      <c r="AJ156" s="454"/>
      <c r="AK156" s="454"/>
      <c r="AL156" s="454"/>
      <c r="AM156" s="454"/>
      <c r="AN156" s="454"/>
      <c r="AO156" s="454"/>
      <c r="AP156" s="454"/>
    </row>
    <row r="157" spans="1:45" ht="48.75" customHeight="1" outlineLevel="1">
      <c r="A157" s="912"/>
      <c r="B157" s="912"/>
      <c r="C157" s="886" t="s">
        <v>44</v>
      </c>
      <c r="D157" s="887" t="s">
        <v>408</v>
      </c>
      <c r="E157" s="270" t="s">
        <v>117</v>
      </c>
      <c r="F157" s="470">
        <f t="shared" si="103"/>
        <v>0.28167200000000003</v>
      </c>
      <c r="G157" s="610"/>
      <c r="H157" s="610"/>
      <c r="I157" s="610"/>
      <c r="J157" s="703"/>
      <c r="K157" s="703"/>
      <c r="L157" s="703"/>
      <c r="M157" s="701"/>
      <c r="N157" s="701"/>
      <c r="O157" s="701"/>
      <c r="P157" s="356">
        <v>2.3727999999999999E-2</v>
      </c>
      <c r="Q157" s="355">
        <f>P157*344.5</f>
        <v>8.174296</v>
      </c>
      <c r="R157" s="356">
        <f>P157*Тарифы!$E$5</f>
        <v>8.5198376215429569E-2</v>
      </c>
      <c r="S157" s="356">
        <v>2.3727999999999999E-2</v>
      </c>
      <c r="T157" s="355">
        <f>S157*344.5</f>
        <v>8.174296</v>
      </c>
      <c r="U157" s="356">
        <f>S157*Тарифы!$F$5</f>
        <v>8.1253735685040754E-2</v>
      </c>
      <c r="V157" s="356">
        <v>2.3727999999999999E-2</v>
      </c>
      <c r="W157" s="355">
        <f>V157*344.5</f>
        <v>8.174296</v>
      </c>
      <c r="X157" s="356">
        <f>V157*Тарифы!$G$5</f>
        <v>8.5902037483932991E-2</v>
      </c>
      <c r="Y157" s="356">
        <v>2.3727999999999999E-2</v>
      </c>
      <c r="Z157" s="355">
        <f>Y157*344.5</f>
        <v>8.174296</v>
      </c>
      <c r="AA157" s="355">
        <f>Y157*Тарифы!$H$5</f>
        <v>8.621220471277731E-2</v>
      </c>
      <c r="AB157" s="355">
        <v>9.4911999999999996E-2</v>
      </c>
      <c r="AC157" s="355">
        <f>AB157*344.5</f>
        <v>32.697184</v>
      </c>
      <c r="AD157" s="355">
        <f>R157+U157+X157+AA157</f>
        <v>0.33856635409718061</v>
      </c>
      <c r="AE157" s="355">
        <v>9.3380000000000005E-2</v>
      </c>
      <c r="AF157" s="355">
        <f>AE157*344.5</f>
        <v>32.169409999999999</v>
      </c>
      <c r="AG157" s="420">
        <f>AE157*Тарифы!$I$5</f>
        <v>0.35264560771272435</v>
      </c>
      <c r="AH157" s="355">
        <v>9.3380000000000005E-2</v>
      </c>
      <c r="AI157" s="355">
        <f>AH157*344.5</f>
        <v>32.169409999999999</v>
      </c>
      <c r="AJ157" s="420">
        <f>AH157*Тарифы!$J$5</f>
        <v>0.37029861140423442</v>
      </c>
      <c r="AK157" s="355">
        <v>9.3380000000000005E-2</v>
      </c>
      <c r="AL157" s="355">
        <f>AK157*344.5</f>
        <v>32.169409999999999</v>
      </c>
      <c r="AM157" s="420">
        <f>AK157*Тарифы!$K$5</f>
        <v>0.3889527251716664</v>
      </c>
      <c r="AN157" s="355">
        <v>9.3380000000000005E-2</v>
      </c>
      <c r="AO157" s="355">
        <f>AN157*344.5</f>
        <v>32.169409999999999</v>
      </c>
      <c r="AP157" s="420">
        <f>AN157*Тарифы!$L$5</f>
        <v>0.40866465640479027</v>
      </c>
    </row>
    <row r="158" spans="1:45" ht="48.75" customHeight="1" outlineLevel="1">
      <c r="A158" s="885"/>
      <c r="B158" s="885"/>
      <c r="C158" s="781"/>
      <c r="D158" s="888"/>
      <c r="E158" s="270" t="s">
        <v>308</v>
      </c>
      <c r="F158" s="448">
        <f t="shared" si="103"/>
        <v>0</v>
      </c>
      <c r="G158" s="568"/>
      <c r="H158" s="568"/>
      <c r="I158" s="568"/>
      <c r="J158" s="704"/>
      <c r="K158" s="704"/>
      <c r="L158" s="704"/>
      <c r="M158" s="704"/>
      <c r="N158" s="704"/>
      <c r="O158" s="704"/>
      <c r="P158" s="448"/>
      <c r="Q158" s="448"/>
      <c r="R158" s="448"/>
      <c r="S158" s="448"/>
      <c r="T158" s="448"/>
      <c r="U158" s="448"/>
      <c r="V158" s="448"/>
      <c r="W158" s="448"/>
      <c r="X158" s="448"/>
      <c r="Y158" s="448"/>
      <c r="Z158" s="448"/>
      <c r="AA158" s="448"/>
      <c r="AB158" s="448"/>
      <c r="AC158" s="448"/>
      <c r="AD158" s="448"/>
      <c r="AE158" s="448"/>
      <c r="AF158" s="448"/>
      <c r="AG158" s="448"/>
      <c r="AH158" s="448"/>
      <c r="AI158" s="448"/>
      <c r="AJ158" s="448"/>
      <c r="AK158" s="448"/>
      <c r="AL158" s="448"/>
      <c r="AM158" s="448"/>
      <c r="AN158" s="448"/>
      <c r="AO158" s="448"/>
      <c r="AP158" s="448"/>
    </row>
    <row r="159" spans="1:45" ht="15" customHeight="1" outlineLevel="1">
      <c r="A159" s="912"/>
      <c r="B159" s="912"/>
      <c r="C159" s="720">
        <v>2</v>
      </c>
      <c r="D159" s="883" t="s">
        <v>109</v>
      </c>
      <c r="E159" s="121" t="s">
        <v>117</v>
      </c>
      <c r="F159" s="222">
        <f t="shared" si="103"/>
        <v>0</v>
      </c>
      <c r="G159" s="568"/>
      <c r="H159" s="568"/>
      <c r="I159" s="568"/>
      <c r="J159" s="704"/>
      <c r="K159" s="704"/>
      <c r="L159" s="704"/>
      <c r="M159" s="704"/>
      <c r="N159" s="704"/>
      <c r="O159" s="704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</row>
    <row r="160" spans="1:45" ht="15" customHeight="1" outlineLevel="1">
      <c r="A160" s="885"/>
      <c r="B160" s="885"/>
      <c r="C160" s="720"/>
      <c r="D160" s="883"/>
      <c r="E160" s="121" t="s">
        <v>308</v>
      </c>
      <c r="F160" s="214">
        <f t="shared" si="103"/>
        <v>0</v>
      </c>
      <c r="G160" s="577"/>
      <c r="H160" s="577"/>
      <c r="I160" s="577"/>
      <c r="J160" s="705"/>
      <c r="K160" s="705"/>
      <c r="L160" s="705"/>
      <c r="M160" s="705"/>
      <c r="N160" s="705"/>
      <c r="O160" s="705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</row>
    <row r="161" spans="1:42" ht="30.75" customHeight="1" outlineLevel="1">
      <c r="A161" s="912"/>
      <c r="B161" s="912"/>
      <c r="C161" s="720">
        <v>3</v>
      </c>
      <c r="D161" s="915" t="s">
        <v>110</v>
      </c>
      <c r="E161" s="121" t="s">
        <v>117</v>
      </c>
      <c r="F161" s="214">
        <f t="shared" si="103"/>
        <v>0</v>
      </c>
      <c r="G161" s="577"/>
      <c r="H161" s="577"/>
      <c r="I161" s="577"/>
      <c r="J161" s="705"/>
      <c r="K161" s="705"/>
      <c r="L161" s="705"/>
      <c r="M161" s="705"/>
      <c r="N161" s="705"/>
      <c r="O161" s="705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214"/>
    </row>
    <row r="162" spans="1:42" ht="25.5" customHeight="1" outlineLevel="1">
      <c r="A162" s="885"/>
      <c r="B162" s="885"/>
      <c r="C162" s="720"/>
      <c r="D162" s="915"/>
      <c r="E162" s="121" t="s">
        <v>308</v>
      </c>
      <c r="F162" s="214">
        <f t="shared" si="103"/>
        <v>0</v>
      </c>
      <c r="G162" s="577"/>
      <c r="H162" s="577"/>
      <c r="I162" s="577"/>
      <c r="J162" s="705"/>
      <c r="K162" s="705"/>
      <c r="L162" s="705"/>
      <c r="M162" s="705"/>
      <c r="N162" s="705"/>
      <c r="O162" s="705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</row>
    <row r="163" spans="1:42" s="220" customFormat="1" ht="25.5" customHeight="1" outlineLevel="1">
      <c r="A163" s="603"/>
      <c r="B163" s="603"/>
      <c r="C163" s="720">
        <v>4</v>
      </c>
      <c r="D163" s="883" t="s">
        <v>111</v>
      </c>
      <c r="E163" s="121" t="s">
        <v>117</v>
      </c>
      <c r="F163" s="214">
        <f t="shared" si="103"/>
        <v>0</v>
      </c>
      <c r="G163" s="577"/>
      <c r="H163" s="577"/>
      <c r="I163" s="577"/>
      <c r="J163" s="705"/>
      <c r="K163" s="705"/>
      <c r="L163" s="705"/>
      <c r="M163" s="705"/>
      <c r="N163" s="705"/>
      <c r="O163" s="705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214"/>
    </row>
    <row r="164" spans="1:42" s="220" customFormat="1" ht="25.5" customHeight="1" outlineLevel="1">
      <c r="A164" s="603"/>
      <c r="B164" s="603"/>
      <c r="C164" s="720"/>
      <c r="D164" s="883"/>
      <c r="E164" s="121" t="s">
        <v>308</v>
      </c>
      <c r="F164" s="214">
        <f t="shared" si="103"/>
        <v>0</v>
      </c>
      <c r="G164" s="577"/>
      <c r="H164" s="577"/>
      <c r="I164" s="577"/>
      <c r="J164" s="705"/>
      <c r="K164" s="705"/>
      <c r="L164" s="705"/>
      <c r="M164" s="705"/>
      <c r="N164" s="705"/>
      <c r="O164" s="705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214"/>
    </row>
    <row r="165" spans="1:42" s="220" customFormat="1" ht="25.5" customHeight="1" outlineLevel="1">
      <c r="A165" s="603"/>
      <c r="B165" s="603"/>
      <c r="C165" s="602">
        <v>5</v>
      </c>
      <c r="D165" s="471" t="s">
        <v>353</v>
      </c>
      <c r="E165" s="121" t="s">
        <v>117</v>
      </c>
      <c r="F165" s="356">
        <f t="shared" si="103"/>
        <v>95.857225314759404</v>
      </c>
      <c r="G165" s="611"/>
      <c r="H165" s="611"/>
      <c r="I165" s="611"/>
      <c r="J165" s="701">
        <v>21.834369575759389</v>
      </c>
      <c r="K165" s="701">
        <f>J165*344.5</f>
        <v>7521.9403188491096</v>
      </c>
      <c r="L165" s="701">
        <v>72.976392408905639</v>
      </c>
      <c r="M165" s="701">
        <f t="shared" ref="M165:O165" si="107">M166+M167</f>
        <v>7.6083447389999996</v>
      </c>
      <c r="N165" s="701">
        <f t="shared" si="107"/>
        <v>2621.0747625854997</v>
      </c>
      <c r="O165" s="701">
        <f t="shared" si="107"/>
        <v>22.781340611506046</v>
      </c>
      <c r="P165" s="356">
        <f>P166+P167</f>
        <v>3.4641549999999999</v>
      </c>
      <c r="Q165" s="355">
        <f t="shared" ref="Q165" si="108">Q166+Q167</f>
        <v>1193.4013975</v>
      </c>
      <c r="R165" s="356">
        <f t="shared" ref="R165" si="109">R166+R167</f>
        <v>14.041716963151501</v>
      </c>
      <c r="S165" s="356">
        <f t="shared" ref="S165" si="110">S166+S167</f>
        <v>2.4959910000000001</v>
      </c>
      <c r="T165" s="355">
        <f t="shared" ref="T165" si="111">T166+T167</f>
        <v>859.8688995</v>
      </c>
      <c r="U165" s="356">
        <f t="shared" ref="U165" si="112">U166+U167</f>
        <v>9.6688384378369552</v>
      </c>
      <c r="V165" s="356">
        <f t="shared" ref="V165" si="113">V166+V167</f>
        <v>3.78789</v>
      </c>
      <c r="W165" s="355">
        <f t="shared" ref="W165" si="114">W166+W167</f>
        <v>1304.928105</v>
      </c>
      <c r="X165" s="356">
        <f t="shared" ref="X165" si="115">X166+X167</f>
        <v>15.394081103251152</v>
      </c>
      <c r="Y165" s="356">
        <f t="shared" ref="Y165" si="116">Y166+Y167</f>
        <v>4.0873400000000002</v>
      </c>
      <c r="Z165" s="355">
        <f t="shared" ref="Z165" si="117">Z166+Z167</f>
        <v>1408.08863</v>
      </c>
      <c r="AA165" s="355">
        <f t="shared" ref="AA165" si="118">AA166+AA167</f>
        <v>16.707354739667789</v>
      </c>
      <c r="AB165" s="355">
        <f t="shared" ref="AB165" si="119">AB166+AB167</f>
        <v>13.835376000000002</v>
      </c>
      <c r="AC165" s="355">
        <f t="shared" ref="AC165" si="120">AC166+AC167</f>
        <v>4766.2870320000002</v>
      </c>
      <c r="AD165" s="355">
        <f t="shared" ref="AD165" si="121">AD166+AD167</f>
        <v>55.811991243907393</v>
      </c>
      <c r="AE165" s="355">
        <f t="shared" ref="AE165" si="122">AE166+AE167</f>
        <v>25.414270999999999</v>
      </c>
      <c r="AF165" s="355">
        <f t="shared" ref="AF165" si="123">AF166+AF167</f>
        <v>8755.2163594999984</v>
      </c>
      <c r="AG165" s="420">
        <f t="shared" ref="AG165" si="124">AG166+AG167</f>
        <v>107.81840581164067</v>
      </c>
      <c r="AH165" s="355">
        <f t="shared" ref="AH165" si="125">AH166+AH167</f>
        <v>27.164864000000001</v>
      </c>
      <c r="AI165" s="355">
        <f t="shared" ref="AI165" si="126">AI166+AI167</f>
        <v>9358.2956479999993</v>
      </c>
      <c r="AJ165" s="420">
        <f t="shared" ref="AJ165" si="127">AJ166+AJ167</f>
        <v>121.06550961114419</v>
      </c>
      <c r="AK165" s="355">
        <f t="shared" ref="AK165" si="128">AK166+AK167</f>
        <v>29.421365999999999</v>
      </c>
      <c r="AL165" s="355">
        <f t="shared" ref="AL165" si="129">AL166+AL167</f>
        <v>10135.660587</v>
      </c>
      <c r="AM165" s="420">
        <f t="shared" ref="AM165" si="130">AM166+AM167</f>
        <v>137.71025198232471</v>
      </c>
      <c r="AN165" s="355">
        <f t="shared" ref="AN165" si="131">AN166+AN167</f>
        <v>28.193956999999997</v>
      </c>
      <c r="AO165" s="355">
        <f t="shared" ref="AO165" si="132">AO166+AO167</f>
        <v>9712.8181865000006</v>
      </c>
      <c r="AP165" s="420">
        <f t="shared" ref="AP165" si="133">AP166+AP167</f>
        <v>138.62581806968407</v>
      </c>
    </row>
    <row r="166" spans="1:42" s="220" customFormat="1" ht="25.5" customHeight="1" outlineLevel="1">
      <c r="A166" s="603"/>
      <c r="B166" s="603"/>
      <c r="C166" s="493" t="s">
        <v>91</v>
      </c>
      <c r="D166" s="486" t="s">
        <v>426</v>
      </c>
      <c r="E166" s="488" t="s">
        <v>117</v>
      </c>
      <c r="F166" s="570">
        <f t="shared" si="103"/>
        <v>47.851757739000007</v>
      </c>
      <c r="G166" s="570"/>
      <c r="H166" s="570"/>
      <c r="I166" s="570"/>
      <c r="J166" s="703"/>
      <c r="K166" s="703"/>
      <c r="L166" s="703"/>
      <c r="M166" s="701">
        <v>7.6083447389999996</v>
      </c>
      <c r="N166" s="703">
        <f t="shared" ref="N166" si="134">M166*344.5</f>
        <v>2621.0747625854997</v>
      </c>
      <c r="O166" s="701">
        <v>22.781340611506046</v>
      </c>
      <c r="P166" s="356">
        <v>3.4641549999999999</v>
      </c>
      <c r="Q166" s="355">
        <f>P166*344.5</f>
        <v>1193.4013975</v>
      </c>
      <c r="R166" s="356">
        <f>(P166*Тарифы!$E$5)+(P166*0.15*Тарифы!$E$9)</f>
        <v>14.041716963151501</v>
      </c>
      <c r="S166" s="356">
        <v>2.4959910000000001</v>
      </c>
      <c r="T166" s="355">
        <f>S166*344.5</f>
        <v>859.8688995</v>
      </c>
      <c r="U166" s="356">
        <f>(S166*Тарифы!$F$5)+(S166*0.15*Тарифы!$F$9)</f>
        <v>9.6688384378369552</v>
      </c>
      <c r="V166" s="356">
        <v>3.78789</v>
      </c>
      <c r="W166" s="355">
        <f>V166*344.5</f>
        <v>1304.928105</v>
      </c>
      <c r="X166" s="356">
        <f>V166*Тарифы!$G$5+V166*0.15*Тарифы!$G$9</f>
        <v>15.394081103251152</v>
      </c>
      <c r="Y166" s="356">
        <v>3.1133359999999999</v>
      </c>
      <c r="Z166" s="355">
        <f>Y166*344.5</f>
        <v>1072.5442519999999</v>
      </c>
      <c r="AA166" s="355">
        <f>Y166*Тарифы!$H$5+Y166*0.15*Тарифы!$H$9</f>
        <v>12.72602939216663</v>
      </c>
      <c r="AB166" s="355">
        <v>12.861372000000001</v>
      </c>
      <c r="AC166" s="355">
        <f>AB166*344.5</f>
        <v>4430.7426540000006</v>
      </c>
      <c r="AD166" s="355">
        <f>R166+U166+X166+AA166</f>
        <v>51.830665896406238</v>
      </c>
      <c r="AE166" s="355">
        <v>12.837987</v>
      </c>
      <c r="AF166" s="355">
        <f>AE166*344.5</f>
        <v>4422.6865214999998</v>
      </c>
      <c r="AG166" s="420">
        <f>AE166*Тарифы!$I$5+AE166*0.15*Тарифы!$I$9</f>
        <v>54.464331956268488</v>
      </c>
      <c r="AH166" s="355">
        <v>14.544053999999999</v>
      </c>
      <c r="AI166" s="355">
        <f>AH166*344.5</f>
        <v>5010.4266029999999</v>
      </c>
      <c r="AJ166" s="420">
        <f>AH166*Тарифы!$J$5+AH166*0.15*Тарифы!$J$9</f>
        <v>64.818410624916069</v>
      </c>
      <c r="AK166" s="355">
        <v>17.97504</v>
      </c>
      <c r="AL166" s="355">
        <f>AK166*344.5</f>
        <v>6192.40128</v>
      </c>
      <c r="AM166" s="420">
        <f>AK166*Тарифы!$K$5+AK166*0.15*Тарифы!$K$9</f>
        <v>84.134342633593761</v>
      </c>
      <c r="AN166" s="355">
        <v>17.221966999999999</v>
      </c>
      <c r="AO166" s="355">
        <f>AN166*344.5</f>
        <v>5932.9676314999997</v>
      </c>
      <c r="AP166" s="420">
        <f>AN166*Тарифы!$L$5+AN166*0.15*Тарифы!$L$9</f>
        <v>84.678048708952161</v>
      </c>
    </row>
    <row r="167" spans="1:42" s="220" customFormat="1" ht="25.5" customHeight="1" outlineLevel="1">
      <c r="A167" s="603"/>
      <c r="B167" s="603"/>
      <c r="C167" s="493" t="s">
        <v>92</v>
      </c>
      <c r="D167" s="486" t="s">
        <v>427</v>
      </c>
      <c r="E167" s="488" t="s">
        <v>117</v>
      </c>
      <c r="F167" s="570">
        <f t="shared" si="103"/>
        <v>26.171098000000001</v>
      </c>
      <c r="G167" s="570"/>
      <c r="H167" s="570"/>
      <c r="I167" s="570"/>
      <c r="J167" s="703"/>
      <c r="K167" s="703"/>
      <c r="L167" s="703"/>
      <c r="M167" s="703"/>
      <c r="N167" s="703">
        <f>M167*344.5</f>
        <v>0</v>
      </c>
      <c r="O167" s="703"/>
      <c r="P167" s="355"/>
      <c r="Q167" s="355">
        <f>P167*344.5</f>
        <v>0</v>
      </c>
      <c r="R167" s="355">
        <f>(P167*Тарифы!$E$5)+(P167*0.15*Тарифы!$E$9)</f>
        <v>0</v>
      </c>
      <c r="S167" s="355"/>
      <c r="T167" s="355">
        <f>S167*344.5</f>
        <v>0</v>
      </c>
      <c r="U167" s="355">
        <f>(S167*Тарифы!$F$5)+(S167*0.15*Тарифы!$F$9)</f>
        <v>0</v>
      </c>
      <c r="V167" s="355"/>
      <c r="W167" s="355">
        <f>V167*344.5</f>
        <v>0</v>
      </c>
      <c r="X167" s="355">
        <f>V167*Тарифы!$G$5+V167*0.15*Тарифы!$G$9</f>
        <v>0</v>
      </c>
      <c r="Y167" s="355">
        <v>0.97400399999999998</v>
      </c>
      <c r="Z167" s="355">
        <f>Y167*344.5</f>
        <v>335.54437799999999</v>
      </c>
      <c r="AA167" s="355">
        <f>Y167*Тарифы!$H$5+Y167*0.15*Тарифы!$H$9</f>
        <v>3.9813253475011581</v>
      </c>
      <c r="AB167" s="355">
        <f>P167+S167+V167+Y167</f>
        <v>0.97400399999999998</v>
      </c>
      <c r="AC167" s="355">
        <f>AB167*344.5</f>
        <v>335.54437799999999</v>
      </c>
      <c r="AD167" s="355">
        <f>R167+U167+X167+AA167</f>
        <v>3.9813253475011581</v>
      </c>
      <c r="AE167" s="355">
        <v>12.576283999999999</v>
      </c>
      <c r="AF167" s="355">
        <f>AE167*344.5</f>
        <v>4332.5298379999995</v>
      </c>
      <c r="AG167" s="355">
        <f>AE167*Тарифы!$I$5+AE167*0.15*Тарифы!$I$9</f>
        <v>53.354073855372192</v>
      </c>
      <c r="AH167" s="355">
        <v>12.620810000000001</v>
      </c>
      <c r="AI167" s="355">
        <f>AH167*344.5</f>
        <v>4347.8690450000004</v>
      </c>
      <c r="AJ167" s="355">
        <f>AH167*Тарифы!$J$5+AH167*0.15*Тарифы!$J$9</f>
        <v>56.247098986228131</v>
      </c>
      <c r="AK167" s="355">
        <v>11.446325999999999</v>
      </c>
      <c r="AL167" s="355">
        <f>AK167*344.5</f>
        <v>3943.2593069999998</v>
      </c>
      <c r="AM167" s="355">
        <f>AK167*Тарифы!$K$5+AK167*0.15*Тарифы!$K$9</f>
        <v>53.575909348730946</v>
      </c>
      <c r="AN167" s="355">
        <v>10.97199</v>
      </c>
      <c r="AO167" s="355">
        <f>AN167*344.5</f>
        <v>3779.850555</v>
      </c>
      <c r="AP167" s="420">
        <f>AN167*Тарифы!$L$5+AN167*0.15*Тарифы!$L$9</f>
        <v>53.947769360731911</v>
      </c>
    </row>
    <row r="168" spans="1:42" s="220" customFormat="1" ht="25.5" customHeight="1" outlineLevel="1">
      <c r="A168" s="603"/>
      <c r="B168" s="603"/>
      <c r="C168" s="720">
        <v>6</v>
      </c>
      <c r="D168" s="883" t="s">
        <v>112</v>
      </c>
      <c r="E168" s="121" t="s">
        <v>117</v>
      </c>
      <c r="F168" s="214">
        <f t="shared" si="103"/>
        <v>0</v>
      </c>
      <c r="G168" s="577"/>
      <c r="H168" s="577"/>
      <c r="I168" s="577"/>
      <c r="J168" s="705"/>
      <c r="K168" s="705"/>
      <c r="L168" s="705"/>
      <c r="M168" s="705"/>
      <c r="N168" s="705"/>
      <c r="O168" s="705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</row>
    <row r="169" spans="1:42" ht="53.25" customHeight="1" outlineLevel="1">
      <c r="A169" s="117"/>
      <c r="B169" s="117"/>
      <c r="C169" s="720"/>
      <c r="D169" s="883"/>
      <c r="E169" s="121" t="s">
        <v>308</v>
      </c>
      <c r="F169" s="214">
        <f t="shared" si="103"/>
        <v>0</v>
      </c>
      <c r="G169" s="577"/>
      <c r="H169" s="577"/>
      <c r="I169" s="577"/>
      <c r="J169" s="705"/>
      <c r="K169" s="705"/>
      <c r="L169" s="705"/>
      <c r="M169" s="705"/>
      <c r="N169" s="705"/>
      <c r="O169" s="705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</row>
    <row r="170" spans="1:42" ht="34.5" customHeight="1" outlineLevel="1">
      <c r="A170" s="912"/>
      <c r="B170" s="912"/>
      <c r="C170" s="720">
        <v>7</v>
      </c>
      <c r="D170" s="883" t="s">
        <v>113</v>
      </c>
      <c r="E170" s="121" t="s">
        <v>117</v>
      </c>
      <c r="F170" s="356">
        <f t="shared" si="103"/>
        <v>0.69418400000000002</v>
      </c>
      <c r="G170" s="611"/>
      <c r="H170" s="611"/>
      <c r="I170" s="611"/>
      <c r="J170" s="701">
        <f t="shared" ref="J170:O170" si="135">J172</f>
        <v>0.151949</v>
      </c>
      <c r="K170" s="701">
        <f t="shared" si="135"/>
        <v>52.346430499999997</v>
      </c>
      <c r="L170" s="701">
        <f t="shared" si="135"/>
        <v>0.4940931367345</v>
      </c>
      <c r="M170" s="701">
        <f t="shared" si="135"/>
        <v>0.13153200000000001</v>
      </c>
      <c r="N170" s="701">
        <f t="shared" si="135"/>
        <v>45.312774000000005</v>
      </c>
      <c r="O170" s="701">
        <f t="shared" si="135"/>
        <v>0.39951880161860653</v>
      </c>
      <c r="P170" s="356">
        <f>P172</f>
        <v>0</v>
      </c>
      <c r="Q170" s="356">
        <f t="shared" ref="Q170:AP170" si="136">Q172</f>
        <v>0</v>
      </c>
      <c r="R170" s="356">
        <f t="shared" si="136"/>
        <v>0</v>
      </c>
      <c r="S170" s="356">
        <f t="shared" si="136"/>
        <v>4.7920000000000003E-3</v>
      </c>
      <c r="T170" s="356">
        <f t="shared" si="136"/>
        <v>1.650844</v>
      </c>
      <c r="U170" s="356">
        <f t="shared" si="136"/>
        <v>1.6409638461004523E-2</v>
      </c>
      <c r="V170" s="356">
        <f t="shared" si="136"/>
        <v>6.8134E-2</v>
      </c>
      <c r="W170" s="356">
        <f t="shared" si="136"/>
        <v>23.472162999999998</v>
      </c>
      <c r="X170" s="356">
        <f t="shared" si="136"/>
        <v>0.24666425412720375</v>
      </c>
      <c r="Y170" s="356">
        <f t="shared" si="136"/>
        <v>6.3975000000000004E-2</v>
      </c>
      <c r="Z170" s="356">
        <f t="shared" si="136"/>
        <v>22.0393875</v>
      </c>
      <c r="AA170" s="356">
        <f t="shared" si="136"/>
        <v>0.232443770924643</v>
      </c>
      <c r="AB170" s="356">
        <f t="shared" si="136"/>
        <v>0.13690099999999999</v>
      </c>
      <c r="AC170" s="356">
        <f t="shared" si="136"/>
        <v>47.162394499999998</v>
      </c>
      <c r="AD170" s="356">
        <f t="shared" si="136"/>
        <v>0.49551766351285131</v>
      </c>
      <c r="AE170" s="701">
        <f t="shared" si="136"/>
        <v>0.13690099999999999</v>
      </c>
      <c r="AF170" s="701">
        <f t="shared" si="136"/>
        <v>47.162394499999998</v>
      </c>
      <c r="AG170" s="701">
        <f t="shared" si="136"/>
        <v>0.51700081753565719</v>
      </c>
      <c r="AH170" s="701">
        <f t="shared" si="136"/>
        <v>0.13690099999999999</v>
      </c>
      <c r="AI170" s="701">
        <f t="shared" si="136"/>
        <v>47.162394499999998</v>
      </c>
      <c r="AJ170" s="701">
        <f t="shared" si="136"/>
        <v>0.54288124009264394</v>
      </c>
      <c r="AK170" s="701">
        <f t="shared" si="136"/>
        <v>0.13690099999999999</v>
      </c>
      <c r="AL170" s="701">
        <f t="shared" si="136"/>
        <v>47.162394499999998</v>
      </c>
      <c r="AM170" s="701">
        <f t="shared" si="136"/>
        <v>0.57022935348818049</v>
      </c>
      <c r="AN170" s="701">
        <f t="shared" si="136"/>
        <v>0.13690099999999999</v>
      </c>
      <c r="AO170" s="701">
        <f t="shared" si="136"/>
        <v>47.162394499999998</v>
      </c>
      <c r="AP170" s="701">
        <f t="shared" si="136"/>
        <v>0.59912829435074089</v>
      </c>
    </row>
    <row r="171" spans="1:42" ht="29.25" customHeight="1" outlineLevel="1">
      <c r="A171" s="885"/>
      <c r="B171" s="885"/>
      <c r="C171" s="720"/>
      <c r="D171" s="883"/>
      <c r="E171" s="121" t="s">
        <v>308</v>
      </c>
      <c r="F171" s="454">
        <f t="shared" si="103"/>
        <v>0</v>
      </c>
      <c r="G171" s="612"/>
      <c r="H171" s="612"/>
      <c r="I171" s="612"/>
      <c r="J171" s="702"/>
      <c r="K171" s="702"/>
      <c r="L171" s="702"/>
      <c r="M171" s="702"/>
      <c r="N171" s="702"/>
      <c r="O171" s="702"/>
      <c r="P171" s="454"/>
      <c r="Q171" s="454"/>
      <c r="R171" s="454"/>
      <c r="S171" s="454"/>
      <c r="T171" s="454"/>
      <c r="U171" s="454"/>
      <c r="V171" s="454"/>
      <c r="W171" s="454"/>
      <c r="X171" s="454"/>
      <c r="Y171" s="454"/>
      <c r="Z171" s="454"/>
      <c r="AA171" s="454"/>
      <c r="AB171" s="454"/>
      <c r="AC171" s="454"/>
      <c r="AD171" s="454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  <c r="AO171" s="702"/>
      <c r="AP171" s="702"/>
    </row>
    <row r="172" spans="1:42" ht="20.25" customHeight="1" outlineLevel="1">
      <c r="A172" s="912"/>
      <c r="B172" s="912"/>
      <c r="C172" s="881" t="s">
        <v>174</v>
      </c>
      <c r="D172" s="883" t="s">
        <v>428</v>
      </c>
      <c r="E172" s="496" t="s">
        <v>117</v>
      </c>
      <c r="F172" s="470">
        <f t="shared" si="103"/>
        <v>0.69418400000000002</v>
      </c>
      <c r="G172" s="610"/>
      <c r="H172" s="610"/>
      <c r="I172" s="610"/>
      <c r="J172" s="703">
        <v>0.151949</v>
      </c>
      <c r="K172" s="703">
        <f>J172*344.5</f>
        <v>52.346430499999997</v>
      </c>
      <c r="L172" s="703">
        <v>0.4940931367345</v>
      </c>
      <c r="M172" s="701">
        <v>0.13153200000000001</v>
      </c>
      <c r="N172" s="703">
        <f>M172*344.5</f>
        <v>45.312774000000005</v>
      </c>
      <c r="O172" s="701">
        <v>0.39951880161860653</v>
      </c>
      <c r="P172" s="356">
        <v>0</v>
      </c>
      <c r="Q172" s="355">
        <f>P172*344.5</f>
        <v>0</v>
      </c>
      <c r="R172" s="356">
        <f>P172*Тарифы!$E$5</f>
        <v>0</v>
      </c>
      <c r="S172" s="356">
        <v>4.7920000000000003E-3</v>
      </c>
      <c r="T172" s="355">
        <f>S172*344.5</f>
        <v>1.650844</v>
      </c>
      <c r="U172" s="356">
        <f>S172*Тарифы!$F$5</f>
        <v>1.6409638461004523E-2</v>
      </c>
      <c r="V172" s="356">
        <v>6.8134E-2</v>
      </c>
      <c r="W172" s="355">
        <f>V172*344.5</f>
        <v>23.472162999999998</v>
      </c>
      <c r="X172" s="356">
        <f>V172*Тарифы!$G$5</f>
        <v>0.24666425412720375</v>
      </c>
      <c r="Y172" s="356">
        <v>6.3975000000000004E-2</v>
      </c>
      <c r="Z172" s="355">
        <f>Y172*344.5</f>
        <v>22.0393875</v>
      </c>
      <c r="AA172" s="355">
        <f>Y172*Тарифы!$H$5</f>
        <v>0.232443770924643</v>
      </c>
      <c r="AB172" s="355">
        <v>0.13690099999999999</v>
      </c>
      <c r="AC172" s="355">
        <f>AB172*344.5</f>
        <v>47.162394499999998</v>
      </c>
      <c r="AD172" s="355">
        <f>R172+U172+X172+AA172</f>
        <v>0.49551766351285131</v>
      </c>
      <c r="AE172" s="703">
        <v>0.13690099999999999</v>
      </c>
      <c r="AF172" s="703">
        <v>47.162394499999998</v>
      </c>
      <c r="AG172" s="706">
        <f>AE172*[10]Тарифы!$I$5</f>
        <v>0.51700081753565719</v>
      </c>
      <c r="AH172" s="703">
        <v>0.13690099999999999</v>
      </c>
      <c r="AI172" s="703">
        <f>AH172*344.5</f>
        <v>47.162394499999998</v>
      </c>
      <c r="AJ172" s="706">
        <f>AH172*[10]Тарифы!$J$5</f>
        <v>0.54288124009264394</v>
      </c>
      <c r="AK172" s="703">
        <v>0.13690099999999999</v>
      </c>
      <c r="AL172" s="703">
        <f>AK172*344.5</f>
        <v>47.162394499999998</v>
      </c>
      <c r="AM172" s="706">
        <f>AK172*[10]Тарифы!$K$5</f>
        <v>0.57022935348818049</v>
      </c>
      <c r="AN172" s="703">
        <v>0.13690099999999999</v>
      </c>
      <c r="AO172" s="703">
        <f>AN172*344.5</f>
        <v>47.162394499999998</v>
      </c>
      <c r="AP172" s="706">
        <f>AN172*[10]Тарифы!$L$5</f>
        <v>0.59912829435074089</v>
      </c>
    </row>
    <row r="173" spans="1:42" ht="20.25" customHeight="1" outlineLevel="1">
      <c r="A173" s="885"/>
      <c r="B173" s="885"/>
      <c r="C173" s="882"/>
      <c r="D173" s="883"/>
      <c r="E173" s="496" t="s">
        <v>308</v>
      </c>
      <c r="F173" s="577">
        <f t="shared" si="103"/>
        <v>0</v>
      </c>
      <c r="G173" s="577"/>
      <c r="H173" s="577"/>
      <c r="I173" s="577"/>
      <c r="J173" s="705"/>
      <c r="K173" s="705"/>
      <c r="L173" s="705"/>
      <c r="M173" s="705"/>
      <c r="N173" s="705"/>
      <c r="O173" s="705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  <c r="AA173" s="577"/>
      <c r="AB173" s="577"/>
      <c r="AC173" s="577"/>
      <c r="AD173" s="577"/>
      <c r="AE173" s="577"/>
      <c r="AF173" s="577"/>
      <c r="AG173" s="577"/>
      <c r="AH173" s="577"/>
      <c r="AI173" s="577"/>
      <c r="AJ173" s="577"/>
      <c r="AK173" s="577"/>
      <c r="AL173" s="577"/>
      <c r="AM173" s="577"/>
      <c r="AN173" s="577"/>
      <c r="AO173" s="577"/>
      <c r="AP173" s="577"/>
    </row>
    <row r="174" spans="1:42" s="116" customFormat="1" ht="63" outlineLevel="1">
      <c r="A174" s="210"/>
      <c r="B174" s="210"/>
      <c r="C174" s="357">
        <v>8</v>
      </c>
      <c r="D174" s="604" t="s">
        <v>314</v>
      </c>
      <c r="E174" s="121" t="s">
        <v>308</v>
      </c>
      <c r="F174" s="214">
        <f t="shared" si="103"/>
        <v>0</v>
      </c>
      <c r="G174" s="577"/>
      <c r="H174" s="577"/>
      <c r="I174" s="577"/>
      <c r="J174" s="705"/>
      <c r="K174" s="705"/>
      <c r="L174" s="705"/>
      <c r="M174" s="705"/>
      <c r="N174" s="705"/>
      <c r="O174" s="705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</row>
    <row r="175" spans="1:42" ht="16.5" outlineLevel="1" thickBot="1">
      <c r="A175" s="432"/>
      <c r="B175" s="432"/>
      <c r="C175" s="432"/>
      <c r="D175" s="433" t="s">
        <v>13</v>
      </c>
      <c r="E175" s="432"/>
      <c r="F175" s="91">
        <f t="shared" ref="F175:O175" si="137">F155+F165+F170</f>
        <v>96.924155731759413</v>
      </c>
      <c r="G175" s="609"/>
      <c r="H175" s="609"/>
      <c r="I175" s="609"/>
      <c r="J175" s="91">
        <f t="shared" si="137"/>
        <v>22.077392992759389</v>
      </c>
      <c r="K175" s="91">
        <f t="shared" si="137"/>
        <v>7605.6618860056096</v>
      </c>
      <c r="L175" s="91">
        <f t="shared" si="137"/>
        <v>73.742833559512476</v>
      </c>
      <c r="M175" s="91">
        <f t="shared" si="137"/>
        <v>7.7398767389999996</v>
      </c>
      <c r="N175" s="91">
        <f t="shared" si="137"/>
        <v>2666.3875365854997</v>
      </c>
      <c r="O175" s="91">
        <f t="shared" si="137"/>
        <v>23.180859413124651</v>
      </c>
      <c r="P175" s="119">
        <f>P155+P165+P170</f>
        <v>3.4878830000000001</v>
      </c>
      <c r="Q175" s="91">
        <f t="shared" ref="Q175:AP175" si="138">Q155+Q165+Q170</f>
        <v>1201.5756934999999</v>
      </c>
      <c r="R175" s="91">
        <f t="shared" si="138"/>
        <v>14.12691533936693</v>
      </c>
      <c r="S175" s="119">
        <f t="shared" si="138"/>
        <v>2.5245110000000004</v>
      </c>
      <c r="T175" s="91">
        <f t="shared" si="138"/>
        <v>869.69403950000003</v>
      </c>
      <c r="U175" s="91">
        <f t="shared" si="138"/>
        <v>9.7665018119829998</v>
      </c>
      <c r="V175" s="119">
        <f t="shared" si="138"/>
        <v>3.8797520000000003</v>
      </c>
      <c r="W175" s="91">
        <f t="shared" si="138"/>
        <v>1336.5745639999998</v>
      </c>
      <c r="X175" s="91">
        <f t="shared" si="138"/>
        <v>15.726647394862288</v>
      </c>
      <c r="Y175" s="119">
        <f t="shared" si="138"/>
        <v>4.1750430000000005</v>
      </c>
      <c r="Z175" s="91">
        <f t="shared" si="138"/>
        <v>1438.3023134999999</v>
      </c>
      <c r="AA175" s="91">
        <f t="shared" si="138"/>
        <v>17.026010715305208</v>
      </c>
      <c r="AB175" s="119">
        <f t="shared" si="138"/>
        <v>14.067189000000003</v>
      </c>
      <c r="AC175" s="91">
        <f t="shared" si="138"/>
        <v>4846.1466105</v>
      </c>
      <c r="AD175" s="91">
        <f t="shared" si="138"/>
        <v>56.646075261517424</v>
      </c>
      <c r="AE175" s="119">
        <f t="shared" si="138"/>
        <v>25.644552000000001</v>
      </c>
      <c r="AF175" s="91">
        <f t="shared" si="138"/>
        <v>8834.548163999998</v>
      </c>
      <c r="AG175" s="91">
        <f t="shared" si="138"/>
        <v>108.68805223688906</v>
      </c>
      <c r="AH175" s="119">
        <f t="shared" si="138"/>
        <v>27.395145000000003</v>
      </c>
      <c r="AI175" s="91">
        <f t="shared" si="138"/>
        <v>9437.627452499999</v>
      </c>
      <c r="AJ175" s="91">
        <f t="shared" si="138"/>
        <v>121.97868946264107</v>
      </c>
      <c r="AK175" s="119">
        <f t="shared" si="138"/>
        <v>29.651647000000001</v>
      </c>
      <c r="AL175" s="91">
        <f t="shared" si="138"/>
        <v>10214.9923915</v>
      </c>
      <c r="AM175" s="91">
        <f t="shared" si="138"/>
        <v>138.66943406098454</v>
      </c>
      <c r="AN175" s="119">
        <f t="shared" si="138"/>
        <v>28.424237999999999</v>
      </c>
      <c r="AO175" s="91">
        <f t="shared" si="138"/>
        <v>9792.1499910000002</v>
      </c>
      <c r="AP175" s="91">
        <f t="shared" si="138"/>
        <v>139.63361102043962</v>
      </c>
    </row>
    <row r="176" spans="1:42" s="116" customFormat="1" ht="15.75" thickBot="1">
      <c r="A176" s="924" t="s">
        <v>323</v>
      </c>
      <c r="B176" s="925"/>
      <c r="C176" s="925"/>
      <c r="D176" s="925"/>
      <c r="E176" s="925"/>
      <c r="F176" s="925"/>
      <c r="G176" s="925"/>
      <c r="H176" s="925"/>
      <c r="I176" s="925"/>
      <c r="J176" s="925"/>
      <c r="K176" s="925"/>
      <c r="L176" s="925"/>
      <c r="M176" s="925"/>
      <c r="N176" s="925"/>
      <c r="O176" s="925"/>
      <c r="P176" s="925"/>
      <c r="Q176" s="925"/>
      <c r="R176" s="925"/>
      <c r="S176" s="925"/>
      <c r="T176" s="925"/>
      <c r="U176" s="925"/>
      <c r="V176" s="925"/>
      <c r="W176" s="925"/>
      <c r="X176" s="925"/>
      <c r="Y176" s="925"/>
      <c r="Z176" s="925"/>
      <c r="AA176" s="925"/>
      <c r="AB176" s="925"/>
      <c r="AC176" s="925"/>
      <c r="AD176" s="925"/>
      <c r="AE176" s="925"/>
      <c r="AF176" s="925"/>
      <c r="AG176" s="925"/>
      <c r="AH176" s="925"/>
      <c r="AI176" s="925"/>
      <c r="AJ176" s="925"/>
      <c r="AK176" s="925"/>
      <c r="AL176" s="925"/>
      <c r="AM176" s="925"/>
      <c r="AN176" s="925"/>
      <c r="AO176" s="925"/>
      <c r="AP176" s="926"/>
    </row>
    <row r="177" spans="1:42" ht="35.25" customHeight="1" outlineLevel="1">
      <c r="A177" s="895"/>
      <c r="B177" s="895"/>
      <c r="C177" s="749">
        <v>1</v>
      </c>
      <c r="D177" s="923" t="s">
        <v>108</v>
      </c>
      <c r="E177" s="84" t="s">
        <v>117</v>
      </c>
      <c r="F177" s="356">
        <f t="shared" ref="F177:F198" si="139">AB177+AE177+AH177+M177+J177</f>
        <v>0.45423091559999834</v>
      </c>
      <c r="G177" s="611"/>
      <c r="H177" s="611"/>
      <c r="I177" s="611"/>
      <c r="J177" s="701">
        <v>8.9146915599998308E-2</v>
      </c>
      <c r="K177" s="701">
        <f>J177*344.5</f>
        <v>30.711112424199417</v>
      </c>
      <c r="L177" s="701">
        <v>0.25638357504643861</v>
      </c>
      <c r="M177" s="701">
        <v>0</v>
      </c>
      <c r="N177" s="701">
        <f t="shared" ref="N177" si="140">N179+N181</f>
        <v>0</v>
      </c>
      <c r="O177" s="701">
        <v>0</v>
      </c>
      <c r="P177" s="356">
        <f>P179+P181</f>
        <v>3.0424E-2</v>
      </c>
      <c r="Q177" s="356">
        <f t="shared" ref="Q177:AP177" si="141">Q179+Q181</f>
        <v>10.481068</v>
      </c>
      <c r="R177" s="356">
        <f t="shared" si="141"/>
        <v>9.9302733172867821E-2</v>
      </c>
      <c r="S177" s="356">
        <f t="shared" si="141"/>
        <v>3.0424E-2</v>
      </c>
      <c r="T177" s="356">
        <f t="shared" si="141"/>
        <v>10.481068</v>
      </c>
      <c r="U177" s="356">
        <f t="shared" si="141"/>
        <v>9.3354565037835749E-2</v>
      </c>
      <c r="V177" s="356">
        <f t="shared" si="141"/>
        <v>3.0424E-2</v>
      </c>
      <c r="W177" s="356">
        <f t="shared" si="141"/>
        <v>10.481068</v>
      </c>
      <c r="X177" s="356">
        <f t="shared" si="141"/>
        <v>9.9036608695748873E-2</v>
      </c>
      <c r="Y177" s="356">
        <f t="shared" si="141"/>
        <v>3.0424E-2</v>
      </c>
      <c r="Z177" s="356">
        <f t="shared" si="141"/>
        <v>10.481068</v>
      </c>
      <c r="AA177" s="356">
        <f t="shared" si="141"/>
        <v>0.1001799446350346</v>
      </c>
      <c r="AB177" s="356">
        <f t="shared" si="141"/>
        <v>0.121696</v>
      </c>
      <c r="AC177" s="356">
        <f t="shared" si="141"/>
        <v>41.924272000000002</v>
      </c>
      <c r="AD177" s="356">
        <f t="shared" si="141"/>
        <v>0.39187385154148707</v>
      </c>
      <c r="AE177" s="356">
        <f t="shared" si="141"/>
        <v>0.12169400000000001</v>
      </c>
      <c r="AF177" s="356">
        <f t="shared" si="141"/>
        <v>41.923583000000008</v>
      </c>
      <c r="AG177" s="356">
        <f t="shared" si="141"/>
        <v>0.41559352857987952</v>
      </c>
      <c r="AH177" s="356">
        <f t="shared" si="141"/>
        <v>0.12169400000000001</v>
      </c>
      <c r="AI177" s="356">
        <f t="shared" si="141"/>
        <v>41.923583000000008</v>
      </c>
      <c r="AJ177" s="356">
        <f t="shared" si="141"/>
        <v>0.43673664413998931</v>
      </c>
      <c r="AK177" s="356">
        <f t="shared" si="141"/>
        <v>0.12169400000000001</v>
      </c>
      <c r="AL177" s="356">
        <f t="shared" si="141"/>
        <v>41.923583000000008</v>
      </c>
      <c r="AM177" s="356">
        <f t="shared" si="141"/>
        <v>0.45896040241982072</v>
      </c>
      <c r="AN177" s="356">
        <f t="shared" si="141"/>
        <v>0.12169400000000001</v>
      </c>
      <c r="AO177" s="356">
        <f t="shared" si="141"/>
        <v>41.923583000000008</v>
      </c>
      <c r="AP177" s="356">
        <f t="shared" si="141"/>
        <v>0.48232199960004346</v>
      </c>
    </row>
    <row r="178" spans="1:42" ht="27.75" customHeight="1" outlineLevel="1">
      <c r="A178" s="885"/>
      <c r="B178" s="885"/>
      <c r="C178" s="720"/>
      <c r="D178" s="914"/>
      <c r="E178" s="86" t="s">
        <v>308</v>
      </c>
      <c r="F178" s="454">
        <f t="shared" si="139"/>
        <v>0</v>
      </c>
      <c r="G178" s="612"/>
      <c r="H178" s="612"/>
      <c r="I178" s="612"/>
      <c r="J178" s="702"/>
      <c r="K178" s="702"/>
      <c r="L178" s="702"/>
      <c r="M178" s="702"/>
      <c r="N178" s="702"/>
      <c r="O178" s="702"/>
      <c r="P178" s="454"/>
      <c r="Q178" s="454"/>
      <c r="R178" s="454"/>
      <c r="S178" s="454"/>
      <c r="T178" s="454"/>
      <c r="U178" s="454"/>
      <c r="V178" s="454"/>
      <c r="W178" s="454"/>
      <c r="X178" s="454"/>
      <c r="Y178" s="454"/>
      <c r="Z178" s="454"/>
      <c r="AA178" s="454"/>
      <c r="AB178" s="454"/>
      <c r="AC178" s="454"/>
      <c r="AD178" s="454"/>
      <c r="AE178" s="454"/>
      <c r="AF178" s="454"/>
      <c r="AG178" s="454"/>
      <c r="AH178" s="454"/>
      <c r="AI178" s="454"/>
      <c r="AJ178" s="454"/>
      <c r="AK178" s="454"/>
      <c r="AL178" s="454"/>
      <c r="AM178" s="454"/>
      <c r="AN178" s="454"/>
      <c r="AO178" s="454"/>
      <c r="AP178" s="454"/>
    </row>
    <row r="179" spans="1:42" ht="15" customHeight="1" outlineLevel="1">
      <c r="A179" s="912"/>
      <c r="B179" s="912"/>
      <c r="C179" s="886" t="s">
        <v>44</v>
      </c>
      <c r="D179" s="887" t="s">
        <v>375</v>
      </c>
      <c r="E179" s="270" t="s">
        <v>117</v>
      </c>
      <c r="F179" s="470">
        <f t="shared" si="139"/>
        <v>6.0479999999999996E-3</v>
      </c>
      <c r="G179" s="610"/>
      <c r="H179" s="610"/>
      <c r="I179" s="610"/>
      <c r="J179" s="703"/>
      <c r="K179" s="703"/>
      <c r="L179" s="703"/>
      <c r="M179" s="701"/>
      <c r="N179" s="701"/>
      <c r="O179" s="701"/>
      <c r="P179" s="356">
        <v>5.04E-4</v>
      </c>
      <c r="Q179" s="355">
        <f>P179*344.5</f>
        <v>0.173628</v>
      </c>
      <c r="R179" s="356">
        <f>P179*Тарифы!$E$4</f>
        <v>1.6450360741232376E-3</v>
      </c>
      <c r="S179" s="356">
        <v>5.04E-4</v>
      </c>
      <c r="T179" s="355">
        <f>S179*344.5</f>
        <v>0.173628</v>
      </c>
      <c r="U179" s="356">
        <f>S179*Тарифы!$F$4</f>
        <v>1.5464994997064563E-3</v>
      </c>
      <c r="V179" s="356">
        <v>5.04E-4</v>
      </c>
      <c r="W179" s="355">
        <f>V179*344.5</f>
        <v>0.173628</v>
      </c>
      <c r="X179" s="356">
        <f>V179*Тарифы!$G$4</f>
        <v>1.6406274908840862E-3</v>
      </c>
      <c r="Y179" s="356">
        <v>5.04E-4</v>
      </c>
      <c r="Z179" s="355">
        <f>Y179*344.5</f>
        <v>0.173628</v>
      </c>
      <c r="AA179" s="355">
        <f>Y179*Тарифы!$H$4</f>
        <v>1.6595678443353089E-3</v>
      </c>
      <c r="AB179" s="355">
        <v>2.016E-3</v>
      </c>
      <c r="AC179" s="355">
        <f>AB179*344.5</f>
        <v>0.69451200000000002</v>
      </c>
      <c r="AD179" s="355">
        <f>R179+U179+X179+AA179</f>
        <v>6.4917309090490889E-3</v>
      </c>
      <c r="AE179" s="355">
        <v>2.016E-3</v>
      </c>
      <c r="AF179" s="355">
        <f>AE179*344.5</f>
        <v>0.69451200000000002</v>
      </c>
      <c r="AG179" s="420">
        <f>AE179*Тарифы!$I$4</f>
        <v>6.8847811199980033E-3</v>
      </c>
      <c r="AH179" s="355">
        <v>2.016E-3</v>
      </c>
      <c r="AI179" s="355">
        <f>AH179*344.5</f>
        <v>0.69451200000000002</v>
      </c>
      <c r="AJ179" s="420">
        <f>AH179*Тарифы!$J$4</f>
        <v>7.2350409599998217E-3</v>
      </c>
      <c r="AK179" s="355">
        <v>2.016E-3</v>
      </c>
      <c r="AL179" s="355">
        <f>AK179*344.5</f>
        <v>0.69451200000000002</v>
      </c>
      <c r="AM179" s="420">
        <f>AK179*Тарифы!$K$4</f>
        <v>7.60320287999703E-3</v>
      </c>
      <c r="AN179" s="355">
        <v>2.016E-3</v>
      </c>
      <c r="AO179" s="355">
        <f>AN179*344.5</f>
        <v>0.69451200000000002</v>
      </c>
      <c r="AP179" s="420">
        <f>AN179*Тарифы!$L$4</f>
        <v>7.990214400000719E-3</v>
      </c>
    </row>
    <row r="180" spans="1:42" ht="15" customHeight="1" outlineLevel="1">
      <c r="A180" s="885"/>
      <c r="B180" s="885"/>
      <c r="C180" s="781"/>
      <c r="D180" s="888"/>
      <c r="E180" s="270" t="s">
        <v>308</v>
      </c>
      <c r="F180" s="448">
        <f t="shared" si="139"/>
        <v>0</v>
      </c>
      <c r="G180" s="568"/>
      <c r="H180" s="568"/>
      <c r="I180" s="568"/>
      <c r="J180" s="704"/>
      <c r="K180" s="704"/>
      <c r="L180" s="704"/>
      <c r="M180" s="704"/>
      <c r="N180" s="704"/>
      <c r="O180" s="704"/>
      <c r="P180" s="448"/>
      <c r="Q180" s="448"/>
      <c r="R180" s="448"/>
      <c r="S180" s="448"/>
      <c r="T180" s="448"/>
      <c r="U180" s="448"/>
      <c r="V180" s="448"/>
      <c r="W180" s="448"/>
      <c r="X180" s="448"/>
      <c r="Y180" s="448"/>
      <c r="Z180" s="448"/>
      <c r="AA180" s="448"/>
      <c r="AB180" s="448"/>
      <c r="AC180" s="448"/>
      <c r="AD180" s="448"/>
      <c r="AE180" s="448"/>
      <c r="AF180" s="448"/>
      <c r="AG180" s="448"/>
      <c r="AH180" s="448"/>
      <c r="AI180" s="448"/>
      <c r="AJ180" s="448"/>
      <c r="AK180" s="448"/>
      <c r="AL180" s="448"/>
      <c r="AM180" s="448"/>
      <c r="AN180" s="448"/>
      <c r="AO180" s="448"/>
      <c r="AP180" s="448"/>
    </row>
    <row r="181" spans="1:42" s="220" customFormat="1" ht="15" customHeight="1" outlineLevel="1">
      <c r="A181" s="912"/>
      <c r="B181" s="912"/>
      <c r="C181" s="886" t="s">
        <v>45</v>
      </c>
      <c r="D181" s="887" t="s">
        <v>380</v>
      </c>
      <c r="E181" s="270" t="s">
        <v>117</v>
      </c>
      <c r="F181" s="470">
        <f t="shared" si="139"/>
        <v>0.35903600000000002</v>
      </c>
      <c r="G181" s="610"/>
      <c r="H181" s="610"/>
      <c r="I181" s="610"/>
      <c r="J181" s="703"/>
      <c r="K181" s="703"/>
      <c r="L181" s="703"/>
      <c r="M181" s="701"/>
      <c r="N181" s="701"/>
      <c r="O181" s="701"/>
      <c r="P181" s="356">
        <v>2.9919999999999999E-2</v>
      </c>
      <c r="Q181" s="355">
        <f>P181*344.5</f>
        <v>10.30744</v>
      </c>
      <c r="R181" s="356">
        <f>P181*Тарифы!$E$4</f>
        <v>9.7657697098744584E-2</v>
      </c>
      <c r="S181" s="356">
        <v>2.9919999999999999E-2</v>
      </c>
      <c r="T181" s="355">
        <f>S181*344.5</f>
        <v>10.30744</v>
      </c>
      <c r="U181" s="356">
        <f>S181*Тарифы!$F$4</f>
        <v>9.1808065538129299E-2</v>
      </c>
      <c r="V181" s="356">
        <v>2.9919999999999999E-2</v>
      </c>
      <c r="W181" s="355">
        <f>V181*344.5</f>
        <v>10.30744</v>
      </c>
      <c r="X181" s="356">
        <f>V181*Тарифы!$G$4</f>
        <v>9.7395981204864784E-2</v>
      </c>
      <c r="Y181" s="356">
        <v>2.9919999999999999E-2</v>
      </c>
      <c r="Z181" s="355">
        <f>Y181*344.5</f>
        <v>10.30744</v>
      </c>
      <c r="AA181" s="355">
        <f>Y181*Тарифы!$H$4</f>
        <v>9.8520376790699291E-2</v>
      </c>
      <c r="AB181" s="355">
        <v>0.11967999999999999</v>
      </c>
      <c r="AC181" s="355">
        <f>AB181*344.5</f>
        <v>41.229759999999999</v>
      </c>
      <c r="AD181" s="355">
        <f>R181+U181+X181+AA181</f>
        <v>0.38538212063243799</v>
      </c>
      <c r="AE181" s="355">
        <v>0.11967800000000001</v>
      </c>
      <c r="AF181" s="355">
        <f>AE181*344.5</f>
        <v>41.229071000000005</v>
      </c>
      <c r="AG181" s="420">
        <f>AE181*Тарифы!$I$4</f>
        <v>0.40870874745988151</v>
      </c>
      <c r="AH181" s="355">
        <v>0.11967800000000001</v>
      </c>
      <c r="AI181" s="355">
        <f>AH181*344.5</f>
        <v>41.229071000000005</v>
      </c>
      <c r="AJ181" s="420">
        <f>AH181*Тарифы!$J$4</f>
        <v>0.42950160317998948</v>
      </c>
      <c r="AK181" s="355">
        <v>0.11967800000000001</v>
      </c>
      <c r="AL181" s="355">
        <f>AK181*344.5</f>
        <v>41.229071000000005</v>
      </c>
      <c r="AM181" s="420">
        <f>AK181*Тарифы!$K$4</f>
        <v>0.45135719953982367</v>
      </c>
      <c r="AN181" s="355">
        <v>0.11967800000000001</v>
      </c>
      <c r="AO181" s="355">
        <f>AN181*344.5</f>
        <v>41.229071000000005</v>
      </c>
      <c r="AP181" s="420">
        <f>AN181*Тарифы!$L$4</f>
        <v>0.47433178520004277</v>
      </c>
    </row>
    <row r="182" spans="1:42" s="220" customFormat="1" ht="15" customHeight="1" outlineLevel="1">
      <c r="A182" s="885"/>
      <c r="B182" s="885"/>
      <c r="C182" s="781"/>
      <c r="D182" s="888"/>
      <c r="E182" s="270" t="s">
        <v>308</v>
      </c>
      <c r="F182" s="448">
        <f t="shared" si="139"/>
        <v>0</v>
      </c>
      <c r="G182" s="568"/>
      <c r="H182" s="568"/>
      <c r="I182" s="568"/>
      <c r="J182" s="704"/>
      <c r="K182" s="704"/>
      <c r="L182" s="704"/>
      <c r="M182" s="704"/>
      <c r="N182" s="704"/>
      <c r="O182" s="704"/>
      <c r="P182" s="448"/>
      <c r="Q182" s="448"/>
      <c r="R182" s="448"/>
      <c r="S182" s="448"/>
      <c r="T182" s="448"/>
      <c r="U182" s="448"/>
      <c r="V182" s="448"/>
      <c r="W182" s="448"/>
      <c r="X182" s="448"/>
      <c r="Y182" s="448"/>
      <c r="Z182" s="448"/>
      <c r="AA182" s="448"/>
      <c r="AB182" s="448"/>
      <c r="AC182" s="448"/>
      <c r="AD182" s="448"/>
      <c r="AE182" s="448"/>
      <c r="AF182" s="448"/>
      <c r="AG182" s="448"/>
      <c r="AH182" s="448"/>
      <c r="AI182" s="448"/>
      <c r="AJ182" s="448"/>
      <c r="AK182" s="448"/>
      <c r="AL182" s="448"/>
      <c r="AM182" s="448"/>
      <c r="AN182" s="448"/>
      <c r="AO182" s="448"/>
      <c r="AP182" s="448"/>
    </row>
    <row r="183" spans="1:42" ht="15" customHeight="1" outlineLevel="1">
      <c r="A183" s="912"/>
      <c r="B183" s="912"/>
      <c r="C183" s="720">
        <v>2</v>
      </c>
      <c r="D183" s="883" t="s">
        <v>109</v>
      </c>
      <c r="E183" s="121" t="s">
        <v>117</v>
      </c>
      <c r="F183" s="222">
        <f t="shared" si="139"/>
        <v>0</v>
      </c>
      <c r="G183" s="568"/>
      <c r="H183" s="568"/>
      <c r="I183" s="568"/>
      <c r="J183" s="704"/>
      <c r="K183" s="704"/>
      <c r="L183" s="704"/>
      <c r="M183" s="704"/>
      <c r="N183" s="704"/>
      <c r="O183" s="704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</row>
    <row r="184" spans="1:42" ht="15" customHeight="1" outlineLevel="1">
      <c r="A184" s="885"/>
      <c r="B184" s="885"/>
      <c r="C184" s="720"/>
      <c r="D184" s="883"/>
      <c r="E184" s="121" t="s">
        <v>308</v>
      </c>
      <c r="F184" s="214">
        <f t="shared" si="139"/>
        <v>0</v>
      </c>
      <c r="G184" s="577"/>
      <c r="H184" s="577"/>
      <c r="I184" s="577"/>
      <c r="J184" s="705"/>
      <c r="K184" s="705"/>
      <c r="L184" s="705"/>
      <c r="M184" s="705"/>
      <c r="N184" s="705"/>
      <c r="O184" s="705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4"/>
    </row>
    <row r="185" spans="1:42" ht="29.25" customHeight="1" outlineLevel="1">
      <c r="A185" s="912"/>
      <c r="B185" s="912"/>
      <c r="C185" s="720">
        <v>3</v>
      </c>
      <c r="D185" s="915" t="s">
        <v>110</v>
      </c>
      <c r="E185" s="121" t="s">
        <v>117</v>
      </c>
      <c r="F185" s="214">
        <f t="shared" si="139"/>
        <v>0</v>
      </c>
      <c r="G185" s="577"/>
      <c r="H185" s="577"/>
      <c r="I185" s="577"/>
      <c r="J185" s="705"/>
      <c r="K185" s="705"/>
      <c r="L185" s="705"/>
      <c r="M185" s="705"/>
      <c r="N185" s="705"/>
      <c r="O185" s="705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</row>
    <row r="186" spans="1:42" ht="27.75" customHeight="1" outlineLevel="1">
      <c r="A186" s="885"/>
      <c r="B186" s="885"/>
      <c r="C186" s="720"/>
      <c r="D186" s="915"/>
      <c r="E186" s="121" t="s">
        <v>308</v>
      </c>
      <c r="F186" s="214">
        <f t="shared" si="139"/>
        <v>0</v>
      </c>
      <c r="G186" s="577"/>
      <c r="H186" s="577"/>
      <c r="I186" s="577"/>
      <c r="J186" s="705"/>
      <c r="K186" s="705"/>
      <c r="L186" s="705"/>
      <c r="M186" s="705"/>
      <c r="N186" s="705"/>
      <c r="O186" s="705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</row>
    <row r="187" spans="1:42" s="220" customFormat="1" ht="27.75" customHeight="1" outlineLevel="1">
      <c r="A187" s="603"/>
      <c r="B187" s="603"/>
      <c r="C187" s="720">
        <v>4</v>
      </c>
      <c r="D187" s="883" t="s">
        <v>111</v>
      </c>
      <c r="E187" s="121" t="s">
        <v>117</v>
      </c>
      <c r="F187" s="214">
        <f t="shared" si="139"/>
        <v>0</v>
      </c>
      <c r="G187" s="577"/>
      <c r="H187" s="577"/>
      <c r="I187" s="577"/>
      <c r="J187" s="705"/>
      <c r="K187" s="705"/>
      <c r="L187" s="705"/>
      <c r="M187" s="705"/>
      <c r="N187" s="705"/>
      <c r="O187" s="705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</row>
    <row r="188" spans="1:42" s="220" customFormat="1" ht="27.75" customHeight="1" outlineLevel="1">
      <c r="A188" s="603"/>
      <c r="B188" s="603"/>
      <c r="C188" s="720"/>
      <c r="D188" s="883"/>
      <c r="E188" s="121" t="s">
        <v>308</v>
      </c>
      <c r="F188" s="214">
        <f t="shared" si="139"/>
        <v>0</v>
      </c>
      <c r="G188" s="577"/>
      <c r="H188" s="577"/>
      <c r="I188" s="577"/>
      <c r="J188" s="705"/>
      <c r="K188" s="705"/>
      <c r="L188" s="705"/>
      <c r="M188" s="705"/>
      <c r="N188" s="705"/>
      <c r="O188" s="705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</row>
    <row r="189" spans="1:42" s="220" customFormat="1" ht="27.75" customHeight="1" outlineLevel="1">
      <c r="A189" s="603"/>
      <c r="B189" s="603"/>
      <c r="C189" s="602">
        <v>5</v>
      </c>
      <c r="D189" s="471" t="s">
        <v>353</v>
      </c>
      <c r="E189" s="121" t="s">
        <v>117</v>
      </c>
      <c r="F189" s="356">
        <f t="shared" si="139"/>
        <v>303.05164984087821</v>
      </c>
      <c r="G189" s="611"/>
      <c r="H189" s="611"/>
      <c r="I189" s="611"/>
      <c r="J189" s="701">
        <v>76.749805134878272</v>
      </c>
      <c r="K189" s="701">
        <f>J189*344.5</f>
        <v>26440.307868965563</v>
      </c>
      <c r="L189" s="701">
        <v>253.309050872477</v>
      </c>
      <c r="M189" s="701">
        <f t="shared" ref="M189:O189" si="142">M190+M191</f>
        <v>55.335114705999992</v>
      </c>
      <c r="N189" s="701">
        <f t="shared" si="142"/>
        <v>19062.947016216996</v>
      </c>
      <c r="O189" s="701">
        <f t="shared" si="142"/>
        <v>158.23674996157342</v>
      </c>
      <c r="P189" s="356">
        <f>P190+P191</f>
        <v>21.301271</v>
      </c>
      <c r="Q189" s="355">
        <f t="shared" ref="Q189" si="143">Q190+Q191</f>
        <v>7338.2878595000002</v>
      </c>
      <c r="R189" s="356">
        <f t="shared" ref="R189" si="144">R190+R191</f>
        <v>78.856871374049277</v>
      </c>
      <c r="S189" s="356">
        <f t="shared" ref="S189" si="145">S190+S191</f>
        <v>15.365954</v>
      </c>
      <c r="T189" s="355">
        <f t="shared" ref="T189" si="146">T190+T191</f>
        <v>5293.5711529999999</v>
      </c>
      <c r="U189" s="356">
        <f t="shared" ref="U189" si="147">U190+U191</f>
        <v>53.857490766004446</v>
      </c>
      <c r="V189" s="356">
        <f t="shared" ref="V189" si="148">V190+V191</f>
        <v>18.433333000000001</v>
      </c>
      <c r="W189" s="355">
        <f t="shared" ref="W189" si="149">W190+W191</f>
        <v>6350.2832185000007</v>
      </c>
      <c r="X189" s="356">
        <f t="shared" ref="X189" si="150">X190+X191</f>
        <v>68.305799489039885</v>
      </c>
      <c r="Y189" s="356">
        <f t="shared" ref="Y189" si="151">Y190+Y191</f>
        <v>10.427903000000001</v>
      </c>
      <c r="Z189" s="355">
        <f t="shared" ref="Z189" si="152">Z190+Z191</f>
        <v>3592.4125835</v>
      </c>
      <c r="AA189" s="355">
        <f t="shared" ref="AA189" si="153">AA190+AA191</f>
        <v>38.927582229897816</v>
      </c>
      <c r="AB189" s="355">
        <f t="shared" ref="AB189" si="154">AB190+AB191</f>
        <v>65.528460999999993</v>
      </c>
      <c r="AC189" s="355">
        <f t="shared" ref="AC189" si="155">AC190+AC191</f>
        <v>22574.554814499999</v>
      </c>
      <c r="AD189" s="355">
        <f t="shared" ref="AD189" si="156">AD190+AD191</f>
        <v>239.9477438589914</v>
      </c>
      <c r="AE189" s="355">
        <f t="shared" ref="AE189" si="157">AE190+AE191</f>
        <v>50.376525999999998</v>
      </c>
      <c r="AF189" s="355">
        <f t="shared" ref="AF189" si="158">AF190+AF191</f>
        <v>17354.713207000001</v>
      </c>
      <c r="AG189" s="420">
        <f t="shared" ref="AG189" si="159">AG190+AG191</f>
        <v>194.88861208010843</v>
      </c>
      <c r="AH189" s="355">
        <f t="shared" ref="AH189" si="160">AH190+AH191</f>
        <v>55.061743</v>
      </c>
      <c r="AI189" s="355">
        <f t="shared" ref="AI189" si="161">AI190+AI191</f>
        <v>18968.770463499997</v>
      </c>
      <c r="AJ189" s="420">
        <f t="shared" ref="AJ189" si="162">AJ190+AJ191</f>
        <v>223.89847555075374</v>
      </c>
      <c r="AK189" s="355">
        <f t="shared" ref="AK189" si="163">AK190+AK191</f>
        <v>59.644776999999998</v>
      </c>
      <c r="AL189" s="355">
        <f t="shared" ref="AL189" si="164">AL190+AL191</f>
        <v>20547.6256765</v>
      </c>
      <c r="AM189" s="420">
        <f t="shared" ref="AM189" si="165">AM190+AM191</f>
        <v>254.79705087353454</v>
      </c>
      <c r="AN189" s="355">
        <f t="shared" ref="AN189" si="166">AN190+AN191</f>
        <v>65.487911999999994</v>
      </c>
      <c r="AO189" s="355">
        <f t="shared" ref="AO189" si="167">AO190+AO191</f>
        <v>22560.585683999998</v>
      </c>
      <c r="AP189" s="420">
        <f t="shared" ref="AP189" si="168">AP190+AP191</f>
        <v>293.88861969944156</v>
      </c>
    </row>
    <row r="190" spans="1:42" s="220" customFormat="1" ht="27.75" customHeight="1" outlineLevel="1">
      <c r="A190" s="603"/>
      <c r="B190" s="603"/>
      <c r="C190" s="493" t="s">
        <v>91</v>
      </c>
      <c r="D190" s="486" t="s">
        <v>426</v>
      </c>
      <c r="E190" s="488" t="s">
        <v>117</v>
      </c>
      <c r="F190" s="570">
        <f t="shared" si="139"/>
        <v>223.81803070599997</v>
      </c>
      <c r="G190" s="570"/>
      <c r="H190" s="570"/>
      <c r="I190" s="570"/>
      <c r="J190" s="703"/>
      <c r="K190" s="703"/>
      <c r="L190" s="703"/>
      <c r="M190" s="701">
        <v>55.335114705999992</v>
      </c>
      <c r="N190" s="701">
        <f>M190*344.5</f>
        <v>19062.947016216996</v>
      </c>
      <c r="O190" s="701">
        <v>158.23674996157342</v>
      </c>
      <c r="P190" s="356">
        <v>21.301271</v>
      </c>
      <c r="Q190" s="355">
        <f>P190*344.5</f>
        <v>7338.2878595000002</v>
      </c>
      <c r="R190" s="356">
        <f>(P190*Тарифы!$E$4)+(P190*0.15*Тарифы!$E$8)</f>
        <v>78.856871374049277</v>
      </c>
      <c r="S190" s="356">
        <v>15.365954</v>
      </c>
      <c r="T190" s="355">
        <f>S190*344.5</f>
        <v>5293.5711529999999</v>
      </c>
      <c r="U190" s="356">
        <f>(S190*Тарифы!$F$4)+(S190*0.15*Тарифы!$F$8)</f>
        <v>53.857490766004446</v>
      </c>
      <c r="V190" s="356">
        <v>18.433333000000001</v>
      </c>
      <c r="W190" s="355">
        <f>V190*344.5</f>
        <v>6350.2832185000007</v>
      </c>
      <c r="X190" s="356">
        <f>V190*Тарифы!$G$4+V190*0.15*Тарифы!$G$8</f>
        <v>68.305799489039885</v>
      </c>
      <c r="Y190" s="356">
        <v>10.369476000000001</v>
      </c>
      <c r="Z190" s="355">
        <f>Y190*344.5</f>
        <v>3572.284482</v>
      </c>
      <c r="AA190" s="355">
        <f>Y190*Тарифы!$H$4+Y190*0.15*Тарифы!$H$8</f>
        <v>38.709473004395214</v>
      </c>
      <c r="AB190" s="355">
        <v>65.470033999999998</v>
      </c>
      <c r="AC190" s="355">
        <f>AB190*344.5</f>
        <v>22554.426713000001</v>
      </c>
      <c r="AD190" s="355">
        <f>R190+U190+X190+AA190</f>
        <v>239.72963463348881</v>
      </c>
      <c r="AE190" s="355">
        <v>49.496175000000001</v>
      </c>
      <c r="AF190" s="355">
        <f>AE190*344.5</f>
        <v>17051.4322875</v>
      </c>
      <c r="AG190" s="420">
        <f>AE190*Тарифы!$I$4+AE190*0.15*Тарифы!$I$8</f>
        <v>191.48285153732436</v>
      </c>
      <c r="AH190" s="355">
        <v>53.516706999999997</v>
      </c>
      <c r="AI190" s="355">
        <f>AH190*344.5</f>
        <v>18436.505561499998</v>
      </c>
      <c r="AJ190" s="355">
        <f>AH190*Тарифы!$J$4+AH190*0.15*Тарифы!$J$8</f>
        <v>217.61587012958074</v>
      </c>
      <c r="AK190" s="355">
        <v>57.557873000000001</v>
      </c>
      <c r="AL190" s="355">
        <f>AK190*344.5</f>
        <v>19828.687248499999</v>
      </c>
      <c r="AM190" s="420">
        <f>AK190*Тарифы!$K$4+AK190*0.15*Тарифы!$K$8</f>
        <v>245.88198720155228</v>
      </c>
      <c r="AN190" s="355">
        <v>63.191727999999998</v>
      </c>
      <c r="AO190" s="355">
        <f>AN190*344.5</f>
        <v>21769.550295999998</v>
      </c>
      <c r="AP190" s="420">
        <f>AN190*Тарифы!$L$4+AN190*0.15*Тарифы!$L$8</f>
        <v>283.58408676005052</v>
      </c>
    </row>
    <row r="191" spans="1:42" s="220" customFormat="1" ht="27.75" customHeight="1" outlineLevel="1">
      <c r="A191" s="603"/>
      <c r="B191" s="603"/>
      <c r="C191" s="493" t="s">
        <v>92</v>
      </c>
      <c r="D191" s="486" t="s">
        <v>427</v>
      </c>
      <c r="E191" s="488" t="s">
        <v>117</v>
      </c>
      <c r="F191" s="570">
        <f t="shared" si="139"/>
        <v>2.4838140000000002</v>
      </c>
      <c r="G191" s="570"/>
      <c r="H191" s="570"/>
      <c r="I191" s="570"/>
      <c r="J191" s="703"/>
      <c r="K191" s="703"/>
      <c r="L191" s="703"/>
      <c r="M191" s="703"/>
      <c r="N191" s="703"/>
      <c r="O191" s="703"/>
      <c r="P191" s="355"/>
      <c r="Q191" s="355">
        <f>P191*344.5</f>
        <v>0</v>
      </c>
      <c r="R191" s="356">
        <f>(P191*Тарифы!$E$4)+(P191*0.15*Тарифы!$E$8)</f>
        <v>0</v>
      </c>
      <c r="S191" s="355"/>
      <c r="T191" s="355">
        <f>S191*344.5</f>
        <v>0</v>
      </c>
      <c r="U191" s="356">
        <f>(S191*Тарифы!$F$4)+(S191*0.15*Тарифы!$F$8)</f>
        <v>0</v>
      </c>
      <c r="V191" s="355"/>
      <c r="W191" s="355">
        <f>V191*344.5</f>
        <v>0</v>
      </c>
      <c r="X191" s="356">
        <f>V191*Тарифы!$G$4+V191*0.15*Тарифы!$G$8</f>
        <v>0</v>
      </c>
      <c r="Y191" s="355">
        <v>5.8427E-2</v>
      </c>
      <c r="Z191" s="355">
        <f>Y191*344.5</f>
        <v>20.1281015</v>
      </c>
      <c r="AA191" s="355">
        <f>Y191*Тарифы!$H$4+Y191*0.15*Тарифы!$H$8</f>
        <v>0.21810922550260003</v>
      </c>
      <c r="AB191" s="355">
        <f>P191+S191+V191+Y191</f>
        <v>5.8427E-2</v>
      </c>
      <c r="AC191" s="355">
        <f>AB191*344.5</f>
        <v>20.1281015</v>
      </c>
      <c r="AD191" s="355">
        <f>R191+U191+X191+AA191</f>
        <v>0.21810922550260003</v>
      </c>
      <c r="AE191" s="355">
        <v>0.88035099999999999</v>
      </c>
      <c r="AF191" s="355">
        <f>AE191*344.5</f>
        <v>303.28091949999998</v>
      </c>
      <c r="AG191" s="355">
        <f>AE191*Тарифы!$I$4+AE191*0.15*Тарифы!$I$8</f>
        <v>3.4057605427840647</v>
      </c>
      <c r="AH191" s="355">
        <v>1.5450360000000001</v>
      </c>
      <c r="AI191" s="355">
        <f>AH191*344.5</f>
        <v>532.26490200000001</v>
      </c>
      <c r="AJ191" s="355">
        <f>AH191*Тарифы!$J$4+AH191*0.15*Тарифы!$J$8</f>
        <v>6.2826054211729989</v>
      </c>
      <c r="AK191" s="355">
        <v>2.0869040000000001</v>
      </c>
      <c r="AL191" s="355">
        <f>AK191*344.5</f>
        <v>718.93842800000004</v>
      </c>
      <c r="AM191" s="355">
        <f>AK191*Тарифы!$K$4+AK191*0.15*Тарифы!$K$8</f>
        <v>8.9150636719822547</v>
      </c>
      <c r="AN191" s="355">
        <v>2.2961839999999998</v>
      </c>
      <c r="AO191" s="355">
        <f>AN191*344.5</f>
        <v>791.0353879999999</v>
      </c>
      <c r="AP191" s="420">
        <f>AN191*Тарифы!$L$4+AN191*0.15*Тарифы!$L$8</f>
        <v>10.304532939391052</v>
      </c>
    </row>
    <row r="192" spans="1:42" s="220" customFormat="1" ht="27.75" customHeight="1" outlineLevel="1">
      <c r="A192" s="603"/>
      <c r="B192" s="603"/>
      <c r="C192" s="720">
        <v>6</v>
      </c>
      <c r="D192" s="883" t="s">
        <v>112</v>
      </c>
      <c r="E192" s="121" t="s">
        <v>117</v>
      </c>
      <c r="F192" s="214">
        <f t="shared" si="139"/>
        <v>0</v>
      </c>
      <c r="G192" s="577"/>
      <c r="H192" s="577"/>
      <c r="I192" s="577"/>
      <c r="J192" s="705"/>
      <c r="K192" s="705"/>
      <c r="L192" s="705"/>
      <c r="M192" s="705"/>
      <c r="N192" s="705"/>
      <c r="O192" s="705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</row>
    <row r="193" spans="1:42" outlineLevel="1">
      <c r="A193" s="117"/>
      <c r="B193" s="117"/>
      <c r="C193" s="720"/>
      <c r="D193" s="883"/>
      <c r="E193" s="121" t="s">
        <v>308</v>
      </c>
      <c r="F193" s="214">
        <f t="shared" si="139"/>
        <v>0</v>
      </c>
      <c r="G193" s="577"/>
      <c r="H193" s="577"/>
      <c r="I193" s="577"/>
      <c r="J193" s="705"/>
      <c r="K193" s="705"/>
      <c r="L193" s="705"/>
      <c r="M193" s="705"/>
      <c r="N193" s="705"/>
      <c r="O193" s="705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</row>
    <row r="194" spans="1:42" ht="34.5" customHeight="1" outlineLevel="1">
      <c r="A194" s="912"/>
      <c r="B194" s="912"/>
      <c r="C194" s="720">
        <v>7</v>
      </c>
      <c r="D194" s="883" t="s">
        <v>113</v>
      </c>
      <c r="E194" s="121" t="s">
        <v>117</v>
      </c>
      <c r="F194" s="356">
        <f t="shared" si="139"/>
        <v>0</v>
      </c>
      <c r="G194" s="611"/>
      <c r="H194" s="611"/>
      <c r="I194" s="611"/>
      <c r="J194" s="701">
        <f t="shared" ref="J194:O194" si="169">J196</f>
        <v>0</v>
      </c>
      <c r="K194" s="701">
        <f t="shared" si="169"/>
        <v>0</v>
      </c>
      <c r="L194" s="701">
        <f t="shared" si="169"/>
        <v>0</v>
      </c>
      <c r="M194" s="701">
        <f t="shared" si="169"/>
        <v>0</v>
      </c>
      <c r="N194" s="701">
        <f t="shared" si="169"/>
        <v>0</v>
      </c>
      <c r="O194" s="701">
        <f t="shared" si="169"/>
        <v>0</v>
      </c>
      <c r="P194" s="356">
        <f>P196</f>
        <v>0</v>
      </c>
      <c r="Q194" s="356">
        <f t="shared" ref="Q194:AP194" si="170">Q196</f>
        <v>0</v>
      </c>
      <c r="R194" s="356">
        <f t="shared" si="170"/>
        <v>0</v>
      </c>
      <c r="S194" s="356">
        <f t="shared" si="170"/>
        <v>0</v>
      </c>
      <c r="T194" s="356">
        <f t="shared" si="170"/>
        <v>0</v>
      </c>
      <c r="U194" s="356">
        <f t="shared" si="170"/>
        <v>0</v>
      </c>
      <c r="V194" s="356">
        <f t="shared" si="170"/>
        <v>0</v>
      </c>
      <c r="W194" s="356">
        <f t="shared" si="170"/>
        <v>0</v>
      </c>
      <c r="X194" s="356">
        <f t="shared" si="170"/>
        <v>0</v>
      </c>
      <c r="Y194" s="356">
        <f t="shared" si="170"/>
        <v>0</v>
      </c>
      <c r="Z194" s="356">
        <f t="shared" si="170"/>
        <v>0</v>
      </c>
      <c r="AA194" s="356">
        <f t="shared" si="170"/>
        <v>0</v>
      </c>
      <c r="AB194" s="356">
        <f t="shared" si="170"/>
        <v>0</v>
      </c>
      <c r="AC194" s="356">
        <f t="shared" si="170"/>
        <v>0</v>
      </c>
      <c r="AD194" s="356">
        <f t="shared" si="170"/>
        <v>0</v>
      </c>
      <c r="AE194" s="356">
        <f t="shared" si="170"/>
        <v>0</v>
      </c>
      <c r="AF194" s="356">
        <f t="shared" si="170"/>
        <v>0</v>
      </c>
      <c r="AG194" s="356">
        <f t="shared" si="170"/>
        <v>0</v>
      </c>
      <c r="AH194" s="356">
        <f t="shared" si="170"/>
        <v>0</v>
      </c>
      <c r="AI194" s="356">
        <f t="shared" si="170"/>
        <v>0</v>
      </c>
      <c r="AJ194" s="356">
        <f t="shared" si="170"/>
        <v>0</v>
      </c>
      <c r="AK194" s="356">
        <f t="shared" si="170"/>
        <v>0</v>
      </c>
      <c r="AL194" s="356">
        <f t="shared" si="170"/>
        <v>0</v>
      </c>
      <c r="AM194" s="356">
        <f t="shared" si="170"/>
        <v>0</v>
      </c>
      <c r="AN194" s="356">
        <f t="shared" si="170"/>
        <v>0</v>
      </c>
      <c r="AO194" s="356">
        <f t="shared" si="170"/>
        <v>0</v>
      </c>
      <c r="AP194" s="356">
        <f t="shared" si="170"/>
        <v>0</v>
      </c>
    </row>
    <row r="195" spans="1:42" ht="30.75" customHeight="1" outlineLevel="1">
      <c r="A195" s="885"/>
      <c r="B195" s="885"/>
      <c r="C195" s="720"/>
      <c r="D195" s="883"/>
      <c r="E195" s="121" t="s">
        <v>308</v>
      </c>
      <c r="F195" s="454">
        <f t="shared" si="139"/>
        <v>0</v>
      </c>
      <c r="G195" s="612"/>
      <c r="H195" s="612"/>
      <c r="I195" s="612"/>
      <c r="J195" s="702"/>
      <c r="K195" s="702"/>
      <c r="L195" s="702"/>
      <c r="M195" s="702"/>
      <c r="N195" s="702"/>
      <c r="O195" s="702"/>
      <c r="P195" s="454"/>
      <c r="Q195" s="454"/>
      <c r="R195" s="454"/>
      <c r="S195" s="454"/>
      <c r="T195" s="454"/>
      <c r="U195" s="454"/>
      <c r="V195" s="454"/>
      <c r="W195" s="454"/>
      <c r="X195" s="454"/>
      <c r="Y195" s="454"/>
      <c r="Z195" s="454"/>
      <c r="AA195" s="454"/>
      <c r="AB195" s="454"/>
      <c r="AC195" s="454"/>
      <c r="AD195" s="454"/>
      <c r="AE195" s="454"/>
      <c r="AF195" s="454"/>
      <c r="AG195" s="454"/>
      <c r="AH195" s="454"/>
      <c r="AI195" s="454"/>
      <c r="AJ195" s="454"/>
      <c r="AK195" s="454"/>
      <c r="AL195" s="454"/>
      <c r="AM195" s="454"/>
      <c r="AN195" s="454"/>
      <c r="AO195" s="454"/>
      <c r="AP195" s="454"/>
    </row>
    <row r="196" spans="1:42" ht="17.25" customHeight="1" outlineLevel="1">
      <c r="A196" s="912"/>
      <c r="B196" s="912"/>
      <c r="C196" s="881" t="s">
        <v>174</v>
      </c>
      <c r="D196" s="883" t="s">
        <v>428</v>
      </c>
      <c r="E196" s="496" t="s">
        <v>117</v>
      </c>
      <c r="F196" s="470">
        <f t="shared" si="139"/>
        <v>0</v>
      </c>
      <c r="G196" s="610"/>
      <c r="H196" s="610"/>
      <c r="I196" s="610"/>
      <c r="J196" s="703"/>
      <c r="K196" s="703"/>
      <c r="L196" s="703"/>
      <c r="M196" s="701"/>
      <c r="N196" s="701"/>
      <c r="O196" s="701"/>
      <c r="P196" s="356"/>
      <c r="Q196" s="355">
        <f>P196*344.5</f>
        <v>0</v>
      </c>
      <c r="R196" s="356">
        <f>P196*Тарифы!$E$4</f>
        <v>0</v>
      </c>
      <c r="S196" s="356"/>
      <c r="T196" s="355">
        <f>S196*344.5</f>
        <v>0</v>
      </c>
      <c r="U196" s="356">
        <f>S196*Тарифы!$F$4</f>
        <v>0</v>
      </c>
      <c r="V196" s="356"/>
      <c r="W196" s="355">
        <f>V196*344.5</f>
        <v>0</v>
      </c>
      <c r="X196" s="356">
        <f>V196*Тарифы!$G$4</f>
        <v>0</v>
      </c>
      <c r="Y196" s="356"/>
      <c r="Z196" s="355">
        <f>Y196*344.5</f>
        <v>0</v>
      </c>
      <c r="AA196" s="355">
        <f>Y196*Тарифы!$H$4</f>
        <v>0</v>
      </c>
      <c r="AB196" s="355"/>
      <c r="AC196" s="355">
        <f>AB196*344.5</f>
        <v>0</v>
      </c>
      <c r="AD196" s="355">
        <f>R196+U196+X196+AA196</f>
        <v>0</v>
      </c>
      <c r="AE196" s="355"/>
      <c r="AF196" s="355">
        <f>AE196*344.5</f>
        <v>0</v>
      </c>
      <c r="AG196" s="420">
        <f>AE196*Тарифы!$I$4</f>
        <v>0</v>
      </c>
      <c r="AH196" s="355"/>
      <c r="AI196" s="355">
        <f>AH196*344.5</f>
        <v>0</v>
      </c>
      <c r="AJ196" s="420">
        <f>AH196*Тарифы!$J$4</f>
        <v>0</v>
      </c>
      <c r="AK196" s="355"/>
      <c r="AL196" s="355">
        <f>AK196*344.5</f>
        <v>0</v>
      </c>
      <c r="AM196" s="420">
        <f>AK196*Тарифы!$K$4</f>
        <v>0</v>
      </c>
      <c r="AN196" s="355"/>
      <c r="AO196" s="355">
        <f>AN196*344.5</f>
        <v>0</v>
      </c>
      <c r="AP196" s="420">
        <f>AN196*Тарифы!$L$4</f>
        <v>0</v>
      </c>
    </row>
    <row r="197" spans="1:42" ht="21.75" customHeight="1" outlineLevel="1">
      <c r="A197" s="885"/>
      <c r="B197" s="885"/>
      <c r="C197" s="882"/>
      <c r="D197" s="883"/>
      <c r="E197" s="496" t="s">
        <v>308</v>
      </c>
      <c r="F197" s="577">
        <f t="shared" si="139"/>
        <v>0</v>
      </c>
      <c r="G197" s="577"/>
      <c r="H197" s="577"/>
      <c r="I197" s="577"/>
      <c r="J197" s="705"/>
      <c r="K197" s="705"/>
      <c r="L197" s="705"/>
      <c r="M197" s="705"/>
      <c r="N197" s="705"/>
      <c r="O197" s="705"/>
      <c r="P197" s="577"/>
      <c r="Q197" s="577"/>
      <c r="R197" s="577"/>
      <c r="S197" s="577"/>
      <c r="T197" s="577"/>
      <c r="U197" s="577"/>
      <c r="V197" s="577"/>
      <c r="W197" s="577"/>
      <c r="X197" s="577"/>
      <c r="Y197" s="577"/>
      <c r="Z197" s="577"/>
      <c r="AA197" s="577"/>
      <c r="AB197" s="577"/>
      <c r="AC197" s="577"/>
      <c r="AD197" s="577"/>
      <c r="AE197" s="577"/>
      <c r="AF197" s="577"/>
      <c r="AG197" s="577"/>
      <c r="AH197" s="577"/>
      <c r="AI197" s="577"/>
      <c r="AJ197" s="577"/>
      <c r="AK197" s="577"/>
      <c r="AL197" s="577"/>
      <c r="AM197" s="577"/>
      <c r="AN197" s="577"/>
      <c r="AO197" s="577"/>
      <c r="AP197" s="577"/>
    </row>
    <row r="198" spans="1:42" s="116" customFormat="1" ht="63" outlineLevel="1">
      <c r="A198" s="210"/>
      <c r="B198" s="210"/>
      <c r="C198" s="357">
        <v>8</v>
      </c>
      <c r="D198" s="604" t="s">
        <v>314</v>
      </c>
      <c r="E198" s="121" t="s">
        <v>308</v>
      </c>
      <c r="F198" s="214">
        <f t="shared" si="139"/>
        <v>0</v>
      </c>
      <c r="G198" s="577"/>
      <c r="H198" s="577"/>
      <c r="I198" s="577"/>
      <c r="J198" s="705"/>
      <c r="K198" s="705"/>
      <c r="L198" s="705"/>
      <c r="M198" s="705"/>
      <c r="N198" s="705"/>
      <c r="O198" s="705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</row>
    <row r="199" spans="1:42" ht="16.5" outlineLevel="1" thickBot="1">
      <c r="A199" s="432"/>
      <c r="B199" s="432"/>
      <c r="C199" s="432"/>
      <c r="D199" s="433" t="s">
        <v>13</v>
      </c>
      <c r="E199" s="432"/>
      <c r="F199" s="91">
        <f t="shared" ref="F199:O199" si="171">F177+F189+F194</f>
        <v>303.50588075647823</v>
      </c>
      <c r="G199" s="609"/>
      <c r="H199" s="609"/>
      <c r="I199" s="609"/>
      <c r="J199" s="91">
        <f t="shared" si="171"/>
        <v>76.838952050478269</v>
      </c>
      <c r="K199" s="91">
        <f t="shared" si="171"/>
        <v>26471.018981389763</v>
      </c>
      <c r="L199" s="91">
        <f t="shared" si="171"/>
        <v>253.56543444752344</v>
      </c>
      <c r="M199" s="91">
        <f t="shared" si="171"/>
        <v>55.335114705999992</v>
      </c>
      <c r="N199" s="91">
        <f t="shared" si="171"/>
        <v>19062.947016216996</v>
      </c>
      <c r="O199" s="91">
        <f t="shared" si="171"/>
        <v>158.23674996157342</v>
      </c>
      <c r="P199" s="91">
        <f>P177+P189+P194</f>
        <v>21.331695</v>
      </c>
      <c r="Q199" s="91">
        <f t="shared" ref="Q199:AP199" si="172">Q177+Q189+Q194</f>
        <v>7348.7689275000002</v>
      </c>
      <c r="R199" s="91">
        <f t="shared" si="172"/>
        <v>78.956174107222139</v>
      </c>
      <c r="S199" s="119">
        <f t="shared" si="172"/>
        <v>15.396378</v>
      </c>
      <c r="T199" s="91">
        <f t="shared" si="172"/>
        <v>5304.0522209999999</v>
      </c>
      <c r="U199" s="91">
        <f t="shared" si="172"/>
        <v>53.950845331042281</v>
      </c>
      <c r="V199" s="119">
        <f t="shared" si="172"/>
        <v>18.463757000000001</v>
      </c>
      <c r="W199" s="91">
        <f t="shared" si="172"/>
        <v>6360.7642865000007</v>
      </c>
      <c r="X199" s="91">
        <f t="shared" si="172"/>
        <v>68.40483609773564</v>
      </c>
      <c r="Y199" s="119">
        <f t="shared" si="172"/>
        <v>10.458327000000001</v>
      </c>
      <c r="Z199" s="91">
        <f t="shared" si="172"/>
        <v>3602.8936515</v>
      </c>
      <c r="AA199" s="91">
        <f t="shared" si="172"/>
        <v>39.027762174532853</v>
      </c>
      <c r="AB199" s="119">
        <f t="shared" si="172"/>
        <v>65.650156999999993</v>
      </c>
      <c r="AC199" s="91">
        <f t="shared" si="172"/>
        <v>22616.4790865</v>
      </c>
      <c r="AD199" s="91">
        <f t="shared" si="172"/>
        <v>240.33961771053288</v>
      </c>
      <c r="AE199" s="119">
        <f t="shared" si="172"/>
        <v>50.498219999999996</v>
      </c>
      <c r="AF199" s="91">
        <f t="shared" si="172"/>
        <v>17396.63679</v>
      </c>
      <c r="AG199" s="91">
        <f t="shared" si="172"/>
        <v>195.30420560868831</v>
      </c>
      <c r="AH199" s="119">
        <f t="shared" si="172"/>
        <v>55.183436999999998</v>
      </c>
      <c r="AI199" s="91">
        <f t="shared" si="172"/>
        <v>19010.694046499997</v>
      </c>
      <c r="AJ199" s="91">
        <f t="shared" si="172"/>
        <v>224.33521219489373</v>
      </c>
      <c r="AK199" s="119">
        <f t="shared" si="172"/>
        <v>59.766470999999996</v>
      </c>
      <c r="AL199" s="91">
        <f t="shared" si="172"/>
        <v>20589.5492595</v>
      </c>
      <c r="AM199" s="91">
        <f t="shared" si="172"/>
        <v>255.25601127595436</v>
      </c>
      <c r="AN199" s="119">
        <f t="shared" si="172"/>
        <v>65.609605999999999</v>
      </c>
      <c r="AO199" s="91">
        <f t="shared" si="172"/>
        <v>22602.509266999998</v>
      </c>
      <c r="AP199" s="91">
        <f t="shared" si="172"/>
        <v>294.37094169904162</v>
      </c>
    </row>
    <row r="200" spans="1:42" ht="15.75" thickBot="1">
      <c r="A200" s="924" t="s">
        <v>324</v>
      </c>
      <c r="B200" s="925"/>
      <c r="C200" s="925"/>
      <c r="D200" s="925"/>
      <c r="E200" s="925"/>
      <c r="F200" s="925"/>
      <c r="G200" s="925"/>
      <c r="H200" s="925"/>
      <c r="I200" s="925"/>
      <c r="J200" s="925"/>
      <c r="K200" s="925"/>
      <c r="L200" s="925"/>
      <c r="M200" s="925"/>
      <c r="N200" s="925"/>
      <c r="O200" s="925"/>
      <c r="P200" s="925"/>
      <c r="Q200" s="925"/>
      <c r="R200" s="925"/>
      <c r="S200" s="925"/>
      <c r="T200" s="925"/>
      <c r="U200" s="925"/>
      <c r="V200" s="925"/>
      <c r="W200" s="925"/>
      <c r="X200" s="925"/>
      <c r="Y200" s="925"/>
      <c r="Z200" s="925"/>
      <c r="AA200" s="925"/>
      <c r="AB200" s="925"/>
      <c r="AC200" s="925"/>
      <c r="AD200" s="925"/>
      <c r="AE200" s="925"/>
      <c r="AF200" s="925"/>
      <c r="AG200" s="925"/>
      <c r="AH200" s="925"/>
      <c r="AI200" s="925"/>
      <c r="AJ200" s="925"/>
      <c r="AK200" s="925"/>
      <c r="AL200" s="925"/>
      <c r="AM200" s="925"/>
      <c r="AN200" s="925"/>
      <c r="AO200" s="925"/>
      <c r="AP200" s="926"/>
    </row>
    <row r="201" spans="1:42" ht="33" customHeight="1" outlineLevel="1">
      <c r="A201" s="895"/>
      <c r="B201" s="895"/>
      <c r="C201" s="749">
        <v>1</v>
      </c>
      <c r="D201" s="923" t="s">
        <v>108</v>
      </c>
      <c r="E201" s="84" t="s">
        <v>117</v>
      </c>
      <c r="F201" s="356">
        <f t="shared" ref="F201:F222" si="173">AB201+AE201+AH201+M201+J201</f>
        <v>2.2362671000000001</v>
      </c>
      <c r="G201" s="611"/>
      <c r="H201" s="611"/>
      <c r="I201" s="611"/>
      <c r="J201" s="701">
        <v>1.7459071000000002</v>
      </c>
      <c r="K201" s="701">
        <f>J201*344.5</f>
        <v>601.46499595</v>
      </c>
      <c r="L201" s="701">
        <v>5.1245188297449946</v>
      </c>
      <c r="M201" s="701">
        <v>0</v>
      </c>
      <c r="N201" s="701">
        <f t="shared" ref="N201" si="174">N203+N205</f>
        <v>0</v>
      </c>
      <c r="O201" s="701">
        <v>0</v>
      </c>
      <c r="P201" s="356">
        <f>P203+P205</f>
        <v>0</v>
      </c>
      <c r="Q201" s="356">
        <f t="shared" ref="Q201:AP201" si="175">Q203+Q205</f>
        <v>0</v>
      </c>
      <c r="R201" s="356">
        <f t="shared" si="175"/>
        <v>0</v>
      </c>
      <c r="S201" s="356">
        <f t="shared" si="175"/>
        <v>0</v>
      </c>
      <c r="T201" s="356">
        <f t="shared" si="175"/>
        <v>0</v>
      </c>
      <c r="U201" s="356">
        <f t="shared" si="175"/>
        <v>0</v>
      </c>
      <c r="V201" s="356">
        <f t="shared" si="175"/>
        <v>2.1505E-2</v>
      </c>
      <c r="W201" s="356">
        <f t="shared" si="175"/>
        <v>7.4084725000000002</v>
      </c>
      <c r="X201" s="356">
        <f t="shared" si="175"/>
        <v>7.7854151891941129E-2</v>
      </c>
      <c r="Y201" s="356">
        <f t="shared" si="175"/>
        <v>5.2095000000000002E-2</v>
      </c>
      <c r="Z201" s="356">
        <f t="shared" si="175"/>
        <v>17.946727500000001</v>
      </c>
      <c r="AA201" s="356">
        <f t="shared" si="175"/>
        <v>0.18927953491706567</v>
      </c>
      <c r="AB201" s="356">
        <f t="shared" si="175"/>
        <v>7.3599999999999999E-2</v>
      </c>
      <c r="AC201" s="356">
        <f t="shared" si="175"/>
        <v>25.3552</v>
      </c>
      <c r="AD201" s="356">
        <f t="shared" si="175"/>
        <v>0.26713368680900679</v>
      </c>
      <c r="AE201" s="356">
        <f t="shared" si="175"/>
        <v>0.20838000000000001</v>
      </c>
      <c r="AF201" s="356">
        <f t="shared" si="175"/>
        <v>71.786910000000006</v>
      </c>
      <c r="AG201" s="356">
        <f t="shared" si="175"/>
        <v>0.7869382280485917</v>
      </c>
      <c r="AH201" s="356">
        <f t="shared" si="175"/>
        <v>0.20838000000000001</v>
      </c>
      <c r="AI201" s="356">
        <f t="shared" si="175"/>
        <v>71.786910000000006</v>
      </c>
      <c r="AJ201" s="356">
        <f t="shared" si="175"/>
        <v>0.82633138406954765</v>
      </c>
      <c r="AK201" s="356">
        <f t="shared" si="175"/>
        <v>0.20838000000000001</v>
      </c>
      <c r="AL201" s="356">
        <f t="shared" si="175"/>
        <v>71.786910000000006</v>
      </c>
      <c r="AM201" s="356">
        <f t="shared" si="175"/>
        <v>0.86795854434859543</v>
      </c>
      <c r="AN201" s="356">
        <f t="shared" si="175"/>
        <v>0.20838000000000001</v>
      </c>
      <c r="AO201" s="356">
        <f t="shared" si="175"/>
        <v>71.786910000000006</v>
      </c>
      <c r="AP201" s="356">
        <f t="shared" si="175"/>
        <v>0.91194625296241361</v>
      </c>
    </row>
    <row r="202" spans="1:42" ht="33" customHeight="1" outlineLevel="1">
      <c r="A202" s="885"/>
      <c r="B202" s="885"/>
      <c r="C202" s="720"/>
      <c r="D202" s="914"/>
      <c r="E202" s="86" t="s">
        <v>308</v>
      </c>
      <c r="F202" s="454">
        <f t="shared" si="173"/>
        <v>0</v>
      </c>
      <c r="G202" s="612"/>
      <c r="H202" s="612"/>
      <c r="I202" s="612"/>
      <c r="J202" s="702"/>
      <c r="K202" s="702"/>
      <c r="L202" s="702"/>
      <c r="M202" s="702"/>
      <c r="N202" s="702"/>
      <c r="O202" s="702"/>
      <c r="P202" s="454"/>
      <c r="Q202" s="454"/>
      <c r="R202" s="454"/>
      <c r="S202" s="454"/>
      <c r="T202" s="454"/>
      <c r="U202" s="454"/>
      <c r="V202" s="454"/>
      <c r="W202" s="454"/>
      <c r="X202" s="454"/>
      <c r="Y202" s="454"/>
      <c r="Z202" s="454"/>
      <c r="AA202" s="454"/>
      <c r="AB202" s="454"/>
      <c r="AC202" s="454"/>
      <c r="AD202" s="454"/>
      <c r="AE202" s="454"/>
      <c r="AF202" s="454"/>
      <c r="AG202" s="454"/>
      <c r="AH202" s="454"/>
      <c r="AI202" s="454"/>
      <c r="AJ202" s="454"/>
      <c r="AK202" s="454"/>
      <c r="AL202" s="454"/>
      <c r="AM202" s="454"/>
      <c r="AN202" s="454"/>
      <c r="AO202" s="454"/>
      <c r="AP202" s="454"/>
    </row>
    <row r="203" spans="1:42" ht="15" customHeight="1" outlineLevel="1">
      <c r="A203" s="912"/>
      <c r="B203" s="912"/>
      <c r="C203" s="886" t="s">
        <v>44</v>
      </c>
      <c r="D203" s="887" t="s">
        <v>398</v>
      </c>
      <c r="E203" s="270" t="s">
        <v>117</v>
      </c>
      <c r="F203" s="470">
        <f t="shared" si="173"/>
        <v>0.21505000000000002</v>
      </c>
      <c r="G203" s="610"/>
      <c r="H203" s="610"/>
      <c r="I203" s="610"/>
      <c r="J203" s="703"/>
      <c r="K203" s="703"/>
      <c r="L203" s="703"/>
      <c r="M203" s="701"/>
      <c r="N203" s="701"/>
      <c r="O203" s="701"/>
      <c r="P203" s="356"/>
      <c r="Q203" s="355">
        <f>P203*344.5</f>
        <v>0</v>
      </c>
      <c r="R203" s="356">
        <f>P203*Тарифы!$E$5</f>
        <v>0</v>
      </c>
      <c r="S203" s="356"/>
      <c r="T203" s="355">
        <f>S203*344.5</f>
        <v>0</v>
      </c>
      <c r="U203" s="356">
        <f>S203*Тарифы!$F$5</f>
        <v>0</v>
      </c>
      <c r="V203" s="356">
        <v>2.1505E-2</v>
      </c>
      <c r="W203" s="355">
        <f>V203*344.5</f>
        <v>7.4084725000000002</v>
      </c>
      <c r="X203" s="356">
        <f>V203*Тарифы!$G$5</f>
        <v>7.7854151891941129E-2</v>
      </c>
      <c r="Y203" s="356">
        <v>2.1505E-2</v>
      </c>
      <c r="Z203" s="355">
        <f>Y203*344.5</f>
        <v>7.4084725000000002</v>
      </c>
      <c r="AA203" s="355">
        <f>Y203*Тарифы!$H$5</f>
        <v>7.8135260550753385E-2</v>
      </c>
      <c r="AB203" s="355">
        <v>4.301E-2</v>
      </c>
      <c r="AC203" s="355">
        <f>AB203*344.5</f>
        <v>14.816945</v>
      </c>
      <c r="AD203" s="355">
        <f>R203+U203+X203+AA203</f>
        <v>0.15598941244269451</v>
      </c>
      <c r="AE203" s="355">
        <v>8.6019999999999999E-2</v>
      </c>
      <c r="AF203" s="355">
        <f>AE203*344.5</f>
        <v>29.633890000000001</v>
      </c>
      <c r="AG203" s="420">
        <f>AE203*Тарифы!$I$5</f>
        <v>0.3248508800112288</v>
      </c>
      <c r="AH203" s="355">
        <v>8.6019999999999999E-2</v>
      </c>
      <c r="AI203" s="355">
        <f>AH203*344.5</f>
        <v>29.633890000000001</v>
      </c>
      <c r="AJ203" s="420">
        <f>AH203*Тарифы!$J$5</f>
        <v>0.34111251395365433</v>
      </c>
      <c r="AK203" s="355">
        <v>8.6019999999999999E-2</v>
      </c>
      <c r="AL203" s="355">
        <f>AK203*344.5</f>
        <v>29.633890000000001</v>
      </c>
      <c r="AM203" s="420">
        <f>AK203*Тарифы!$K$5</f>
        <v>0.35829635274434291</v>
      </c>
      <c r="AN203" s="355">
        <v>8.6019999999999999E-2</v>
      </c>
      <c r="AO203" s="355">
        <f>AN203*344.5</f>
        <v>29.633890000000001</v>
      </c>
      <c r="AP203" s="420">
        <f>AN203*Тарифы!$L$5</f>
        <v>0.37645463422510234</v>
      </c>
    </row>
    <row r="204" spans="1:42" ht="15" customHeight="1" outlineLevel="1">
      <c r="A204" s="885"/>
      <c r="B204" s="885"/>
      <c r="C204" s="781"/>
      <c r="D204" s="888"/>
      <c r="E204" s="270" t="s">
        <v>308</v>
      </c>
      <c r="F204" s="448">
        <f t="shared" si="173"/>
        <v>0</v>
      </c>
      <c r="G204" s="568"/>
      <c r="H204" s="568"/>
      <c r="I204" s="568"/>
      <c r="J204" s="704"/>
      <c r="K204" s="704"/>
      <c r="L204" s="704"/>
      <c r="M204" s="704"/>
      <c r="N204" s="704"/>
      <c r="O204" s="704"/>
      <c r="P204" s="448"/>
      <c r="Q204" s="448"/>
      <c r="R204" s="448"/>
      <c r="S204" s="448"/>
      <c r="T204" s="448"/>
      <c r="U204" s="448"/>
      <c r="V204" s="448"/>
      <c r="W204" s="448"/>
      <c r="X204" s="448"/>
      <c r="Y204" s="448"/>
      <c r="Z204" s="448"/>
      <c r="AA204" s="448"/>
      <c r="AB204" s="448"/>
      <c r="AC204" s="448"/>
      <c r="AD204" s="448"/>
      <c r="AE204" s="448"/>
      <c r="AF204" s="448"/>
      <c r="AG204" s="448"/>
      <c r="AH204" s="448"/>
      <c r="AI204" s="448"/>
      <c r="AJ204" s="448"/>
      <c r="AK204" s="448"/>
      <c r="AL204" s="448"/>
      <c r="AM204" s="448"/>
      <c r="AN204" s="448"/>
      <c r="AO204" s="448"/>
      <c r="AP204" s="448"/>
    </row>
    <row r="205" spans="1:42" s="220" customFormat="1" ht="15" customHeight="1" outlineLevel="1">
      <c r="A205" s="912"/>
      <c r="B205" s="912"/>
      <c r="C205" s="886" t="s">
        <v>45</v>
      </c>
      <c r="D205" s="887" t="s">
        <v>399</v>
      </c>
      <c r="E205" s="270" t="s">
        <v>117</v>
      </c>
      <c r="F205" s="470">
        <f t="shared" si="173"/>
        <v>0.27531</v>
      </c>
      <c r="G205" s="610"/>
      <c r="H205" s="610"/>
      <c r="I205" s="610"/>
      <c r="J205" s="703"/>
      <c r="K205" s="703"/>
      <c r="L205" s="703"/>
      <c r="M205" s="701"/>
      <c r="N205" s="701"/>
      <c r="O205" s="701"/>
      <c r="P205" s="356"/>
      <c r="Q205" s="355">
        <f>P205*344.5</f>
        <v>0</v>
      </c>
      <c r="R205" s="356">
        <f>P205*Тарифы!$E$5</f>
        <v>0</v>
      </c>
      <c r="S205" s="356"/>
      <c r="T205" s="355">
        <f>S205*344.5</f>
        <v>0</v>
      </c>
      <c r="U205" s="356">
        <f>S205*Тарифы!$F$5</f>
        <v>0</v>
      </c>
      <c r="V205" s="356"/>
      <c r="W205" s="355">
        <f>V205*344.5</f>
        <v>0</v>
      </c>
      <c r="X205" s="356">
        <f>V205*Тарифы!$G$5</f>
        <v>0</v>
      </c>
      <c r="Y205" s="356">
        <v>3.0589999999999999E-2</v>
      </c>
      <c r="Z205" s="355">
        <f>Y205*344.5</f>
        <v>10.538254999999999</v>
      </c>
      <c r="AA205" s="355">
        <f>Y205*Тарифы!$H$5</f>
        <v>0.11114427436631229</v>
      </c>
      <c r="AB205" s="355">
        <v>3.0589999999999999E-2</v>
      </c>
      <c r="AC205" s="355">
        <f>AB205*344.5</f>
        <v>10.538254999999999</v>
      </c>
      <c r="AD205" s="355">
        <f>R205+U205+X205+AA205</f>
        <v>0.11114427436631229</v>
      </c>
      <c r="AE205" s="355">
        <v>0.12236</v>
      </c>
      <c r="AF205" s="355">
        <f>AE205*344.5</f>
        <v>42.153019999999998</v>
      </c>
      <c r="AG205" s="420">
        <f>AE205*Тарифы!$I$5</f>
        <v>0.4620873480373629</v>
      </c>
      <c r="AH205" s="355">
        <v>0.12236</v>
      </c>
      <c r="AI205" s="355">
        <f>AH205*344.5</f>
        <v>42.153019999999998</v>
      </c>
      <c r="AJ205" s="420">
        <f>AH205*Тарифы!$J$5</f>
        <v>0.48521887011589332</v>
      </c>
      <c r="AK205" s="355">
        <v>0.12236</v>
      </c>
      <c r="AL205" s="355">
        <f>AK205*344.5</f>
        <v>42.153019999999998</v>
      </c>
      <c r="AM205" s="420">
        <f>AK205*Тарифы!$K$5</f>
        <v>0.50966219160425252</v>
      </c>
      <c r="AN205" s="355">
        <v>0.12236</v>
      </c>
      <c r="AO205" s="355">
        <f>AN205*344.5</f>
        <v>42.153019999999998</v>
      </c>
      <c r="AP205" s="420">
        <f>AN205*Тарифы!$L$5</f>
        <v>0.53549161873731133</v>
      </c>
    </row>
    <row r="206" spans="1:42" s="220" customFormat="1" ht="15" customHeight="1" outlineLevel="1">
      <c r="A206" s="885"/>
      <c r="B206" s="885"/>
      <c r="C206" s="781"/>
      <c r="D206" s="888"/>
      <c r="E206" s="270" t="s">
        <v>308</v>
      </c>
      <c r="F206" s="448">
        <f t="shared" si="173"/>
        <v>0</v>
      </c>
      <c r="G206" s="568"/>
      <c r="H206" s="568"/>
      <c r="I206" s="568"/>
      <c r="J206" s="704"/>
      <c r="K206" s="704"/>
      <c r="L206" s="704"/>
      <c r="M206" s="704"/>
      <c r="N206" s="704"/>
      <c r="O206" s="704"/>
      <c r="P206" s="448"/>
      <c r="Q206" s="448"/>
      <c r="R206" s="448"/>
      <c r="S206" s="448"/>
      <c r="T206" s="448"/>
      <c r="U206" s="448"/>
      <c r="V206" s="448"/>
      <c r="W206" s="448"/>
      <c r="X206" s="448"/>
      <c r="Y206" s="448"/>
      <c r="Z206" s="448"/>
      <c r="AA206" s="448"/>
      <c r="AB206" s="448"/>
      <c r="AC206" s="448"/>
      <c r="AD206" s="448"/>
      <c r="AE206" s="448"/>
      <c r="AF206" s="448"/>
      <c r="AG206" s="448"/>
      <c r="AH206" s="448"/>
      <c r="AI206" s="448"/>
      <c r="AJ206" s="448"/>
      <c r="AK206" s="448"/>
      <c r="AL206" s="448"/>
      <c r="AM206" s="448"/>
      <c r="AN206" s="448"/>
      <c r="AO206" s="448"/>
      <c r="AP206" s="448"/>
    </row>
    <row r="207" spans="1:42" ht="15" customHeight="1" outlineLevel="1">
      <c r="A207" s="912"/>
      <c r="B207" s="912"/>
      <c r="C207" s="720">
        <v>2</v>
      </c>
      <c r="D207" s="883" t="s">
        <v>109</v>
      </c>
      <c r="E207" s="121" t="s">
        <v>117</v>
      </c>
      <c r="F207" s="222">
        <f t="shared" si="173"/>
        <v>0</v>
      </c>
      <c r="G207" s="568"/>
      <c r="H207" s="568"/>
      <c r="I207" s="568"/>
      <c r="J207" s="704"/>
      <c r="K207" s="704"/>
      <c r="L207" s="704"/>
      <c r="M207" s="704"/>
      <c r="N207" s="704"/>
      <c r="O207" s="704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</row>
    <row r="208" spans="1:42" ht="15" customHeight="1" outlineLevel="1">
      <c r="A208" s="885"/>
      <c r="B208" s="885"/>
      <c r="C208" s="720"/>
      <c r="D208" s="883"/>
      <c r="E208" s="121" t="s">
        <v>308</v>
      </c>
      <c r="F208" s="214">
        <f t="shared" si="173"/>
        <v>0</v>
      </c>
      <c r="G208" s="577"/>
      <c r="H208" s="577"/>
      <c r="I208" s="577"/>
      <c r="J208" s="705"/>
      <c r="K208" s="705"/>
      <c r="L208" s="705"/>
      <c r="M208" s="705"/>
      <c r="N208" s="705"/>
      <c r="O208" s="705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</row>
    <row r="209" spans="1:42" ht="30.75" customHeight="1" outlineLevel="1">
      <c r="A209" s="912"/>
      <c r="B209" s="912"/>
      <c r="C209" s="720">
        <v>3</v>
      </c>
      <c r="D209" s="915" t="s">
        <v>110</v>
      </c>
      <c r="E209" s="121" t="s">
        <v>117</v>
      </c>
      <c r="F209" s="214">
        <f t="shared" si="173"/>
        <v>0</v>
      </c>
      <c r="G209" s="577"/>
      <c r="H209" s="577"/>
      <c r="I209" s="577"/>
      <c r="J209" s="705"/>
      <c r="K209" s="705"/>
      <c r="L209" s="705"/>
      <c r="M209" s="705"/>
      <c r="N209" s="705"/>
      <c r="O209" s="705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</row>
    <row r="210" spans="1:42" ht="27.75" customHeight="1" outlineLevel="1">
      <c r="A210" s="885"/>
      <c r="B210" s="885"/>
      <c r="C210" s="720"/>
      <c r="D210" s="915"/>
      <c r="E210" s="121" t="s">
        <v>308</v>
      </c>
      <c r="F210" s="214">
        <f t="shared" si="173"/>
        <v>0</v>
      </c>
      <c r="G210" s="577"/>
      <c r="H210" s="577"/>
      <c r="I210" s="577"/>
      <c r="J210" s="705"/>
      <c r="K210" s="705"/>
      <c r="L210" s="705"/>
      <c r="M210" s="705"/>
      <c r="N210" s="705"/>
      <c r="O210" s="705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</row>
    <row r="211" spans="1:42" s="220" customFormat="1" ht="27.75" customHeight="1" outlineLevel="1">
      <c r="A211" s="603"/>
      <c r="B211" s="603"/>
      <c r="C211" s="720">
        <v>4</v>
      </c>
      <c r="D211" s="883" t="s">
        <v>111</v>
      </c>
      <c r="E211" s="121" t="s">
        <v>117</v>
      </c>
      <c r="F211" s="214">
        <f t="shared" si="173"/>
        <v>0</v>
      </c>
      <c r="G211" s="577"/>
      <c r="H211" s="577"/>
      <c r="I211" s="577"/>
      <c r="J211" s="705"/>
      <c r="K211" s="705"/>
      <c r="L211" s="705"/>
      <c r="M211" s="705"/>
      <c r="N211" s="705"/>
      <c r="O211" s="705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</row>
    <row r="212" spans="1:42" s="220" customFormat="1" ht="27.75" customHeight="1" outlineLevel="1">
      <c r="A212" s="603"/>
      <c r="B212" s="603"/>
      <c r="C212" s="720"/>
      <c r="D212" s="883"/>
      <c r="E212" s="121" t="s">
        <v>308</v>
      </c>
      <c r="F212" s="214">
        <f t="shared" si="173"/>
        <v>0</v>
      </c>
      <c r="G212" s="577"/>
      <c r="H212" s="577"/>
      <c r="I212" s="577"/>
      <c r="J212" s="705"/>
      <c r="K212" s="705"/>
      <c r="L212" s="705"/>
      <c r="M212" s="705"/>
      <c r="N212" s="705"/>
      <c r="O212" s="705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</row>
    <row r="213" spans="1:42" s="220" customFormat="1" ht="27.75" customHeight="1" outlineLevel="1">
      <c r="A213" s="603"/>
      <c r="B213" s="603"/>
      <c r="C213" s="602">
        <v>5</v>
      </c>
      <c r="D213" s="471" t="s">
        <v>353</v>
      </c>
      <c r="E213" s="121" t="s">
        <v>117</v>
      </c>
      <c r="F213" s="356">
        <f t="shared" si="173"/>
        <v>58.977685202420737</v>
      </c>
      <c r="G213" s="611"/>
      <c r="H213" s="611"/>
      <c r="I213" s="611"/>
      <c r="J213" s="701">
        <v>16.335573766420737</v>
      </c>
      <c r="K213" s="701">
        <f>J213*344.5</f>
        <v>5627.6051625319442</v>
      </c>
      <c r="L213" s="701">
        <v>54.615715116315748</v>
      </c>
      <c r="M213" s="701">
        <f t="shared" ref="M213:O213" si="176">M214+M215</f>
        <v>2.2786834360000001</v>
      </c>
      <c r="N213" s="701">
        <f t="shared" si="176"/>
        <v>785.00644370200007</v>
      </c>
      <c r="O213" s="701">
        <f t="shared" si="176"/>
        <v>6.8871321670459738</v>
      </c>
      <c r="P213" s="356">
        <f>P214+P215</f>
        <v>2.129343</v>
      </c>
      <c r="Q213" s="355">
        <f t="shared" ref="Q213" si="177">Q214+Q215</f>
        <v>733.55866349999997</v>
      </c>
      <c r="R213" s="356">
        <f t="shared" ref="R213" si="178">R214+R215</f>
        <v>8.6311471985138972</v>
      </c>
      <c r="S213" s="356">
        <f t="shared" ref="S213" si="179">S214+S215</f>
        <v>1.530019</v>
      </c>
      <c r="T213" s="355">
        <f t="shared" ref="T213" si="180">T214+T215</f>
        <v>527.09154550000005</v>
      </c>
      <c r="U213" s="356">
        <f t="shared" ref="U213" si="181">U214+U215</f>
        <v>5.9269069951858233</v>
      </c>
      <c r="V213" s="356">
        <f t="shared" ref="V213" si="182">V214+V215</f>
        <v>2.308646</v>
      </c>
      <c r="W213" s="355">
        <f t="shared" ref="W213" si="183">W214+W215</f>
        <v>795.32854699999996</v>
      </c>
      <c r="X213" s="356">
        <f t="shared" ref="X213" si="184">X214+X215</f>
        <v>9.382395941459853</v>
      </c>
      <c r="Y213" s="356">
        <f t="shared" ref="Y213" si="185">Y214+Y215</f>
        <v>2.48719</v>
      </c>
      <c r="Z213" s="355">
        <f t="shared" ref="Z213" si="186">Z214+Z215</f>
        <v>856.83695499999999</v>
      </c>
      <c r="AA213" s="355">
        <f t="shared" ref="AA213" si="187">AA214+AA215</f>
        <v>10.166603618723748</v>
      </c>
      <c r="AB213" s="355">
        <f t="shared" ref="AB213" si="188">AB214+AB215</f>
        <v>8.4551979999999993</v>
      </c>
      <c r="AC213" s="355">
        <f t="shared" ref="AC213" si="189">AC214+AC215</f>
        <v>2912.8157109999997</v>
      </c>
      <c r="AD213" s="355">
        <f t="shared" ref="AD213" si="190">AD214+AD215</f>
        <v>34.107053753883321</v>
      </c>
      <c r="AE213" s="355">
        <f t="shared" ref="AE213" si="191">AE214+AE215</f>
        <v>15.433208</v>
      </c>
      <c r="AF213" s="355">
        <f t="shared" ref="AF213" si="192">AF214+AF215</f>
        <v>5316.7401559999998</v>
      </c>
      <c r="AG213" s="420">
        <f t="shared" ref="AG213" si="193">AG214+AG215</f>
        <v>65.474389689141958</v>
      </c>
      <c r="AH213" s="355">
        <f t="shared" ref="AH213" si="194">AH214+AH215</f>
        <v>16.475021999999999</v>
      </c>
      <c r="AI213" s="355">
        <f t="shared" ref="AI213" si="195">AI214+AI215</f>
        <v>5675.6450789999999</v>
      </c>
      <c r="AJ213" s="420">
        <f t="shared" ref="AJ213" si="196">AJ214+AJ215</f>
        <v>73.424145774659948</v>
      </c>
      <c r="AK213" s="355">
        <f t="shared" ref="AK213" si="197">AK214+AK215</f>
        <v>17.787703</v>
      </c>
      <c r="AL213" s="355">
        <f t="shared" ref="AL213" si="198">AL214+AL215</f>
        <v>6127.8636834999998</v>
      </c>
      <c r="AM213" s="420">
        <f t="shared" ref="AM213" si="199">AM214+AM215</f>
        <v>83.257489210961637</v>
      </c>
      <c r="AN213" s="355">
        <f t="shared" ref="AN213" si="200">AN214+AN215</f>
        <v>17.040683000000001</v>
      </c>
      <c r="AO213" s="355">
        <f t="shared" ref="AO213" si="201">AO214+AO215</f>
        <v>5870.5152935000006</v>
      </c>
      <c r="AP213" s="420">
        <f t="shared" ref="AP213" si="202">AP214+AP215</f>
        <v>83.786700154971442</v>
      </c>
    </row>
    <row r="214" spans="1:42" s="220" customFormat="1" ht="27.75" customHeight="1" outlineLevel="1">
      <c r="A214" s="603"/>
      <c r="B214" s="603"/>
      <c r="C214" s="493" t="s">
        <v>91</v>
      </c>
      <c r="D214" s="486" t="s">
        <v>426</v>
      </c>
      <c r="E214" s="488" t="s">
        <v>117</v>
      </c>
      <c r="F214" s="570">
        <f t="shared" si="173"/>
        <v>26.428212436000003</v>
      </c>
      <c r="G214" s="570"/>
      <c r="H214" s="570"/>
      <c r="I214" s="570"/>
      <c r="J214" s="703"/>
      <c r="K214" s="703"/>
      <c r="L214" s="703"/>
      <c r="M214" s="701">
        <v>2.2786834360000001</v>
      </c>
      <c r="N214" s="703">
        <f>M214*344.5</f>
        <v>785.00644370200007</v>
      </c>
      <c r="O214" s="701">
        <v>6.8871321670459738</v>
      </c>
      <c r="P214" s="356">
        <v>2.129343</v>
      </c>
      <c r="Q214" s="355">
        <f>P214*344.5</f>
        <v>733.55866349999997</v>
      </c>
      <c r="R214" s="356">
        <f>(P214*Тарифы!$E$5)+(P214*0.15*Тарифы!$E$9)</f>
        <v>8.6311471985138972</v>
      </c>
      <c r="S214" s="356">
        <v>1.530019</v>
      </c>
      <c r="T214" s="355">
        <f>S214*344.5</f>
        <v>527.09154550000005</v>
      </c>
      <c r="U214" s="356">
        <f>(S214*Тарифы!$F$5)+(S214*0.15*Тарифы!$F$9)</f>
        <v>5.9269069951858233</v>
      </c>
      <c r="V214" s="356">
        <v>2.308646</v>
      </c>
      <c r="W214" s="355">
        <f>V214*344.5</f>
        <v>795.32854699999996</v>
      </c>
      <c r="X214" s="356">
        <f>V214*Тарифы!$G$5+V214*0.15*Тарифы!$G$9</f>
        <v>9.382395941459853</v>
      </c>
      <c r="Y214" s="356">
        <v>1.8827849999999999</v>
      </c>
      <c r="Z214" s="355">
        <f>Y214*344.5</f>
        <v>648.61943250000002</v>
      </c>
      <c r="AA214" s="355">
        <f>Y214*Тарифы!$H$5+Y214*0.15*Тарифы!$H$9</f>
        <v>7.6960460577112286</v>
      </c>
      <c r="AB214" s="355">
        <v>7.8507929999999995</v>
      </c>
      <c r="AC214" s="355">
        <f>AB214*344.5</f>
        <v>2704.5981884999997</v>
      </c>
      <c r="AD214" s="355">
        <f>R214+U214+X214+AA214</f>
        <v>31.636496192870801</v>
      </c>
      <c r="AE214" s="355">
        <v>7.6402739999999998</v>
      </c>
      <c r="AF214" s="355">
        <f>AE214*344.5</f>
        <v>2632.0743929999999</v>
      </c>
      <c r="AG214" s="420">
        <f>AE214*Тарифы!$I$5+AE214*0.15*Тарифы!$I$9</f>
        <v>32.413369741911033</v>
      </c>
      <c r="AH214" s="355">
        <v>8.6584620000000001</v>
      </c>
      <c r="AI214" s="355">
        <f>AH214*344.5</f>
        <v>2982.8401589999999</v>
      </c>
      <c r="AJ214" s="420">
        <f>AH214*Тарифы!$J$5+AH214*0.15*Тарифы!$J$9</f>
        <v>38.588123043013461</v>
      </c>
      <c r="AK214" s="355">
        <v>10.696975999999999</v>
      </c>
      <c r="AL214" s="355">
        <f>AK214*344.5</f>
        <v>3685.1082319999996</v>
      </c>
      <c r="AM214" s="420">
        <f>AK214*Тарифы!$K$5+AK214*0.15*Тарифы!$K$9</f>
        <v>50.06848629696119</v>
      </c>
      <c r="AN214" s="355">
        <v>10.255487</v>
      </c>
      <c r="AO214" s="355">
        <f>AN214*344.5</f>
        <v>3533.0152715000004</v>
      </c>
      <c r="AP214" s="420">
        <f>AN214*Тарифы!$L$5+AN214*0.15*Тарифы!$L$9</f>
        <v>50.42482242127312</v>
      </c>
    </row>
    <row r="215" spans="1:42" s="220" customFormat="1" ht="27.75" customHeight="1" outlineLevel="1">
      <c r="A215" s="603"/>
      <c r="B215" s="603"/>
      <c r="C215" s="493" t="s">
        <v>92</v>
      </c>
      <c r="D215" s="486" t="s">
        <v>427</v>
      </c>
      <c r="E215" s="488" t="s">
        <v>117</v>
      </c>
      <c r="F215" s="570">
        <f t="shared" si="173"/>
        <v>16.213899000000001</v>
      </c>
      <c r="G215" s="570"/>
      <c r="H215" s="570"/>
      <c r="I215" s="570"/>
      <c r="J215" s="703"/>
      <c r="K215" s="703"/>
      <c r="L215" s="703"/>
      <c r="M215" s="703"/>
      <c r="N215" s="703"/>
      <c r="O215" s="703"/>
      <c r="P215" s="355"/>
      <c r="Q215" s="355">
        <f>P215*344.5</f>
        <v>0</v>
      </c>
      <c r="R215" s="355">
        <f>(P215*Тарифы!$E$5)+(P215*0.15*Тарифы!$E$9)</f>
        <v>0</v>
      </c>
      <c r="S215" s="355"/>
      <c r="T215" s="355">
        <f>S215*344.5</f>
        <v>0</v>
      </c>
      <c r="U215" s="355">
        <f>(S215*Тарифы!$F$5)+(S215*0.15*Тарифы!$F$9)</f>
        <v>0</v>
      </c>
      <c r="V215" s="355"/>
      <c r="W215" s="355">
        <f>V215*344.5</f>
        <v>0</v>
      </c>
      <c r="X215" s="355">
        <f>V215*Тарифы!$G$5+V215*0.15*Тарифы!$G$9</f>
        <v>0</v>
      </c>
      <c r="Y215" s="355">
        <v>0.60440499999999997</v>
      </c>
      <c r="Z215" s="355">
        <f>Y215*344.5</f>
        <v>208.2175225</v>
      </c>
      <c r="AA215" s="355">
        <f>Y215*Тарифы!$H$5+Y215*0.15*Тарифы!$H$9</f>
        <v>2.470557561012519</v>
      </c>
      <c r="AB215" s="355">
        <f>P215+S215+V215+Y215</f>
        <v>0.60440499999999997</v>
      </c>
      <c r="AC215" s="355">
        <f>AB215*344.5</f>
        <v>208.2175225</v>
      </c>
      <c r="AD215" s="355">
        <f>R215+U215+X215+AA215</f>
        <v>2.470557561012519</v>
      </c>
      <c r="AE215" s="355">
        <v>7.7929339999999998</v>
      </c>
      <c r="AF215" s="355">
        <f>AE215*344.5</f>
        <v>2684.665763</v>
      </c>
      <c r="AG215" s="355">
        <f>AE215*Тарифы!$I$5+AE215*0.15*Тарифы!$I$9</f>
        <v>33.061019947230918</v>
      </c>
      <c r="AH215" s="355">
        <v>7.81656</v>
      </c>
      <c r="AI215" s="355">
        <f>AH215*344.5</f>
        <v>2692.80492</v>
      </c>
      <c r="AJ215" s="355">
        <f>AH215*Тарифы!$J$5+AH215*0.15*Тарифы!$J$9</f>
        <v>34.836022731646487</v>
      </c>
      <c r="AK215" s="355">
        <v>7.0907270000000002</v>
      </c>
      <c r="AL215" s="355">
        <f>AK215*344.5</f>
        <v>2442.7554515000002</v>
      </c>
      <c r="AM215" s="355">
        <f>AK215*Тарифы!$K$5+AK215*0.15*Тарифы!$K$9</f>
        <v>33.18900291400044</v>
      </c>
      <c r="AN215" s="355">
        <v>6.785196</v>
      </c>
      <c r="AO215" s="355">
        <f>AN215*344.5</f>
        <v>2337.5000220000002</v>
      </c>
      <c r="AP215" s="420">
        <f>AN215*Тарифы!$L$5+AN215*0.15*Тарифы!$L$9</f>
        <v>33.361877733698329</v>
      </c>
    </row>
    <row r="216" spans="1:42" s="220" customFormat="1" ht="27.75" customHeight="1" outlineLevel="1">
      <c r="A216" s="603"/>
      <c r="B216" s="603"/>
      <c r="C216" s="720">
        <v>6</v>
      </c>
      <c r="D216" s="883" t="s">
        <v>112</v>
      </c>
      <c r="E216" s="121" t="s">
        <v>117</v>
      </c>
      <c r="F216" s="214">
        <f t="shared" si="173"/>
        <v>0</v>
      </c>
      <c r="G216" s="577"/>
      <c r="H216" s="577"/>
      <c r="I216" s="577"/>
      <c r="J216" s="705"/>
      <c r="K216" s="705"/>
      <c r="L216" s="705"/>
      <c r="M216" s="705"/>
      <c r="N216" s="705"/>
      <c r="O216" s="705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</row>
    <row r="217" spans="1:42" outlineLevel="1">
      <c r="A217" s="117"/>
      <c r="B217" s="117"/>
      <c r="C217" s="720"/>
      <c r="D217" s="883"/>
      <c r="E217" s="121" t="s">
        <v>308</v>
      </c>
      <c r="F217" s="214">
        <f t="shared" si="173"/>
        <v>0</v>
      </c>
      <c r="G217" s="577"/>
      <c r="H217" s="577"/>
      <c r="I217" s="577"/>
      <c r="J217" s="705"/>
      <c r="K217" s="705"/>
      <c r="L217" s="705"/>
      <c r="M217" s="705"/>
      <c r="N217" s="705"/>
      <c r="O217" s="705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</row>
    <row r="218" spans="1:42" ht="30" customHeight="1" outlineLevel="1">
      <c r="A218" s="912"/>
      <c r="B218" s="912"/>
      <c r="C218" s="720">
        <v>7</v>
      </c>
      <c r="D218" s="883" t="s">
        <v>113</v>
      </c>
      <c r="E218" s="121" t="s">
        <v>117</v>
      </c>
      <c r="F218" s="356">
        <f t="shared" si="173"/>
        <v>1.0216125999999999</v>
      </c>
      <c r="G218" s="611"/>
      <c r="H218" s="611"/>
      <c r="I218" s="611"/>
      <c r="J218" s="701">
        <f t="shared" ref="J218:O218" si="203">J220</f>
        <v>0.48060160000000002</v>
      </c>
      <c r="K218" s="701">
        <f t="shared" si="203"/>
        <v>165.56725120000002</v>
      </c>
      <c r="L218" s="701">
        <f t="shared" si="203"/>
        <v>1.56277405367149</v>
      </c>
      <c r="M218" s="701">
        <f t="shared" si="203"/>
        <v>0.13600200000000001</v>
      </c>
      <c r="N218" s="701">
        <f t="shared" si="203"/>
        <v>46.852689000000005</v>
      </c>
      <c r="O218" s="701">
        <f t="shared" si="203"/>
        <v>0.41559591387019362</v>
      </c>
      <c r="P218" s="356">
        <f>P220</f>
        <v>0</v>
      </c>
      <c r="Q218" s="356">
        <f t="shared" ref="Q218:AP218" si="204">Q220</f>
        <v>0</v>
      </c>
      <c r="R218" s="356">
        <f t="shared" si="204"/>
        <v>0</v>
      </c>
      <c r="S218" s="356">
        <f t="shared" si="204"/>
        <v>6.1200000000000004E-3</v>
      </c>
      <c r="T218" s="356">
        <f t="shared" si="204"/>
        <v>2.1083400000000001</v>
      </c>
      <c r="U218" s="356">
        <f t="shared" si="204"/>
        <v>2.0957217734004108E-2</v>
      </c>
      <c r="V218" s="356">
        <f t="shared" si="204"/>
        <v>6.9418999999999995E-2</v>
      </c>
      <c r="W218" s="356">
        <f t="shared" si="204"/>
        <v>23.914845499999998</v>
      </c>
      <c r="X218" s="356">
        <f t="shared" si="204"/>
        <v>0.25131631574920532</v>
      </c>
      <c r="Y218" s="356">
        <f t="shared" si="204"/>
        <v>5.9464000000000003E-2</v>
      </c>
      <c r="Z218" s="356">
        <f t="shared" si="204"/>
        <v>20.485348000000002</v>
      </c>
      <c r="AA218" s="356">
        <f t="shared" si="204"/>
        <v>0.2160537146426412</v>
      </c>
      <c r="AB218" s="356">
        <f t="shared" si="204"/>
        <v>0.13500299999999998</v>
      </c>
      <c r="AC218" s="356">
        <f t="shared" si="204"/>
        <v>46.508533499999992</v>
      </c>
      <c r="AD218" s="356">
        <f t="shared" si="204"/>
        <v>0.4883272481258506</v>
      </c>
      <c r="AE218" s="356">
        <f t="shared" si="204"/>
        <v>0.13500299999999998</v>
      </c>
      <c r="AF218" s="356">
        <f t="shared" si="204"/>
        <v>46.508533499999992</v>
      </c>
      <c r="AG218" s="356">
        <f t="shared" si="204"/>
        <v>0.50983310107133128</v>
      </c>
      <c r="AH218" s="356">
        <f t="shared" si="204"/>
        <v>0.13500299999999998</v>
      </c>
      <c r="AI218" s="356">
        <f t="shared" si="204"/>
        <v>46.508533499999992</v>
      </c>
      <c r="AJ218" s="356">
        <f t="shared" si="204"/>
        <v>0.53535471659248079</v>
      </c>
      <c r="AK218" s="356">
        <f t="shared" si="204"/>
        <v>0.13500299999999998</v>
      </c>
      <c r="AL218" s="356">
        <f t="shared" si="204"/>
        <v>46.508533499999992</v>
      </c>
      <c r="AM218" s="356">
        <f t="shared" si="204"/>
        <v>0.56232367483776469</v>
      </c>
      <c r="AN218" s="356">
        <f t="shared" si="204"/>
        <v>0.13500299999999998</v>
      </c>
      <c r="AO218" s="356">
        <f t="shared" si="204"/>
        <v>46.508533499999992</v>
      </c>
      <c r="AP218" s="356">
        <f t="shared" si="204"/>
        <v>0.59082195982668551</v>
      </c>
    </row>
    <row r="219" spans="1:42" ht="35.25" customHeight="1" outlineLevel="1">
      <c r="A219" s="885"/>
      <c r="B219" s="885"/>
      <c r="C219" s="720"/>
      <c r="D219" s="883"/>
      <c r="E219" s="121" t="s">
        <v>308</v>
      </c>
      <c r="F219" s="454">
        <f t="shared" si="173"/>
        <v>0</v>
      </c>
      <c r="G219" s="612"/>
      <c r="H219" s="612"/>
      <c r="I219" s="612"/>
      <c r="J219" s="702"/>
      <c r="K219" s="702"/>
      <c r="L219" s="702"/>
      <c r="M219" s="702"/>
      <c r="N219" s="702"/>
      <c r="O219" s="702"/>
      <c r="P219" s="454"/>
      <c r="Q219" s="454"/>
      <c r="R219" s="454"/>
      <c r="S219" s="454"/>
      <c r="T219" s="454"/>
      <c r="U219" s="454"/>
      <c r="V219" s="454"/>
      <c r="W219" s="454"/>
      <c r="X219" s="454"/>
      <c r="Y219" s="454"/>
      <c r="Z219" s="454"/>
      <c r="AA219" s="454"/>
      <c r="AB219" s="454"/>
      <c r="AC219" s="454"/>
      <c r="AD219" s="454"/>
      <c r="AE219" s="454"/>
      <c r="AF219" s="454"/>
      <c r="AG219" s="454"/>
      <c r="AH219" s="454"/>
      <c r="AI219" s="454"/>
      <c r="AJ219" s="454"/>
      <c r="AK219" s="454"/>
      <c r="AL219" s="454"/>
      <c r="AM219" s="454"/>
      <c r="AN219" s="454"/>
      <c r="AO219" s="454"/>
      <c r="AP219" s="454"/>
    </row>
    <row r="220" spans="1:42" ht="15" customHeight="1" outlineLevel="1">
      <c r="A220" s="912"/>
      <c r="B220" s="912"/>
      <c r="C220" s="881" t="s">
        <v>174</v>
      </c>
      <c r="D220" s="883" t="s">
        <v>428</v>
      </c>
      <c r="E220" s="496" t="s">
        <v>117</v>
      </c>
      <c r="F220" s="470">
        <f t="shared" si="173"/>
        <v>1.0216125999999999</v>
      </c>
      <c r="G220" s="610"/>
      <c r="H220" s="610"/>
      <c r="I220" s="610"/>
      <c r="J220" s="703">
        <v>0.48060160000000002</v>
      </c>
      <c r="K220" s="703">
        <f>J220*344.5</f>
        <v>165.56725120000002</v>
      </c>
      <c r="L220" s="703">
        <v>1.56277405367149</v>
      </c>
      <c r="M220" s="701">
        <v>0.13600200000000001</v>
      </c>
      <c r="N220" s="703">
        <f>M220*344.5</f>
        <v>46.852689000000005</v>
      </c>
      <c r="O220" s="701">
        <v>0.41559591387019362</v>
      </c>
      <c r="P220" s="356">
        <v>0</v>
      </c>
      <c r="Q220" s="355">
        <f>P220*344.5</f>
        <v>0</v>
      </c>
      <c r="R220" s="356">
        <f>P220*Тарифы!$E$5</f>
        <v>0</v>
      </c>
      <c r="S220" s="356">
        <v>6.1200000000000004E-3</v>
      </c>
      <c r="T220" s="355">
        <f>S220*344.5</f>
        <v>2.1083400000000001</v>
      </c>
      <c r="U220" s="356">
        <f>S220*Тарифы!$F$5</f>
        <v>2.0957217734004108E-2</v>
      </c>
      <c r="V220" s="356">
        <v>6.9418999999999995E-2</v>
      </c>
      <c r="W220" s="355">
        <f>V220*344.5</f>
        <v>23.914845499999998</v>
      </c>
      <c r="X220" s="356">
        <f>V220*Тарифы!$G$5</f>
        <v>0.25131631574920532</v>
      </c>
      <c r="Y220" s="356">
        <v>5.9464000000000003E-2</v>
      </c>
      <c r="Z220" s="355">
        <f>Y220*344.5</f>
        <v>20.485348000000002</v>
      </c>
      <c r="AA220" s="355">
        <f>Y220*Тарифы!$H$5</f>
        <v>0.2160537146426412</v>
      </c>
      <c r="AB220" s="355">
        <v>0.13500299999999998</v>
      </c>
      <c r="AC220" s="355">
        <f>AB220*344.5</f>
        <v>46.508533499999992</v>
      </c>
      <c r="AD220" s="355">
        <f>R220+U220+X220+AA220</f>
        <v>0.4883272481258506</v>
      </c>
      <c r="AE220" s="355">
        <v>0.13500299999999998</v>
      </c>
      <c r="AF220" s="355">
        <v>46.508533499999992</v>
      </c>
      <c r="AG220" s="420">
        <v>0.50983310107133128</v>
      </c>
      <c r="AH220" s="355">
        <v>0.13500299999999998</v>
      </c>
      <c r="AI220" s="355">
        <v>46.508533499999992</v>
      </c>
      <c r="AJ220" s="420">
        <v>0.53535471659248079</v>
      </c>
      <c r="AK220" s="355">
        <v>0.13500299999999998</v>
      </c>
      <c r="AL220" s="355">
        <v>46.508533499999992</v>
      </c>
      <c r="AM220" s="420">
        <v>0.56232367483776469</v>
      </c>
      <c r="AN220" s="355">
        <v>0.13500299999999998</v>
      </c>
      <c r="AO220" s="355">
        <v>46.508533499999992</v>
      </c>
      <c r="AP220" s="420">
        <v>0.59082195982668551</v>
      </c>
    </row>
    <row r="221" spans="1:42" ht="15" customHeight="1" outlineLevel="1">
      <c r="A221" s="885"/>
      <c r="B221" s="885"/>
      <c r="C221" s="882"/>
      <c r="D221" s="883"/>
      <c r="E221" s="496" t="s">
        <v>308</v>
      </c>
      <c r="F221" s="577">
        <f t="shared" si="173"/>
        <v>0</v>
      </c>
      <c r="G221" s="577"/>
      <c r="H221" s="577"/>
      <c r="I221" s="577"/>
      <c r="J221" s="705"/>
      <c r="K221" s="705"/>
      <c r="L221" s="705"/>
      <c r="M221" s="705"/>
      <c r="N221" s="705"/>
      <c r="O221" s="705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  <c r="AA221" s="577"/>
      <c r="AB221" s="577"/>
      <c r="AC221" s="577"/>
      <c r="AD221" s="577"/>
      <c r="AE221" s="577"/>
      <c r="AF221" s="577"/>
      <c r="AG221" s="577"/>
      <c r="AH221" s="577"/>
      <c r="AI221" s="577"/>
      <c r="AJ221" s="577"/>
      <c r="AK221" s="577"/>
      <c r="AL221" s="577"/>
      <c r="AM221" s="577"/>
      <c r="AN221" s="577"/>
      <c r="AO221" s="577"/>
      <c r="AP221" s="577"/>
    </row>
    <row r="222" spans="1:42" s="116" customFormat="1" ht="63" outlineLevel="1">
      <c r="A222" s="210"/>
      <c r="B222" s="210"/>
      <c r="C222" s="357">
        <v>8</v>
      </c>
      <c r="D222" s="604" t="s">
        <v>314</v>
      </c>
      <c r="E222" s="121" t="s">
        <v>308</v>
      </c>
      <c r="F222" s="214">
        <f t="shared" si="173"/>
        <v>0</v>
      </c>
      <c r="G222" s="577"/>
      <c r="H222" s="577"/>
      <c r="I222" s="577"/>
      <c r="J222" s="705"/>
      <c r="K222" s="705"/>
      <c r="L222" s="705"/>
      <c r="M222" s="705"/>
      <c r="N222" s="705"/>
      <c r="O222" s="705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</row>
    <row r="223" spans="1:42" ht="16.5" outlineLevel="1" thickBot="1">
      <c r="A223" s="432"/>
      <c r="B223" s="432"/>
      <c r="C223" s="432"/>
      <c r="D223" s="433" t="s">
        <v>13</v>
      </c>
      <c r="E223" s="432"/>
      <c r="F223" s="91">
        <f t="shared" ref="F223:O223" si="205">F201+F213+F218</f>
        <v>62.235564902420734</v>
      </c>
      <c r="G223" s="609"/>
      <c r="H223" s="609"/>
      <c r="I223" s="609"/>
      <c r="J223" s="91">
        <f t="shared" si="205"/>
        <v>18.562082466420737</v>
      </c>
      <c r="K223" s="91">
        <f t="shared" si="205"/>
        <v>6394.6374096819445</v>
      </c>
      <c r="L223" s="91">
        <f t="shared" si="205"/>
        <v>61.30300799973223</v>
      </c>
      <c r="M223" s="91">
        <f t="shared" si="205"/>
        <v>2.4146854360000001</v>
      </c>
      <c r="N223" s="91">
        <f t="shared" si="205"/>
        <v>831.85913270200012</v>
      </c>
      <c r="O223" s="91">
        <f t="shared" si="205"/>
        <v>7.3027280809161672</v>
      </c>
      <c r="P223" s="91">
        <f>P201+P213+P218</f>
        <v>2.129343</v>
      </c>
      <c r="Q223" s="91">
        <f t="shared" ref="Q223:AP223" si="206">Q201+Q213+Q218</f>
        <v>733.55866349999997</v>
      </c>
      <c r="R223" s="91">
        <f t="shared" si="206"/>
        <v>8.6311471985138972</v>
      </c>
      <c r="S223" s="119">
        <f t="shared" si="206"/>
        <v>1.5361389999999999</v>
      </c>
      <c r="T223" s="91">
        <f t="shared" si="206"/>
        <v>529.19988550000005</v>
      </c>
      <c r="U223" s="91">
        <f t="shared" si="206"/>
        <v>5.9478642129198276</v>
      </c>
      <c r="V223" s="119">
        <f t="shared" si="206"/>
        <v>2.3995699999999998</v>
      </c>
      <c r="W223" s="91">
        <f t="shared" si="206"/>
        <v>826.65186499999993</v>
      </c>
      <c r="X223" s="91">
        <f t="shared" si="206"/>
        <v>9.7115664091009997</v>
      </c>
      <c r="Y223" s="119">
        <f t="shared" si="206"/>
        <v>2.5987490000000002</v>
      </c>
      <c r="Z223" s="91">
        <f t="shared" si="206"/>
        <v>895.26903049999999</v>
      </c>
      <c r="AA223" s="91">
        <f t="shared" si="206"/>
        <v>10.571936868283455</v>
      </c>
      <c r="AB223" s="119">
        <f t="shared" si="206"/>
        <v>8.6638009999999994</v>
      </c>
      <c r="AC223" s="91">
        <f t="shared" si="206"/>
        <v>2984.6794444999996</v>
      </c>
      <c r="AD223" s="91">
        <f t="shared" si="206"/>
        <v>34.862514688818173</v>
      </c>
      <c r="AE223" s="119">
        <f t="shared" si="206"/>
        <v>15.776591</v>
      </c>
      <c r="AF223" s="91">
        <f t="shared" si="206"/>
        <v>5435.0355995</v>
      </c>
      <c r="AG223" s="91">
        <f t="shared" si="206"/>
        <v>66.771161018261893</v>
      </c>
      <c r="AH223" s="119">
        <f t="shared" si="206"/>
        <v>16.818405000000002</v>
      </c>
      <c r="AI223" s="91">
        <f t="shared" si="206"/>
        <v>5793.9405225</v>
      </c>
      <c r="AJ223" s="91">
        <f t="shared" si="206"/>
        <v>74.785831875321975</v>
      </c>
      <c r="AK223" s="119">
        <f t="shared" si="206"/>
        <v>18.131086</v>
      </c>
      <c r="AL223" s="91">
        <f t="shared" si="206"/>
        <v>6246.1591269999999</v>
      </c>
      <c r="AM223" s="91">
        <f t="shared" si="206"/>
        <v>84.687771430148004</v>
      </c>
      <c r="AN223" s="119">
        <f t="shared" si="206"/>
        <v>17.384066000000001</v>
      </c>
      <c r="AO223" s="91">
        <f t="shared" si="206"/>
        <v>5988.8107370000007</v>
      </c>
      <c r="AP223" s="91">
        <f t="shared" si="206"/>
        <v>85.289468367760534</v>
      </c>
    </row>
    <row r="224" spans="1:42" ht="15.75" thickBot="1">
      <c r="A224" s="430" t="s">
        <v>325</v>
      </c>
      <c r="B224" s="431"/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  <c r="AA224" s="431"/>
      <c r="AB224" s="431"/>
      <c r="AC224" s="431"/>
      <c r="AD224" s="431"/>
      <c r="AE224" s="431"/>
      <c r="AF224" s="431"/>
      <c r="AG224" s="431"/>
      <c r="AH224" s="431"/>
      <c r="AI224" s="431"/>
      <c r="AJ224" s="431"/>
      <c r="AK224" s="431"/>
      <c r="AL224" s="431"/>
      <c r="AM224" s="431"/>
      <c r="AN224" s="418"/>
      <c r="AO224" s="418"/>
      <c r="AP224" s="419"/>
    </row>
    <row r="225" spans="1:42" ht="32.25" customHeight="1" outlineLevel="1">
      <c r="A225" s="895"/>
      <c r="B225" s="895"/>
      <c r="C225" s="749">
        <v>1</v>
      </c>
      <c r="D225" s="923" t="s">
        <v>108</v>
      </c>
      <c r="E225" s="84" t="s">
        <v>117</v>
      </c>
      <c r="F225" s="356">
        <f t="shared" ref="F225:F244" si="207">AB225+AE225+AH225+M225+J225</f>
        <v>0.44292452966666673</v>
      </c>
      <c r="G225" s="611"/>
      <c r="H225" s="611"/>
      <c r="I225" s="611"/>
      <c r="J225" s="701">
        <v>0.20775952966666669</v>
      </c>
      <c r="K225" s="701">
        <f>J225*344.5</f>
        <v>71.573157970166676</v>
      </c>
      <c r="L225" s="701">
        <v>0.67128655944454207</v>
      </c>
      <c r="M225" s="701">
        <v>0.137185</v>
      </c>
      <c r="N225" s="701">
        <f>M225*344.5</f>
        <v>47.260232500000001</v>
      </c>
      <c r="O225" s="701">
        <v>0.4142214536233772</v>
      </c>
      <c r="P225" s="356">
        <f>P227</f>
        <v>0</v>
      </c>
      <c r="Q225" s="355">
        <f t="shared" ref="Q225:AP225" si="208">Q227</f>
        <v>0</v>
      </c>
      <c r="R225" s="356">
        <f t="shared" si="208"/>
        <v>0</v>
      </c>
      <c r="S225" s="356">
        <f t="shared" si="208"/>
        <v>0</v>
      </c>
      <c r="T225" s="355">
        <f t="shared" si="208"/>
        <v>0</v>
      </c>
      <c r="U225" s="356">
        <f t="shared" si="208"/>
        <v>0</v>
      </c>
      <c r="V225" s="356">
        <f t="shared" si="208"/>
        <v>0</v>
      </c>
      <c r="W225" s="355">
        <f t="shared" si="208"/>
        <v>0</v>
      </c>
      <c r="X225" s="356">
        <f t="shared" si="208"/>
        <v>0</v>
      </c>
      <c r="Y225" s="356">
        <f t="shared" si="208"/>
        <v>0</v>
      </c>
      <c r="Z225" s="355">
        <f t="shared" si="208"/>
        <v>0</v>
      </c>
      <c r="AA225" s="355">
        <f t="shared" si="208"/>
        <v>0</v>
      </c>
      <c r="AB225" s="355">
        <f t="shared" si="208"/>
        <v>0</v>
      </c>
      <c r="AC225" s="355">
        <f t="shared" si="208"/>
        <v>0</v>
      </c>
      <c r="AD225" s="355">
        <f t="shared" si="208"/>
        <v>0</v>
      </c>
      <c r="AE225" s="355">
        <f t="shared" si="208"/>
        <v>0</v>
      </c>
      <c r="AF225" s="355">
        <f t="shared" si="208"/>
        <v>0</v>
      </c>
      <c r="AG225" s="420">
        <f t="shared" si="208"/>
        <v>0</v>
      </c>
      <c r="AH225" s="355">
        <f t="shared" si="208"/>
        <v>9.7979999999999998E-2</v>
      </c>
      <c r="AI225" s="355">
        <f t="shared" si="208"/>
        <v>33.754109999999997</v>
      </c>
      <c r="AJ225" s="420">
        <f t="shared" si="208"/>
        <v>0.38853992231084694</v>
      </c>
      <c r="AK225" s="355">
        <f t="shared" si="208"/>
        <v>9.7979999999999998E-2</v>
      </c>
      <c r="AL225" s="355">
        <f t="shared" si="208"/>
        <v>33.754109999999997</v>
      </c>
      <c r="AM225" s="420">
        <f t="shared" si="208"/>
        <v>0.40811295793874353</v>
      </c>
      <c r="AN225" s="355">
        <f t="shared" si="208"/>
        <v>9.7979999999999998E-2</v>
      </c>
      <c r="AO225" s="355">
        <f t="shared" si="208"/>
        <v>33.754109999999997</v>
      </c>
      <c r="AP225" s="420">
        <f t="shared" si="208"/>
        <v>0.42879592026709518</v>
      </c>
    </row>
    <row r="226" spans="1:42" ht="33.75" customHeight="1" outlineLevel="1">
      <c r="A226" s="885"/>
      <c r="B226" s="885"/>
      <c r="C226" s="720"/>
      <c r="D226" s="914"/>
      <c r="E226" s="86" t="s">
        <v>308</v>
      </c>
      <c r="F226" s="454">
        <f t="shared" si="207"/>
        <v>0</v>
      </c>
      <c r="G226" s="612"/>
      <c r="H226" s="612"/>
      <c r="I226" s="612"/>
      <c r="J226" s="702"/>
      <c r="K226" s="702"/>
      <c r="L226" s="702"/>
      <c r="M226" s="702"/>
      <c r="N226" s="702"/>
      <c r="O226" s="702"/>
      <c r="P226" s="454"/>
      <c r="Q226" s="454"/>
      <c r="R226" s="454"/>
      <c r="S226" s="454"/>
      <c r="T226" s="454"/>
      <c r="U226" s="454"/>
      <c r="V226" s="454"/>
      <c r="W226" s="454"/>
      <c r="X226" s="454"/>
      <c r="Y226" s="454"/>
      <c r="Z226" s="454"/>
      <c r="AA226" s="454"/>
      <c r="AB226" s="454"/>
      <c r="AC226" s="454"/>
      <c r="AD226" s="454"/>
      <c r="AE226" s="454"/>
      <c r="AF226" s="454"/>
      <c r="AG226" s="454"/>
      <c r="AH226" s="454"/>
      <c r="AI226" s="454"/>
      <c r="AJ226" s="454"/>
      <c r="AK226" s="454"/>
      <c r="AL226" s="454"/>
      <c r="AM226" s="454"/>
      <c r="AN226" s="454"/>
      <c r="AO226" s="454"/>
      <c r="AP226" s="454"/>
    </row>
    <row r="227" spans="1:42" ht="15" customHeight="1" outlineLevel="1">
      <c r="A227" s="912"/>
      <c r="B227" s="912"/>
      <c r="C227" s="886" t="s">
        <v>44</v>
      </c>
      <c r="D227" s="887" t="s">
        <v>394</v>
      </c>
      <c r="E227" s="270" t="s">
        <v>117</v>
      </c>
      <c r="F227" s="470">
        <f t="shared" si="207"/>
        <v>9.7979999999999998E-2</v>
      </c>
      <c r="G227" s="610"/>
      <c r="H227" s="610"/>
      <c r="I227" s="610"/>
      <c r="J227" s="703"/>
      <c r="K227" s="703"/>
      <c r="L227" s="703"/>
      <c r="M227" s="701"/>
      <c r="N227" s="701"/>
      <c r="O227" s="701"/>
      <c r="P227" s="356"/>
      <c r="Q227" s="355">
        <f>P227*344.5</f>
        <v>0</v>
      </c>
      <c r="R227" s="356">
        <f>P227*Тарифы!$E$5</f>
        <v>0</v>
      </c>
      <c r="S227" s="356"/>
      <c r="T227" s="355">
        <f>S227*344.5</f>
        <v>0</v>
      </c>
      <c r="U227" s="356">
        <f>S227*Тарифы!$F$5</f>
        <v>0</v>
      </c>
      <c r="V227" s="356"/>
      <c r="W227" s="355">
        <f>V227*344.5</f>
        <v>0</v>
      </c>
      <c r="X227" s="356">
        <f>V227*Тарифы!$G$5</f>
        <v>0</v>
      </c>
      <c r="Y227" s="356"/>
      <c r="Z227" s="355">
        <f>Y227*344.5</f>
        <v>0</v>
      </c>
      <c r="AA227" s="355">
        <f>Y227*Тарифы!$H$5</f>
        <v>0</v>
      </c>
      <c r="AB227" s="355"/>
      <c r="AC227" s="355">
        <f>AB227*344.5</f>
        <v>0</v>
      </c>
      <c r="AD227" s="355">
        <f>R227+U227+X227+AA227</f>
        <v>0</v>
      </c>
      <c r="AE227" s="355"/>
      <c r="AF227" s="355">
        <f>AE227*344.5</f>
        <v>0</v>
      </c>
      <c r="AG227" s="420">
        <f>AE227*Тарифы!$I$5</f>
        <v>0</v>
      </c>
      <c r="AH227" s="355">
        <v>9.7979999999999998E-2</v>
      </c>
      <c r="AI227" s="355">
        <f>AH227*344.5</f>
        <v>33.754109999999997</v>
      </c>
      <c r="AJ227" s="420">
        <f>AH227*Тарифы!$J$5</f>
        <v>0.38853992231084694</v>
      </c>
      <c r="AK227" s="355">
        <v>9.7979999999999998E-2</v>
      </c>
      <c r="AL227" s="355">
        <f>AK227*344.5</f>
        <v>33.754109999999997</v>
      </c>
      <c r="AM227" s="420">
        <f>AK227*Тарифы!$K$5</f>
        <v>0.40811295793874353</v>
      </c>
      <c r="AN227" s="355">
        <v>9.7979999999999998E-2</v>
      </c>
      <c r="AO227" s="355">
        <f>AN227*344.5</f>
        <v>33.754109999999997</v>
      </c>
      <c r="AP227" s="420">
        <f>AN227*Тарифы!$L$5</f>
        <v>0.42879592026709518</v>
      </c>
    </row>
    <row r="228" spans="1:42" ht="15" customHeight="1" outlineLevel="1">
      <c r="A228" s="885"/>
      <c r="B228" s="885"/>
      <c r="C228" s="781"/>
      <c r="D228" s="888"/>
      <c r="E228" s="270" t="s">
        <v>308</v>
      </c>
      <c r="F228" s="448">
        <f t="shared" si="207"/>
        <v>0</v>
      </c>
      <c r="G228" s="568"/>
      <c r="H228" s="568"/>
      <c r="I228" s="568"/>
      <c r="J228" s="704"/>
      <c r="K228" s="704"/>
      <c r="L228" s="704"/>
      <c r="M228" s="704"/>
      <c r="N228" s="704"/>
      <c r="O228" s="704"/>
      <c r="P228" s="448"/>
      <c r="Q228" s="448"/>
      <c r="R228" s="448"/>
      <c r="S228" s="448"/>
      <c r="T228" s="448"/>
      <c r="U228" s="448"/>
      <c r="V228" s="448"/>
      <c r="W228" s="448"/>
      <c r="X228" s="448"/>
      <c r="Y228" s="448"/>
      <c r="Z228" s="448"/>
      <c r="AA228" s="448"/>
      <c r="AB228" s="448"/>
      <c r="AC228" s="448"/>
      <c r="AD228" s="448"/>
      <c r="AE228" s="448"/>
      <c r="AF228" s="448"/>
      <c r="AG228" s="448"/>
      <c r="AH228" s="448"/>
      <c r="AI228" s="448"/>
      <c r="AJ228" s="448"/>
      <c r="AK228" s="448"/>
      <c r="AL228" s="448"/>
      <c r="AM228" s="448"/>
      <c r="AN228" s="448"/>
      <c r="AO228" s="448"/>
      <c r="AP228" s="448"/>
    </row>
    <row r="229" spans="1:42" ht="15" customHeight="1" outlineLevel="1">
      <c r="A229" s="912"/>
      <c r="B229" s="912"/>
      <c r="C229" s="720">
        <v>2</v>
      </c>
      <c r="D229" s="883" t="s">
        <v>109</v>
      </c>
      <c r="E229" s="121" t="s">
        <v>117</v>
      </c>
      <c r="F229" s="222">
        <f t="shared" si="207"/>
        <v>0</v>
      </c>
      <c r="G229" s="568"/>
      <c r="H229" s="568"/>
      <c r="I229" s="568"/>
      <c r="J229" s="704"/>
      <c r="K229" s="704"/>
      <c r="L229" s="704"/>
      <c r="M229" s="704"/>
      <c r="N229" s="704"/>
      <c r="O229" s="704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</row>
    <row r="230" spans="1:42" ht="15" customHeight="1" outlineLevel="1">
      <c r="A230" s="885"/>
      <c r="B230" s="885"/>
      <c r="C230" s="720"/>
      <c r="D230" s="883"/>
      <c r="E230" s="121" t="s">
        <v>308</v>
      </c>
      <c r="F230" s="214">
        <f t="shared" si="207"/>
        <v>0</v>
      </c>
      <c r="G230" s="577"/>
      <c r="H230" s="577"/>
      <c r="I230" s="577"/>
      <c r="J230" s="705"/>
      <c r="K230" s="705"/>
      <c r="L230" s="705"/>
      <c r="M230" s="705"/>
      <c r="N230" s="705"/>
      <c r="O230" s="705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  <c r="AJ230" s="214"/>
      <c r="AK230" s="214"/>
      <c r="AL230" s="214"/>
      <c r="AM230" s="214"/>
      <c r="AN230" s="214"/>
      <c r="AO230" s="214"/>
      <c r="AP230" s="214"/>
    </row>
    <row r="231" spans="1:42" ht="30" customHeight="1" outlineLevel="1">
      <c r="A231" s="912"/>
      <c r="B231" s="912"/>
      <c r="C231" s="720">
        <v>3</v>
      </c>
      <c r="D231" s="915" t="s">
        <v>110</v>
      </c>
      <c r="E231" s="121" t="s">
        <v>117</v>
      </c>
      <c r="F231" s="214">
        <f t="shared" si="207"/>
        <v>0</v>
      </c>
      <c r="G231" s="577"/>
      <c r="H231" s="577"/>
      <c r="I231" s="577"/>
      <c r="J231" s="705"/>
      <c r="K231" s="705"/>
      <c r="L231" s="705"/>
      <c r="M231" s="705"/>
      <c r="N231" s="705"/>
      <c r="O231" s="705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</row>
    <row r="232" spans="1:42" ht="34.5" customHeight="1" outlineLevel="1">
      <c r="A232" s="885"/>
      <c r="B232" s="885"/>
      <c r="C232" s="720"/>
      <c r="D232" s="915"/>
      <c r="E232" s="121" t="s">
        <v>308</v>
      </c>
      <c r="F232" s="214">
        <f t="shared" si="207"/>
        <v>0</v>
      </c>
      <c r="G232" s="577"/>
      <c r="H232" s="577"/>
      <c r="I232" s="577"/>
      <c r="J232" s="705"/>
      <c r="K232" s="705"/>
      <c r="L232" s="705"/>
      <c r="M232" s="705"/>
      <c r="N232" s="705"/>
      <c r="O232" s="705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214"/>
    </row>
    <row r="233" spans="1:42" s="220" customFormat="1" ht="34.5" customHeight="1" outlineLevel="1">
      <c r="A233" s="603"/>
      <c r="B233" s="603"/>
      <c r="C233" s="720">
        <v>4</v>
      </c>
      <c r="D233" s="883" t="s">
        <v>111</v>
      </c>
      <c r="E233" s="121" t="s">
        <v>117</v>
      </c>
      <c r="F233" s="214">
        <f t="shared" si="207"/>
        <v>0</v>
      </c>
      <c r="G233" s="577"/>
      <c r="H233" s="577"/>
      <c r="I233" s="577"/>
      <c r="J233" s="705"/>
      <c r="K233" s="705"/>
      <c r="L233" s="705"/>
      <c r="M233" s="705"/>
      <c r="N233" s="705"/>
      <c r="O233" s="705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214"/>
    </row>
    <row r="234" spans="1:42" s="220" customFormat="1" ht="34.5" customHeight="1" outlineLevel="1">
      <c r="A234" s="603"/>
      <c r="B234" s="603"/>
      <c r="C234" s="720"/>
      <c r="D234" s="883"/>
      <c r="E234" s="121" t="s">
        <v>308</v>
      </c>
      <c r="F234" s="214">
        <f t="shared" si="207"/>
        <v>0</v>
      </c>
      <c r="G234" s="577"/>
      <c r="H234" s="577"/>
      <c r="I234" s="577"/>
      <c r="J234" s="705"/>
      <c r="K234" s="705"/>
      <c r="L234" s="705"/>
      <c r="M234" s="705"/>
      <c r="N234" s="705"/>
      <c r="O234" s="705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214"/>
    </row>
    <row r="235" spans="1:42" s="220" customFormat="1" ht="34.5" customHeight="1" outlineLevel="1">
      <c r="A235" s="603"/>
      <c r="B235" s="603"/>
      <c r="C235" s="602">
        <v>5</v>
      </c>
      <c r="D235" s="471" t="s">
        <v>353</v>
      </c>
      <c r="E235" s="121" t="s">
        <v>117</v>
      </c>
      <c r="F235" s="356">
        <f t="shared" si="207"/>
        <v>51.353349042773033</v>
      </c>
      <c r="G235" s="611"/>
      <c r="H235" s="611"/>
      <c r="I235" s="611"/>
      <c r="J235" s="701">
        <v>7.2192696967730363</v>
      </c>
      <c r="K235" s="701">
        <f>J235*344.5</f>
        <v>2487.0384105383109</v>
      </c>
      <c r="L235" s="701">
        <v>24.13662248688793</v>
      </c>
      <c r="M235" s="701">
        <f t="shared" ref="M235:O235" si="209">M236+M237</f>
        <v>4.9968793460000001</v>
      </c>
      <c r="N235" s="701">
        <f t="shared" si="209"/>
        <v>1721.424934697</v>
      </c>
      <c r="O235" s="701">
        <f t="shared" si="209"/>
        <v>15.105436070589381</v>
      </c>
      <c r="P235" s="356">
        <f>P236+P237</f>
        <v>2.0234049999999999</v>
      </c>
      <c r="Q235" s="355">
        <f t="shared" ref="Q235" si="210">Q236+Q237</f>
        <v>697.06302249999999</v>
      </c>
      <c r="R235" s="356">
        <f t="shared" ref="R235" si="211">R236+R237</f>
        <v>8.2017347121666209</v>
      </c>
      <c r="S235" s="356">
        <f t="shared" ref="S235" si="212">S236+S237</f>
        <v>1.4590909999999999</v>
      </c>
      <c r="T235" s="355">
        <f t="shared" ref="T235" si="213">T236+T237</f>
        <v>502.65684949999996</v>
      </c>
      <c r="U235" s="356">
        <f t="shared" ref="U235" si="214">U236+U237</f>
        <v>5.6521498455330796</v>
      </c>
      <c r="V235" s="356">
        <f t="shared" ref="V235" si="215">V236+V237</f>
        <v>2.210315</v>
      </c>
      <c r="W235" s="355">
        <f t="shared" ref="W235" si="216">W236+W237</f>
        <v>761.45351749999998</v>
      </c>
      <c r="X235" s="356">
        <f t="shared" ref="X235" si="217">X236+X237</f>
        <v>8.9827762616476647</v>
      </c>
      <c r="Y235" s="356">
        <f t="shared" ref="Y235" si="218">Y236+Y237</f>
        <v>2.3980510000000002</v>
      </c>
      <c r="Z235" s="355">
        <f t="shared" ref="Z235" si="219">Z236+Z237</f>
        <v>826.12856950000003</v>
      </c>
      <c r="AA235" s="355">
        <f t="shared" ref="AA235" si="220">AA236+AA237</f>
        <v>9.8022402689316479</v>
      </c>
      <c r="AB235" s="355">
        <f t="shared" ref="AB235" si="221">AB236+AB237</f>
        <v>8.0908619999999996</v>
      </c>
      <c r="AC235" s="355">
        <f t="shared" ref="AC235" si="222">AC236+AC237</f>
        <v>2787.3019589999999</v>
      </c>
      <c r="AD235" s="355">
        <f t="shared" ref="AD235" si="223">AD236+AD237</f>
        <v>32.638901088279013</v>
      </c>
      <c r="AE235" s="355">
        <f t="shared" ref="AE235" si="224">AE236+AE237</f>
        <v>15.011576</v>
      </c>
      <c r="AF235" s="355">
        <f t="shared" ref="AF235" si="225">AF236+AF237</f>
        <v>5171.487932</v>
      </c>
      <c r="AG235" s="420">
        <f t="shared" ref="AG235" si="226">AG236+AG237</f>
        <v>63.685643119186295</v>
      </c>
      <c r="AH235" s="355">
        <f t="shared" ref="AH235" si="227">AH236+AH237</f>
        <v>16.034762000000001</v>
      </c>
      <c r="AI235" s="355">
        <f t="shared" ref="AI235" si="228">AI236+AI237</f>
        <v>5523.9755089999999</v>
      </c>
      <c r="AJ235" s="420">
        <f t="shared" ref="AJ235" si="229">AJ236+AJ237</f>
        <v>71.462041298031522</v>
      </c>
      <c r="AK235" s="355">
        <f t="shared" ref="AK235" si="230">AK236+AK237</f>
        <v>17.319358999999999</v>
      </c>
      <c r="AL235" s="355">
        <f t="shared" ref="AL235" si="231">AL236+AL237</f>
        <v>5966.5191754999996</v>
      </c>
      <c r="AM235" s="420">
        <f t="shared" ref="AM235" si="232">AM236+AM237</f>
        <v>81.06534863345037</v>
      </c>
      <c r="AN235" s="355">
        <f t="shared" ref="AN235" si="233">AN236+AN237</f>
        <v>16.609054</v>
      </c>
      <c r="AO235" s="355">
        <f t="shared" ref="AO235" si="234">AO236+AO237</f>
        <v>5721.8191029999998</v>
      </c>
      <c r="AP235" s="420">
        <f t="shared" ref="AP235" si="235">AP236+AP237</f>
        <v>81.664439585885674</v>
      </c>
    </row>
    <row r="236" spans="1:42" s="220" customFormat="1" ht="34.5" customHeight="1" outlineLevel="1">
      <c r="A236" s="603"/>
      <c r="B236" s="603"/>
      <c r="C236" s="493" t="s">
        <v>91</v>
      </c>
      <c r="D236" s="486" t="s">
        <v>426</v>
      </c>
      <c r="E236" s="488" t="s">
        <v>117</v>
      </c>
      <c r="F236" s="570">
        <f t="shared" si="207"/>
        <v>28.473505345999996</v>
      </c>
      <c r="G236" s="570"/>
      <c r="H236" s="570"/>
      <c r="I236" s="570"/>
      <c r="J236" s="703"/>
      <c r="K236" s="703"/>
      <c r="L236" s="703"/>
      <c r="M236" s="701">
        <v>4.9968793460000001</v>
      </c>
      <c r="N236" s="703">
        <f>M236*344.5</f>
        <v>1721.424934697</v>
      </c>
      <c r="O236" s="701">
        <v>15.105436070589381</v>
      </c>
      <c r="P236" s="356">
        <v>2.0234049999999999</v>
      </c>
      <c r="Q236" s="355">
        <f>P236*344.5</f>
        <v>697.06302249999999</v>
      </c>
      <c r="R236" s="356">
        <f>(P236*Тарифы!$E$5)+(P236*0.15*Тарифы!$E$9)</f>
        <v>8.2017347121666209</v>
      </c>
      <c r="S236" s="356">
        <v>1.4590909999999999</v>
      </c>
      <c r="T236" s="355">
        <f>S236*344.5</f>
        <v>502.65684949999996</v>
      </c>
      <c r="U236" s="356">
        <f>(S236*Тарифы!$F$5)+(S236*0.15*Тарифы!$F$9)</f>
        <v>5.6521498455330796</v>
      </c>
      <c r="V236" s="356">
        <v>2.210315</v>
      </c>
      <c r="W236" s="355">
        <f>V236*344.5</f>
        <v>761.45351749999998</v>
      </c>
      <c r="X236" s="356">
        <f>V236*Тарифы!$G$5+V236*0.15*Тарифы!$G$9</f>
        <v>8.9827762616476647</v>
      </c>
      <c r="Y236" s="356">
        <v>1.815388</v>
      </c>
      <c r="Z236" s="355">
        <f>Y236*344.5</f>
        <v>625.40116599999999</v>
      </c>
      <c r="AA236" s="355">
        <f>Y236*Тарифы!$H$5+Y236*0.15*Тарифы!$H$9</f>
        <v>7.4205550079357305</v>
      </c>
      <c r="AB236" s="355">
        <v>7.5081989999999994</v>
      </c>
      <c r="AC236" s="355">
        <f>AB236*344.5</f>
        <v>2586.5745554999999</v>
      </c>
      <c r="AD236" s="355">
        <f>R236+U236+X236+AA236</f>
        <v>30.257215827283098</v>
      </c>
      <c r="AE236" s="355">
        <v>7.4876139999999998</v>
      </c>
      <c r="AF236" s="355">
        <f>AE236*344.5</f>
        <v>2579.4830229999998</v>
      </c>
      <c r="AG236" s="420">
        <f>AE236*Тарифы!$I$5+AE236*0.15*Тарифы!$I$9</f>
        <v>31.765719536591156</v>
      </c>
      <c r="AH236" s="355">
        <v>8.4808129999999995</v>
      </c>
      <c r="AI236" s="355">
        <f>AH236*344.5</f>
        <v>2921.6400784999996</v>
      </c>
      <c r="AJ236" s="420">
        <f>AH236*Тарифы!$J$5+AH236*0.15*Тарифы!$J$9</f>
        <v>37.796395658811939</v>
      </c>
      <c r="AK236" s="355">
        <v>10.481536999999999</v>
      </c>
      <c r="AL236" s="355">
        <f>AK236*344.5</f>
        <v>3610.8894965</v>
      </c>
      <c r="AM236" s="420">
        <f>AK236*Тарифы!$K$5+AK236*0.15*Тарифы!$K$9</f>
        <v>49.06009807403435</v>
      </c>
      <c r="AN236" s="355">
        <v>10.048304999999999</v>
      </c>
      <c r="AO236" s="355">
        <f>AN236*344.5</f>
        <v>3461.6410724999996</v>
      </c>
      <c r="AP236" s="420">
        <f>AN236*Тарифы!$L$5+AN236*0.15*Тарифы!$L$9</f>
        <v>49.406136954762914</v>
      </c>
    </row>
    <row r="237" spans="1:42" s="220" customFormat="1" ht="34.5" customHeight="1" outlineLevel="1">
      <c r="A237" s="603"/>
      <c r="B237" s="603"/>
      <c r="C237" s="493" t="s">
        <v>92</v>
      </c>
      <c r="D237" s="486" t="s">
        <v>427</v>
      </c>
      <c r="E237" s="488" t="s">
        <v>117</v>
      </c>
      <c r="F237" s="570">
        <f t="shared" si="207"/>
        <v>15.660574</v>
      </c>
      <c r="G237" s="570"/>
      <c r="H237" s="570"/>
      <c r="I237" s="570"/>
      <c r="J237" s="703"/>
      <c r="K237" s="703"/>
      <c r="L237" s="703"/>
      <c r="M237" s="703"/>
      <c r="N237" s="703"/>
      <c r="O237" s="703"/>
      <c r="P237" s="355"/>
      <c r="Q237" s="355">
        <f>P237*344.5</f>
        <v>0</v>
      </c>
      <c r="R237" s="355">
        <f>(P237*Тарифы!$E$5)+(P237*0.15*Тарифы!$E$9)</f>
        <v>0</v>
      </c>
      <c r="S237" s="355"/>
      <c r="T237" s="355">
        <f>S237*344.5</f>
        <v>0</v>
      </c>
      <c r="U237" s="355">
        <f>(S237*Тарифы!$F$5)+(S237*0.15*Тарифы!$F$9)</f>
        <v>0</v>
      </c>
      <c r="V237" s="355"/>
      <c r="W237" s="355">
        <f>V237*344.5</f>
        <v>0</v>
      </c>
      <c r="X237" s="355">
        <f>V237*Тарифы!$G$5+V237*0.15*Тарифы!$G$9</f>
        <v>0</v>
      </c>
      <c r="Y237" s="355">
        <v>0.58266300000000004</v>
      </c>
      <c r="Z237" s="355">
        <f>Y237*344.5</f>
        <v>200.72740350000001</v>
      </c>
      <c r="AA237" s="355">
        <f>Y237*Тарифы!$H$5+Y237*0.15*Тарифы!$H$9</f>
        <v>2.3816852609959174</v>
      </c>
      <c r="AB237" s="355">
        <f>P237+S237+V237+Y237</f>
        <v>0.58266300000000004</v>
      </c>
      <c r="AC237" s="355">
        <f>AB237*344.5</f>
        <v>200.72740350000001</v>
      </c>
      <c r="AD237" s="355">
        <f>R237+U237+X237+AA237</f>
        <v>2.3816852609959174</v>
      </c>
      <c r="AE237" s="355">
        <v>7.523962</v>
      </c>
      <c r="AF237" s="355">
        <f>AE237*344.5</f>
        <v>2592.0049090000002</v>
      </c>
      <c r="AG237" s="355">
        <f>AE237*Тарифы!$I$5+AE237*0.15*Тарифы!$I$9</f>
        <v>31.919923582595139</v>
      </c>
      <c r="AH237" s="355">
        <v>7.5539490000000002</v>
      </c>
      <c r="AI237" s="355">
        <f>AH237*344.5</f>
        <v>2602.3354305000003</v>
      </c>
      <c r="AJ237" s="355">
        <f>AH237*Тарифы!$J$5+AH237*0.15*Тарифы!$J$9</f>
        <v>33.665645639219591</v>
      </c>
      <c r="AK237" s="355">
        <v>6.8378220000000001</v>
      </c>
      <c r="AL237" s="355">
        <f>AK237*344.5</f>
        <v>2355.6296790000001</v>
      </c>
      <c r="AM237" s="355">
        <f>AK237*Тарифы!$K$5+AK237*0.15*Тарифы!$K$9</f>
        <v>32.005250559416019</v>
      </c>
      <c r="AN237" s="355">
        <v>6.5607490000000004</v>
      </c>
      <c r="AO237" s="355">
        <f>AN237*344.5</f>
        <v>2260.1780305000002</v>
      </c>
      <c r="AP237" s="420">
        <f>AN237*Тарифы!$L$5+AN237*0.15*Тарифы!$L$9</f>
        <v>32.258302631122753</v>
      </c>
    </row>
    <row r="238" spans="1:42" s="220" customFormat="1" ht="34.5" customHeight="1" outlineLevel="1">
      <c r="A238" s="603"/>
      <c r="B238" s="603"/>
      <c r="C238" s="720">
        <v>6</v>
      </c>
      <c r="D238" s="883" t="s">
        <v>112</v>
      </c>
      <c r="E238" s="121" t="s">
        <v>117</v>
      </c>
      <c r="F238" s="214">
        <f t="shared" si="207"/>
        <v>0</v>
      </c>
      <c r="G238" s="577"/>
      <c r="H238" s="577"/>
      <c r="I238" s="577"/>
      <c r="J238" s="705"/>
      <c r="K238" s="705"/>
      <c r="L238" s="705"/>
      <c r="M238" s="705"/>
      <c r="N238" s="705"/>
      <c r="O238" s="705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</row>
    <row r="239" spans="1:42" outlineLevel="1">
      <c r="A239" s="117"/>
      <c r="B239" s="117"/>
      <c r="C239" s="720"/>
      <c r="D239" s="883"/>
      <c r="E239" s="121" t="s">
        <v>308</v>
      </c>
      <c r="F239" s="214">
        <f t="shared" si="207"/>
        <v>0</v>
      </c>
      <c r="G239" s="577"/>
      <c r="H239" s="577"/>
      <c r="I239" s="577"/>
      <c r="J239" s="705"/>
      <c r="K239" s="705"/>
      <c r="L239" s="705"/>
      <c r="M239" s="705"/>
      <c r="N239" s="705"/>
      <c r="O239" s="705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</row>
    <row r="240" spans="1:42" ht="30.75" customHeight="1" outlineLevel="1">
      <c r="A240" s="912"/>
      <c r="B240" s="912"/>
      <c r="C240" s="720">
        <v>7</v>
      </c>
      <c r="D240" s="883" t="s">
        <v>113</v>
      </c>
      <c r="E240" s="121" t="s">
        <v>117</v>
      </c>
      <c r="F240" s="356">
        <f t="shared" si="207"/>
        <v>0.52689585000000005</v>
      </c>
      <c r="G240" s="611"/>
      <c r="H240" s="611"/>
      <c r="I240" s="611"/>
      <c r="J240" s="701">
        <f t="shared" ref="J240:O240" si="236">J242</f>
        <v>0.15978909999999999</v>
      </c>
      <c r="K240" s="701">
        <f t="shared" si="236"/>
        <v>55.047344949999996</v>
      </c>
      <c r="L240" s="701">
        <f t="shared" si="236"/>
        <v>0.51958674287712003</v>
      </c>
      <c r="M240" s="701">
        <f t="shared" si="236"/>
        <v>0.10364675</v>
      </c>
      <c r="N240" s="701">
        <f t="shared" si="236"/>
        <v>35.706305374999999</v>
      </c>
      <c r="O240" s="701">
        <f t="shared" si="236"/>
        <v>0.31924209823864813</v>
      </c>
      <c r="P240" s="356">
        <f>P242</f>
        <v>0</v>
      </c>
      <c r="Q240" s="356">
        <f t="shared" ref="Q240:AP240" si="237">Q242</f>
        <v>0</v>
      </c>
      <c r="R240" s="356">
        <f t="shared" si="237"/>
        <v>0</v>
      </c>
      <c r="S240" s="356">
        <f t="shared" si="237"/>
        <v>0</v>
      </c>
      <c r="T240" s="356">
        <f t="shared" si="237"/>
        <v>0</v>
      </c>
      <c r="U240" s="356">
        <f t="shared" si="237"/>
        <v>0</v>
      </c>
      <c r="V240" s="356">
        <f t="shared" si="237"/>
        <v>4.8809999999999999E-2</v>
      </c>
      <c r="W240" s="356">
        <f t="shared" si="237"/>
        <v>16.815045000000001</v>
      </c>
      <c r="X240" s="356">
        <f t="shared" si="237"/>
        <v>0.17670593600770271</v>
      </c>
      <c r="Y240" s="356">
        <f t="shared" si="237"/>
        <v>3.9010000000000003E-2</v>
      </c>
      <c r="Z240" s="356">
        <f t="shared" si="237"/>
        <v>13.438945</v>
      </c>
      <c r="AA240" s="356">
        <f t="shared" si="237"/>
        <v>0.14173710830434269</v>
      </c>
      <c r="AB240" s="356">
        <f t="shared" si="237"/>
        <v>8.7820000000000009E-2</v>
      </c>
      <c r="AC240" s="356">
        <f t="shared" si="237"/>
        <v>30.253990000000002</v>
      </c>
      <c r="AD240" s="356">
        <f t="shared" si="237"/>
        <v>0.3184430443120454</v>
      </c>
      <c r="AE240" s="356">
        <f t="shared" si="237"/>
        <v>8.7820000000000009E-2</v>
      </c>
      <c r="AF240" s="356">
        <f t="shared" si="237"/>
        <v>30.253990000000002</v>
      </c>
      <c r="AG240" s="356">
        <f t="shared" si="237"/>
        <v>0.33164850363387721</v>
      </c>
      <c r="AH240" s="356">
        <f t="shared" si="237"/>
        <v>8.7820000000000009E-2</v>
      </c>
      <c r="AI240" s="356">
        <f t="shared" si="237"/>
        <v>30.253990000000002</v>
      </c>
      <c r="AJ240" s="356">
        <f t="shared" si="237"/>
        <v>0.3482504182214593</v>
      </c>
      <c r="AK240" s="356">
        <f t="shared" si="237"/>
        <v>8.7820000000000009E-2</v>
      </c>
      <c r="AL240" s="356">
        <f t="shared" si="237"/>
        <v>30.253990000000002</v>
      </c>
      <c r="AM240" s="356">
        <f t="shared" si="237"/>
        <v>0.36579383513146013</v>
      </c>
      <c r="AN240" s="356">
        <f t="shared" si="237"/>
        <v>8.7820000000000009E-2</v>
      </c>
      <c r="AO240" s="356">
        <f t="shared" si="237"/>
        <v>30.253990000000002</v>
      </c>
      <c r="AP240" s="356">
        <f t="shared" si="237"/>
        <v>0.38433208530165647</v>
      </c>
    </row>
    <row r="241" spans="1:42" ht="35.25" customHeight="1" outlineLevel="1">
      <c r="A241" s="885"/>
      <c r="B241" s="885"/>
      <c r="C241" s="720"/>
      <c r="D241" s="883"/>
      <c r="E241" s="121" t="s">
        <v>308</v>
      </c>
      <c r="F241" s="454">
        <f t="shared" si="207"/>
        <v>0</v>
      </c>
      <c r="G241" s="612"/>
      <c r="H241" s="612"/>
      <c r="I241" s="612"/>
      <c r="J241" s="702"/>
      <c r="K241" s="702"/>
      <c r="L241" s="702"/>
      <c r="M241" s="702"/>
      <c r="N241" s="702"/>
      <c r="O241" s="702"/>
      <c r="P241" s="454"/>
      <c r="Q241" s="454"/>
      <c r="R241" s="454"/>
      <c r="S241" s="454"/>
      <c r="T241" s="454"/>
      <c r="U241" s="454"/>
      <c r="V241" s="454"/>
      <c r="W241" s="454"/>
      <c r="X241" s="454"/>
      <c r="Y241" s="454"/>
      <c r="Z241" s="454"/>
      <c r="AA241" s="454"/>
      <c r="AB241" s="454"/>
      <c r="AC241" s="454"/>
      <c r="AD241" s="454"/>
      <c r="AE241" s="454"/>
      <c r="AF241" s="454"/>
      <c r="AG241" s="454"/>
      <c r="AH241" s="454"/>
      <c r="AI241" s="454"/>
      <c r="AJ241" s="454"/>
      <c r="AK241" s="454"/>
      <c r="AL241" s="454"/>
      <c r="AM241" s="454"/>
      <c r="AN241" s="454"/>
      <c r="AO241" s="454"/>
      <c r="AP241" s="454"/>
    </row>
    <row r="242" spans="1:42" ht="15" customHeight="1" outlineLevel="1">
      <c r="A242" s="912"/>
      <c r="B242" s="912"/>
      <c r="C242" s="881" t="s">
        <v>174</v>
      </c>
      <c r="D242" s="883" t="s">
        <v>428</v>
      </c>
      <c r="E242" s="496" t="s">
        <v>117</v>
      </c>
      <c r="F242" s="470">
        <f t="shared" si="207"/>
        <v>0.52689585000000005</v>
      </c>
      <c r="G242" s="610"/>
      <c r="H242" s="610"/>
      <c r="I242" s="610"/>
      <c r="J242" s="703">
        <v>0.15978909999999999</v>
      </c>
      <c r="K242" s="703">
        <f>J242*344.5</f>
        <v>55.047344949999996</v>
      </c>
      <c r="L242" s="703">
        <v>0.51958674287712003</v>
      </c>
      <c r="M242" s="701">
        <v>0.10364675</v>
      </c>
      <c r="N242" s="703">
        <f>M242*344.5</f>
        <v>35.706305374999999</v>
      </c>
      <c r="O242" s="701">
        <v>0.31924209823864813</v>
      </c>
      <c r="P242" s="356">
        <v>0</v>
      </c>
      <c r="Q242" s="355">
        <f>P242*344.5</f>
        <v>0</v>
      </c>
      <c r="R242" s="356">
        <f>P242*Тарифы!$E$5</f>
        <v>0</v>
      </c>
      <c r="S242" s="356"/>
      <c r="T242" s="355">
        <f>S242*344.5</f>
        <v>0</v>
      </c>
      <c r="U242" s="356">
        <f>S242*Тарифы!$F$5</f>
        <v>0</v>
      </c>
      <c r="V242" s="356">
        <v>4.8809999999999999E-2</v>
      </c>
      <c r="W242" s="355">
        <f>V242*344.5</f>
        <v>16.815045000000001</v>
      </c>
      <c r="X242" s="356">
        <f>V242*Тарифы!$G$5</f>
        <v>0.17670593600770271</v>
      </c>
      <c r="Y242" s="356">
        <v>3.9010000000000003E-2</v>
      </c>
      <c r="Z242" s="355">
        <f>Y242*344.5</f>
        <v>13.438945</v>
      </c>
      <c r="AA242" s="355">
        <f>Y242*Тарифы!$H$5</f>
        <v>0.14173710830434269</v>
      </c>
      <c r="AB242" s="355">
        <v>8.7820000000000009E-2</v>
      </c>
      <c r="AC242" s="355">
        <f>AB242*344.5</f>
        <v>30.253990000000002</v>
      </c>
      <c r="AD242" s="355">
        <f>R242+U242+X242+AA242</f>
        <v>0.3184430443120454</v>
      </c>
      <c r="AE242" s="355">
        <v>8.7820000000000009E-2</v>
      </c>
      <c r="AF242" s="355">
        <v>30.253990000000002</v>
      </c>
      <c r="AG242" s="420">
        <v>0.33164850363387721</v>
      </c>
      <c r="AH242" s="355">
        <v>8.7820000000000009E-2</v>
      </c>
      <c r="AI242" s="355">
        <v>30.253990000000002</v>
      </c>
      <c r="AJ242" s="420">
        <v>0.3482504182214593</v>
      </c>
      <c r="AK242" s="355">
        <v>8.7820000000000009E-2</v>
      </c>
      <c r="AL242" s="355">
        <v>30.253990000000002</v>
      </c>
      <c r="AM242" s="420">
        <v>0.36579383513146013</v>
      </c>
      <c r="AN242" s="355">
        <v>8.7820000000000009E-2</v>
      </c>
      <c r="AO242" s="355">
        <v>30.253990000000002</v>
      </c>
      <c r="AP242" s="420">
        <v>0.38433208530165647</v>
      </c>
    </row>
    <row r="243" spans="1:42" ht="15" customHeight="1" outlineLevel="1">
      <c r="A243" s="885"/>
      <c r="B243" s="885"/>
      <c r="C243" s="882"/>
      <c r="D243" s="883"/>
      <c r="E243" s="496" t="s">
        <v>308</v>
      </c>
      <c r="F243" s="577">
        <f t="shared" si="207"/>
        <v>0</v>
      </c>
      <c r="G243" s="577"/>
      <c r="H243" s="577"/>
      <c r="I243" s="577"/>
      <c r="J243" s="705"/>
      <c r="K243" s="705"/>
      <c r="L243" s="705"/>
      <c r="M243" s="705"/>
      <c r="N243" s="705"/>
      <c r="O243" s="705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  <c r="AA243" s="577"/>
      <c r="AB243" s="577"/>
      <c r="AC243" s="577"/>
      <c r="AD243" s="577"/>
      <c r="AE243" s="577"/>
      <c r="AF243" s="577"/>
      <c r="AG243" s="577"/>
      <c r="AH243" s="577"/>
      <c r="AI243" s="577"/>
      <c r="AJ243" s="577"/>
      <c r="AK243" s="577"/>
      <c r="AL243" s="577"/>
      <c r="AM243" s="577"/>
      <c r="AN243" s="577"/>
      <c r="AO243" s="577"/>
      <c r="AP243" s="577"/>
    </row>
    <row r="244" spans="1:42" s="116" customFormat="1" ht="63" outlineLevel="1">
      <c r="A244" s="210"/>
      <c r="B244" s="210"/>
      <c r="C244" s="357">
        <v>8</v>
      </c>
      <c r="D244" s="604" t="s">
        <v>314</v>
      </c>
      <c r="E244" s="121" t="s">
        <v>308</v>
      </c>
      <c r="F244" s="214">
        <f t="shared" si="207"/>
        <v>0</v>
      </c>
      <c r="G244" s="577"/>
      <c r="H244" s="577"/>
      <c r="I244" s="577"/>
      <c r="J244" s="705"/>
      <c r="K244" s="705"/>
      <c r="L244" s="705"/>
      <c r="M244" s="705"/>
      <c r="N244" s="705"/>
      <c r="O244" s="705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</row>
    <row r="245" spans="1:42" ht="16.5" outlineLevel="1" thickBot="1">
      <c r="A245" s="432"/>
      <c r="B245" s="432"/>
      <c r="C245" s="432"/>
      <c r="D245" s="433" t="s">
        <v>13</v>
      </c>
      <c r="E245" s="432"/>
      <c r="F245" s="91">
        <f t="shared" ref="F245:O245" si="238">F225+F235+F240</f>
        <v>52.323169422439705</v>
      </c>
      <c r="G245" s="609"/>
      <c r="H245" s="609"/>
      <c r="I245" s="609"/>
      <c r="J245" s="91">
        <f t="shared" si="238"/>
        <v>7.5868183264397029</v>
      </c>
      <c r="K245" s="91">
        <f t="shared" si="238"/>
        <v>2613.6589134584779</v>
      </c>
      <c r="L245" s="91">
        <f t="shared" si="238"/>
        <v>25.327495789209593</v>
      </c>
      <c r="M245" s="91">
        <f t="shared" si="238"/>
        <v>5.237711096</v>
      </c>
      <c r="N245" s="91">
        <f t="shared" si="238"/>
        <v>1804.3914725720001</v>
      </c>
      <c r="O245" s="91">
        <f t="shared" si="238"/>
        <v>15.838899622451406</v>
      </c>
      <c r="P245" s="91">
        <f>P225+P235+P240</f>
        <v>2.0234049999999999</v>
      </c>
      <c r="Q245" s="91">
        <f t="shared" ref="Q245:AP245" si="239">Q225+Q235+Q240</f>
        <v>697.06302249999999</v>
      </c>
      <c r="R245" s="91">
        <f t="shared" si="239"/>
        <v>8.2017347121666209</v>
      </c>
      <c r="S245" s="119">
        <f t="shared" si="239"/>
        <v>1.4590909999999999</v>
      </c>
      <c r="T245" s="91">
        <f t="shared" si="239"/>
        <v>502.65684949999996</v>
      </c>
      <c r="U245" s="91">
        <f t="shared" si="239"/>
        <v>5.6521498455330796</v>
      </c>
      <c r="V245" s="119">
        <f t="shared" si="239"/>
        <v>2.259125</v>
      </c>
      <c r="W245" s="91">
        <f t="shared" si="239"/>
        <v>778.26856250000003</v>
      </c>
      <c r="X245" s="91">
        <f t="shared" si="239"/>
        <v>9.1594821976553682</v>
      </c>
      <c r="Y245" s="119">
        <f t="shared" si="239"/>
        <v>2.4370610000000004</v>
      </c>
      <c r="Z245" s="91">
        <f t="shared" si="239"/>
        <v>839.56751450000002</v>
      </c>
      <c r="AA245" s="91">
        <f t="shared" si="239"/>
        <v>9.9439773772359903</v>
      </c>
      <c r="AB245" s="119">
        <f t="shared" si="239"/>
        <v>8.1786820000000002</v>
      </c>
      <c r="AC245" s="91">
        <f t="shared" si="239"/>
        <v>2817.5559490000001</v>
      </c>
      <c r="AD245" s="91">
        <f t="shared" si="239"/>
        <v>32.957344132591061</v>
      </c>
      <c r="AE245" s="119">
        <f t="shared" si="239"/>
        <v>15.099396</v>
      </c>
      <c r="AF245" s="91">
        <f t="shared" si="239"/>
        <v>5201.7419220000002</v>
      </c>
      <c r="AG245" s="91">
        <f t="shared" si="239"/>
        <v>64.017291622820167</v>
      </c>
      <c r="AH245" s="119">
        <f t="shared" si="239"/>
        <v>16.220562000000001</v>
      </c>
      <c r="AI245" s="91">
        <f t="shared" si="239"/>
        <v>5587.9836089999999</v>
      </c>
      <c r="AJ245" s="91">
        <f t="shared" si="239"/>
        <v>72.198831638563817</v>
      </c>
      <c r="AK245" s="119">
        <f t="shared" si="239"/>
        <v>17.505158999999999</v>
      </c>
      <c r="AL245" s="91">
        <f t="shared" si="239"/>
        <v>6030.5272754999996</v>
      </c>
      <c r="AM245" s="91">
        <f t="shared" si="239"/>
        <v>81.839255426520566</v>
      </c>
      <c r="AN245" s="119">
        <f t="shared" si="239"/>
        <v>16.794854000000001</v>
      </c>
      <c r="AO245" s="91">
        <f t="shared" si="239"/>
        <v>5785.8272029999998</v>
      </c>
      <c r="AP245" s="91">
        <f t="shared" si="239"/>
        <v>82.477567591454417</v>
      </c>
    </row>
    <row r="246" spans="1:42" ht="15.75" thickBot="1">
      <c r="A246" s="924" t="s">
        <v>454</v>
      </c>
      <c r="B246" s="925"/>
      <c r="C246" s="925"/>
      <c r="D246" s="925"/>
      <c r="E246" s="925"/>
      <c r="F246" s="925"/>
      <c r="G246" s="925"/>
      <c r="H246" s="925"/>
      <c r="I246" s="925"/>
      <c r="J246" s="925"/>
      <c r="K246" s="925"/>
      <c r="L246" s="925"/>
      <c r="M246" s="925"/>
      <c r="N246" s="925"/>
      <c r="O246" s="925"/>
      <c r="P246" s="925"/>
      <c r="Q246" s="925"/>
      <c r="R246" s="925"/>
      <c r="S246" s="925"/>
      <c r="T246" s="925"/>
      <c r="U246" s="925"/>
      <c r="V246" s="925"/>
      <c r="W246" s="925"/>
      <c r="X246" s="925"/>
      <c r="Y246" s="925"/>
      <c r="Z246" s="925"/>
      <c r="AA246" s="925"/>
      <c r="AB246" s="925"/>
      <c r="AC246" s="925"/>
      <c r="AD246" s="925"/>
      <c r="AE246" s="925"/>
      <c r="AF246" s="925"/>
      <c r="AG246" s="925"/>
      <c r="AH246" s="925"/>
      <c r="AI246" s="925"/>
      <c r="AJ246" s="925"/>
      <c r="AK246" s="925"/>
      <c r="AL246" s="925"/>
      <c r="AM246" s="925"/>
      <c r="AN246" s="925"/>
      <c r="AO246" s="925"/>
      <c r="AP246" s="926"/>
    </row>
    <row r="247" spans="1:42" ht="32.25" customHeight="1" outlineLevel="1">
      <c r="A247" s="895"/>
      <c r="B247" s="895"/>
      <c r="C247" s="749">
        <v>1</v>
      </c>
      <c r="D247" s="923" t="s">
        <v>108</v>
      </c>
      <c r="E247" s="84" t="s">
        <v>117</v>
      </c>
      <c r="F247" s="356">
        <f t="shared" ref="F247:F266" si="240">AB247+AE247+AH247+M247+J247</f>
        <v>8.7377153299999996E-2</v>
      </c>
      <c r="G247" s="611"/>
      <c r="H247" s="611"/>
      <c r="I247" s="611"/>
      <c r="J247" s="701">
        <v>2.2977153300000001E-2</v>
      </c>
      <c r="K247" s="701">
        <f>J247*344.5</f>
        <v>7.9156293118500001</v>
      </c>
      <c r="L247" s="701">
        <v>6.3807589368035794E-2</v>
      </c>
      <c r="M247" s="701">
        <f t="shared" ref="M247:O247" si="241">M249</f>
        <v>0</v>
      </c>
      <c r="N247" s="701">
        <f t="shared" si="241"/>
        <v>0</v>
      </c>
      <c r="O247" s="701">
        <f t="shared" si="241"/>
        <v>0</v>
      </c>
      <c r="P247" s="356">
        <f>P249</f>
        <v>0</v>
      </c>
      <c r="Q247" s="355">
        <f t="shared" ref="Q247:AP247" si="242">Q249</f>
        <v>0</v>
      </c>
      <c r="R247" s="356">
        <f t="shared" si="242"/>
        <v>0</v>
      </c>
      <c r="S247" s="356">
        <f t="shared" si="242"/>
        <v>0</v>
      </c>
      <c r="T247" s="355">
        <f t="shared" si="242"/>
        <v>0</v>
      </c>
      <c r="U247" s="356">
        <f t="shared" si="242"/>
        <v>0</v>
      </c>
      <c r="V247" s="356">
        <f t="shared" si="242"/>
        <v>6.4400000000000004E-3</v>
      </c>
      <c r="W247" s="355">
        <f t="shared" si="242"/>
        <v>2.2185800000000002</v>
      </c>
      <c r="X247" s="356">
        <f t="shared" si="242"/>
        <v>2.0963573494629989E-2</v>
      </c>
      <c r="Y247" s="356">
        <f t="shared" si="242"/>
        <v>6.4400000000000004E-3</v>
      </c>
      <c r="Z247" s="355">
        <f t="shared" si="242"/>
        <v>2.2185800000000002</v>
      </c>
      <c r="AA247" s="355">
        <f t="shared" si="242"/>
        <v>2.1205589122062281E-2</v>
      </c>
      <c r="AB247" s="355">
        <f t="shared" si="242"/>
        <v>1.2880000000000001E-2</v>
      </c>
      <c r="AC247" s="355">
        <f t="shared" si="242"/>
        <v>4.4371600000000004</v>
      </c>
      <c r="AD247" s="355">
        <f t="shared" si="242"/>
        <v>4.216916261669227E-2</v>
      </c>
      <c r="AE247" s="355">
        <f t="shared" si="242"/>
        <v>2.5760000000000002E-2</v>
      </c>
      <c r="AF247" s="355">
        <f t="shared" si="242"/>
        <v>8.8743200000000009</v>
      </c>
      <c r="AG247" s="420">
        <f t="shared" si="242"/>
        <v>8.7972203199974494E-2</v>
      </c>
      <c r="AH247" s="355">
        <f t="shared" si="242"/>
        <v>2.5760000000000002E-2</v>
      </c>
      <c r="AI247" s="355">
        <f t="shared" si="242"/>
        <v>8.8743200000000009</v>
      </c>
      <c r="AJ247" s="420">
        <f t="shared" si="242"/>
        <v>9.244774559999773E-2</v>
      </c>
      <c r="AK247" s="355">
        <f t="shared" si="242"/>
        <v>2.5760000000000002E-2</v>
      </c>
      <c r="AL247" s="355">
        <f t="shared" si="242"/>
        <v>8.8743200000000009</v>
      </c>
      <c r="AM247" s="420">
        <f t="shared" si="242"/>
        <v>9.7152036799962052E-2</v>
      </c>
      <c r="AN247" s="355">
        <f t="shared" si="242"/>
        <v>2.5760000000000002E-2</v>
      </c>
      <c r="AO247" s="355">
        <f t="shared" si="242"/>
        <v>8.8743200000000009</v>
      </c>
      <c r="AP247" s="420">
        <f t="shared" si="242"/>
        <v>0.10209718400000921</v>
      </c>
    </row>
    <row r="248" spans="1:42" ht="30" customHeight="1" outlineLevel="1">
      <c r="A248" s="885"/>
      <c r="B248" s="885"/>
      <c r="C248" s="720"/>
      <c r="D248" s="914"/>
      <c r="E248" s="86" t="s">
        <v>308</v>
      </c>
      <c r="F248" s="454">
        <f t="shared" si="240"/>
        <v>0</v>
      </c>
      <c r="G248" s="612"/>
      <c r="H248" s="612"/>
      <c r="I248" s="612"/>
      <c r="J248" s="702"/>
      <c r="K248" s="702"/>
      <c r="L248" s="702"/>
      <c r="M248" s="702"/>
      <c r="N248" s="702"/>
      <c r="O248" s="702"/>
      <c r="P248" s="454"/>
      <c r="Q248" s="454"/>
      <c r="R248" s="454"/>
      <c r="S248" s="454"/>
      <c r="T248" s="454"/>
      <c r="U248" s="454"/>
      <c r="V248" s="454"/>
      <c r="W248" s="454"/>
      <c r="X248" s="454"/>
      <c r="Y248" s="454"/>
      <c r="Z248" s="454"/>
      <c r="AA248" s="454"/>
      <c r="AB248" s="454"/>
      <c r="AC248" s="454"/>
      <c r="AD248" s="454"/>
      <c r="AE248" s="454"/>
      <c r="AF248" s="454"/>
      <c r="AG248" s="454"/>
      <c r="AH248" s="454"/>
      <c r="AI248" s="454"/>
      <c r="AJ248" s="454"/>
      <c r="AK248" s="454"/>
      <c r="AL248" s="454"/>
      <c r="AM248" s="454"/>
      <c r="AN248" s="454"/>
      <c r="AO248" s="454"/>
      <c r="AP248" s="454"/>
    </row>
    <row r="249" spans="1:42" ht="15" customHeight="1" outlineLevel="1">
      <c r="A249" s="912"/>
      <c r="B249" s="912"/>
      <c r="C249" s="886" t="s">
        <v>44</v>
      </c>
      <c r="D249" s="887" t="s">
        <v>381</v>
      </c>
      <c r="E249" s="270" t="s">
        <v>117</v>
      </c>
      <c r="F249" s="470">
        <f t="shared" si="240"/>
        <v>6.4399999999999999E-2</v>
      </c>
      <c r="G249" s="610"/>
      <c r="H249" s="610"/>
      <c r="I249" s="610"/>
      <c r="J249" s="703"/>
      <c r="K249" s="703"/>
      <c r="L249" s="703"/>
      <c r="M249" s="701"/>
      <c r="N249" s="701"/>
      <c r="O249" s="701"/>
      <c r="P249" s="356"/>
      <c r="Q249" s="355">
        <f>P249*344.5</f>
        <v>0</v>
      </c>
      <c r="R249" s="356">
        <f>P249*Тарифы!$E$4</f>
        <v>0</v>
      </c>
      <c r="S249" s="356"/>
      <c r="T249" s="355">
        <f>S249*344.5</f>
        <v>0</v>
      </c>
      <c r="U249" s="356">
        <f>S249*Тарифы!$F$4</f>
        <v>0</v>
      </c>
      <c r="V249" s="356">
        <v>6.4400000000000004E-3</v>
      </c>
      <c r="W249" s="355">
        <f>V249*344.5</f>
        <v>2.2185800000000002</v>
      </c>
      <c r="X249" s="356">
        <f>V249*Тарифы!$G$4</f>
        <v>2.0963573494629989E-2</v>
      </c>
      <c r="Y249" s="356">
        <v>6.4400000000000004E-3</v>
      </c>
      <c r="Z249" s="355">
        <f>Y249*344.5</f>
        <v>2.2185800000000002</v>
      </c>
      <c r="AA249" s="355">
        <f>Y249*Тарифы!$H$4</f>
        <v>2.1205589122062281E-2</v>
      </c>
      <c r="AB249" s="355">
        <v>1.2880000000000001E-2</v>
      </c>
      <c r="AC249" s="355">
        <f>AB249*344.5</f>
        <v>4.4371600000000004</v>
      </c>
      <c r="AD249" s="355">
        <f>R249+U249+X249+AA249</f>
        <v>4.216916261669227E-2</v>
      </c>
      <c r="AE249" s="355">
        <v>2.5760000000000002E-2</v>
      </c>
      <c r="AF249" s="355">
        <f>AE249*344.5</f>
        <v>8.8743200000000009</v>
      </c>
      <c r="AG249" s="420">
        <f>AE249*Тарифы!$I$4</f>
        <v>8.7972203199974494E-2</v>
      </c>
      <c r="AH249" s="355">
        <v>2.5760000000000002E-2</v>
      </c>
      <c r="AI249" s="355">
        <f>AH249*344.5</f>
        <v>8.8743200000000009</v>
      </c>
      <c r="AJ249" s="420">
        <f>AH249*Тарифы!$J$4</f>
        <v>9.244774559999773E-2</v>
      </c>
      <c r="AK249" s="355">
        <v>2.5760000000000002E-2</v>
      </c>
      <c r="AL249" s="355">
        <f>AK249*344.5</f>
        <v>8.8743200000000009</v>
      </c>
      <c r="AM249" s="420">
        <f>AK249*Тарифы!$K$4</f>
        <v>9.7152036799962052E-2</v>
      </c>
      <c r="AN249" s="355">
        <v>2.5760000000000002E-2</v>
      </c>
      <c r="AO249" s="355">
        <f>AN249*344.5</f>
        <v>8.8743200000000009</v>
      </c>
      <c r="AP249" s="420">
        <f>AN249*Тарифы!$L$4</f>
        <v>0.10209718400000921</v>
      </c>
    </row>
    <row r="250" spans="1:42" ht="15" customHeight="1" outlineLevel="1">
      <c r="A250" s="885"/>
      <c r="B250" s="885"/>
      <c r="C250" s="781"/>
      <c r="D250" s="888"/>
      <c r="E250" s="270" t="s">
        <v>308</v>
      </c>
      <c r="F250" s="448">
        <f t="shared" si="240"/>
        <v>0</v>
      </c>
      <c r="G250" s="568"/>
      <c r="H250" s="568"/>
      <c r="I250" s="568"/>
      <c r="J250" s="704"/>
      <c r="K250" s="704"/>
      <c r="L250" s="704"/>
      <c r="M250" s="704"/>
      <c r="N250" s="704"/>
      <c r="O250" s="704"/>
      <c r="P250" s="448"/>
      <c r="Q250" s="448"/>
      <c r="R250" s="448"/>
      <c r="S250" s="448"/>
      <c r="T250" s="448"/>
      <c r="U250" s="448"/>
      <c r="V250" s="448"/>
      <c r="W250" s="448"/>
      <c r="X250" s="448"/>
      <c r="Y250" s="448"/>
      <c r="Z250" s="448"/>
      <c r="AA250" s="448"/>
      <c r="AB250" s="448"/>
      <c r="AC250" s="448"/>
      <c r="AD250" s="448"/>
      <c r="AE250" s="448"/>
      <c r="AF250" s="448"/>
      <c r="AG250" s="448"/>
      <c r="AH250" s="448"/>
      <c r="AI250" s="448"/>
      <c r="AJ250" s="448"/>
      <c r="AK250" s="448"/>
      <c r="AL250" s="448"/>
      <c r="AM250" s="448"/>
      <c r="AN250" s="448"/>
      <c r="AO250" s="448"/>
      <c r="AP250" s="448"/>
    </row>
    <row r="251" spans="1:42" ht="15" customHeight="1" outlineLevel="1">
      <c r="A251" s="912"/>
      <c r="B251" s="912"/>
      <c r="C251" s="720">
        <v>2</v>
      </c>
      <c r="D251" s="883" t="s">
        <v>109</v>
      </c>
      <c r="E251" s="121" t="s">
        <v>117</v>
      </c>
      <c r="F251" s="222">
        <f t="shared" si="240"/>
        <v>0</v>
      </c>
      <c r="G251" s="568"/>
      <c r="H251" s="568"/>
      <c r="I251" s="568"/>
      <c r="J251" s="704"/>
      <c r="K251" s="704"/>
      <c r="L251" s="704"/>
      <c r="M251" s="704"/>
      <c r="N251" s="704"/>
      <c r="O251" s="704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</row>
    <row r="252" spans="1:42" ht="15" customHeight="1" outlineLevel="1">
      <c r="A252" s="885"/>
      <c r="B252" s="885"/>
      <c r="C252" s="720"/>
      <c r="D252" s="883"/>
      <c r="E252" s="121" t="s">
        <v>308</v>
      </c>
      <c r="F252" s="214">
        <f t="shared" si="240"/>
        <v>0</v>
      </c>
      <c r="G252" s="577"/>
      <c r="H252" s="577"/>
      <c r="I252" s="577"/>
      <c r="J252" s="705"/>
      <c r="K252" s="705"/>
      <c r="L252" s="705"/>
      <c r="M252" s="705"/>
      <c r="N252" s="705"/>
      <c r="O252" s="705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</row>
    <row r="253" spans="1:42" ht="33" customHeight="1" outlineLevel="1">
      <c r="A253" s="912"/>
      <c r="B253" s="912"/>
      <c r="C253" s="720">
        <v>3</v>
      </c>
      <c r="D253" s="915" t="s">
        <v>110</v>
      </c>
      <c r="E253" s="121" t="s">
        <v>117</v>
      </c>
      <c r="F253" s="214">
        <f t="shared" si="240"/>
        <v>0</v>
      </c>
      <c r="G253" s="577"/>
      <c r="H253" s="577"/>
      <c r="I253" s="577"/>
      <c r="J253" s="705"/>
      <c r="K253" s="705"/>
      <c r="L253" s="705"/>
      <c r="M253" s="705"/>
      <c r="N253" s="705"/>
      <c r="O253" s="705"/>
      <c r="P253" s="214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  <c r="AK253" s="214"/>
      <c r="AL253" s="214"/>
      <c r="AM253" s="214"/>
      <c r="AN253" s="214"/>
      <c r="AO253" s="214"/>
      <c r="AP253" s="214"/>
    </row>
    <row r="254" spans="1:42" ht="22.5" customHeight="1" outlineLevel="1">
      <c r="A254" s="885"/>
      <c r="B254" s="885"/>
      <c r="C254" s="720"/>
      <c r="D254" s="915"/>
      <c r="E254" s="121" t="s">
        <v>308</v>
      </c>
      <c r="F254" s="214">
        <f t="shared" si="240"/>
        <v>0</v>
      </c>
      <c r="G254" s="577"/>
      <c r="H254" s="577"/>
      <c r="I254" s="577"/>
      <c r="J254" s="705"/>
      <c r="K254" s="705"/>
      <c r="L254" s="705"/>
      <c r="M254" s="705"/>
      <c r="N254" s="705"/>
      <c r="O254" s="705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4"/>
    </row>
    <row r="255" spans="1:42" outlineLevel="1">
      <c r="A255" s="117"/>
      <c r="B255" s="117"/>
      <c r="C255" s="720">
        <v>4</v>
      </c>
      <c r="D255" s="883" t="s">
        <v>111</v>
      </c>
      <c r="E255" s="121" t="s">
        <v>117</v>
      </c>
      <c r="F255" s="214">
        <f t="shared" si="240"/>
        <v>0</v>
      </c>
      <c r="G255" s="577"/>
      <c r="H255" s="577"/>
      <c r="I255" s="577"/>
      <c r="J255" s="705"/>
      <c r="K255" s="705"/>
      <c r="L255" s="705"/>
      <c r="M255" s="705"/>
      <c r="N255" s="705"/>
      <c r="O255" s="705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</row>
    <row r="256" spans="1:42" s="220" customFormat="1" outlineLevel="1">
      <c r="A256" s="588"/>
      <c r="B256" s="588"/>
      <c r="C256" s="720"/>
      <c r="D256" s="883"/>
      <c r="E256" s="121" t="s">
        <v>308</v>
      </c>
      <c r="F256" s="214">
        <f t="shared" si="240"/>
        <v>0</v>
      </c>
      <c r="G256" s="577"/>
      <c r="H256" s="577"/>
      <c r="I256" s="577"/>
      <c r="J256" s="705"/>
      <c r="K256" s="705"/>
      <c r="L256" s="705"/>
      <c r="M256" s="705"/>
      <c r="N256" s="705"/>
      <c r="O256" s="705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</row>
    <row r="257" spans="1:42" s="220" customFormat="1" ht="31.5" outlineLevel="1">
      <c r="A257" s="588"/>
      <c r="B257" s="588"/>
      <c r="C257" s="602">
        <v>5</v>
      </c>
      <c r="D257" s="471" t="s">
        <v>353</v>
      </c>
      <c r="E257" s="121" t="s">
        <v>117</v>
      </c>
      <c r="F257" s="356">
        <f t="shared" si="240"/>
        <v>148.62168966424329</v>
      </c>
      <c r="G257" s="611"/>
      <c r="H257" s="611"/>
      <c r="I257" s="611"/>
      <c r="J257" s="701">
        <v>47.343041723243289</v>
      </c>
      <c r="K257" s="701">
        <f>J257*344.5</f>
        <v>16309.677873657312</v>
      </c>
      <c r="L257" s="701">
        <v>156.25343860164389</v>
      </c>
      <c r="M257" s="701">
        <f t="shared" ref="M257:O257" si="243">M258+M259</f>
        <v>26.019499940999999</v>
      </c>
      <c r="N257" s="701">
        <f t="shared" si="243"/>
        <v>8963.7177296744994</v>
      </c>
      <c r="O257" s="701">
        <f t="shared" si="243"/>
        <v>74.227440265506445</v>
      </c>
      <c r="P257" s="356">
        <f>P258+P259</f>
        <v>6.2238280000000001</v>
      </c>
      <c r="Q257" s="355">
        <f t="shared" ref="Q257" si="244">Q258+Q259</f>
        <v>2144.1087459999999</v>
      </c>
      <c r="R257" s="356">
        <f t="shared" ref="R257" si="245">R258+R259</f>
        <v>23.040484488001038</v>
      </c>
      <c r="S257" s="356">
        <f t="shared" ref="S257" si="246">S258+S259</f>
        <v>4.4151949999999998</v>
      </c>
      <c r="T257" s="355">
        <f t="shared" ref="T257" si="247">T258+T259</f>
        <v>1521.0346774999998</v>
      </c>
      <c r="U257" s="356">
        <f t="shared" ref="U257" si="248">U258+U259</f>
        <v>15.475207328006382</v>
      </c>
      <c r="V257" s="356">
        <f t="shared" ref="V257" si="249">V258+V259</f>
        <v>5.226934</v>
      </c>
      <c r="W257" s="355">
        <f t="shared" ref="W257" si="250">W258+W259</f>
        <v>1800.6787629999999</v>
      </c>
      <c r="X257" s="356">
        <f t="shared" ref="X257" si="251">X258+X259</f>
        <v>19.368711331067757</v>
      </c>
      <c r="Y257" s="356">
        <f t="shared" ref="Y257" si="252">Y258+Y259</f>
        <v>3.5390329999999999</v>
      </c>
      <c r="Z257" s="355">
        <f t="shared" ref="Z257" si="253">Z258+Z259</f>
        <v>1219.1968684999999</v>
      </c>
      <c r="AA257" s="355">
        <f t="shared" ref="AA257" si="254">AA258+AA259</f>
        <v>13.211284965138431</v>
      </c>
      <c r="AB257" s="355">
        <f t="shared" ref="AB257" si="255">AB258+AB259</f>
        <v>19.404989999999998</v>
      </c>
      <c r="AC257" s="355">
        <f t="shared" ref="AC257" si="256">AC258+AC259</f>
        <v>6685.0190549999998</v>
      </c>
      <c r="AD257" s="355">
        <f t="shared" ref="AD257" si="257">AD258+AD259</f>
        <v>71.095688112213608</v>
      </c>
      <c r="AE257" s="355">
        <f t="shared" ref="AE257" si="258">AE258+AE259</f>
        <v>23.667299</v>
      </c>
      <c r="AF257" s="355">
        <f t="shared" ref="AF257" si="259">AF258+AF259</f>
        <v>8153.3845055000002</v>
      </c>
      <c r="AG257" s="420">
        <f t="shared" ref="AG257" si="260">AG258+AG259</f>
        <v>91.560244821068821</v>
      </c>
      <c r="AH257" s="355">
        <f t="shared" ref="AH257" si="261">AH258+AH259</f>
        <v>32.186858999999998</v>
      </c>
      <c r="AI257" s="355">
        <f t="shared" ref="AI257" si="262">AI258+AI259</f>
        <v>11088.3729255</v>
      </c>
      <c r="AJ257" s="420">
        <f t="shared" ref="AJ257" si="263">AJ258+AJ259</f>
        <v>130.88195669481547</v>
      </c>
      <c r="AK257" s="355">
        <f t="shared" ref="AK257" si="264">AK258+AK259</f>
        <v>39.518534000000002</v>
      </c>
      <c r="AL257" s="355">
        <f t="shared" ref="AL257" si="265">AL258+AL259</f>
        <v>13614.134963</v>
      </c>
      <c r="AM257" s="420">
        <f t="shared" ref="AM257" si="266">AM258+AM259</f>
        <v>168.81957523364542</v>
      </c>
      <c r="AN257" s="355">
        <f t="shared" ref="AN257" si="267">AN258+AN259</f>
        <v>43.366140000000001</v>
      </c>
      <c r="AO257" s="355">
        <f t="shared" ref="AO257" si="268">AO258+AO259</f>
        <v>14939.63523</v>
      </c>
      <c r="AP257" s="420">
        <f t="shared" ref="AP257" si="269">AP258+AP259</f>
        <v>194.6132444456733</v>
      </c>
    </row>
    <row r="258" spans="1:42" s="220" customFormat="1" ht="15.75" outlineLevel="1">
      <c r="A258" s="588"/>
      <c r="B258" s="588"/>
      <c r="C258" s="493" t="s">
        <v>91</v>
      </c>
      <c r="D258" s="486" t="s">
        <v>426</v>
      </c>
      <c r="E258" s="488" t="s">
        <v>117</v>
      </c>
      <c r="F258" s="570">
        <f t="shared" si="240"/>
        <v>73.42250894099999</v>
      </c>
      <c r="G258" s="570"/>
      <c r="H258" s="570"/>
      <c r="I258" s="570"/>
      <c r="J258" s="703"/>
      <c r="K258" s="703"/>
      <c r="L258" s="703"/>
      <c r="M258" s="701">
        <v>26.019499940999999</v>
      </c>
      <c r="N258" s="703">
        <f>M258*344.5</f>
        <v>8963.7177296744994</v>
      </c>
      <c r="O258" s="701">
        <v>74.227440265506445</v>
      </c>
      <c r="P258" s="356">
        <v>6.2238280000000001</v>
      </c>
      <c r="Q258" s="355">
        <f>P258*344.5</f>
        <v>2144.1087459999999</v>
      </c>
      <c r="R258" s="356">
        <f>(P258*Тарифы!$E$4)+(P258*0.15*Тарифы!$E$8)</f>
        <v>23.040484488001038</v>
      </c>
      <c r="S258" s="356">
        <v>4.4151949999999998</v>
      </c>
      <c r="T258" s="355">
        <f>S258*344.5</f>
        <v>1521.0346774999998</v>
      </c>
      <c r="U258" s="356">
        <f>(S258*Тарифы!$F$4)+(S258*0.15*Тарифы!$F$8)</f>
        <v>15.475207328006382</v>
      </c>
      <c r="V258" s="356">
        <v>5.226934</v>
      </c>
      <c r="W258" s="355">
        <f>V258*344.5</f>
        <v>1800.6787629999999</v>
      </c>
      <c r="X258" s="356">
        <f>V258*Тарифы!$G$4+V258*0.15*Тарифы!$G$8</f>
        <v>19.368711331067757</v>
      </c>
      <c r="Y258" s="356">
        <v>2.9074599999999999</v>
      </c>
      <c r="Z258" s="355">
        <f>Y258*344.5</f>
        <v>1001.61997</v>
      </c>
      <c r="AA258" s="355">
        <f>Y258*Тарифы!$H$4+Y258*0.15*Тарифы!$H$8</f>
        <v>10.853609611648544</v>
      </c>
      <c r="AB258" s="355">
        <v>18.773416999999998</v>
      </c>
      <c r="AC258" s="355">
        <f>AB258*344.5</f>
        <v>6467.4421564999993</v>
      </c>
      <c r="AD258" s="355">
        <f>R258+U258+X258+AA258</f>
        <v>68.738012758723727</v>
      </c>
      <c r="AE258" s="355">
        <v>13.755488</v>
      </c>
      <c r="AF258" s="355">
        <f>AE258*344.5</f>
        <v>4738.7656159999997</v>
      </c>
      <c r="AG258" s="420">
        <f>AE258*Тарифы!$I$4+AE258*0.15*Тарифы!$I$8</f>
        <v>53.215022504818748</v>
      </c>
      <c r="AH258" s="355">
        <v>14.874104000000001</v>
      </c>
      <c r="AI258" s="355">
        <f>AH258*344.5</f>
        <v>5124.1288279999999</v>
      </c>
      <c r="AJ258" s="355">
        <f>AH258*Тарифы!$J$4+AH258*0.15*Тарифы!$J$8</f>
        <v>60.482814915310051</v>
      </c>
      <c r="AK258" s="355">
        <v>15.996650000000001</v>
      </c>
      <c r="AL258" s="355">
        <f>AK258*344.5</f>
        <v>5510.8459250000005</v>
      </c>
      <c r="AM258" s="420">
        <f>AK258*Тарифы!$K$4+AK258*0.15*Тарифы!$K$8</f>
        <v>68.336230745839259</v>
      </c>
      <c r="AN258" s="355">
        <v>17.548072000000001</v>
      </c>
      <c r="AO258" s="355">
        <f>AN258*344.5</f>
        <v>6045.3108040000006</v>
      </c>
      <c r="AP258" s="420">
        <f>AN258*Тарифы!$L$4+AN258*0.15*Тарифы!$L$8</f>
        <v>78.750085335846705</v>
      </c>
    </row>
    <row r="259" spans="1:42" s="220" customFormat="1" ht="94.5" outlineLevel="1">
      <c r="A259" s="588"/>
      <c r="B259" s="588"/>
      <c r="C259" s="493" t="s">
        <v>92</v>
      </c>
      <c r="D259" s="486" t="s">
        <v>427</v>
      </c>
      <c r="E259" s="488" t="s">
        <v>117</v>
      </c>
      <c r="F259" s="570">
        <f t="shared" si="240"/>
        <v>27.856138999999999</v>
      </c>
      <c r="G259" s="570"/>
      <c r="H259" s="570"/>
      <c r="I259" s="570"/>
      <c r="J259" s="703"/>
      <c r="K259" s="703"/>
      <c r="L259" s="703"/>
      <c r="M259" s="703"/>
      <c r="N259" s="703"/>
      <c r="O259" s="703"/>
      <c r="P259" s="355"/>
      <c r="Q259" s="355">
        <f>P259*344.5</f>
        <v>0</v>
      </c>
      <c r="R259" s="356">
        <f>(P259*Тарифы!$E$4)+(P259*0.15*Тарифы!$E$8)</f>
        <v>0</v>
      </c>
      <c r="S259" s="355"/>
      <c r="T259" s="355">
        <f>S259*344.5</f>
        <v>0</v>
      </c>
      <c r="U259" s="356">
        <f>(S259*Тарифы!$F$4)+(S259*0.15*Тарифы!$F$8)</f>
        <v>0</v>
      </c>
      <c r="V259" s="355"/>
      <c r="W259" s="355">
        <f>V259*344.5</f>
        <v>0</v>
      </c>
      <c r="X259" s="356">
        <f>V259*Тарифы!$G$4+V259*0.15*Тарифы!$G$8</f>
        <v>0</v>
      </c>
      <c r="Y259" s="355">
        <v>0.63157300000000005</v>
      </c>
      <c r="Z259" s="355">
        <f>Y259*344.5</f>
        <v>217.57689850000003</v>
      </c>
      <c r="AA259" s="355">
        <f>Y259*Тарифы!$H$4+Y259*0.15*Тарифы!$H$8</f>
        <v>2.3576753534898871</v>
      </c>
      <c r="AB259" s="355">
        <f>P259+S259+V259+Y259</f>
        <v>0.63157300000000005</v>
      </c>
      <c r="AC259" s="355">
        <f>AB259*344.5</f>
        <v>217.57689850000003</v>
      </c>
      <c r="AD259" s="355">
        <f>R259+U259+X259+AA259</f>
        <v>2.3576753534898871</v>
      </c>
      <c r="AE259" s="355">
        <v>9.9118110000000001</v>
      </c>
      <c r="AF259" s="355">
        <f>AE259*344.5</f>
        <v>3414.6188895</v>
      </c>
      <c r="AG259" s="355">
        <f>AE259*Тарифы!$I$4+AE259*0.15*Тарифы!$I$8</f>
        <v>38.345222316250073</v>
      </c>
      <c r="AH259" s="355">
        <v>17.312754999999999</v>
      </c>
      <c r="AI259" s="355">
        <f>AH259*344.5</f>
        <v>5964.2440975</v>
      </c>
      <c r="AJ259" s="355">
        <f>AH259*Тарифы!$J$4+AH259*0.15*Тарифы!$J$8</f>
        <v>70.399141779505413</v>
      </c>
      <c r="AK259" s="355">
        <v>23.521884</v>
      </c>
      <c r="AL259" s="355">
        <f>AK259*344.5</f>
        <v>8103.2890379999999</v>
      </c>
      <c r="AM259" s="355">
        <f>AK259*Тарифы!$K$4+AK259*0.15*Тарифы!$K$8</f>
        <v>100.48334448780616</v>
      </c>
      <c r="AN259" s="355">
        <v>25.818068</v>
      </c>
      <c r="AO259" s="355">
        <f>AN259*344.5</f>
        <v>8894.3244259999992</v>
      </c>
      <c r="AP259" s="420">
        <f>AN259*Тарифы!$L$4+AN259*0.15*Тарифы!$L$8</f>
        <v>115.8631591098266</v>
      </c>
    </row>
    <row r="260" spans="1:42" s="220" customFormat="1" outlineLevel="1">
      <c r="A260" s="588"/>
      <c r="B260" s="588"/>
      <c r="C260" s="720">
        <v>6</v>
      </c>
      <c r="D260" s="883" t="s">
        <v>112</v>
      </c>
      <c r="E260" s="121" t="s">
        <v>117</v>
      </c>
      <c r="F260" s="214">
        <f t="shared" si="240"/>
        <v>0</v>
      </c>
      <c r="G260" s="577"/>
      <c r="H260" s="577"/>
      <c r="I260" s="577"/>
      <c r="J260" s="705"/>
      <c r="K260" s="705"/>
      <c r="L260" s="705"/>
      <c r="M260" s="705"/>
      <c r="N260" s="705"/>
      <c r="O260" s="705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</row>
    <row r="261" spans="1:42" s="220" customFormat="1" outlineLevel="1">
      <c r="A261" s="588"/>
      <c r="B261" s="588"/>
      <c r="C261" s="720"/>
      <c r="D261" s="883"/>
      <c r="E261" s="121" t="s">
        <v>308</v>
      </c>
      <c r="F261" s="214">
        <f t="shared" si="240"/>
        <v>0</v>
      </c>
      <c r="G261" s="577"/>
      <c r="H261" s="577"/>
      <c r="I261" s="577"/>
      <c r="J261" s="705"/>
      <c r="K261" s="705"/>
      <c r="L261" s="705"/>
      <c r="M261" s="705"/>
      <c r="N261" s="705"/>
      <c r="O261" s="705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</row>
    <row r="262" spans="1:42" ht="36.75" customHeight="1" outlineLevel="1">
      <c r="A262" s="912"/>
      <c r="B262" s="912"/>
      <c r="C262" s="720">
        <v>7</v>
      </c>
      <c r="D262" s="883" t="s">
        <v>113</v>
      </c>
      <c r="E262" s="121" t="s">
        <v>117</v>
      </c>
      <c r="F262" s="356">
        <f t="shared" si="240"/>
        <v>0.11170040000000001</v>
      </c>
      <c r="G262" s="611"/>
      <c r="H262" s="611"/>
      <c r="I262" s="611"/>
      <c r="J262" s="701">
        <f t="shared" ref="J262:O262" si="270">J264</f>
        <v>3.42294E-2</v>
      </c>
      <c r="K262" s="701">
        <f t="shared" si="270"/>
        <v>11.7920283</v>
      </c>
      <c r="L262" s="701">
        <f t="shared" si="270"/>
        <v>0.10537366395059999</v>
      </c>
      <c r="M262" s="701">
        <f t="shared" si="270"/>
        <v>4.5664999999999997E-2</v>
      </c>
      <c r="N262" s="701">
        <f t="shared" si="270"/>
        <v>15.7315925</v>
      </c>
      <c r="O262" s="701">
        <f t="shared" si="270"/>
        <v>0.12964690329079037</v>
      </c>
      <c r="P262" s="356">
        <f>P264</f>
        <v>0</v>
      </c>
      <c r="Q262" s="356">
        <f t="shared" ref="Q262:AP262" si="271">Q264</f>
        <v>0</v>
      </c>
      <c r="R262" s="356">
        <f t="shared" si="271"/>
        <v>0</v>
      </c>
      <c r="S262" s="356">
        <f t="shared" si="271"/>
        <v>0</v>
      </c>
      <c r="T262" s="356">
        <f t="shared" si="271"/>
        <v>0</v>
      </c>
      <c r="U262" s="356">
        <f t="shared" si="271"/>
        <v>0</v>
      </c>
      <c r="V262" s="356">
        <f t="shared" si="271"/>
        <v>1.5660000000000001E-3</v>
      </c>
      <c r="W262" s="356">
        <f t="shared" si="271"/>
        <v>0.53948700000000005</v>
      </c>
      <c r="X262" s="356">
        <f t="shared" si="271"/>
        <v>5.0976639895326968E-3</v>
      </c>
      <c r="Y262" s="356">
        <f t="shared" si="271"/>
        <v>9.0360000000000006E-3</v>
      </c>
      <c r="Z262" s="356">
        <f t="shared" si="271"/>
        <v>3.1129020000000001</v>
      </c>
      <c r="AA262" s="356">
        <f t="shared" si="271"/>
        <v>2.9753680637725897E-2</v>
      </c>
      <c r="AB262" s="356">
        <f t="shared" si="271"/>
        <v>1.0602E-2</v>
      </c>
      <c r="AC262" s="356">
        <f t="shared" si="271"/>
        <v>3.6523890000000003</v>
      </c>
      <c r="AD262" s="356">
        <f t="shared" si="271"/>
        <v>3.4851344627258592E-2</v>
      </c>
      <c r="AE262" s="356">
        <f t="shared" si="271"/>
        <v>1.0602E-2</v>
      </c>
      <c r="AF262" s="356">
        <f t="shared" si="271"/>
        <v>3.6523890000000003</v>
      </c>
      <c r="AG262" s="356">
        <f t="shared" si="271"/>
        <v>3.6206572139989505E-2</v>
      </c>
      <c r="AH262" s="356">
        <f t="shared" si="271"/>
        <v>1.0602E-2</v>
      </c>
      <c r="AI262" s="356">
        <f t="shared" si="271"/>
        <v>3.6523890000000003</v>
      </c>
      <c r="AJ262" s="356">
        <f t="shared" si="271"/>
        <v>3.8048563619999066E-2</v>
      </c>
      <c r="AK262" s="356">
        <f t="shared" si="271"/>
        <v>1.0602E-2</v>
      </c>
      <c r="AL262" s="356">
        <f t="shared" si="271"/>
        <v>3.6523890000000003</v>
      </c>
      <c r="AM262" s="356">
        <f t="shared" si="271"/>
        <v>3.998470085998438E-2</v>
      </c>
      <c r="AN262" s="356">
        <f t="shared" si="271"/>
        <v>1.0602E-2</v>
      </c>
      <c r="AO262" s="356">
        <f t="shared" si="271"/>
        <v>3.6523890000000003</v>
      </c>
      <c r="AP262" s="356">
        <f t="shared" si="271"/>
        <v>4.2019966800003784E-2</v>
      </c>
    </row>
    <row r="263" spans="1:42" ht="33.75" customHeight="1" outlineLevel="1">
      <c r="A263" s="885"/>
      <c r="B263" s="885"/>
      <c r="C263" s="720"/>
      <c r="D263" s="883"/>
      <c r="E263" s="121" t="s">
        <v>308</v>
      </c>
      <c r="F263" s="454">
        <f t="shared" si="240"/>
        <v>0</v>
      </c>
      <c r="G263" s="612"/>
      <c r="H263" s="612"/>
      <c r="I263" s="612"/>
      <c r="J263" s="702"/>
      <c r="K263" s="702"/>
      <c r="L263" s="702"/>
      <c r="M263" s="702"/>
      <c r="N263" s="702"/>
      <c r="O263" s="702"/>
      <c r="P263" s="454"/>
      <c r="Q263" s="454"/>
      <c r="R263" s="454"/>
      <c r="S263" s="454"/>
      <c r="T263" s="454"/>
      <c r="U263" s="454"/>
      <c r="V263" s="454"/>
      <c r="W263" s="454"/>
      <c r="X263" s="454"/>
      <c r="Y263" s="454"/>
      <c r="Z263" s="454"/>
      <c r="AA263" s="454"/>
      <c r="AB263" s="454"/>
      <c r="AC263" s="454"/>
      <c r="AD263" s="454"/>
      <c r="AE263" s="454"/>
      <c r="AF263" s="454"/>
      <c r="AG263" s="454"/>
      <c r="AH263" s="454"/>
      <c r="AI263" s="454"/>
      <c r="AJ263" s="454"/>
      <c r="AK263" s="454"/>
      <c r="AL263" s="454"/>
      <c r="AM263" s="454"/>
      <c r="AN263" s="454"/>
      <c r="AO263" s="454"/>
      <c r="AP263" s="454"/>
    </row>
    <row r="264" spans="1:42" ht="19.5" customHeight="1" outlineLevel="1">
      <c r="A264" s="912"/>
      <c r="B264" s="912"/>
      <c r="C264" s="881" t="s">
        <v>174</v>
      </c>
      <c r="D264" s="883" t="s">
        <v>428</v>
      </c>
      <c r="E264" s="496" t="s">
        <v>117</v>
      </c>
      <c r="F264" s="470">
        <f t="shared" si="240"/>
        <v>0.11170040000000001</v>
      </c>
      <c r="G264" s="610"/>
      <c r="H264" s="610"/>
      <c r="I264" s="610"/>
      <c r="J264" s="703">
        <v>3.42294E-2</v>
      </c>
      <c r="K264" s="703">
        <f>J264*344.5</f>
        <v>11.7920283</v>
      </c>
      <c r="L264" s="703">
        <v>0.10537366395059999</v>
      </c>
      <c r="M264" s="701">
        <v>4.5664999999999997E-2</v>
      </c>
      <c r="N264" s="703">
        <f>M264*344.5</f>
        <v>15.7315925</v>
      </c>
      <c r="O264" s="701">
        <v>0.12964690329079037</v>
      </c>
      <c r="P264" s="356"/>
      <c r="Q264" s="355">
        <f>P264*344.5</f>
        <v>0</v>
      </c>
      <c r="R264" s="356">
        <f>P264*Тарифы!$E$4</f>
        <v>0</v>
      </c>
      <c r="S264" s="356"/>
      <c r="T264" s="355">
        <f>S264*344.5</f>
        <v>0</v>
      </c>
      <c r="U264" s="356">
        <f>S264*Тарифы!$F$4</f>
        <v>0</v>
      </c>
      <c r="V264" s="356">
        <v>1.5660000000000001E-3</v>
      </c>
      <c r="W264" s="355">
        <f>V264*344.5</f>
        <v>0.53948700000000005</v>
      </c>
      <c r="X264" s="356">
        <f>V264*Тарифы!$G$4</f>
        <v>5.0976639895326968E-3</v>
      </c>
      <c r="Y264" s="356">
        <v>9.0360000000000006E-3</v>
      </c>
      <c r="Z264" s="355">
        <f>Y264*344.5</f>
        <v>3.1129020000000001</v>
      </c>
      <c r="AA264" s="355">
        <f>Y264*Тарифы!$H$4</f>
        <v>2.9753680637725897E-2</v>
      </c>
      <c r="AB264" s="355">
        <v>1.0602E-2</v>
      </c>
      <c r="AC264" s="355">
        <f>AB264*344.5</f>
        <v>3.6523890000000003</v>
      </c>
      <c r="AD264" s="355">
        <f>R264+U264+X264+AA264</f>
        <v>3.4851344627258592E-2</v>
      </c>
      <c r="AE264" s="355">
        <v>1.0602E-2</v>
      </c>
      <c r="AF264" s="355">
        <v>3.6523890000000003</v>
      </c>
      <c r="AG264" s="420">
        <v>3.6206572139989505E-2</v>
      </c>
      <c r="AH264" s="355">
        <v>1.0602E-2</v>
      </c>
      <c r="AI264" s="355">
        <v>3.6523890000000003</v>
      </c>
      <c r="AJ264" s="420">
        <v>3.8048563619999066E-2</v>
      </c>
      <c r="AK264" s="355">
        <v>1.0602E-2</v>
      </c>
      <c r="AL264" s="355">
        <v>3.6523890000000003</v>
      </c>
      <c r="AM264" s="420">
        <v>3.998470085998438E-2</v>
      </c>
      <c r="AN264" s="355">
        <v>1.0602E-2</v>
      </c>
      <c r="AO264" s="355">
        <v>3.6523890000000003</v>
      </c>
      <c r="AP264" s="420">
        <v>4.2019966800003784E-2</v>
      </c>
    </row>
    <row r="265" spans="1:42" ht="15" customHeight="1" outlineLevel="1">
      <c r="A265" s="885"/>
      <c r="B265" s="885"/>
      <c r="C265" s="882"/>
      <c r="D265" s="883"/>
      <c r="E265" s="496" t="s">
        <v>308</v>
      </c>
      <c r="F265" s="577">
        <f t="shared" si="240"/>
        <v>0</v>
      </c>
      <c r="G265" s="577"/>
      <c r="H265" s="577"/>
      <c r="I265" s="577"/>
      <c r="J265" s="705"/>
      <c r="K265" s="705"/>
      <c r="L265" s="705"/>
      <c r="M265" s="705"/>
      <c r="N265" s="705"/>
      <c r="O265" s="705"/>
      <c r="P265" s="577"/>
      <c r="Q265" s="577"/>
      <c r="R265" s="577"/>
      <c r="S265" s="577"/>
      <c r="T265" s="577"/>
      <c r="U265" s="577"/>
      <c r="V265" s="577"/>
      <c r="W265" s="577"/>
      <c r="X265" s="577"/>
      <c r="Y265" s="577"/>
      <c r="Z265" s="577"/>
      <c r="AA265" s="577"/>
      <c r="AB265" s="577"/>
      <c r="AC265" s="577"/>
      <c r="AD265" s="577"/>
      <c r="AE265" s="577"/>
      <c r="AF265" s="577"/>
      <c r="AG265" s="577"/>
      <c r="AH265" s="577"/>
      <c r="AI265" s="577"/>
      <c r="AJ265" s="577"/>
      <c r="AK265" s="577"/>
      <c r="AL265" s="577"/>
      <c r="AM265" s="577"/>
      <c r="AN265" s="577"/>
      <c r="AO265" s="577"/>
      <c r="AP265" s="577"/>
    </row>
    <row r="266" spans="1:42" s="116" customFormat="1" ht="63" outlineLevel="1">
      <c r="A266" s="210"/>
      <c r="B266" s="210"/>
      <c r="C266" s="357">
        <v>8</v>
      </c>
      <c r="D266" s="604" t="s">
        <v>314</v>
      </c>
      <c r="E266" s="121" t="s">
        <v>308</v>
      </c>
      <c r="F266" s="214">
        <f t="shared" si="240"/>
        <v>0</v>
      </c>
      <c r="G266" s="577"/>
      <c r="H266" s="577"/>
      <c r="I266" s="577"/>
      <c r="J266" s="705"/>
      <c r="K266" s="705"/>
      <c r="L266" s="705"/>
      <c r="M266" s="705"/>
      <c r="N266" s="705"/>
      <c r="O266" s="705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</row>
    <row r="267" spans="1:42" ht="16.5" outlineLevel="1" thickBot="1">
      <c r="A267" s="432"/>
      <c r="B267" s="432"/>
      <c r="C267" s="432"/>
      <c r="D267" s="433" t="s">
        <v>13</v>
      </c>
      <c r="E267" s="432"/>
      <c r="F267" s="91">
        <f t="shared" ref="F267:O267" si="272">F247+F257+F262</f>
        <v>148.82076721754328</v>
      </c>
      <c r="G267" s="609"/>
      <c r="H267" s="609"/>
      <c r="I267" s="609"/>
      <c r="J267" s="91">
        <f t="shared" si="272"/>
        <v>47.400248276543287</v>
      </c>
      <c r="K267" s="91">
        <f t="shared" si="272"/>
        <v>16329.385531269163</v>
      </c>
      <c r="L267" s="91">
        <f t="shared" si="272"/>
        <v>156.42261985496251</v>
      </c>
      <c r="M267" s="91">
        <f t="shared" si="272"/>
        <v>26.065164940999999</v>
      </c>
      <c r="N267" s="91">
        <f t="shared" si="272"/>
        <v>8979.4493221744997</v>
      </c>
      <c r="O267" s="91">
        <f t="shared" si="272"/>
        <v>74.357087168797236</v>
      </c>
      <c r="P267" s="91">
        <f>P247+P257+P262</f>
        <v>6.2238280000000001</v>
      </c>
      <c r="Q267" s="91">
        <f t="shared" ref="Q267:AP267" si="273">Q247+Q257+Q262</f>
        <v>2144.1087459999999</v>
      </c>
      <c r="R267" s="91">
        <f t="shared" si="273"/>
        <v>23.040484488001038</v>
      </c>
      <c r="S267" s="119">
        <f t="shared" si="273"/>
        <v>4.4151949999999998</v>
      </c>
      <c r="T267" s="91">
        <f t="shared" si="273"/>
        <v>1521.0346774999998</v>
      </c>
      <c r="U267" s="91">
        <f t="shared" si="273"/>
        <v>15.475207328006382</v>
      </c>
      <c r="V267" s="119">
        <f t="shared" si="273"/>
        <v>5.2349399999999999</v>
      </c>
      <c r="W267" s="91">
        <f t="shared" si="273"/>
        <v>1803.4368299999999</v>
      </c>
      <c r="X267" s="91">
        <f t="shared" si="273"/>
        <v>19.394772568551918</v>
      </c>
      <c r="Y267" s="119">
        <f t="shared" si="273"/>
        <v>3.5545089999999999</v>
      </c>
      <c r="Z267" s="91">
        <f t="shared" si="273"/>
        <v>1224.5283505</v>
      </c>
      <c r="AA267" s="91">
        <f t="shared" si="273"/>
        <v>13.262244234898217</v>
      </c>
      <c r="AB267" s="119">
        <f t="shared" si="273"/>
        <v>19.428471999999996</v>
      </c>
      <c r="AC267" s="91">
        <f t="shared" si="273"/>
        <v>6693.108604</v>
      </c>
      <c r="AD267" s="91">
        <f t="shared" si="273"/>
        <v>71.172708619457552</v>
      </c>
      <c r="AE267" s="119">
        <f t="shared" si="273"/>
        <v>23.703660999999997</v>
      </c>
      <c r="AF267" s="91">
        <f t="shared" si="273"/>
        <v>8165.9112144999999</v>
      </c>
      <c r="AG267" s="91">
        <f t="shared" si="273"/>
        <v>91.684423596408777</v>
      </c>
      <c r="AH267" s="119">
        <f t="shared" si="273"/>
        <v>32.223220999999995</v>
      </c>
      <c r="AI267" s="91">
        <f t="shared" si="273"/>
        <v>11100.899634500001</v>
      </c>
      <c r="AJ267" s="91">
        <f t="shared" si="273"/>
        <v>131.01245300403548</v>
      </c>
      <c r="AK267" s="119">
        <f t="shared" si="273"/>
        <v>39.554895999999999</v>
      </c>
      <c r="AL267" s="91">
        <f t="shared" si="273"/>
        <v>13626.661672000002</v>
      </c>
      <c r="AM267" s="91">
        <f t="shared" si="273"/>
        <v>168.95671197130537</v>
      </c>
      <c r="AN267" s="119">
        <f t="shared" si="273"/>
        <v>43.402501999999998</v>
      </c>
      <c r="AO267" s="91">
        <f t="shared" si="273"/>
        <v>14952.161939000001</v>
      </c>
      <c r="AP267" s="91">
        <f t="shared" si="273"/>
        <v>194.75736159647332</v>
      </c>
    </row>
    <row r="268" spans="1:42" s="220" customFormat="1" ht="15.75" thickBot="1">
      <c r="A268" s="924" t="s">
        <v>455</v>
      </c>
      <c r="B268" s="925"/>
      <c r="C268" s="925"/>
      <c r="D268" s="925"/>
      <c r="E268" s="925"/>
      <c r="F268" s="925"/>
      <c r="G268" s="925"/>
      <c r="H268" s="925"/>
      <c r="I268" s="925"/>
      <c r="J268" s="925"/>
      <c r="K268" s="925"/>
      <c r="L268" s="925"/>
      <c r="M268" s="925"/>
      <c r="N268" s="925"/>
      <c r="O268" s="925"/>
      <c r="P268" s="925"/>
      <c r="Q268" s="925"/>
      <c r="R268" s="925"/>
      <c r="S268" s="925"/>
      <c r="T268" s="925"/>
      <c r="U268" s="925"/>
      <c r="V268" s="925"/>
      <c r="W268" s="925"/>
      <c r="X268" s="925"/>
      <c r="Y268" s="925"/>
      <c r="Z268" s="925"/>
      <c r="AA268" s="925"/>
      <c r="AB268" s="925"/>
      <c r="AC268" s="925"/>
      <c r="AD268" s="925"/>
      <c r="AE268" s="925"/>
      <c r="AF268" s="925"/>
      <c r="AG268" s="925"/>
      <c r="AH268" s="925"/>
      <c r="AI268" s="925"/>
      <c r="AJ268" s="925"/>
      <c r="AK268" s="925"/>
      <c r="AL268" s="925"/>
      <c r="AM268" s="925"/>
      <c r="AN268" s="925"/>
      <c r="AO268" s="925"/>
      <c r="AP268" s="926"/>
    </row>
    <row r="269" spans="1:42" s="220" customFormat="1" ht="36.75" customHeight="1" outlineLevel="1">
      <c r="A269" s="934"/>
      <c r="B269" s="934"/>
      <c r="C269" s="935">
        <v>1</v>
      </c>
      <c r="D269" s="936" t="s">
        <v>108</v>
      </c>
      <c r="E269" s="84" t="s">
        <v>117</v>
      </c>
      <c r="F269" s="356">
        <f t="shared" ref="F269:F296" si="274">AB269+AE269+AH269+M269+J269</f>
        <v>0.31413399999999997</v>
      </c>
      <c r="G269" s="611"/>
      <c r="H269" s="611"/>
      <c r="I269" s="611"/>
      <c r="J269" s="701">
        <f t="shared" ref="J269:O269" si="275">J271+J273+J275+J277+J279</f>
        <v>0</v>
      </c>
      <c r="K269" s="701">
        <f t="shared" si="275"/>
        <v>0</v>
      </c>
      <c r="L269" s="701">
        <f t="shared" si="275"/>
        <v>0</v>
      </c>
      <c r="M269" s="701">
        <f t="shared" si="275"/>
        <v>0</v>
      </c>
      <c r="N269" s="701">
        <f t="shared" si="275"/>
        <v>0</v>
      </c>
      <c r="O269" s="701">
        <f t="shared" si="275"/>
        <v>0</v>
      </c>
      <c r="P269" s="356">
        <f>P271+P273+P275+P277+P279</f>
        <v>0</v>
      </c>
      <c r="Q269" s="356">
        <f t="shared" ref="Q269:AP269" si="276">Q271+Q273+Q275+Q277+Q279</f>
        <v>0</v>
      </c>
      <c r="R269" s="356">
        <f t="shared" si="276"/>
        <v>0</v>
      </c>
      <c r="S269" s="356">
        <f t="shared" si="276"/>
        <v>1.1270000000000001E-2</v>
      </c>
      <c r="T269" s="356">
        <f t="shared" si="276"/>
        <v>3.8825150000000002</v>
      </c>
      <c r="U269" s="356">
        <f t="shared" si="276"/>
        <v>3.8592784944808216E-2</v>
      </c>
      <c r="V269" s="356">
        <f t="shared" si="276"/>
        <v>1.9090000000000003E-2</v>
      </c>
      <c r="W269" s="356">
        <f t="shared" si="276"/>
        <v>6.5765050000000009</v>
      </c>
      <c r="X269" s="356">
        <f t="shared" si="276"/>
        <v>6.9111172267712448E-2</v>
      </c>
      <c r="Y269" s="356">
        <f t="shared" si="276"/>
        <v>1.9090000000000003E-2</v>
      </c>
      <c r="Z269" s="356">
        <f t="shared" si="276"/>
        <v>6.5765050000000009</v>
      </c>
      <c r="AA269" s="356">
        <f t="shared" si="276"/>
        <v>6.9360712574465577E-2</v>
      </c>
      <c r="AB269" s="356">
        <f t="shared" si="276"/>
        <v>4.9450000000000001E-2</v>
      </c>
      <c r="AC269" s="356">
        <f t="shared" si="276"/>
        <v>17.035525</v>
      </c>
      <c r="AD269" s="356">
        <f t="shared" si="276"/>
        <v>0.17706466978698623</v>
      </c>
      <c r="AE269" s="356">
        <f t="shared" si="276"/>
        <v>0.13234199999999999</v>
      </c>
      <c r="AF269" s="356">
        <f t="shared" si="276"/>
        <v>45.591819000000008</v>
      </c>
      <c r="AG269" s="356">
        <f t="shared" si="276"/>
        <v>0.4997839474825162</v>
      </c>
      <c r="AH269" s="356">
        <f t="shared" si="276"/>
        <v>0.13234199999999999</v>
      </c>
      <c r="AI269" s="356">
        <f t="shared" si="276"/>
        <v>45.591819000000008</v>
      </c>
      <c r="AJ269" s="356">
        <f t="shared" si="276"/>
        <v>0.52480251478324258</v>
      </c>
      <c r="AK269" s="356">
        <f t="shared" si="276"/>
        <v>0.13234199999999999</v>
      </c>
      <c r="AL269" s="356">
        <f t="shared" si="276"/>
        <v>45.591819000000008</v>
      </c>
      <c r="AM269" s="356">
        <f t="shared" si="276"/>
        <v>0.55123989670880991</v>
      </c>
      <c r="AN269" s="356">
        <f t="shared" si="276"/>
        <v>0.13234199999999999</v>
      </c>
      <c r="AO269" s="356">
        <f t="shared" si="276"/>
        <v>45.591819000000008</v>
      </c>
      <c r="AP269" s="356">
        <f t="shared" si="276"/>
        <v>0.57917646131851308</v>
      </c>
    </row>
    <row r="270" spans="1:42" s="220" customFormat="1" ht="32.25" customHeight="1" outlineLevel="1">
      <c r="A270" s="885"/>
      <c r="B270" s="885"/>
      <c r="C270" s="749"/>
      <c r="D270" s="923"/>
      <c r="E270" s="86" t="s">
        <v>308</v>
      </c>
      <c r="F270" s="454">
        <f t="shared" si="274"/>
        <v>0</v>
      </c>
      <c r="G270" s="612"/>
      <c r="H270" s="612"/>
      <c r="I270" s="612"/>
      <c r="J270" s="702"/>
      <c r="K270" s="702"/>
      <c r="L270" s="702"/>
      <c r="M270" s="702"/>
      <c r="N270" s="702"/>
      <c r="O270" s="702"/>
      <c r="P270" s="454"/>
      <c r="Q270" s="454"/>
      <c r="R270" s="454"/>
      <c r="S270" s="454"/>
      <c r="T270" s="454"/>
      <c r="U270" s="454"/>
      <c r="V270" s="454"/>
      <c r="W270" s="454"/>
      <c r="X270" s="454"/>
      <c r="Y270" s="454"/>
      <c r="Z270" s="454"/>
      <c r="AA270" s="454"/>
      <c r="AB270" s="454"/>
      <c r="AC270" s="454"/>
      <c r="AD270" s="454"/>
      <c r="AE270" s="454"/>
      <c r="AF270" s="454"/>
      <c r="AG270" s="454"/>
      <c r="AH270" s="454"/>
      <c r="AI270" s="454"/>
      <c r="AJ270" s="454"/>
      <c r="AK270" s="454"/>
      <c r="AL270" s="454"/>
      <c r="AM270" s="454"/>
      <c r="AN270" s="454"/>
      <c r="AO270" s="454"/>
      <c r="AP270" s="454"/>
    </row>
    <row r="271" spans="1:42" s="220" customFormat="1" ht="15" customHeight="1" outlineLevel="1">
      <c r="A271" s="927"/>
      <c r="B271" s="927"/>
      <c r="C271" s="930" t="s">
        <v>44</v>
      </c>
      <c r="D271" s="928" t="s">
        <v>396</v>
      </c>
      <c r="E271" s="270" t="s">
        <v>117</v>
      </c>
      <c r="F271" s="470">
        <f t="shared" si="274"/>
        <v>2.1436E-2</v>
      </c>
      <c r="G271" s="610"/>
      <c r="H271" s="610"/>
      <c r="I271" s="610"/>
      <c r="J271" s="703"/>
      <c r="K271" s="703"/>
      <c r="L271" s="703"/>
      <c r="M271" s="701"/>
      <c r="N271" s="701"/>
      <c r="O271" s="701"/>
      <c r="P271" s="356"/>
      <c r="Q271" s="355">
        <f>P271*344.5</f>
        <v>0</v>
      </c>
      <c r="R271" s="356">
        <f>P271*Тарифы!$E$5</f>
        <v>0</v>
      </c>
      <c r="S271" s="356"/>
      <c r="T271" s="355">
        <f>S271*344.5</f>
        <v>0</v>
      </c>
      <c r="U271" s="356">
        <f>S271*Тарифы!$F$5</f>
        <v>0</v>
      </c>
      <c r="V271" s="356"/>
      <c r="W271" s="355">
        <f>V271*344.5</f>
        <v>0</v>
      </c>
      <c r="X271" s="356">
        <f>V271*Тарифы!$G$5</f>
        <v>0</v>
      </c>
      <c r="Y271" s="356"/>
      <c r="Z271" s="355">
        <f>Y271*344.5</f>
        <v>0</v>
      </c>
      <c r="AA271" s="355">
        <f>Y271*Тарифы!$H$5</f>
        <v>0</v>
      </c>
      <c r="AB271" s="355">
        <v>0</v>
      </c>
      <c r="AC271" s="355">
        <f>AB271*344.5</f>
        <v>0</v>
      </c>
      <c r="AD271" s="355">
        <f>R271+U271+X271+AA271</f>
        <v>0</v>
      </c>
      <c r="AE271" s="355">
        <v>1.0718E-2</v>
      </c>
      <c r="AF271" s="355">
        <f>AE271*344.5</f>
        <v>3.6923509999999999</v>
      </c>
      <c r="AG271" s="420">
        <f>AE271*Тарифы!$I$5</f>
        <v>4.047607221530284E-2</v>
      </c>
      <c r="AH271" s="355">
        <v>1.0718E-2</v>
      </c>
      <c r="AI271" s="355">
        <f>AH271*344.5</f>
        <v>3.6923509999999999</v>
      </c>
      <c r="AJ271" s="420">
        <f>AH271*Тарифы!$J$5</f>
        <v>4.2502254412407202E-2</v>
      </c>
      <c r="AK271" s="355">
        <v>1.0718E-2</v>
      </c>
      <c r="AL271" s="355">
        <f>AK271*344.5</f>
        <v>3.6923509999999999</v>
      </c>
      <c r="AM271" s="420">
        <f>AK271*Тарифы!$K$5</f>
        <v>4.464334234728979E-2</v>
      </c>
      <c r="AN271" s="355">
        <v>1.0718E-2</v>
      </c>
      <c r="AO271" s="355">
        <f>AN271*344.5</f>
        <v>3.6923509999999999</v>
      </c>
      <c r="AP271" s="420">
        <f>AN271*Тарифы!$L$5</f>
        <v>4.6905844799170503E-2</v>
      </c>
    </row>
    <row r="272" spans="1:42" s="220" customFormat="1" ht="15" customHeight="1" outlineLevel="1">
      <c r="A272" s="885"/>
      <c r="B272" s="885"/>
      <c r="C272" s="931"/>
      <c r="D272" s="888"/>
      <c r="E272" s="270" t="s">
        <v>308</v>
      </c>
      <c r="F272" s="448">
        <f t="shared" si="274"/>
        <v>0</v>
      </c>
      <c r="G272" s="568"/>
      <c r="H272" s="568"/>
      <c r="I272" s="568"/>
      <c r="J272" s="704"/>
      <c r="K272" s="704"/>
      <c r="L272" s="704"/>
      <c r="M272" s="704"/>
      <c r="N272" s="704"/>
      <c r="O272" s="704"/>
      <c r="P272" s="448"/>
      <c r="Q272" s="448"/>
      <c r="R272" s="448"/>
      <c r="S272" s="448"/>
      <c r="T272" s="448"/>
      <c r="U272" s="448"/>
      <c r="V272" s="448"/>
      <c r="W272" s="448"/>
      <c r="X272" s="448"/>
      <c r="Y272" s="448"/>
      <c r="Z272" s="448"/>
      <c r="AA272" s="448"/>
      <c r="AB272" s="448"/>
      <c r="AC272" s="448"/>
      <c r="AD272" s="448"/>
      <c r="AE272" s="448"/>
      <c r="AF272" s="448"/>
      <c r="AG272" s="448"/>
      <c r="AH272" s="448"/>
      <c r="AI272" s="448"/>
      <c r="AJ272" s="448"/>
      <c r="AK272" s="448"/>
      <c r="AL272" s="448"/>
      <c r="AM272" s="448"/>
      <c r="AN272" s="448"/>
      <c r="AO272" s="448"/>
      <c r="AP272" s="448"/>
    </row>
    <row r="273" spans="1:42" s="220" customFormat="1" ht="15" customHeight="1" outlineLevel="1">
      <c r="A273" s="927"/>
      <c r="B273" s="927"/>
      <c r="C273" s="930" t="s">
        <v>45</v>
      </c>
      <c r="D273" s="928" t="s">
        <v>397</v>
      </c>
      <c r="E273" s="270" t="s">
        <v>117</v>
      </c>
      <c r="F273" s="470">
        <f t="shared" si="274"/>
        <v>6.7068000000000003E-2</v>
      </c>
      <c r="G273" s="610"/>
      <c r="H273" s="610"/>
      <c r="I273" s="610"/>
      <c r="J273" s="703"/>
      <c r="K273" s="703"/>
      <c r="L273" s="703"/>
      <c r="M273" s="701"/>
      <c r="N273" s="701"/>
      <c r="O273" s="701"/>
      <c r="P273" s="356"/>
      <c r="Q273" s="355">
        <f>P273*344.5</f>
        <v>0</v>
      </c>
      <c r="R273" s="356">
        <f>P273*Тарифы!$E$5</f>
        <v>0</v>
      </c>
      <c r="S273" s="356"/>
      <c r="T273" s="355">
        <f>S273*344.5</f>
        <v>0</v>
      </c>
      <c r="U273" s="356">
        <f>S273*Тарифы!$F$5</f>
        <v>0</v>
      </c>
      <c r="V273" s="356"/>
      <c r="W273" s="355">
        <f>V273*344.5</f>
        <v>0</v>
      </c>
      <c r="X273" s="356">
        <f>V273*Тарифы!$G$5</f>
        <v>0</v>
      </c>
      <c r="Y273" s="356"/>
      <c r="Z273" s="355">
        <f>Y273*344.5</f>
        <v>0</v>
      </c>
      <c r="AA273" s="355">
        <f>Y273*Тарифы!$H$5</f>
        <v>0</v>
      </c>
      <c r="AB273" s="355">
        <v>0</v>
      </c>
      <c r="AC273" s="355">
        <f>AB273*344.5</f>
        <v>0</v>
      </c>
      <c r="AD273" s="355">
        <f>R273+U273+X273+AA273</f>
        <v>0</v>
      </c>
      <c r="AE273" s="355">
        <v>3.3534000000000001E-2</v>
      </c>
      <c r="AF273" s="355">
        <f>AE273*344.5</f>
        <v>11.552463000000001</v>
      </c>
      <c r="AG273" s="420">
        <f>AE273*Тарифы!$I$5</f>
        <v>0.12663972808993892</v>
      </c>
      <c r="AH273" s="355">
        <v>3.3534000000000001E-2</v>
      </c>
      <c r="AI273" s="355">
        <f>AH273*344.5</f>
        <v>11.552463000000001</v>
      </c>
      <c r="AJ273" s="420">
        <f>AH273*Тарифы!$J$5</f>
        <v>0.13297915650920536</v>
      </c>
      <c r="AK273" s="355">
        <v>3.3534000000000001E-2</v>
      </c>
      <c r="AL273" s="355">
        <f>AK273*344.5</f>
        <v>11.552463000000001</v>
      </c>
      <c r="AM273" s="420">
        <f>AK273*Тарифы!$K$5</f>
        <v>0.13967809687199251</v>
      </c>
      <c r="AN273" s="355">
        <v>3.3534000000000001E-2</v>
      </c>
      <c r="AO273" s="355">
        <f>AN273*344.5</f>
        <v>11.552463000000001</v>
      </c>
      <c r="AP273" s="420">
        <f>AN273*Тарифы!$L$5</f>
        <v>0.14675691355620299</v>
      </c>
    </row>
    <row r="274" spans="1:42" s="220" customFormat="1" ht="15" customHeight="1" outlineLevel="1">
      <c r="A274" s="885"/>
      <c r="B274" s="885"/>
      <c r="C274" s="931"/>
      <c r="D274" s="888"/>
      <c r="E274" s="270" t="s">
        <v>308</v>
      </c>
      <c r="F274" s="448">
        <f t="shared" si="274"/>
        <v>0</v>
      </c>
      <c r="G274" s="568"/>
      <c r="H274" s="568"/>
      <c r="I274" s="568"/>
      <c r="J274" s="704"/>
      <c r="K274" s="704"/>
      <c r="L274" s="704"/>
      <c r="M274" s="704"/>
      <c r="N274" s="704"/>
      <c r="O274" s="704"/>
      <c r="P274" s="448"/>
      <c r="Q274" s="448"/>
      <c r="R274" s="448"/>
      <c r="S274" s="448"/>
      <c r="T274" s="448"/>
      <c r="U274" s="448"/>
      <c r="V274" s="448"/>
      <c r="W274" s="448"/>
      <c r="X274" s="448"/>
      <c r="Y274" s="448"/>
      <c r="Z274" s="448"/>
      <c r="AA274" s="448"/>
      <c r="AB274" s="448"/>
      <c r="AC274" s="448"/>
      <c r="AD274" s="448"/>
      <c r="AE274" s="448"/>
      <c r="AF274" s="448"/>
      <c r="AG274" s="448"/>
      <c r="AH274" s="448"/>
      <c r="AI274" s="448"/>
      <c r="AJ274" s="448"/>
      <c r="AK274" s="448"/>
      <c r="AL274" s="448"/>
      <c r="AM274" s="448"/>
      <c r="AN274" s="448"/>
      <c r="AO274" s="448"/>
      <c r="AP274" s="448"/>
    </row>
    <row r="275" spans="1:42" s="220" customFormat="1" ht="15" customHeight="1" outlineLevel="1">
      <c r="A275" s="927"/>
      <c r="B275" s="927"/>
      <c r="C275" s="930" t="s">
        <v>46</v>
      </c>
      <c r="D275" s="928" t="s">
        <v>400</v>
      </c>
      <c r="E275" s="270" t="s">
        <v>117</v>
      </c>
      <c r="F275" s="470">
        <f t="shared" si="274"/>
        <v>0.12397</v>
      </c>
      <c r="G275" s="610"/>
      <c r="H275" s="610"/>
      <c r="I275" s="610"/>
      <c r="J275" s="703"/>
      <c r="K275" s="703"/>
      <c r="L275" s="703"/>
      <c r="M275" s="701"/>
      <c r="N275" s="701"/>
      <c r="O275" s="701"/>
      <c r="P275" s="356"/>
      <c r="Q275" s="355">
        <f>P275*344.5</f>
        <v>0</v>
      </c>
      <c r="R275" s="356">
        <f>P275*Тарифы!$E$5</f>
        <v>0</v>
      </c>
      <c r="S275" s="356">
        <v>1.1270000000000001E-2</v>
      </c>
      <c r="T275" s="355">
        <f>S275*344.5</f>
        <v>3.8825150000000002</v>
      </c>
      <c r="U275" s="356">
        <f>S275*Тарифы!$F$5</f>
        <v>3.8592784944808216E-2</v>
      </c>
      <c r="V275" s="356">
        <v>1.1270000000000001E-2</v>
      </c>
      <c r="W275" s="355">
        <f>V275*344.5</f>
        <v>3.8825150000000002</v>
      </c>
      <c r="X275" s="356">
        <f>V275*Тарифы!$G$5</f>
        <v>4.0800571579733852E-2</v>
      </c>
      <c r="Y275" s="356">
        <v>1.1270000000000001E-2</v>
      </c>
      <c r="Z275" s="355">
        <f>Y275*344.5</f>
        <v>3.8825150000000002</v>
      </c>
      <c r="AA275" s="355">
        <f>Y275*Тарифы!$H$5</f>
        <v>4.0947890556009794E-2</v>
      </c>
      <c r="AB275" s="355">
        <v>3.381E-2</v>
      </c>
      <c r="AC275" s="355">
        <f>AB275*344.5</f>
        <v>11.647544999999999</v>
      </c>
      <c r="AD275" s="355">
        <f>R275+U275+X275+AA275</f>
        <v>0.12034124708055187</v>
      </c>
      <c r="AE275" s="355">
        <v>4.5080000000000002E-2</v>
      </c>
      <c r="AF275" s="355">
        <f>AE275*344.5</f>
        <v>15.530060000000001</v>
      </c>
      <c r="AG275" s="420">
        <f>AE275*Тарифы!$I$5</f>
        <v>0.17024270717166001</v>
      </c>
      <c r="AH275" s="355">
        <v>4.5080000000000002E-2</v>
      </c>
      <c r="AI275" s="355">
        <f>AH275*344.5</f>
        <v>15.530060000000001</v>
      </c>
      <c r="AJ275" s="420">
        <f>AH275*Тарифы!$J$5</f>
        <v>0.17876484688480282</v>
      </c>
      <c r="AK275" s="355">
        <v>4.5080000000000002E-2</v>
      </c>
      <c r="AL275" s="355">
        <f>AK275*344.5</f>
        <v>15.530060000000001</v>
      </c>
      <c r="AM275" s="420">
        <f>AK275*Тарифы!$K$5</f>
        <v>0.18777028111735619</v>
      </c>
      <c r="AN275" s="355">
        <v>4.5080000000000002E-2</v>
      </c>
      <c r="AO275" s="355">
        <f>AN275*344.5</f>
        <v>15.530060000000001</v>
      </c>
      <c r="AP275" s="420">
        <f>AN275*Тарифы!$L$5</f>
        <v>0.19728638585058839</v>
      </c>
    </row>
    <row r="276" spans="1:42" s="220" customFormat="1" ht="15" customHeight="1" outlineLevel="1">
      <c r="A276" s="885"/>
      <c r="B276" s="885"/>
      <c r="C276" s="931"/>
      <c r="D276" s="888"/>
      <c r="E276" s="270" t="s">
        <v>308</v>
      </c>
      <c r="F276" s="448">
        <f t="shared" si="274"/>
        <v>0</v>
      </c>
      <c r="G276" s="568"/>
      <c r="H276" s="568"/>
      <c r="I276" s="568"/>
      <c r="J276" s="704"/>
      <c r="K276" s="704"/>
      <c r="L276" s="704"/>
      <c r="M276" s="704"/>
      <c r="N276" s="704"/>
      <c r="O276" s="704"/>
      <c r="P276" s="448"/>
      <c r="Q276" s="448"/>
      <c r="R276" s="448"/>
      <c r="S276" s="448"/>
      <c r="T276" s="448"/>
      <c r="U276" s="448"/>
      <c r="V276" s="448"/>
      <c r="W276" s="448"/>
      <c r="X276" s="448"/>
      <c r="Y276" s="448"/>
      <c r="Z276" s="448"/>
      <c r="AA276" s="448"/>
      <c r="AB276" s="448"/>
      <c r="AC276" s="448"/>
      <c r="AD276" s="448"/>
      <c r="AE276" s="448"/>
      <c r="AF276" s="448"/>
      <c r="AG276" s="448"/>
      <c r="AH276" s="448"/>
      <c r="AI276" s="448"/>
      <c r="AJ276" s="448"/>
      <c r="AK276" s="448"/>
      <c r="AL276" s="448"/>
      <c r="AM276" s="448"/>
      <c r="AN276" s="448"/>
      <c r="AO276" s="448"/>
      <c r="AP276" s="448"/>
    </row>
    <row r="277" spans="1:42" s="220" customFormat="1" ht="15" customHeight="1" outlineLevel="1">
      <c r="A277" s="927"/>
      <c r="B277" s="927"/>
      <c r="C277" s="930" t="s">
        <v>47</v>
      </c>
      <c r="D277" s="928" t="s">
        <v>401</v>
      </c>
      <c r="E277" s="270" t="s">
        <v>117</v>
      </c>
      <c r="F277" s="470">
        <f t="shared" si="274"/>
        <v>7.8200000000000006E-2</v>
      </c>
      <c r="G277" s="610"/>
      <c r="H277" s="610"/>
      <c r="I277" s="610"/>
      <c r="J277" s="703"/>
      <c r="K277" s="703"/>
      <c r="L277" s="703"/>
      <c r="M277" s="701"/>
      <c r="N277" s="701"/>
      <c r="O277" s="701"/>
      <c r="P277" s="356"/>
      <c r="Q277" s="355">
        <f>P277*344.5</f>
        <v>0</v>
      </c>
      <c r="R277" s="356">
        <f>P277*Тарифы!$E$5</f>
        <v>0</v>
      </c>
      <c r="S277" s="356"/>
      <c r="T277" s="355">
        <f>S277*344.5</f>
        <v>0</v>
      </c>
      <c r="U277" s="356">
        <f>S277*Тарифы!$F$5</f>
        <v>0</v>
      </c>
      <c r="V277" s="356">
        <v>7.8200000000000006E-3</v>
      </c>
      <c r="W277" s="355">
        <f>V277*344.5</f>
        <v>2.6939900000000003</v>
      </c>
      <c r="X277" s="356">
        <f>V277*Тарифы!$G$5</f>
        <v>2.8310600687978596E-2</v>
      </c>
      <c r="Y277" s="356">
        <v>7.8200000000000006E-3</v>
      </c>
      <c r="Z277" s="355">
        <f>Y277*344.5</f>
        <v>2.6939900000000003</v>
      </c>
      <c r="AA277" s="355">
        <f>Y277*Тарифы!$H$5</f>
        <v>2.8412822018455776E-2</v>
      </c>
      <c r="AB277" s="355">
        <v>1.5640000000000001E-2</v>
      </c>
      <c r="AC277" s="355">
        <f>AB277*344.5</f>
        <v>5.3879800000000007</v>
      </c>
      <c r="AD277" s="355">
        <f>R277+U277+X277+AA277</f>
        <v>5.6723422706434372E-2</v>
      </c>
      <c r="AE277" s="355">
        <v>3.1280000000000002E-2</v>
      </c>
      <c r="AF277" s="355">
        <f>AE277*344.5</f>
        <v>10.775960000000001</v>
      </c>
      <c r="AG277" s="420">
        <f>AE277*Тарифы!$I$5</f>
        <v>0.11812759273135594</v>
      </c>
      <c r="AH277" s="355">
        <v>3.1280000000000002E-2</v>
      </c>
      <c r="AI277" s="355">
        <f>AH277*344.5</f>
        <v>10.775960000000001</v>
      </c>
      <c r="AJ277" s="420">
        <f>AH277*Тарифы!$J$5</f>
        <v>0.12404091416496522</v>
      </c>
      <c r="AK277" s="355">
        <v>3.1280000000000002E-2</v>
      </c>
      <c r="AL277" s="355">
        <f>AK277*344.5</f>
        <v>10.775960000000001</v>
      </c>
      <c r="AM277" s="420">
        <f>AK277*Тарифы!$K$5</f>
        <v>0.13028958281612471</v>
      </c>
      <c r="AN277" s="355">
        <v>3.1280000000000002E-2</v>
      </c>
      <c r="AO277" s="355">
        <f>AN277*344.5</f>
        <v>10.775960000000001</v>
      </c>
      <c r="AP277" s="420">
        <f>AN277*Тарифы!$L$5</f>
        <v>0.13689259426367359</v>
      </c>
    </row>
    <row r="278" spans="1:42" s="220" customFormat="1" ht="15" customHeight="1" outlineLevel="1">
      <c r="A278" s="885"/>
      <c r="B278" s="885"/>
      <c r="C278" s="931"/>
      <c r="D278" s="888"/>
      <c r="E278" s="270" t="s">
        <v>308</v>
      </c>
      <c r="F278" s="448">
        <f t="shared" si="274"/>
        <v>0</v>
      </c>
      <c r="G278" s="568"/>
      <c r="H278" s="568"/>
      <c r="I278" s="568"/>
      <c r="J278" s="704"/>
      <c r="K278" s="704"/>
      <c r="L278" s="704"/>
      <c r="M278" s="704"/>
      <c r="N278" s="704"/>
      <c r="O278" s="704"/>
      <c r="P278" s="448"/>
      <c r="Q278" s="448"/>
      <c r="R278" s="448"/>
      <c r="S278" s="448"/>
      <c r="T278" s="448"/>
      <c r="U278" s="448"/>
      <c r="V278" s="448"/>
      <c r="W278" s="448"/>
      <c r="X278" s="448"/>
      <c r="Y278" s="448"/>
      <c r="Z278" s="448"/>
      <c r="AA278" s="448"/>
      <c r="AB278" s="448"/>
      <c r="AC278" s="448"/>
      <c r="AD278" s="448"/>
      <c r="AE278" s="448"/>
      <c r="AF278" s="448"/>
      <c r="AG278" s="448"/>
      <c r="AH278" s="448"/>
      <c r="AI278" s="448"/>
      <c r="AJ278" s="448"/>
      <c r="AK278" s="448"/>
      <c r="AL278" s="448"/>
      <c r="AM278" s="448"/>
      <c r="AN278" s="448"/>
      <c r="AO278" s="448"/>
      <c r="AP278" s="448"/>
    </row>
    <row r="279" spans="1:42" s="220" customFormat="1" ht="15" customHeight="1" outlineLevel="1">
      <c r="A279" s="927"/>
      <c r="B279" s="927"/>
      <c r="C279" s="930" t="s">
        <v>48</v>
      </c>
      <c r="D279" s="928" t="s">
        <v>402</v>
      </c>
      <c r="E279" s="270" t="s">
        <v>117</v>
      </c>
      <c r="F279" s="470">
        <f t="shared" si="274"/>
        <v>2.3460000000000002E-2</v>
      </c>
      <c r="G279" s="610"/>
      <c r="H279" s="610"/>
      <c r="I279" s="610"/>
      <c r="J279" s="703"/>
      <c r="K279" s="703"/>
      <c r="L279" s="703"/>
      <c r="M279" s="701"/>
      <c r="N279" s="701"/>
      <c r="O279" s="701"/>
      <c r="P279" s="356"/>
      <c r="Q279" s="355">
        <f>P279*344.5</f>
        <v>0</v>
      </c>
      <c r="R279" s="356">
        <f>P279*Тарифы!$E$5</f>
        <v>0</v>
      </c>
      <c r="S279" s="356"/>
      <c r="T279" s="355">
        <f>S279*344.5</f>
        <v>0</v>
      </c>
      <c r="U279" s="356">
        <f>S279*Тарифы!$F$5</f>
        <v>0</v>
      </c>
      <c r="V279" s="356">
        <v>0</v>
      </c>
      <c r="W279" s="355">
        <f>V279*344.5</f>
        <v>0</v>
      </c>
      <c r="X279" s="356">
        <f>V279*Тарифы!$G$5</f>
        <v>0</v>
      </c>
      <c r="Y279" s="356">
        <v>0</v>
      </c>
      <c r="Z279" s="355">
        <f>Y279*344.5</f>
        <v>0</v>
      </c>
      <c r="AA279" s="355">
        <f>Y279*Тарифы!$H$5</f>
        <v>0</v>
      </c>
      <c r="AB279" s="355">
        <v>0</v>
      </c>
      <c r="AC279" s="355">
        <f>AB279*344.5</f>
        <v>0</v>
      </c>
      <c r="AD279" s="355">
        <f>R279+U279+X279+AA279</f>
        <v>0</v>
      </c>
      <c r="AE279" s="355">
        <v>1.1730000000000001E-2</v>
      </c>
      <c r="AF279" s="355">
        <f>AE279*344.5</f>
        <v>4.040985</v>
      </c>
      <c r="AG279" s="420">
        <f>AE279*Тарифы!$I$5</f>
        <v>4.4297847274258478E-2</v>
      </c>
      <c r="AH279" s="355">
        <v>1.1730000000000001E-2</v>
      </c>
      <c r="AI279" s="355">
        <f>AH279*344.5</f>
        <v>4.040985</v>
      </c>
      <c r="AJ279" s="420">
        <f>AH279*Тарифы!$J$5</f>
        <v>4.6515342811861961E-2</v>
      </c>
      <c r="AK279" s="355">
        <v>1.1730000000000001E-2</v>
      </c>
      <c r="AL279" s="355">
        <f>AK279*344.5</f>
        <v>4.040985</v>
      </c>
      <c r="AM279" s="420">
        <f>AK279*Тарифы!$K$5</f>
        <v>4.885859355604677E-2</v>
      </c>
      <c r="AN279" s="355">
        <v>1.1730000000000001E-2</v>
      </c>
      <c r="AO279" s="355">
        <f>AN279*344.5</f>
        <v>4.040985</v>
      </c>
      <c r="AP279" s="420">
        <f>AN279*Тарифы!$L$5</f>
        <v>5.1334722848877593E-2</v>
      </c>
    </row>
    <row r="280" spans="1:42" s="220" customFormat="1" ht="15" customHeight="1" outlineLevel="1">
      <c r="A280" s="885"/>
      <c r="B280" s="885"/>
      <c r="C280" s="931"/>
      <c r="D280" s="888"/>
      <c r="E280" s="270" t="s">
        <v>308</v>
      </c>
      <c r="F280" s="448">
        <f t="shared" si="274"/>
        <v>0</v>
      </c>
      <c r="G280" s="568"/>
      <c r="H280" s="568"/>
      <c r="I280" s="568"/>
      <c r="J280" s="704"/>
      <c r="K280" s="704"/>
      <c r="L280" s="704"/>
      <c r="M280" s="704"/>
      <c r="N280" s="704"/>
      <c r="O280" s="704"/>
      <c r="P280" s="448"/>
      <c r="Q280" s="448"/>
      <c r="R280" s="448"/>
      <c r="S280" s="448"/>
      <c r="T280" s="448"/>
      <c r="U280" s="448"/>
      <c r="V280" s="448"/>
      <c r="W280" s="448"/>
      <c r="X280" s="448"/>
      <c r="Y280" s="448"/>
      <c r="Z280" s="448"/>
      <c r="AA280" s="448"/>
      <c r="AB280" s="448"/>
      <c r="AC280" s="448"/>
      <c r="AD280" s="448"/>
      <c r="AE280" s="448"/>
      <c r="AF280" s="448"/>
      <c r="AG280" s="448"/>
      <c r="AH280" s="448"/>
      <c r="AI280" s="448"/>
      <c r="AJ280" s="448"/>
      <c r="AK280" s="448"/>
      <c r="AL280" s="448"/>
      <c r="AM280" s="448"/>
      <c r="AN280" s="448"/>
      <c r="AO280" s="448"/>
      <c r="AP280" s="448"/>
    </row>
    <row r="281" spans="1:42" s="220" customFormat="1" ht="15" customHeight="1" outlineLevel="1">
      <c r="A281" s="927"/>
      <c r="B281" s="927"/>
      <c r="C281" s="748">
        <v>2</v>
      </c>
      <c r="D281" s="928" t="s">
        <v>109</v>
      </c>
      <c r="E281" s="121" t="s">
        <v>117</v>
      </c>
      <c r="F281" s="222">
        <f t="shared" si="274"/>
        <v>0</v>
      </c>
      <c r="G281" s="568"/>
      <c r="H281" s="568"/>
      <c r="I281" s="568"/>
      <c r="J281" s="704"/>
      <c r="K281" s="704"/>
      <c r="L281" s="704"/>
      <c r="M281" s="704"/>
      <c r="N281" s="704"/>
      <c r="O281" s="704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222"/>
      <c r="AF281" s="222"/>
      <c r="AG281" s="222"/>
      <c r="AH281" s="222"/>
      <c r="AI281" s="222"/>
      <c r="AJ281" s="222"/>
      <c r="AK281" s="222"/>
      <c r="AL281" s="222"/>
      <c r="AM281" s="222"/>
      <c r="AN281" s="222"/>
      <c r="AO281" s="222"/>
      <c r="AP281" s="222"/>
    </row>
    <row r="282" spans="1:42" s="220" customFormat="1" ht="15" customHeight="1" outlineLevel="1">
      <c r="A282" s="885"/>
      <c r="B282" s="885"/>
      <c r="C282" s="749"/>
      <c r="D282" s="888"/>
      <c r="E282" s="121" t="s">
        <v>308</v>
      </c>
      <c r="F282" s="214">
        <f t="shared" si="274"/>
        <v>0</v>
      </c>
      <c r="G282" s="577"/>
      <c r="H282" s="577"/>
      <c r="I282" s="577"/>
      <c r="J282" s="705"/>
      <c r="K282" s="705"/>
      <c r="L282" s="705"/>
      <c r="M282" s="705"/>
      <c r="N282" s="705"/>
      <c r="O282" s="705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</row>
    <row r="283" spans="1:42" s="220" customFormat="1" ht="30.75" customHeight="1" outlineLevel="1">
      <c r="A283" s="927"/>
      <c r="B283" s="927"/>
      <c r="C283" s="748">
        <v>3</v>
      </c>
      <c r="D283" s="932" t="s">
        <v>110</v>
      </c>
      <c r="E283" s="121" t="s">
        <v>117</v>
      </c>
      <c r="F283" s="214">
        <f t="shared" si="274"/>
        <v>0</v>
      </c>
      <c r="G283" s="577"/>
      <c r="H283" s="577"/>
      <c r="I283" s="577"/>
      <c r="J283" s="705"/>
      <c r="K283" s="705"/>
      <c r="L283" s="705"/>
      <c r="M283" s="705"/>
      <c r="N283" s="705"/>
      <c r="O283" s="705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</row>
    <row r="284" spans="1:42" s="220" customFormat="1" ht="25.5" customHeight="1" outlineLevel="1">
      <c r="A284" s="885"/>
      <c r="B284" s="885"/>
      <c r="C284" s="749"/>
      <c r="D284" s="933"/>
      <c r="E284" s="121" t="s">
        <v>308</v>
      </c>
      <c r="F284" s="214">
        <f t="shared" si="274"/>
        <v>0</v>
      </c>
      <c r="G284" s="577"/>
      <c r="H284" s="577"/>
      <c r="I284" s="577"/>
      <c r="J284" s="705"/>
      <c r="K284" s="705"/>
      <c r="L284" s="705"/>
      <c r="M284" s="705"/>
      <c r="N284" s="705"/>
      <c r="O284" s="705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</row>
    <row r="285" spans="1:42" s="220" customFormat="1" ht="25.5" customHeight="1" outlineLevel="1">
      <c r="A285" s="603"/>
      <c r="B285" s="603"/>
      <c r="C285" s="748">
        <v>4</v>
      </c>
      <c r="D285" s="928" t="s">
        <v>111</v>
      </c>
      <c r="E285" s="121" t="s">
        <v>117</v>
      </c>
      <c r="F285" s="214">
        <f t="shared" si="274"/>
        <v>0</v>
      </c>
      <c r="G285" s="577"/>
      <c r="H285" s="577"/>
      <c r="I285" s="577"/>
      <c r="J285" s="705"/>
      <c r="K285" s="705"/>
      <c r="L285" s="705"/>
      <c r="M285" s="705"/>
      <c r="N285" s="705"/>
      <c r="O285" s="705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</row>
    <row r="286" spans="1:42" s="220" customFormat="1" ht="25.5" customHeight="1" outlineLevel="1">
      <c r="A286" s="603"/>
      <c r="B286" s="603"/>
      <c r="C286" s="749"/>
      <c r="D286" s="888"/>
      <c r="E286" s="121" t="s">
        <v>308</v>
      </c>
      <c r="F286" s="214">
        <f t="shared" si="274"/>
        <v>0</v>
      </c>
      <c r="G286" s="577"/>
      <c r="H286" s="577"/>
      <c r="I286" s="577"/>
      <c r="J286" s="705"/>
      <c r="K286" s="705"/>
      <c r="L286" s="705"/>
      <c r="M286" s="705"/>
      <c r="N286" s="705"/>
      <c r="O286" s="705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</row>
    <row r="287" spans="1:42" s="220" customFormat="1" ht="25.5" customHeight="1" outlineLevel="1">
      <c r="A287" s="603"/>
      <c r="B287" s="603"/>
      <c r="C287" s="602">
        <v>5</v>
      </c>
      <c r="D287" s="471" t="s">
        <v>353</v>
      </c>
      <c r="E287" s="121" t="s">
        <v>117</v>
      </c>
      <c r="F287" s="356">
        <f t="shared" si="274"/>
        <v>47.694524263314122</v>
      </c>
      <c r="G287" s="611"/>
      <c r="H287" s="611"/>
      <c r="I287" s="611"/>
      <c r="J287" s="701">
        <v>7.2280522633141224</v>
      </c>
      <c r="K287" s="701">
        <f>J287*344.5</f>
        <v>2490.0640047117154</v>
      </c>
      <c r="L287" s="701">
        <v>24.165985774584872</v>
      </c>
      <c r="M287" s="701">
        <f t="shared" ref="M287:O287" si="277">M288+M289</f>
        <v>15.897143000000002</v>
      </c>
      <c r="N287" s="701">
        <f t="shared" si="277"/>
        <v>5476.5657635000007</v>
      </c>
      <c r="O287" s="701">
        <f t="shared" si="277"/>
        <v>50.116481842880752</v>
      </c>
      <c r="P287" s="356">
        <f>P288+P289</f>
        <v>1.2924370000000001</v>
      </c>
      <c r="Q287" s="355">
        <f t="shared" ref="Q287" si="278">Q288+Q289</f>
        <v>445.24454650000001</v>
      </c>
      <c r="R287" s="356">
        <f t="shared" ref="R287" si="279">R288+R289</f>
        <v>5.2388055807851082</v>
      </c>
      <c r="S287" s="356">
        <f t="shared" ref="S287" si="280">S288+S289</f>
        <v>0.91530900000000015</v>
      </c>
      <c r="T287" s="355">
        <f t="shared" ref="T287" si="281">T288+T289</f>
        <v>315.32395050000002</v>
      </c>
      <c r="U287" s="356">
        <f t="shared" ref="U287" si="282">U288+U289</f>
        <v>3.545675782363841</v>
      </c>
      <c r="V287" s="356">
        <f t="shared" ref="V287" si="283">V288+V289</f>
        <v>1.3595360000000001</v>
      </c>
      <c r="W287" s="355">
        <f t="shared" ref="W287" si="284">W288+W289</f>
        <v>468.36015200000003</v>
      </c>
      <c r="X287" s="356">
        <f t="shared" ref="X287" si="285">X288+X289</f>
        <v>5.5251888113935879</v>
      </c>
      <c r="Y287" s="356">
        <f t="shared" ref="Y287" si="286">Y288+Y289</f>
        <v>1.4892699999999999</v>
      </c>
      <c r="Z287" s="355">
        <f t="shared" ref="Z287" si="287">Z288+Z289</f>
        <v>513.05351500000006</v>
      </c>
      <c r="AA287" s="355">
        <f t="shared" ref="AA287" si="288">AA288+AA289</f>
        <v>6.0875195587215751</v>
      </c>
      <c r="AB287" s="355">
        <f t="shared" ref="AB287" si="289">AB288+AB289</f>
        <v>5.0565520000000008</v>
      </c>
      <c r="AC287" s="355">
        <f t="shared" ref="AC287" si="290">AC288+AC289</f>
        <v>1741.982164</v>
      </c>
      <c r="AD287" s="355">
        <f t="shared" ref="AD287" si="291">AD288+AD289</f>
        <v>20.39718973326411</v>
      </c>
      <c r="AE287" s="355">
        <f t="shared" ref="AE287" si="292">AE288+AE289</f>
        <v>9.4794650000000011</v>
      </c>
      <c r="AF287" s="355">
        <f t="shared" ref="AF287" si="293">AF288+AF289</f>
        <v>3265.6756925</v>
      </c>
      <c r="AG287" s="420">
        <f t="shared" ref="AG287" si="294">AG288+AG289</f>
        <v>40.216018954360109</v>
      </c>
      <c r="AH287" s="355">
        <f t="shared" ref="AH287" si="295">AH288+AH289</f>
        <v>10.033311999999999</v>
      </c>
      <c r="AI287" s="355">
        <f t="shared" ref="AI287" si="296">AI288+AI289</f>
        <v>3456.4759839999997</v>
      </c>
      <c r="AJ287" s="420">
        <f t="shared" ref="AJ287" si="297">AJ288+AJ289</f>
        <v>44.715409963679861</v>
      </c>
      <c r="AK287" s="355">
        <f t="shared" ref="AK287" si="298">AK288+AK289</f>
        <v>10.631406999999999</v>
      </c>
      <c r="AL287" s="355">
        <f t="shared" ref="AL287" si="299">AL288+AL289</f>
        <v>3662.5197115000001</v>
      </c>
      <c r="AM287" s="420">
        <f t="shared" ref="AM287" si="300">AM288+AM289</f>
        <v>49.761582684388301</v>
      </c>
      <c r="AN287" s="355">
        <f t="shared" ref="AN287" si="301">AN288+AN289</f>
        <v>10.195059000000001</v>
      </c>
      <c r="AO287" s="355">
        <f t="shared" ref="AO287" si="302">AO288+AO289</f>
        <v>3512.1978254999999</v>
      </c>
      <c r="AP287" s="420">
        <f t="shared" ref="AP287" si="303">AP288+AP289</f>
        <v>50.127706236612873</v>
      </c>
    </row>
    <row r="288" spans="1:42" s="220" customFormat="1" ht="25.5" customHeight="1" outlineLevel="1">
      <c r="A288" s="603"/>
      <c r="B288" s="603"/>
      <c r="C288" s="493" t="s">
        <v>91</v>
      </c>
      <c r="D288" s="486" t="s">
        <v>426</v>
      </c>
      <c r="E288" s="488" t="s">
        <v>117</v>
      </c>
      <c r="F288" s="570">
        <f t="shared" si="274"/>
        <v>29.30059</v>
      </c>
      <c r="G288" s="570"/>
      <c r="H288" s="570"/>
      <c r="I288" s="570"/>
      <c r="J288" s="703"/>
      <c r="K288" s="703"/>
      <c r="L288" s="703"/>
      <c r="M288" s="701">
        <v>15.897143000000002</v>
      </c>
      <c r="N288" s="701">
        <f>M288*344.5</f>
        <v>5476.5657635000007</v>
      </c>
      <c r="O288" s="701">
        <v>50.116481842880752</v>
      </c>
      <c r="P288" s="356">
        <v>1.2924370000000001</v>
      </c>
      <c r="Q288" s="355">
        <f>P288*344.5</f>
        <v>445.24454650000001</v>
      </c>
      <c r="R288" s="356">
        <f>(P288*Тарифы!$E$5)+(P288*0.15*Тарифы!$E$9)</f>
        <v>5.2388055807851082</v>
      </c>
      <c r="S288" s="356">
        <v>0.91530900000000015</v>
      </c>
      <c r="T288" s="355">
        <f>S288*344.5</f>
        <v>315.32395050000002</v>
      </c>
      <c r="U288" s="356">
        <f>(S288*Тарифы!$F$5)+(S288*0.15*Тарифы!$F$9)</f>
        <v>3.545675782363841</v>
      </c>
      <c r="V288" s="356">
        <v>1.3595360000000001</v>
      </c>
      <c r="W288" s="355">
        <f>V288*344.5</f>
        <v>468.36015200000003</v>
      </c>
      <c r="X288" s="356">
        <f>V288*Тарифы!$G$5+V288*0.15*Тарифы!$G$9</f>
        <v>5.5251888113935879</v>
      </c>
      <c r="Y288" s="356">
        <v>1.0718399999999999</v>
      </c>
      <c r="Z288" s="355">
        <f>Y288*344.5</f>
        <v>369.24887999999999</v>
      </c>
      <c r="AA288" s="355">
        <f>Y288*Тарифы!$H$5+Y288*0.15*Тарифы!$H$9</f>
        <v>4.3812384348171474</v>
      </c>
      <c r="AB288" s="355">
        <f>P288+S288+V288+Y288</f>
        <v>4.6391220000000004</v>
      </c>
      <c r="AC288" s="355">
        <f>AB288*344.5</f>
        <v>1598.177529</v>
      </c>
      <c r="AD288" s="355">
        <f>R288+U288+X288+AA288</f>
        <v>18.690908609359681</v>
      </c>
      <c r="AE288" s="355">
        <v>4.1145529999999999</v>
      </c>
      <c r="AF288" s="355">
        <f>AE288*344.5</f>
        <v>1417.4635085</v>
      </c>
      <c r="AG288" s="420">
        <f>AE288*Тарифы!$I$5+AE288*0.15*Тарифы!$I$9</f>
        <v>17.455725764768292</v>
      </c>
      <c r="AH288" s="355">
        <v>4.6497719999999996</v>
      </c>
      <c r="AI288" s="355">
        <f>AH288*344.5</f>
        <v>1601.8464539999998</v>
      </c>
      <c r="AJ288" s="420">
        <f>AH288*Тарифы!$J$5+AH288*0.15*Тарифы!$J$9</f>
        <v>20.722614946853007</v>
      </c>
      <c r="AK288" s="355">
        <v>5.7606299999999999</v>
      </c>
      <c r="AL288" s="355">
        <f>AK288*344.5</f>
        <v>1984.5370350000001</v>
      </c>
      <c r="AM288" s="420">
        <f>AK288*Тарифы!$K$5+AK288*0.15*Тарифы!$K$9</f>
        <v>26.96332348664366</v>
      </c>
      <c r="AN288" s="355">
        <v>5.5162089999999999</v>
      </c>
      <c r="AO288" s="355">
        <f>AN288*344.5</f>
        <v>1900.3340005</v>
      </c>
      <c r="AP288" s="420">
        <f>AN288*Тарифы!$L$5+AN288*0.15*Тарифы!$L$9</f>
        <v>27.122442772696076</v>
      </c>
    </row>
    <row r="289" spans="1:45" s="220" customFormat="1" ht="25.5" customHeight="1" outlineLevel="1">
      <c r="A289" s="603"/>
      <c r="B289" s="603"/>
      <c r="C289" s="493" t="s">
        <v>92</v>
      </c>
      <c r="D289" s="486" t="s">
        <v>427</v>
      </c>
      <c r="E289" s="488" t="s">
        <v>117</v>
      </c>
      <c r="F289" s="570">
        <f t="shared" si="274"/>
        <v>11.165882</v>
      </c>
      <c r="G289" s="570"/>
      <c r="H289" s="570"/>
      <c r="I289" s="570"/>
      <c r="J289" s="703"/>
      <c r="K289" s="703"/>
      <c r="L289" s="703"/>
      <c r="M289" s="703"/>
      <c r="N289" s="703"/>
      <c r="O289" s="703"/>
      <c r="P289" s="355"/>
      <c r="Q289" s="355">
        <f>P289*344.5</f>
        <v>0</v>
      </c>
      <c r="R289" s="355">
        <f>(P289*Тарифы!$E$5)+(P289*0.15*Тарифы!$E$9)</f>
        <v>0</v>
      </c>
      <c r="S289" s="355"/>
      <c r="T289" s="355">
        <f>S289*344.5</f>
        <v>0</v>
      </c>
      <c r="U289" s="355">
        <f>(S289*Тарифы!$F$5)+(S289*0.15*Тарифы!$F$9)</f>
        <v>0</v>
      </c>
      <c r="V289" s="355"/>
      <c r="W289" s="355">
        <f>V289*344.5</f>
        <v>0</v>
      </c>
      <c r="X289" s="355">
        <f>V289*Тарифы!$G$5+V289*0.15*Тарифы!$G$9</f>
        <v>0</v>
      </c>
      <c r="Y289" s="355">
        <v>0.41743000000000002</v>
      </c>
      <c r="Z289" s="355">
        <f>Y289*344.5</f>
        <v>143.80463500000002</v>
      </c>
      <c r="AA289" s="355">
        <f>Y289*Тарифы!$H$5+Y289*0.15*Тарифы!$H$9</f>
        <v>1.706281123904428</v>
      </c>
      <c r="AB289" s="355">
        <f>P289+S289+V289+Y289</f>
        <v>0.41743000000000002</v>
      </c>
      <c r="AC289" s="355">
        <f>AB289*344.5</f>
        <v>143.80463500000002</v>
      </c>
      <c r="AD289" s="355">
        <f>R289+U289+X289+AA289</f>
        <v>1.706281123904428</v>
      </c>
      <c r="AE289" s="355">
        <v>5.3649120000000003</v>
      </c>
      <c r="AF289" s="355">
        <f>AE289*344.5</f>
        <v>1848.2121840000002</v>
      </c>
      <c r="AG289" s="355">
        <f>AE289*Тарифы!$I$5+AE289*0.15*Тарифы!$I$9</f>
        <v>22.76029318959182</v>
      </c>
      <c r="AH289" s="355">
        <v>5.38354</v>
      </c>
      <c r="AI289" s="355">
        <f>AH289*344.5</f>
        <v>1854.6295299999999</v>
      </c>
      <c r="AJ289" s="355">
        <f>AH289*Тарифы!$J$5+AH289*0.15*Тарифы!$J$9</f>
        <v>23.992795016826854</v>
      </c>
      <c r="AK289" s="355">
        <v>4.8707770000000004</v>
      </c>
      <c r="AL289" s="355">
        <f>AK289*344.5</f>
        <v>1677.9826765</v>
      </c>
      <c r="AM289" s="355">
        <f>AK289*Тарифы!$K$5+AK289*0.15*Тарифы!$K$9</f>
        <v>22.798259197744645</v>
      </c>
      <c r="AN289" s="355">
        <v>4.6788499999999997</v>
      </c>
      <c r="AO289" s="355">
        <f>AN289*344.5</f>
        <v>1611.8638249999999</v>
      </c>
      <c r="AP289" s="420">
        <f>AN289*Тарифы!$L$5+AN289*0.15*Тарифы!$L$9</f>
        <v>23.005263463916798</v>
      </c>
    </row>
    <row r="290" spans="1:45" s="220" customFormat="1" ht="25.5" customHeight="1" outlineLevel="1">
      <c r="A290" s="603"/>
      <c r="B290" s="603"/>
      <c r="C290" s="748">
        <v>6</v>
      </c>
      <c r="D290" s="928" t="s">
        <v>112</v>
      </c>
      <c r="E290" s="121" t="s">
        <v>117</v>
      </c>
      <c r="F290" s="214">
        <f t="shared" si="274"/>
        <v>0</v>
      </c>
      <c r="G290" s="577"/>
      <c r="H290" s="577"/>
      <c r="I290" s="577"/>
      <c r="J290" s="705"/>
      <c r="K290" s="705"/>
      <c r="L290" s="705"/>
      <c r="M290" s="705"/>
      <c r="N290" s="705"/>
      <c r="O290" s="705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</row>
    <row r="291" spans="1:45" s="220" customFormat="1" ht="15" customHeight="1" outlineLevel="1">
      <c r="A291" s="214"/>
      <c r="B291" s="214"/>
      <c r="C291" s="749"/>
      <c r="D291" s="888"/>
      <c r="E291" s="121" t="s">
        <v>308</v>
      </c>
      <c r="F291" s="214">
        <f t="shared" si="274"/>
        <v>0</v>
      </c>
      <c r="G291" s="577"/>
      <c r="H291" s="577"/>
      <c r="I291" s="577"/>
      <c r="J291" s="705"/>
      <c r="K291" s="705"/>
      <c r="L291" s="705"/>
      <c r="M291" s="705"/>
      <c r="N291" s="705"/>
      <c r="O291" s="705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</row>
    <row r="292" spans="1:45" s="220" customFormat="1" ht="30" customHeight="1" outlineLevel="1">
      <c r="A292" s="927"/>
      <c r="B292" s="927"/>
      <c r="C292" s="748">
        <v>7</v>
      </c>
      <c r="D292" s="928" t="s">
        <v>113</v>
      </c>
      <c r="E292" s="121" t="s">
        <v>117</v>
      </c>
      <c r="F292" s="356">
        <f t="shared" si="274"/>
        <v>1.4495982000000001</v>
      </c>
      <c r="G292" s="611"/>
      <c r="H292" s="611"/>
      <c r="I292" s="611"/>
      <c r="J292" s="701">
        <f t="shared" ref="J292:O292" si="304">J294</f>
        <v>0.23902619999999999</v>
      </c>
      <c r="K292" s="701">
        <f t="shared" si="304"/>
        <v>82.344525899999994</v>
      </c>
      <c r="L292" s="701">
        <f t="shared" si="304"/>
        <v>0.77724231619647</v>
      </c>
      <c r="M292" s="701">
        <f t="shared" si="304"/>
        <v>0.14218500000000001</v>
      </c>
      <c r="N292" s="701">
        <f t="shared" si="304"/>
        <v>48.982732500000004</v>
      </c>
      <c r="O292" s="701">
        <f t="shared" si="304"/>
        <v>0.42699909019310589</v>
      </c>
      <c r="P292" s="356">
        <f>P294</f>
        <v>0</v>
      </c>
      <c r="Q292" s="356">
        <f t="shared" ref="Q292:AP292" si="305">Q294</f>
        <v>0</v>
      </c>
      <c r="R292" s="356">
        <f t="shared" si="305"/>
        <v>0</v>
      </c>
      <c r="S292" s="356">
        <f t="shared" si="305"/>
        <v>9.8300999999999999E-2</v>
      </c>
      <c r="T292" s="356">
        <f t="shared" si="305"/>
        <v>33.864694499999999</v>
      </c>
      <c r="U292" s="356">
        <f t="shared" si="305"/>
        <v>0.33662017327946692</v>
      </c>
      <c r="V292" s="356">
        <f t="shared" si="305"/>
        <v>9.5982000000000012E-2</v>
      </c>
      <c r="W292" s="356">
        <f t="shared" si="305"/>
        <v>33.065799000000005</v>
      </c>
      <c r="X292" s="356">
        <f t="shared" si="305"/>
        <v>0.34748185105288509</v>
      </c>
      <c r="Y292" s="356">
        <f t="shared" si="305"/>
        <v>0.16184600000000002</v>
      </c>
      <c r="Z292" s="356">
        <f t="shared" si="305"/>
        <v>55.755947000000006</v>
      </c>
      <c r="AA292" s="356">
        <f t="shared" si="305"/>
        <v>0.58804368189245448</v>
      </c>
      <c r="AB292" s="356">
        <f t="shared" si="305"/>
        <v>0.35612900000000003</v>
      </c>
      <c r="AC292" s="356">
        <f t="shared" si="305"/>
        <v>122.6864405</v>
      </c>
      <c r="AD292" s="356">
        <f t="shared" si="305"/>
        <v>1.2721457062248065</v>
      </c>
      <c r="AE292" s="356">
        <f t="shared" si="305"/>
        <v>0.35612900000000003</v>
      </c>
      <c r="AF292" s="356">
        <f t="shared" si="305"/>
        <v>122.6864405</v>
      </c>
      <c r="AG292" s="356">
        <f t="shared" si="305"/>
        <v>1.3449060572834097</v>
      </c>
      <c r="AH292" s="356">
        <f t="shared" si="305"/>
        <v>0.35612900000000003</v>
      </c>
      <c r="AI292" s="356">
        <f t="shared" si="305"/>
        <v>122.6864405</v>
      </c>
      <c r="AJ292" s="356">
        <f t="shared" si="305"/>
        <v>1.4122303938828293</v>
      </c>
      <c r="AK292" s="356">
        <f t="shared" si="305"/>
        <v>0.35612900000000003</v>
      </c>
      <c r="AL292" s="356">
        <f t="shared" si="305"/>
        <v>122.6864405</v>
      </c>
      <c r="AM292" s="356">
        <f t="shared" si="305"/>
        <v>1.4833727250231354</v>
      </c>
      <c r="AN292" s="356">
        <f t="shared" si="305"/>
        <v>0.35612900000000003</v>
      </c>
      <c r="AO292" s="356">
        <f t="shared" si="305"/>
        <v>122.6864405</v>
      </c>
      <c r="AP292" s="356">
        <f t="shared" si="305"/>
        <v>1.5585493191345208</v>
      </c>
    </row>
    <row r="293" spans="1:45" s="220" customFormat="1" ht="36.75" customHeight="1" outlineLevel="1">
      <c r="A293" s="885"/>
      <c r="B293" s="885"/>
      <c r="C293" s="749"/>
      <c r="D293" s="888"/>
      <c r="E293" s="121" t="s">
        <v>308</v>
      </c>
      <c r="F293" s="454">
        <f t="shared" si="274"/>
        <v>0</v>
      </c>
      <c r="G293" s="612"/>
      <c r="H293" s="612"/>
      <c r="I293" s="612"/>
      <c r="J293" s="702"/>
      <c r="K293" s="702"/>
      <c r="L293" s="702"/>
      <c r="M293" s="702"/>
      <c r="N293" s="702"/>
      <c r="O293" s="702"/>
      <c r="P293" s="454"/>
      <c r="Q293" s="454"/>
      <c r="R293" s="454"/>
      <c r="S293" s="454"/>
      <c r="T293" s="454"/>
      <c r="U293" s="454"/>
      <c r="V293" s="454"/>
      <c r="W293" s="454"/>
      <c r="X293" s="454"/>
      <c r="Y293" s="454"/>
      <c r="Z293" s="454"/>
      <c r="AA293" s="454"/>
      <c r="AB293" s="454"/>
      <c r="AC293" s="454"/>
      <c r="AD293" s="454"/>
      <c r="AE293" s="454"/>
      <c r="AF293" s="454"/>
      <c r="AG293" s="454"/>
      <c r="AH293" s="454"/>
      <c r="AI293" s="454"/>
      <c r="AJ293" s="454"/>
      <c r="AK293" s="454"/>
      <c r="AL293" s="454"/>
      <c r="AM293" s="454"/>
      <c r="AN293" s="454"/>
      <c r="AO293" s="454"/>
      <c r="AP293" s="454"/>
    </row>
    <row r="294" spans="1:45" s="220" customFormat="1" ht="15" customHeight="1" outlineLevel="1">
      <c r="A294" s="927"/>
      <c r="B294" s="927"/>
      <c r="C294" s="929" t="s">
        <v>174</v>
      </c>
      <c r="D294" s="928" t="s">
        <v>428</v>
      </c>
      <c r="E294" s="496" t="s">
        <v>117</v>
      </c>
      <c r="F294" s="470">
        <f t="shared" si="274"/>
        <v>1.4495982000000001</v>
      </c>
      <c r="G294" s="610"/>
      <c r="H294" s="610"/>
      <c r="I294" s="610"/>
      <c r="J294" s="703">
        <v>0.23902619999999999</v>
      </c>
      <c r="K294" s="703">
        <f>J294*344.5</f>
        <v>82.344525899999994</v>
      </c>
      <c r="L294" s="703">
        <v>0.77724231619647</v>
      </c>
      <c r="M294" s="701">
        <v>0.14218500000000001</v>
      </c>
      <c r="N294" s="703">
        <f>M294*344.5</f>
        <v>48.982732500000004</v>
      </c>
      <c r="O294" s="701">
        <v>0.42699909019310589</v>
      </c>
      <c r="P294" s="356">
        <v>0</v>
      </c>
      <c r="Q294" s="355">
        <f>P294*344.5</f>
        <v>0</v>
      </c>
      <c r="R294" s="356">
        <f>P294*Тарифы!$E$5</f>
        <v>0</v>
      </c>
      <c r="S294" s="356">
        <v>9.8300999999999999E-2</v>
      </c>
      <c r="T294" s="355">
        <f>S294*344.5</f>
        <v>33.864694499999999</v>
      </c>
      <c r="U294" s="356">
        <f>S294*Тарифы!$F$5</f>
        <v>0.33662017327946692</v>
      </c>
      <c r="V294" s="356">
        <v>9.5982000000000012E-2</v>
      </c>
      <c r="W294" s="355">
        <f>V294*344.5</f>
        <v>33.065799000000005</v>
      </c>
      <c r="X294" s="356">
        <f>V294*Тарифы!$G$5</f>
        <v>0.34748185105288509</v>
      </c>
      <c r="Y294" s="356">
        <v>0.16184600000000002</v>
      </c>
      <c r="Z294" s="355">
        <f>Y294*344.5</f>
        <v>55.755947000000006</v>
      </c>
      <c r="AA294" s="355">
        <f>Y294*Тарифы!$H$5</f>
        <v>0.58804368189245448</v>
      </c>
      <c r="AB294" s="355">
        <v>0.35612900000000003</v>
      </c>
      <c r="AC294" s="355">
        <f>AB294*344.5</f>
        <v>122.6864405</v>
      </c>
      <c r="AD294" s="355">
        <f>R294+U294+X294+AA294</f>
        <v>1.2721457062248065</v>
      </c>
      <c r="AE294" s="355">
        <v>0.35612900000000003</v>
      </c>
      <c r="AF294" s="355">
        <v>122.6864405</v>
      </c>
      <c r="AG294" s="420">
        <v>1.3449060572834097</v>
      </c>
      <c r="AH294" s="355">
        <v>0.35612900000000003</v>
      </c>
      <c r="AI294" s="355">
        <v>122.6864405</v>
      </c>
      <c r="AJ294" s="420">
        <v>1.4122303938828293</v>
      </c>
      <c r="AK294" s="355">
        <v>0.35612900000000003</v>
      </c>
      <c r="AL294" s="355">
        <v>122.6864405</v>
      </c>
      <c r="AM294" s="420">
        <v>1.4833727250231354</v>
      </c>
      <c r="AN294" s="355">
        <v>0.35612900000000003</v>
      </c>
      <c r="AO294" s="355">
        <v>122.6864405</v>
      </c>
      <c r="AP294" s="420">
        <v>1.5585493191345208</v>
      </c>
    </row>
    <row r="295" spans="1:45" s="220" customFormat="1" ht="15" customHeight="1" outlineLevel="1">
      <c r="A295" s="885"/>
      <c r="B295" s="885"/>
      <c r="C295" s="882"/>
      <c r="D295" s="888"/>
      <c r="E295" s="496" t="s">
        <v>308</v>
      </c>
      <c r="F295" s="577">
        <f t="shared" si="274"/>
        <v>0</v>
      </c>
      <c r="G295" s="577"/>
      <c r="H295" s="577"/>
      <c r="I295" s="577"/>
      <c r="J295" s="705"/>
      <c r="K295" s="705"/>
      <c r="L295" s="705"/>
      <c r="M295" s="705"/>
      <c r="N295" s="705"/>
      <c r="O295" s="705"/>
      <c r="P295" s="577"/>
      <c r="Q295" s="577"/>
      <c r="R295" s="577"/>
      <c r="S295" s="577"/>
      <c r="T295" s="577"/>
      <c r="U295" s="577"/>
      <c r="V295" s="577"/>
      <c r="W295" s="577"/>
      <c r="X295" s="577"/>
      <c r="Y295" s="577"/>
      <c r="Z295" s="577"/>
      <c r="AA295" s="577"/>
      <c r="AB295" s="577"/>
      <c r="AC295" s="577"/>
      <c r="AD295" s="577"/>
      <c r="AE295" s="577"/>
      <c r="AF295" s="577"/>
      <c r="AG295" s="577"/>
      <c r="AH295" s="577"/>
      <c r="AI295" s="577"/>
      <c r="AJ295" s="577"/>
      <c r="AK295" s="577"/>
      <c r="AL295" s="577"/>
      <c r="AM295" s="577"/>
      <c r="AN295" s="577"/>
      <c r="AO295" s="577"/>
      <c r="AP295" s="577"/>
    </row>
    <row r="296" spans="1:45" s="220" customFormat="1" ht="63" outlineLevel="1">
      <c r="A296" s="603"/>
      <c r="B296" s="603"/>
      <c r="C296" s="357">
        <v>8</v>
      </c>
      <c r="D296" s="604" t="s">
        <v>314</v>
      </c>
      <c r="E296" s="121" t="s">
        <v>308</v>
      </c>
      <c r="F296" s="214">
        <f t="shared" si="274"/>
        <v>0</v>
      </c>
      <c r="G296" s="577"/>
      <c r="H296" s="577"/>
      <c r="I296" s="577"/>
      <c r="J296" s="705"/>
      <c r="K296" s="705"/>
      <c r="L296" s="705"/>
      <c r="M296" s="705"/>
      <c r="N296" s="705"/>
      <c r="O296" s="705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</row>
    <row r="297" spans="1:45" s="220" customFormat="1" ht="16.5" outlineLevel="1" thickBot="1">
      <c r="A297" s="432"/>
      <c r="B297" s="432"/>
      <c r="C297" s="432"/>
      <c r="D297" s="433" t="s">
        <v>13</v>
      </c>
      <c r="E297" s="432"/>
      <c r="F297" s="91">
        <f>F269+F287+F292</f>
        <v>49.458256463314122</v>
      </c>
      <c r="G297" s="609"/>
      <c r="H297" s="609"/>
      <c r="I297" s="609"/>
      <c r="J297" s="91">
        <f t="shared" ref="J297:AP297" si="306">J269+J287+J292</f>
        <v>7.4670784633141221</v>
      </c>
      <c r="K297" s="91">
        <f t="shared" si="306"/>
        <v>2572.4085306117154</v>
      </c>
      <c r="L297" s="91">
        <f t="shared" si="306"/>
        <v>24.943228090781343</v>
      </c>
      <c r="M297" s="91">
        <f t="shared" si="306"/>
        <v>16.039328000000001</v>
      </c>
      <c r="N297" s="91">
        <f t="shared" si="306"/>
        <v>5525.5484960000003</v>
      </c>
      <c r="O297" s="91">
        <f t="shared" si="306"/>
        <v>50.543480933073859</v>
      </c>
      <c r="P297" s="91">
        <f t="shared" si="306"/>
        <v>1.2924370000000001</v>
      </c>
      <c r="Q297" s="91">
        <f t="shared" si="306"/>
        <v>445.24454650000001</v>
      </c>
      <c r="R297" s="91">
        <f t="shared" si="306"/>
        <v>5.2388055807851082</v>
      </c>
      <c r="S297" s="119">
        <f t="shared" si="306"/>
        <v>1.0248800000000002</v>
      </c>
      <c r="T297" s="91">
        <f t="shared" si="306"/>
        <v>353.07116000000002</v>
      </c>
      <c r="U297" s="91">
        <f t="shared" si="306"/>
        <v>3.9208887405881159</v>
      </c>
      <c r="V297" s="119">
        <f t="shared" si="306"/>
        <v>1.4746080000000001</v>
      </c>
      <c r="W297" s="91">
        <f t="shared" si="306"/>
        <v>508.00245600000005</v>
      </c>
      <c r="X297" s="91">
        <f t="shared" si="306"/>
        <v>5.9417818347141855</v>
      </c>
      <c r="Y297" s="119">
        <f t="shared" si="306"/>
        <v>1.6702059999999999</v>
      </c>
      <c r="Z297" s="91">
        <f t="shared" si="306"/>
        <v>575.38596700000005</v>
      </c>
      <c r="AA297" s="91">
        <f t="shared" si="306"/>
        <v>6.7449239531884952</v>
      </c>
      <c r="AB297" s="119">
        <f t="shared" si="306"/>
        <v>5.4621310000000012</v>
      </c>
      <c r="AC297" s="91">
        <f t="shared" si="306"/>
        <v>1881.7041294999999</v>
      </c>
      <c r="AD297" s="91">
        <f t="shared" si="306"/>
        <v>21.846400109275901</v>
      </c>
      <c r="AE297" s="119">
        <f t="shared" si="306"/>
        <v>9.9679359999999999</v>
      </c>
      <c r="AF297" s="91">
        <f t="shared" si="306"/>
        <v>3433.9539520000003</v>
      </c>
      <c r="AG297" s="91">
        <f t="shared" si="306"/>
        <v>42.060708959126032</v>
      </c>
      <c r="AH297" s="119">
        <f t="shared" si="306"/>
        <v>10.521782999999997</v>
      </c>
      <c r="AI297" s="91">
        <f t="shared" si="306"/>
        <v>3624.7542435</v>
      </c>
      <c r="AJ297" s="91">
        <f t="shared" si="306"/>
        <v>46.652442872345929</v>
      </c>
      <c r="AK297" s="119">
        <f t="shared" si="306"/>
        <v>11.119877999999998</v>
      </c>
      <c r="AL297" s="91">
        <f t="shared" si="306"/>
        <v>3830.7979710000004</v>
      </c>
      <c r="AM297" s="91">
        <f t="shared" si="306"/>
        <v>51.796195306120246</v>
      </c>
      <c r="AN297" s="119">
        <f t="shared" si="306"/>
        <v>10.683529999999999</v>
      </c>
      <c r="AO297" s="91">
        <f t="shared" si="306"/>
        <v>3680.4760850000002</v>
      </c>
      <c r="AP297" s="91">
        <f t="shared" si="306"/>
        <v>52.265432017065905</v>
      </c>
    </row>
    <row r="298" spans="1:45" s="220" customFormat="1" ht="15.75" thickBot="1">
      <c r="A298" s="924" t="s">
        <v>457</v>
      </c>
      <c r="B298" s="925"/>
      <c r="C298" s="925"/>
      <c r="D298" s="925"/>
      <c r="E298" s="925"/>
      <c r="F298" s="925"/>
      <c r="G298" s="925"/>
      <c r="H298" s="925"/>
      <c r="I298" s="925"/>
      <c r="J298" s="925"/>
      <c r="K298" s="925"/>
      <c r="L298" s="925"/>
      <c r="M298" s="925"/>
      <c r="N298" s="925"/>
      <c r="O298" s="925"/>
      <c r="P298" s="925"/>
      <c r="Q298" s="925"/>
      <c r="R298" s="925"/>
      <c r="S298" s="925"/>
      <c r="T298" s="925"/>
      <c r="U298" s="925"/>
      <c r="V298" s="925"/>
      <c r="W298" s="925"/>
      <c r="X298" s="925"/>
      <c r="Y298" s="925"/>
      <c r="Z298" s="925"/>
      <c r="AA298" s="925"/>
      <c r="AB298" s="925"/>
      <c r="AC298" s="925"/>
      <c r="AD298" s="925"/>
      <c r="AE298" s="925"/>
      <c r="AF298" s="925"/>
      <c r="AG298" s="925"/>
      <c r="AH298" s="925"/>
      <c r="AI298" s="925"/>
      <c r="AJ298" s="925"/>
      <c r="AK298" s="925"/>
      <c r="AL298" s="925"/>
      <c r="AM298" s="925"/>
      <c r="AN298" s="925"/>
      <c r="AO298" s="925"/>
      <c r="AP298" s="926"/>
      <c r="AQ298" s="5"/>
      <c r="AR298" s="5"/>
      <c r="AS298" s="5"/>
    </row>
    <row r="299" spans="1:45" s="220" customFormat="1" ht="36.75" customHeight="1" outlineLevel="1">
      <c r="A299" s="934"/>
      <c r="B299" s="934"/>
      <c r="C299" s="935">
        <v>1</v>
      </c>
      <c r="D299" s="936" t="s">
        <v>108</v>
      </c>
      <c r="E299" s="84" t="s">
        <v>117</v>
      </c>
      <c r="F299" s="356">
        <f t="shared" ref="F299:F328" si="307">AB299+AE299+AH299+M299+J299</f>
        <v>47.075109055895695</v>
      </c>
      <c r="G299" s="611"/>
      <c r="H299" s="611"/>
      <c r="I299" s="611"/>
      <c r="J299" s="701">
        <f>5.35902135053763+9.32811150509997</f>
        <v>14.6871328556376</v>
      </c>
      <c r="K299" s="701">
        <f>J299*344.5</f>
        <v>5059.7172687671527</v>
      </c>
      <c r="L299" s="701">
        <f>15.2900197018662+28.6312390456629</f>
        <v>43.921258747529095</v>
      </c>
      <c r="M299" s="701">
        <v>15.0941482002581</v>
      </c>
      <c r="N299" s="701">
        <f>M299*344.5</f>
        <v>5199.9340549889157</v>
      </c>
      <c r="O299" s="701">
        <v>42.403732271597917</v>
      </c>
      <c r="P299" s="356">
        <f t="shared" ref="P299:AP299" si="308">P301+P303+P305+P307+P309+P311</f>
        <v>1.198807</v>
      </c>
      <c r="Q299" s="355">
        <f t="shared" si="308"/>
        <v>412.9890115</v>
      </c>
      <c r="R299" s="356">
        <f t="shared" si="308"/>
        <v>3.9128586526020959</v>
      </c>
      <c r="S299" s="356">
        <f t="shared" si="308"/>
        <v>1.198807</v>
      </c>
      <c r="T299" s="355">
        <f t="shared" si="308"/>
        <v>412.9890115</v>
      </c>
      <c r="U299" s="356">
        <f t="shared" si="308"/>
        <v>3.6784810034615036</v>
      </c>
      <c r="V299" s="356">
        <f t="shared" si="308"/>
        <v>1.198807</v>
      </c>
      <c r="W299" s="355">
        <f t="shared" si="308"/>
        <v>412.9890115</v>
      </c>
      <c r="X299" s="356">
        <f t="shared" si="308"/>
        <v>3.9023724612386483</v>
      </c>
      <c r="Y299" s="356">
        <f t="shared" si="308"/>
        <v>1.198807</v>
      </c>
      <c r="Z299" s="355">
        <f t="shared" si="308"/>
        <v>412.9890115</v>
      </c>
      <c r="AA299" s="355">
        <f t="shared" si="308"/>
        <v>3.9474237078652359</v>
      </c>
      <c r="AB299" s="355">
        <f t="shared" si="308"/>
        <v>4.7952279999999998</v>
      </c>
      <c r="AC299" s="355">
        <f t="shared" si="308"/>
        <v>1651.956046</v>
      </c>
      <c r="AD299" s="355">
        <f t="shared" si="308"/>
        <v>15.441135825167484</v>
      </c>
      <c r="AE299" s="355">
        <f t="shared" si="308"/>
        <v>6.0389100000000004</v>
      </c>
      <c r="AF299" s="355">
        <f t="shared" si="308"/>
        <v>2080.4044950000002</v>
      </c>
      <c r="AG299" s="420">
        <f t="shared" si="308"/>
        <v>20.623300373694018</v>
      </c>
      <c r="AH299" s="355">
        <f t="shared" si="308"/>
        <v>6.4596900000000002</v>
      </c>
      <c r="AI299" s="355">
        <f t="shared" si="308"/>
        <v>2225.3632050000001</v>
      </c>
      <c r="AJ299" s="420">
        <f t="shared" si="308"/>
        <v>23.182600068899433</v>
      </c>
      <c r="AK299" s="355">
        <f t="shared" si="308"/>
        <v>6.4596900000000002</v>
      </c>
      <c r="AL299" s="355">
        <f t="shared" si="308"/>
        <v>2225.3632050000001</v>
      </c>
      <c r="AM299" s="420">
        <f t="shared" si="308"/>
        <v>24.362268656690482</v>
      </c>
      <c r="AN299" s="355">
        <f t="shared" si="308"/>
        <v>6.4596900000000002</v>
      </c>
      <c r="AO299" s="355">
        <f t="shared" si="308"/>
        <v>2225.3632050000001</v>
      </c>
      <c r="AP299" s="420">
        <f t="shared" si="308"/>
        <v>25.60233534600231</v>
      </c>
      <c r="AQ299" s="5"/>
      <c r="AR299" s="5"/>
      <c r="AS299" s="5"/>
    </row>
    <row r="300" spans="1:45" s="220" customFormat="1" ht="32.25" customHeight="1" outlineLevel="1">
      <c r="A300" s="885"/>
      <c r="B300" s="885"/>
      <c r="C300" s="749"/>
      <c r="D300" s="923"/>
      <c r="E300" s="86" t="s">
        <v>308</v>
      </c>
      <c r="F300" s="454">
        <f t="shared" si="307"/>
        <v>0</v>
      </c>
      <c r="G300" s="612"/>
      <c r="H300" s="612"/>
      <c r="I300" s="612"/>
      <c r="J300" s="702"/>
      <c r="K300" s="702"/>
      <c r="L300" s="702"/>
      <c r="M300" s="702"/>
      <c r="N300" s="702"/>
      <c r="O300" s="702"/>
      <c r="P300" s="454"/>
      <c r="Q300" s="454"/>
      <c r="R300" s="454"/>
      <c r="S300" s="454"/>
      <c r="T300" s="454"/>
      <c r="U300" s="454"/>
      <c r="V300" s="454"/>
      <c r="W300" s="454"/>
      <c r="X300" s="454"/>
      <c r="Y300" s="454"/>
      <c r="Z300" s="454"/>
      <c r="AA300" s="454"/>
      <c r="AB300" s="454"/>
      <c r="AC300" s="454"/>
      <c r="AD300" s="454"/>
      <c r="AE300" s="454"/>
      <c r="AF300" s="454"/>
      <c r="AG300" s="454"/>
      <c r="AH300" s="454"/>
      <c r="AI300" s="454"/>
      <c r="AJ300" s="454"/>
      <c r="AK300" s="454"/>
      <c r="AL300" s="454"/>
      <c r="AM300" s="454"/>
      <c r="AN300" s="454"/>
      <c r="AO300" s="454"/>
      <c r="AP300" s="454"/>
      <c r="AQ300" s="5"/>
      <c r="AR300" s="5"/>
      <c r="AS300" s="5"/>
    </row>
    <row r="301" spans="1:45" s="220" customFormat="1" ht="15" customHeight="1" outlineLevel="1">
      <c r="A301" s="927"/>
      <c r="B301" s="927"/>
      <c r="C301" s="930" t="s">
        <v>44</v>
      </c>
      <c r="D301" s="928" t="s">
        <v>372</v>
      </c>
      <c r="E301" s="270" t="s">
        <v>117</v>
      </c>
      <c r="F301" s="470">
        <f t="shared" si="307"/>
        <v>2.1684000000000002E-2</v>
      </c>
      <c r="G301" s="610"/>
      <c r="H301" s="610"/>
      <c r="I301" s="610"/>
      <c r="J301" s="703"/>
      <c r="K301" s="703"/>
      <c r="L301" s="703"/>
      <c r="M301" s="701"/>
      <c r="N301" s="701"/>
      <c r="O301" s="701"/>
      <c r="P301" s="356">
        <v>1.807E-3</v>
      </c>
      <c r="Q301" s="355">
        <f>P301*344.5</f>
        <v>0.6225115</v>
      </c>
      <c r="R301" s="356">
        <f>P301*Тарифы!$E$4</f>
        <v>5.8979765594061317E-3</v>
      </c>
      <c r="S301" s="356">
        <v>1.807E-3</v>
      </c>
      <c r="T301" s="355">
        <f>S301*344.5</f>
        <v>0.6225115</v>
      </c>
      <c r="U301" s="356">
        <f>S301*Тарифы!$F$4</f>
        <v>5.544691658669775E-3</v>
      </c>
      <c r="V301" s="356">
        <v>1.807E-3</v>
      </c>
      <c r="W301" s="355">
        <f>V301*344.5</f>
        <v>0.6225115</v>
      </c>
      <c r="X301" s="356">
        <f>V301*Тарифы!$G$4</f>
        <v>5.8821703889435388E-3</v>
      </c>
      <c r="Y301" s="356">
        <v>1.807E-3</v>
      </c>
      <c r="Z301" s="355">
        <f>Y301*344.5</f>
        <v>0.6225115</v>
      </c>
      <c r="AA301" s="355">
        <f>Y301*Тарифы!$H$4</f>
        <v>5.9500775688767918E-3</v>
      </c>
      <c r="AB301" s="355">
        <v>7.228E-3</v>
      </c>
      <c r="AC301" s="355">
        <f>AB301*344.5</f>
        <v>2.490046</v>
      </c>
      <c r="AD301" s="355">
        <f>R301+U301+X301+AA301</f>
        <v>2.3274916175896238E-2</v>
      </c>
      <c r="AE301" s="355">
        <v>7.228E-3</v>
      </c>
      <c r="AF301" s="355">
        <f>AE301*344.5</f>
        <v>2.490046</v>
      </c>
      <c r="AG301" s="420">
        <f>AE301*Тарифы!$I$4</f>
        <v>2.4684125959992843E-2</v>
      </c>
      <c r="AH301" s="355">
        <v>7.228E-3</v>
      </c>
      <c r="AI301" s="355">
        <f>AH301*344.5</f>
        <v>2.490046</v>
      </c>
      <c r="AJ301" s="420">
        <f>AH301*Тарифы!$J$4</f>
        <v>2.5939918679999362E-2</v>
      </c>
      <c r="AK301" s="355">
        <v>7.228E-3</v>
      </c>
      <c r="AL301" s="355">
        <f>AK301*344.5</f>
        <v>2.490046</v>
      </c>
      <c r="AM301" s="420">
        <f>AK301*Тарифы!$K$4</f>
        <v>2.7259896039989351E-2</v>
      </c>
      <c r="AN301" s="355">
        <v>7.228E-3</v>
      </c>
      <c r="AO301" s="355">
        <f>AN301*344.5</f>
        <v>2.490046</v>
      </c>
      <c r="AP301" s="420">
        <f>AN301*Тарифы!$L$4</f>
        <v>2.8647455200002583E-2</v>
      </c>
      <c r="AQ301" s="5"/>
      <c r="AR301" s="5"/>
      <c r="AS301" s="5"/>
    </row>
    <row r="302" spans="1:45" s="220" customFormat="1" ht="15" customHeight="1" outlineLevel="1">
      <c r="A302" s="885"/>
      <c r="B302" s="885"/>
      <c r="C302" s="931"/>
      <c r="D302" s="888"/>
      <c r="E302" s="270" t="s">
        <v>308</v>
      </c>
      <c r="F302" s="448">
        <f t="shared" si="307"/>
        <v>0</v>
      </c>
      <c r="G302" s="568"/>
      <c r="H302" s="568"/>
      <c r="I302" s="568"/>
      <c r="J302" s="704"/>
      <c r="K302" s="704"/>
      <c r="L302" s="704"/>
      <c r="M302" s="704"/>
      <c r="N302" s="704"/>
      <c r="O302" s="704"/>
      <c r="P302" s="448"/>
      <c r="Q302" s="448"/>
      <c r="R302" s="448"/>
      <c r="S302" s="448"/>
      <c r="T302" s="448"/>
      <c r="U302" s="448"/>
      <c r="V302" s="448"/>
      <c r="W302" s="448"/>
      <c r="X302" s="448"/>
      <c r="Y302" s="448"/>
      <c r="Z302" s="448"/>
      <c r="AA302" s="448"/>
      <c r="AB302" s="448"/>
      <c r="AC302" s="448"/>
      <c r="AD302" s="448"/>
      <c r="AE302" s="448"/>
      <c r="AF302" s="448"/>
      <c r="AG302" s="448"/>
      <c r="AH302" s="448"/>
      <c r="AI302" s="448"/>
      <c r="AJ302" s="448"/>
      <c r="AK302" s="448"/>
      <c r="AL302" s="448"/>
      <c r="AM302" s="448"/>
      <c r="AN302" s="448"/>
      <c r="AO302" s="448"/>
      <c r="AP302" s="448"/>
      <c r="AQ302" s="5"/>
      <c r="AR302" s="5"/>
      <c r="AS302" s="5"/>
    </row>
    <row r="303" spans="1:45" s="220" customFormat="1" ht="15" customHeight="1" outlineLevel="1">
      <c r="A303" s="927"/>
      <c r="B303" s="927"/>
      <c r="C303" s="930" t="s">
        <v>45</v>
      </c>
      <c r="D303" s="928" t="s">
        <v>374</v>
      </c>
      <c r="E303" s="270" t="s">
        <v>117</v>
      </c>
      <c r="F303" s="470">
        <f t="shared" si="307"/>
        <v>0.42077999999999999</v>
      </c>
      <c r="G303" s="610"/>
      <c r="H303" s="610"/>
      <c r="I303" s="610"/>
      <c r="J303" s="703"/>
      <c r="K303" s="703"/>
      <c r="L303" s="703"/>
      <c r="M303" s="701"/>
      <c r="N303" s="701"/>
      <c r="O303" s="701"/>
      <c r="P303" s="356"/>
      <c r="Q303" s="355">
        <f>P303*344.5</f>
        <v>0</v>
      </c>
      <c r="R303" s="356">
        <f>P303*Тарифы!$E$4</f>
        <v>0</v>
      </c>
      <c r="S303" s="356"/>
      <c r="T303" s="355">
        <f>S303*344.5</f>
        <v>0</v>
      </c>
      <c r="U303" s="356">
        <f>S303*Тарифы!$F$4</f>
        <v>0</v>
      </c>
      <c r="V303" s="356"/>
      <c r="W303" s="355">
        <f>V303*344.5</f>
        <v>0</v>
      </c>
      <c r="X303" s="356">
        <f>V303*Тарифы!$G$4</f>
        <v>0</v>
      </c>
      <c r="Y303" s="356"/>
      <c r="Z303" s="355">
        <f>Y303*344.5</f>
        <v>0</v>
      </c>
      <c r="AA303" s="355">
        <f>Y303*Тарифы!$H$4</f>
        <v>0</v>
      </c>
      <c r="AB303" s="355">
        <v>0</v>
      </c>
      <c r="AC303" s="355">
        <f>AB303*344.5</f>
        <v>0</v>
      </c>
      <c r="AD303" s="355">
        <f>R303+U303+X303+AA303</f>
        <v>0</v>
      </c>
      <c r="AE303" s="355">
        <v>0</v>
      </c>
      <c r="AF303" s="355">
        <f>AE303*344.5</f>
        <v>0</v>
      </c>
      <c r="AG303" s="420">
        <f>AE303*Тарифы!$I$4</f>
        <v>0</v>
      </c>
      <c r="AH303" s="355">
        <v>0.42077999999999999</v>
      </c>
      <c r="AI303" s="355">
        <f>AH303*344.5</f>
        <v>144.95871</v>
      </c>
      <c r="AJ303" s="420">
        <f>AH303*Тарифы!$J$4</f>
        <v>1.5100994717999627</v>
      </c>
      <c r="AK303" s="355">
        <v>0.42077999999999999</v>
      </c>
      <c r="AL303" s="355">
        <f>AK303*344.5</f>
        <v>144.95871</v>
      </c>
      <c r="AM303" s="420">
        <f>AK303*Тарифы!$K$4</f>
        <v>1.58694231539938</v>
      </c>
      <c r="AN303" s="355">
        <v>0.42077999999999999</v>
      </c>
      <c r="AO303" s="355">
        <f>AN303*344.5</f>
        <v>144.95871</v>
      </c>
      <c r="AP303" s="420">
        <f>AN303*Тарифы!$L$4</f>
        <v>1.6677194520001501</v>
      </c>
    </row>
    <row r="304" spans="1:45" s="220" customFormat="1" ht="15" customHeight="1" outlineLevel="1">
      <c r="A304" s="885"/>
      <c r="B304" s="885"/>
      <c r="C304" s="931"/>
      <c r="D304" s="888"/>
      <c r="E304" s="270" t="s">
        <v>308</v>
      </c>
      <c r="F304" s="568">
        <f t="shared" si="307"/>
        <v>0</v>
      </c>
      <c r="G304" s="568"/>
      <c r="H304" s="568"/>
      <c r="I304" s="568"/>
      <c r="J304" s="704"/>
      <c r="K304" s="704"/>
      <c r="L304" s="704"/>
      <c r="M304" s="704"/>
      <c r="N304" s="704"/>
      <c r="O304" s="704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  <c r="AA304" s="568"/>
      <c r="AB304" s="568"/>
      <c r="AC304" s="568"/>
      <c r="AD304" s="568"/>
      <c r="AE304" s="568"/>
      <c r="AF304" s="568"/>
      <c r="AG304" s="568"/>
      <c r="AH304" s="568"/>
      <c r="AI304" s="568"/>
      <c r="AJ304" s="568"/>
      <c r="AK304" s="568"/>
      <c r="AL304" s="568"/>
      <c r="AM304" s="568"/>
      <c r="AN304" s="568"/>
      <c r="AO304" s="568"/>
      <c r="AP304" s="568"/>
    </row>
    <row r="305" spans="1:45" s="220" customFormat="1" ht="15" customHeight="1" outlineLevel="1">
      <c r="A305" s="927"/>
      <c r="B305" s="927"/>
      <c r="C305" s="930" t="s">
        <v>46</v>
      </c>
      <c r="D305" s="928" t="s">
        <v>376</v>
      </c>
      <c r="E305" s="270" t="s">
        <v>117</v>
      </c>
      <c r="F305" s="470">
        <f t="shared" si="307"/>
        <v>0.59399999999999997</v>
      </c>
      <c r="G305" s="610"/>
      <c r="H305" s="610"/>
      <c r="I305" s="610"/>
      <c r="J305" s="703"/>
      <c r="K305" s="703"/>
      <c r="L305" s="703"/>
      <c r="M305" s="701"/>
      <c r="N305" s="701"/>
      <c r="O305" s="701"/>
      <c r="P305" s="356"/>
      <c r="Q305" s="355">
        <f>P305*344.5</f>
        <v>0</v>
      </c>
      <c r="R305" s="356">
        <f>P305*Тарифы!$E$4</f>
        <v>0</v>
      </c>
      <c r="S305" s="356"/>
      <c r="T305" s="355">
        <f>S305*344.5</f>
        <v>0</v>
      </c>
      <c r="U305" s="356">
        <f>S305*Тарифы!$F$4</f>
        <v>0</v>
      </c>
      <c r="V305" s="356"/>
      <c r="W305" s="355">
        <f>V305*344.5</f>
        <v>0</v>
      </c>
      <c r="X305" s="356">
        <f>V305*Тарифы!$G$4</f>
        <v>0</v>
      </c>
      <c r="Y305" s="356"/>
      <c r="Z305" s="355">
        <f>Y305*344.5</f>
        <v>0</v>
      </c>
      <c r="AA305" s="355">
        <f>Y305*Тарифы!$H$4</f>
        <v>0</v>
      </c>
      <c r="AB305" s="355">
        <v>0</v>
      </c>
      <c r="AC305" s="355">
        <f>AB305*344.5</f>
        <v>0</v>
      </c>
      <c r="AD305" s="355">
        <f>R305+U305+X305+AA305</f>
        <v>0</v>
      </c>
      <c r="AE305" s="355">
        <v>0.29699999999999999</v>
      </c>
      <c r="AF305" s="355">
        <f>AE305*344.5</f>
        <v>102.31649999999999</v>
      </c>
      <c r="AG305" s="420">
        <f>AE305*Тарифы!$I$4</f>
        <v>1.0142757899997059</v>
      </c>
      <c r="AH305" s="355">
        <v>0.29699999999999999</v>
      </c>
      <c r="AI305" s="355">
        <f>AH305*344.5</f>
        <v>102.31649999999999</v>
      </c>
      <c r="AJ305" s="420">
        <f>AH305*Тарифы!$J$4</f>
        <v>1.0658765699999737</v>
      </c>
      <c r="AK305" s="355">
        <v>0.29699999999999999</v>
      </c>
      <c r="AL305" s="355">
        <f>AK305*344.5</f>
        <v>102.31649999999999</v>
      </c>
      <c r="AM305" s="420">
        <f>AK305*Тарифы!$K$4</f>
        <v>1.1201147099995623</v>
      </c>
      <c r="AN305" s="355">
        <v>0.29699999999999999</v>
      </c>
      <c r="AO305" s="355">
        <f>AN305*344.5</f>
        <v>102.31649999999999</v>
      </c>
      <c r="AP305" s="420">
        <f>AN305*Тарифы!$L$4</f>
        <v>1.177129800000106</v>
      </c>
    </row>
    <row r="306" spans="1:45" s="220" customFormat="1" ht="15" customHeight="1" outlineLevel="1">
      <c r="A306" s="885"/>
      <c r="B306" s="885"/>
      <c r="C306" s="931"/>
      <c r="D306" s="888"/>
      <c r="E306" s="270" t="s">
        <v>308</v>
      </c>
      <c r="F306" s="568">
        <f t="shared" si="307"/>
        <v>0</v>
      </c>
      <c r="G306" s="568"/>
      <c r="H306" s="568"/>
      <c r="I306" s="568"/>
      <c r="J306" s="704"/>
      <c r="K306" s="704"/>
      <c r="L306" s="704"/>
      <c r="M306" s="704"/>
      <c r="N306" s="704"/>
      <c r="O306" s="704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  <c r="AA306" s="568"/>
      <c r="AB306" s="568"/>
      <c r="AC306" s="568"/>
      <c r="AD306" s="568"/>
      <c r="AE306" s="568"/>
      <c r="AF306" s="568"/>
      <c r="AG306" s="568"/>
      <c r="AH306" s="568"/>
      <c r="AI306" s="568"/>
      <c r="AJ306" s="568"/>
      <c r="AK306" s="568"/>
      <c r="AL306" s="568"/>
      <c r="AM306" s="568"/>
      <c r="AN306" s="568"/>
      <c r="AO306" s="568"/>
      <c r="AP306" s="568"/>
    </row>
    <row r="307" spans="1:45" s="220" customFormat="1" ht="15" customHeight="1" outlineLevel="1">
      <c r="A307" s="927"/>
      <c r="B307" s="927"/>
      <c r="C307" s="930" t="s">
        <v>47</v>
      </c>
      <c r="D307" s="928" t="s">
        <v>377</v>
      </c>
      <c r="E307" s="270" t="s">
        <v>117</v>
      </c>
      <c r="F307" s="470">
        <f t="shared" si="307"/>
        <v>0.54</v>
      </c>
      <c r="G307" s="610"/>
      <c r="H307" s="610"/>
      <c r="I307" s="610"/>
      <c r="J307" s="703"/>
      <c r="K307" s="703"/>
      <c r="L307" s="703"/>
      <c r="M307" s="701"/>
      <c r="N307" s="701"/>
      <c r="O307" s="701"/>
      <c r="P307" s="356"/>
      <c r="Q307" s="355">
        <f>P307*344.5</f>
        <v>0</v>
      </c>
      <c r="R307" s="356">
        <f>P307*Тарифы!$E$4</f>
        <v>0</v>
      </c>
      <c r="S307" s="356"/>
      <c r="T307" s="355">
        <f>S307*344.5</f>
        <v>0</v>
      </c>
      <c r="U307" s="356">
        <f>S307*Тарифы!$F$4</f>
        <v>0</v>
      </c>
      <c r="V307" s="356"/>
      <c r="W307" s="355">
        <f>V307*344.5</f>
        <v>0</v>
      </c>
      <c r="X307" s="356">
        <f>V307*Тарифы!$G$4</f>
        <v>0</v>
      </c>
      <c r="Y307" s="356"/>
      <c r="Z307" s="355">
        <f>Y307*344.5</f>
        <v>0</v>
      </c>
      <c r="AA307" s="355">
        <f>Y307*Тарифы!$H$4</f>
        <v>0</v>
      </c>
      <c r="AB307" s="355">
        <v>0</v>
      </c>
      <c r="AC307" s="355">
        <f>AB307*344.5</f>
        <v>0</v>
      </c>
      <c r="AD307" s="355">
        <f>R307+U307+X307+AA307</f>
        <v>0</v>
      </c>
      <c r="AE307" s="355">
        <v>0.27</v>
      </c>
      <c r="AF307" s="355">
        <f>AE307*344.5</f>
        <v>93.015000000000001</v>
      </c>
      <c r="AG307" s="420">
        <f>AE307*Тарифы!$I$4</f>
        <v>0.92206889999973274</v>
      </c>
      <c r="AH307" s="355">
        <v>0.27</v>
      </c>
      <c r="AI307" s="355">
        <f>AH307*344.5</f>
        <v>93.015000000000001</v>
      </c>
      <c r="AJ307" s="420">
        <f>AH307*Тарифы!$J$4</f>
        <v>0.96897869999997621</v>
      </c>
      <c r="AK307" s="355">
        <v>0.27</v>
      </c>
      <c r="AL307" s="355">
        <f>AK307*344.5</f>
        <v>93.015000000000001</v>
      </c>
      <c r="AM307" s="420">
        <f>AK307*Тарифы!$K$4</f>
        <v>1.0182860999996022</v>
      </c>
      <c r="AN307" s="355">
        <v>0.27</v>
      </c>
      <c r="AO307" s="355">
        <f>AN307*344.5</f>
        <v>93.015000000000001</v>
      </c>
      <c r="AP307" s="420">
        <f>AN307*Тарифы!$L$4</f>
        <v>1.0701180000000965</v>
      </c>
    </row>
    <row r="308" spans="1:45" s="220" customFormat="1" ht="15" customHeight="1" outlineLevel="1">
      <c r="A308" s="885"/>
      <c r="B308" s="885"/>
      <c r="C308" s="931"/>
      <c r="D308" s="888"/>
      <c r="E308" s="270" t="s">
        <v>308</v>
      </c>
      <c r="F308" s="568">
        <f t="shared" si="307"/>
        <v>0</v>
      </c>
      <c r="G308" s="568"/>
      <c r="H308" s="568"/>
      <c r="I308" s="568"/>
      <c r="J308" s="704"/>
      <c r="K308" s="704"/>
      <c r="L308" s="704"/>
      <c r="M308" s="704"/>
      <c r="N308" s="704"/>
      <c r="O308" s="704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  <c r="AA308" s="568"/>
      <c r="AB308" s="568"/>
      <c r="AC308" s="568"/>
      <c r="AD308" s="568"/>
      <c r="AE308" s="568"/>
      <c r="AF308" s="568"/>
      <c r="AG308" s="568"/>
      <c r="AH308" s="568"/>
      <c r="AI308" s="568"/>
      <c r="AJ308" s="568"/>
      <c r="AK308" s="568"/>
      <c r="AL308" s="568"/>
      <c r="AM308" s="568"/>
      <c r="AN308" s="568"/>
      <c r="AO308" s="568"/>
      <c r="AP308" s="568"/>
    </row>
    <row r="309" spans="1:45" s="220" customFormat="1" ht="15" customHeight="1" outlineLevel="1">
      <c r="A309" s="927"/>
      <c r="B309" s="927"/>
      <c r="C309" s="930" t="s">
        <v>48</v>
      </c>
      <c r="D309" s="928" t="s">
        <v>378</v>
      </c>
      <c r="E309" s="270" t="s">
        <v>117</v>
      </c>
      <c r="F309" s="470">
        <f t="shared" si="307"/>
        <v>1.353364</v>
      </c>
      <c r="G309" s="610"/>
      <c r="H309" s="610"/>
      <c r="I309" s="610"/>
      <c r="J309" s="703"/>
      <c r="K309" s="703"/>
      <c r="L309" s="703"/>
      <c r="M309" s="701"/>
      <c r="N309" s="701"/>
      <c r="O309" s="701"/>
      <c r="P309" s="356"/>
      <c r="Q309" s="355">
        <f>P309*344.5</f>
        <v>0</v>
      </c>
      <c r="R309" s="356">
        <f>P309*Тарифы!$E$4</f>
        <v>0</v>
      </c>
      <c r="S309" s="356"/>
      <c r="T309" s="355">
        <f>S309*344.5</f>
        <v>0</v>
      </c>
      <c r="U309" s="356">
        <f>S309*Тарифы!$F$4</f>
        <v>0</v>
      </c>
      <c r="V309" s="356"/>
      <c r="W309" s="355">
        <f>V309*344.5</f>
        <v>0</v>
      </c>
      <c r="X309" s="356">
        <f>V309*Тарифы!$G$4</f>
        <v>0</v>
      </c>
      <c r="Y309" s="356"/>
      <c r="Z309" s="355">
        <f>Y309*344.5</f>
        <v>0</v>
      </c>
      <c r="AA309" s="355">
        <f>Y309*Тарифы!$H$4</f>
        <v>0</v>
      </c>
      <c r="AB309" s="355">
        <v>0</v>
      </c>
      <c r="AC309" s="355">
        <f>AB309*344.5</f>
        <v>0</v>
      </c>
      <c r="AD309" s="355">
        <f>R309+U309+X309+AA309</f>
        <v>0</v>
      </c>
      <c r="AE309" s="355">
        <v>0.67668200000000001</v>
      </c>
      <c r="AF309" s="355">
        <f>AE309*344.5</f>
        <v>233.11694900000001</v>
      </c>
      <c r="AG309" s="420">
        <f>AE309*Тарифы!$I$4</f>
        <v>2.3109163977393301</v>
      </c>
      <c r="AH309" s="355">
        <v>0.67668200000000001</v>
      </c>
      <c r="AI309" s="355">
        <f>AH309*344.5</f>
        <v>233.11694900000001</v>
      </c>
      <c r="AJ309" s="420">
        <f>AH309*Тарифы!$J$4</f>
        <v>2.4284831284199404</v>
      </c>
      <c r="AK309" s="355">
        <v>0.67668200000000001</v>
      </c>
      <c r="AL309" s="355">
        <f>AK309*344.5</f>
        <v>233.11694900000001</v>
      </c>
      <c r="AM309" s="420">
        <f>AK309*Тарифы!$K$4</f>
        <v>2.5520587952590028</v>
      </c>
      <c r="AN309" s="355">
        <v>0.67668200000000001</v>
      </c>
      <c r="AO309" s="355">
        <f>AN309*344.5</f>
        <v>233.11694900000001</v>
      </c>
      <c r="AP309" s="420">
        <f>AN309*Тарифы!$L$4</f>
        <v>2.6819614388002417</v>
      </c>
    </row>
    <row r="310" spans="1:45" s="220" customFormat="1" ht="15" customHeight="1" outlineLevel="1">
      <c r="A310" s="885"/>
      <c r="B310" s="885"/>
      <c r="C310" s="931"/>
      <c r="D310" s="888"/>
      <c r="E310" s="270" t="s">
        <v>308</v>
      </c>
      <c r="F310" s="568">
        <f t="shared" si="307"/>
        <v>0</v>
      </c>
      <c r="G310" s="568"/>
      <c r="H310" s="568"/>
      <c r="I310" s="568"/>
      <c r="J310" s="704"/>
      <c r="K310" s="704"/>
      <c r="L310" s="704"/>
      <c r="M310" s="704"/>
      <c r="N310" s="704"/>
      <c r="O310" s="704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B310" s="568"/>
      <c r="AC310" s="568"/>
      <c r="AD310" s="568"/>
      <c r="AE310" s="568"/>
      <c r="AF310" s="568"/>
      <c r="AG310" s="568"/>
      <c r="AH310" s="568"/>
      <c r="AI310" s="568"/>
      <c r="AJ310" s="568"/>
      <c r="AK310" s="568"/>
      <c r="AL310" s="568"/>
      <c r="AM310" s="568"/>
      <c r="AN310" s="568"/>
      <c r="AO310" s="568"/>
      <c r="AP310" s="568"/>
    </row>
    <row r="311" spans="1:45" s="220" customFormat="1" ht="15" customHeight="1" outlineLevel="1">
      <c r="A311" s="927"/>
      <c r="B311" s="927"/>
      <c r="C311" s="930" t="s">
        <v>114</v>
      </c>
      <c r="D311" s="928" t="s">
        <v>382</v>
      </c>
      <c r="E311" s="270" t="s">
        <v>117</v>
      </c>
      <c r="F311" s="470">
        <f t="shared" si="307"/>
        <v>14.364000000000001</v>
      </c>
      <c r="G311" s="610"/>
      <c r="H311" s="610"/>
      <c r="I311" s="610"/>
      <c r="J311" s="703"/>
      <c r="K311" s="703"/>
      <c r="L311" s="703"/>
      <c r="M311" s="701"/>
      <c r="N311" s="701"/>
      <c r="O311" s="701"/>
      <c r="P311" s="356">
        <v>1.1970000000000001</v>
      </c>
      <c r="Q311" s="355">
        <f>P311*344.5</f>
        <v>412.36650000000003</v>
      </c>
      <c r="R311" s="356">
        <f>P311*Тарифы!$E$4</f>
        <v>3.9069606760426896</v>
      </c>
      <c r="S311" s="356">
        <v>1.1970000000000001</v>
      </c>
      <c r="T311" s="355">
        <f>S311*344.5</f>
        <v>412.36650000000003</v>
      </c>
      <c r="U311" s="356">
        <f>S311*Тарифы!$F$4</f>
        <v>3.6729363118028338</v>
      </c>
      <c r="V311" s="356">
        <v>1.1970000000000001</v>
      </c>
      <c r="W311" s="355">
        <f>V311*344.5</f>
        <v>412.36650000000003</v>
      </c>
      <c r="X311" s="356">
        <f>V311*Тарифы!$G$4</f>
        <v>3.8964902908497048</v>
      </c>
      <c r="Y311" s="356">
        <v>1.1970000000000001</v>
      </c>
      <c r="Z311" s="355">
        <f>Y311*344.5</f>
        <v>412.36650000000003</v>
      </c>
      <c r="AA311" s="355">
        <f>Y311*Тарифы!$H$4</f>
        <v>3.9414736302963589</v>
      </c>
      <c r="AB311" s="355">
        <v>4.7880000000000003</v>
      </c>
      <c r="AC311" s="355">
        <f>AB311*344.5</f>
        <v>1649.4660000000001</v>
      </c>
      <c r="AD311" s="355">
        <f>R311+U311+X311+AA311</f>
        <v>15.417860908991587</v>
      </c>
      <c r="AE311" s="355">
        <v>4.7880000000000003</v>
      </c>
      <c r="AF311" s="355">
        <f>AE311*344.5</f>
        <v>1649.4660000000001</v>
      </c>
      <c r="AG311" s="420">
        <f>AE311*Тарифы!$I$4</f>
        <v>16.351355159995258</v>
      </c>
      <c r="AH311" s="355">
        <v>4.7880000000000003</v>
      </c>
      <c r="AI311" s="355">
        <f>AH311*344.5</f>
        <v>1649.4660000000001</v>
      </c>
      <c r="AJ311" s="420">
        <f>AH311*Тарифы!$J$4</f>
        <v>17.18322227999958</v>
      </c>
      <c r="AK311" s="355">
        <v>4.7880000000000003</v>
      </c>
      <c r="AL311" s="355">
        <f>AK311*344.5</f>
        <v>1649.4660000000001</v>
      </c>
      <c r="AM311" s="420">
        <f>AK311*Тарифы!$K$4</f>
        <v>18.057606839992946</v>
      </c>
      <c r="AN311" s="355">
        <v>4.7880000000000003</v>
      </c>
      <c r="AO311" s="355">
        <f>AN311*344.5</f>
        <v>1649.4660000000001</v>
      </c>
      <c r="AP311" s="420">
        <f>AN311*Тарифы!$L$4</f>
        <v>18.976759200001712</v>
      </c>
    </row>
    <row r="312" spans="1:45" s="220" customFormat="1" ht="15" customHeight="1" outlineLevel="1">
      <c r="A312" s="885"/>
      <c r="B312" s="885"/>
      <c r="C312" s="931"/>
      <c r="D312" s="888"/>
      <c r="E312" s="270" t="s">
        <v>308</v>
      </c>
      <c r="F312" s="568">
        <f t="shared" si="307"/>
        <v>0</v>
      </c>
      <c r="G312" s="568"/>
      <c r="H312" s="568"/>
      <c r="I312" s="568"/>
      <c r="J312" s="704"/>
      <c r="K312" s="704"/>
      <c r="L312" s="704"/>
      <c r="M312" s="704"/>
      <c r="N312" s="704"/>
      <c r="O312" s="704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  <c r="AA312" s="568"/>
      <c r="AB312" s="568"/>
      <c r="AC312" s="568"/>
      <c r="AD312" s="568"/>
      <c r="AE312" s="568"/>
      <c r="AF312" s="568"/>
      <c r="AG312" s="568"/>
      <c r="AH312" s="568"/>
      <c r="AI312" s="568"/>
      <c r="AJ312" s="568"/>
      <c r="AK312" s="568"/>
      <c r="AL312" s="568"/>
      <c r="AM312" s="568"/>
      <c r="AN312" s="568"/>
      <c r="AO312" s="568"/>
      <c r="AP312" s="568"/>
    </row>
    <row r="313" spans="1:45" s="220" customFormat="1" ht="15" customHeight="1" outlineLevel="1">
      <c r="A313" s="927"/>
      <c r="B313" s="927"/>
      <c r="C313" s="748">
        <v>2</v>
      </c>
      <c r="D313" s="928" t="s">
        <v>109</v>
      </c>
      <c r="E313" s="121" t="s">
        <v>117</v>
      </c>
      <c r="F313" s="470">
        <f t="shared" si="307"/>
        <v>0</v>
      </c>
      <c r="G313" s="610"/>
      <c r="H313" s="610"/>
      <c r="I313" s="610"/>
      <c r="J313" s="703"/>
      <c r="K313" s="703"/>
      <c r="L313" s="703"/>
      <c r="M313" s="701"/>
      <c r="N313" s="701"/>
      <c r="O313" s="701"/>
      <c r="P313" s="356"/>
      <c r="Q313" s="355">
        <f>P313*344.5</f>
        <v>0</v>
      </c>
      <c r="R313" s="356">
        <f>P313*Тарифы!$E$4</f>
        <v>0</v>
      </c>
      <c r="S313" s="356"/>
      <c r="T313" s="355">
        <f>S313*344.5</f>
        <v>0</v>
      </c>
      <c r="U313" s="356">
        <f>S313*Тарифы!$F$4</f>
        <v>0</v>
      </c>
      <c r="V313" s="356"/>
      <c r="W313" s="355">
        <f>V313*344.5</f>
        <v>0</v>
      </c>
      <c r="X313" s="356">
        <f>V313*Тарифы!$G$4</f>
        <v>0</v>
      </c>
      <c r="Y313" s="356"/>
      <c r="Z313" s="355">
        <f>Y313*344.5</f>
        <v>0</v>
      </c>
      <c r="AA313" s="355">
        <f>Y313*Тарифы!$H$4</f>
        <v>0</v>
      </c>
      <c r="AB313" s="355"/>
      <c r="AC313" s="355">
        <f>AB313*344.5</f>
        <v>0</v>
      </c>
      <c r="AD313" s="355">
        <f>R313+U313+X313+AA313</f>
        <v>0</v>
      </c>
      <c r="AE313" s="355"/>
      <c r="AF313" s="355">
        <f>AE313*344.5</f>
        <v>0</v>
      </c>
      <c r="AG313" s="420">
        <f>AE313*Тарифы!$I$4</f>
        <v>0</v>
      </c>
      <c r="AH313" s="355"/>
      <c r="AI313" s="355">
        <f>AH313*344.5</f>
        <v>0</v>
      </c>
      <c r="AJ313" s="420">
        <f>AH313*Тарифы!$J$4</f>
        <v>0</v>
      </c>
      <c r="AK313" s="355"/>
      <c r="AL313" s="355">
        <f>AK313*344.5</f>
        <v>0</v>
      </c>
      <c r="AM313" s="420">
        <f>AK313*Тарифы!$K$4</f>
        <v>0</v>
      </c>
      <c r="AN313" s="355"/>
      <c r="AO313" s="355">
        <f>AN313*344.5</f>
        <v>0</v>
      </c>
      <c r="AP313" s="420">
        <f>AN313*Тарифы!$L$4</f>
        <v>0</v>
      </c>
      <c r="AQ313" s="5"/>
      <c r="AR313" s="5"/>
      <c r="AS313" s="5"/>
    </row>
    <row r="314" spans="1:45" s="220" customFormat="1" ht="15" customHeight="1" outlineLevel="1">
      <c r="A314" s="885"/>
      <c r="B314" s="885"/>
      <c r="C314" s="749"/>
      <c r="D314" s="888"/>
      <c r="E314" s="121" t="s">
        <v>308</v>
      </c>
      <c r="F314" s="214">
        <f t="shared" si="307"/>
        <v>0</v>
      </c>
      <c r="G314" s="577"/>
      <c r="H314" s="577"/>
      <c r="I314" s="577"/>
      <c r="J314" s="705"/>
      <c r="K314" s="705"/>
      <c r="L314" s="705"/>
      <c r="M314" s="705"/>
      <c r="N314" s="705"/>
      <c r="O314" s="705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5"/>
      <c r="AR314" s="5"/>
      <c r="AS314" s="5"/>
    </row>
    <row r="315" spans="1:45" s="220" customFormat="1" ht="30.75" customHeight="1" outlineLevel="1">
      <c r="A315" s="927"/>
      <c r="B315" s="927"/>
      <c r="C315" s="748">
        <v>3</v>
      </c>
      <c r="D315" s="932" t="s">
        <v>110</v>
      </c>
      <c r="E315" s="121" t="s">
        <v>117</v>
      </c>
      <c r="F315" s="214">
        <f t="shared" si="307"/>
        <v>0</v>
      </c>
      <c r="G315" s="577"/>
      <c r="H315" s="577"/>
      <c r="I315" s="577"/>
      <c r="J315" s="705"/>
      <c r="K315" s="705"/>
      <c r="L315" s="705"/>
      <c r="M315" s="705"/>
      <c r="N315" s="705"/>
      <c r="O315" s="705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5"/>
      <c r="AR315" s="5"/>
      <c r="AS315" s="5"/>
    </row>
    <row r="316" spans="1:45" s="220" customFormat="1" ht="25.5" customHeight="1" outlineLevel="1">
      <c r="A316" s="885"/>
      <c r="B316" s="885"/>
      <c r="C316" s="749"/>
      <c r="D316" s="933"/>
      <c r="E316" s="121" t="s">
        <v>308</v>
      </c>
      <c r="F316" s="214">
        <f t="shared" si="307"/>
        <v>0</v>
      </c>
      <c r="G316" s="577"/>
      <c r="H316" s="577"/>
      <c r="I316" s="577"/>
      <c r="J316" s="705"/>
      <c r="K316" s="705"/>
      <c r="L316" s="705"/>
      <c r="M316" s="705"/>
      <c r="N316" s="705"/>
      <c r="O316" s="705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5"/>
      <c r="AR316" s="5"/>
      <c r="AS316" s="5"/>
    </row>
    <row r="317" spans="1:45" s="220" customFormat="1" ht="25.5" customHeight="1" outlineLevel="1">
      <c r="A317" s="603"/>
      <c r="B317" s="603"/>
      <c r="C317" s="748">
        <v>4</v>
      </c>
      <c r="D317" s="928" t="s">
        <v>111</v>
      </c>
      <c r="E317" s="121" t="s">
        <v>117</v>
      </c>
      <c r="F317" s="214">
        <f t="shared" si="307"/>
        <v>0</v>
      </c>
      <c r="G317" s="577"/>
      <c r="H317" s="577"/>
      <c r="I317" s="577"/>
      <c r="J317" s="705"/>
      <c r="K317" s="705"/>
      <c r="L317" s="705"/>
      <c r="M317" s="705"/>
      <c r="N317" s="705"/>
      <c r="O317" s="705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</row>
    <row r="318" spans="1:45" s="220" customFormat="1" ht="25.5" customHeight="1" outlineLevel="1">
      <c r="A318" s="603"/>
      <c r="B318" s="603"/>
      <c r="C318" s="749"/>
      <c r="D318" s="888"/>
      <c r="E318" s="121" t="s">
        <v>308</v>
      </c>
      <c r="F318" s="214">
        <f t="shared" si="307"/>
        <v>0</v>
      </c>
      <c r="G318" s="577"/>
      <c r="H318" s="577"/>
      <c r="I318" s="577"/>
      <c r="J318" s="705"/>
      <c r="K318" s="705"/>
      <c r="L318" s="705"/>
      <c r="M318" s="705"/>
      <c r="N318" s="705"/>
      <c r="O318" s="705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</row>
    <row r="319" spans="1:45" s="220" customFormat="1" ht="25.5" customHeight="1" outlineLevel="1">
      <c r="A319" s="603"/>
      <c r="B319" s="603"/>
      <c r="C319" s="602">
        <v>5</v>
      </c>
      <c r="D319" s="471" t="s">
        <v>353</v>
      </c>
      <c r="E319" s="121" t="s">
        <v>117</v>
      </c>
      <c r="F319" s="356">
        <f t="shared" si="307"/>
        <v>1.9608340263728059</v>
      </c>
      <c r="G319" s="611"/>
      <c r="H319" s="611"/>
      <c r="I319" s="611"/>
      <c r="J319" s="701">
        <v>1.1420102295780574</v>
      </c>
      <c r="K319" s="701">
        <f>J319*344.5</f>
        <v>393.42252408964077</v>
      </c>
      <c r="L319" s="701">
        <v>3.7691499911003143</v>
      </c>
      <c r="M319" s="701">
        <f t="shared" ref="M319:O319" si="309">M320+M321</f>
        <v>0.30778279679474846</v>
      </c>
      <c r="N319" s="701">
        <f t="shared" si="309"/>
        <v>106.03117349579084</v>
      </c>
      <c r="O319" s="701">
        <f t="shared" si="309"/>
        <v>0.85813658264407611</v>
      </c>
      <c r="P319" s="356">
        <f>P320+P321</f>
        <v>0.14609900000000001</v>
      </c>
      <c r="Q319" s="355">
        <f t="shared" ref="Q319" si="310">Q320+Q321</f>
        <v>50.3311055</v>
      </c>
      <c r="R319" s="356">
        <f t="shared" ref="R319" si="311">R320+R321</f>
        <v>0.54085552223044464</v>
      </c>
      <c r="S319" s="356">
        <f t="shared" ref="S319" si="312">S320+S321</f>
        <v>8.0519999999999994E-2</v>
      </c>
      <c r="T319" s="355">
        <f t="shared" ref="T319" si="313">T320+T321</f>
        <v>27.739139999999999</v>
      </c>
      <c r="U319" s="356">
        <f t="shared" ref="U319" si="314">U320+U321</f>
        <v>0.28222166723124886</v>
      </c>
      <c r="V319" s="356">
        <f t="shared" ref="V319" si="315">V320+V321</f>
        <v>6.7135E-2</v>
      </c>
      <c r="W319" s="355">
        <f t="shared" ref="W319" si="316">W320+W321</f>
        <v>23.128007499999999</v>
      </c>
      <c r="X319" s="356">
        <f t="shared" ref="X319" si="317">X320+X321</f>
        <v>0.24877269068467933</v>
      </c>
      <c r="Y319" s="356">
        <f t="shared" ref="Y319" si="318">Y320+Y321</f>
        <v>3.0605E-2</v>
      </c>
      <c r="Z319" s="355">
        <f t="shared" ref="Z319" si="319">Z320+Z321</f>
        <v>10.5434225</v>
      </c>
      <c r="AA319" s="355">
        <f t="shared" ref="AA319" si="320">AA320+AA321</f>
        <v>0.11424911165226821</v>
      </c>
      <c r="AB319" s="355">
        <f t="shared" ref="AB319" si="321">AB320+AB321</f>
        <v>0.32435900000000001</v>
      </c>
      <c r="AC319" s="355">
        <f t="shared" ref="AC319" si="322">AC320+AC321</f>
        <v>111.7416755</v>
      </c>
      <c r="AD319" s="355">
        <f t="shared" ref="AD319" si="323">AD320+AD321</f>
        <v>1.1860989917986411</v>
      </c>
      <c r="AE319" s="355">
        <f t="shared" ref="AE319" si="324">AE320+AE321</f>
        <v>8.6462999999999998E-2</v>
      </c>
      <c r="AF319" s="355">
        <f t="shared" ref="AF319" si="325">AF320+AF321</f>
        <v>29.786503499999998</v>
      </c>
      <c r="AG319" s="420">
        <f t="shared" ref="AG319" si="326">AG320+AG321</f>
        <v>0.33449416631631995</v>
      </c>
      <c r="AH319" s="355">
        <f t="shared" ref="AH319" si="327">AH320+AH321</f>
        <v>0.100219</v>
      </c>
      <c r="AI319" s="355">
        <f t="shared" ref="AI319" si="328">AI320+AI321</f>
        <v>34.525445500000004</v>
      </c>
      <c r="AJ319" s="420">
        <f t="shared" ref="AJ319" si="329">AJ320+AJ321</f>
        <v>0.40752217599106866</v>
      </c>
      <c r="AK319" s="355">
        <f t="shared" ref="AK319" si="330">AK320+AK321</f>
        <v>0.106114</v>
      </c>
      <c r="AL319" s="355">
        <f t="shared" ref="AL319" si="331">AL320+AL321</f>
        <v>36.556272999999997</v>
      </c>
      <c r="AM319" s="420">
        <f t="shared" ref="AM319" si="332">AM320+AM321</f>
        <v>0.45330933597746942</v>
      </c>
      <c r="AN319" s="355">
        <f t="shared" ref="AN319" si="333">AN320+AN321</f>
        <v>0.12134300000000001</v>
      </c>
      <c r="AO319" s="355">
        <f t="shared" ref="AO319" si="334">AO320+AO321</f>
        <v>41.802663500000001</v>
      </c>
      <c r="AP319" s="420">
        <f t="shared" ref="AP319" si="335">AP320+AP321</f>
        <v>0.54454823327073465</v>
      </c>
    </row>
    <row r="320" spans="1:45" s="220" customFormat="1" ht="25.5" customHeight="1" outlineLevel="1">
      <c r="A320" s="603"/>
      <c r="B320" s="603"/>
      <c r="C320" s="493" t="s">
        <v>91</v>
      </c>
      <c r="D320" s="486" t="s">
        <v>426</v>
      </c>
      <c r="E320" s="488" t="s">
        <v>117</v>
      </c>
      <c r="F320" s="570">
        <f t="shared" si="307"/>
        <v>0.81882379679474848</v>
      </c>
      <c r="G320" s="570"/>
      <c r="H320" s="570"/>
      <c r="I320" s="570"/>
      <c r="J320" s="703"/>
      <c r="K320" s="703"/>
      <c r="L320" s="703"/>
      <c r="M320" s="701">
        <v>0.30778279679474846</v>
      </c>
      <c r="N320" s="703">
        <f>M320*344.5</f>
        <v>106.03117349579084</v>
      </c>
      <c r="O320" s="701">
        <v>0.85813658264407611</v>
      </c>
      <c r="P320" s="356">
        <v>0.14609900000000001</v>
      </c>
      <c r="Q320" s="355">
        <f>P320*344.5</f>
        <v>50.3311055</v>
      </c>
      <c r="R320" s="356">
        <f>(P320*Тарифы!$E$4)+(P320*0.15*Тарифы!$E$8)</f>
        <v>0.54085552223044464</v>
      </c>
      <c r="S320" s="356">
        <v>8.0519999999999994E-2</v>
      </c>
      <c r="T320" s="355">
        <f>S320*344.5</f>
        <v>27.739139999999999</v>
      </c>
      <c r="U320" s="356">
        <f>(S320*Тарифы!$F$4)+(S320*0.15*Тарифы!$F$8)</f>
        <v>0.28222166723124886</v>
      </c>
      <c r="V320" s="356">
        <v>6.7135E-2</v>
      </c>
      <c r="W320" s="355">
        <f>V320*344.5</f>
        <v>23.128007499999999</v>
      </c>
      <c r="X320" s="356">
        <f>V320*Тарифы!$G$4+V320*0.15*Тарифы!$G$8</f>
        <v>0.24877269068467933</v>
      </c>
      <c r="Y320" s="356">
        <v>3.0605E-2</v>
      </c>
      <c r="Z320" s="355">
        <f>Y320*344.5</f>
        <v>10.5434225</v>
      </c>
      <c r="AA320" s="355">
        <f>Y320*Тарифы!$H$4+Y320*0.15*Тарифы!$H$8</f>
        <v>0.11424911165226821</v>
      </c>
      <c r="AB320" s="355">
        <v>0.32435900000000001</v>
      </c>
      <c r="AC320" s="355">
        <f>AB320*344.5</f>
        <v>111.7416755</v>
      </c>
      <c r="AD320" s="355">
        <f>R320+U320+X320+AA320</f>
        <v>1.1860989917986411</v>
      </c>
      <c r="AE320" s="355">
        <v>8.6462999999999998E-2</v>
      </c>
      <c r="AF320" s="355">
        <f>AE320*344.5</f>
        <v>29.786503499999998</v>
      </c>
      <c r="AG320" s="420">
        <f>AE320*Тарифы!$I$4+AE320*0.15*Тарифы!$I$8</f>
        <v>0.33449416631631995</v>
      </c>
      <c r="AH320" s="355">
        <v>0.100219</v>
      </c>
      <c r="AI320" s="355">
        <f>AH320*344.5</f>
        <v>34.525445500000004</v>
      </c>
      <c r="AJ320" s="355">
        <f>AH320*Тарифы!$J$4+AH320*0.15*Тарифы!$J$8</f>
        <v>0.40752217599106866</v>
      </c>
      <c r="AK320" s="355">
        <v>0.106114</v>
      </c>
      <c r="AL320" s="355">
        <f>AK320*344.5</f>
        <v>36.556272999999997</v>
      </c>
      <c r="AM320" s="420">
        <f>AK320*Тарифы!$K$4+AK320*0.15*Тарифы!$K$8</f>
        <v>0.45330933597746942</v>
      </c>
      <c r="AN320" s="355">
        <v>0.12134300000000001</v>
      </c>
      <c r="AO320" s="355">
        <f>AN320*344.5</f>
        <v>41.802663500000001</v>
      </c>
      <c r="AP320" s="420">
        <f>AN320*Тарифы!$L$4+AN320*0.15*Тарифы!$L$8</f>
        <v>0.54454823327073465</v>
      </c>
    </row>
    <row r="321" spans="1:45" s="220" customFormat="1" ht="25.5" customHeight="1" outlineLevel="1">
      <c r="A321" s="603"/>
      <c r="B321" s="603"/>
      <c r="C321" s="493" t="s">
        <v>92</v>
      </c>
      <c r="D321" s="486" t="s">
        <v>427</v>
      </c>
      <c r="E321" s="488" t="s">
        <v>117</v>
      </c>
      <c r="F321" s="570">
        <f t="shared" si="307"/>
        <v>0</v>
      </c>
      <c r="G321" s="570"/>
      <c r="H321" s="570"/>
      <c r="I321" s="570"/>
      <c r="J321" s="703"/>
      <c r="K321" s="703"/>
      <c r="L321" s="703"/>
      <c r="M321" s="703"/>
      <c r="N321" s="703"/>
      <c r="O321" s="703"/>
      <c r="P321" s="355"/>
      <c r="Q321" s="355">
        <f>P321*344.5</f>
        <v>0</v>
      </c>
      <c r="R321" s="356">
        <f>(P321*Тарифы!$E$4)+(P321*0.15*Тарифы!$E$8)</f>
        <v>0</v>
      </c>
      <c r="S321" s="355"/>
      <c r="T321" s="355">
        <f>S321*344.5</f>
        <v>0</v>
      </c>
      <c r="U321" s="356">
        <f>(S321*Тарифы!$F$4)+(S321*0.15*Тарифы!$F$8)</f>
        <v>0</v>
      </c>
      <c r="V321" s="355"/>
      <c r="W321" s="355">
        <f>V321*344.5</f>
        <v>0</v>
      </c>
      <c r="X321" s="356">
        <f>V321*Тарифы!$G$4+V321*0.15*Тарифы!$G$8</f>
        <v>0</v>
      </c>
      <c r="Y321" s="355"/>
      <c r="Z321" s="355">
        <f>Y321*344.5</f>
        <v>0</v>
      </c>
      <c r="AA321" s="355">
        <f>Y321*Тарифы!$H$4+Y321*0.15*Тарифы!$H$8</f>
        <v>0</v>
      </c>
      <c r="AB321" s="355">
        <f>P321+S321+V321+Y321</f>
        <v>0</v>
      </c>
      <c r="AC321" s="355">
        <f>AB321*344.5</f>
        <v>0</v>
      </c>
      <c r="AD321" s="355">
        <f>R321+U321+X321+AA321</f>
        <v>0</v>
      </c>
      <c r="AE321" s="355"/>
      <c r="AF321" s="355">
        <f>AE321*344.5</f>
        <v>0</v>
      </c>
      <c r="AG321" s="355">
        <f>AE321*Тарифы!$I$4+AE321*0.15*Тарифы!$I$8</f>
        <v>0</v>
      </c>
      <c r="AH321" s="355"/>
      <c r="AI321" s="355">
        <f>AH321*344.5</f>
        <v>0</v>
      </c>
      <c r="AJ321" s="355">
        <f>AH321*Тарифы!$J$4+AH321*0.15*Тарифы!$J$8</f>
        <v>0</v>
      </c>
      <c r="AK321" s="355"/>
      <c r="AL321" s="355">
        <f>AK321*344.5</f>
        <v>0</v>
      </c>
      <c r="AM321" s="355">
        <f>AK321*Тарифы!$K$4+AK321*0.15*Тарифы!$K$8</f>
        <v>0</v>
      </c>
      <c r="AN321" s="355"/>
      <c r="AO321" s="355">
        <f>AN321*344.5</f>
        <v>0</v>
      </c>
      <c r="AP321" s="420">
        <f>AN321*Тарифы!$L$4+AN321*0.15*Тарифы!$L$8</f>
        <v>0</v>
      </c>
    </row>
    <row r="322" spans="1:45" s="220" customFormat="1" ht="25.5" customHeight="1" outlineLevel="1">
      <c r="A322" s="603"/>
      <c r="B322" s="603"/>
      <c r="C322" s="748">
        <v>6</v>
      </c>
      <c r="D322" s="928" t="s">
        <v>112</v>
      </c>
      <c r="E322" s="121" t="s">
        <v>117</v>
      </c>
      <c r="F322" s="214">
        <f t="shared" si="307"/>
        <v>0</v>
      </c>
      <c r="G322" s="577"/>
      <c r="H322" s="577"/>
      <c r="I322" s="577"/>
      <c r="J322" s="705"/>
      <c r="K322" s="705"/>
      <c r="L322" s="705"/>
      <c r="M322" s="705"/>
      <c r="N322" s="705"/>
      <c r="O322" s="705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</row>
    <row r="323" spans="1:45" s="220" customFormat="1" ht="15" customHeight="1" outlineLevel="1">
      <c r="A323" s="214"/>
      <c r="B323" s="214"/>
      <c r="C323" s="749"/>
      <c r="D323" s="888"/>
      <c r="E323" s="121" t="s">
        <v>308</v>
      </c>
      <c r="F323" s="214">
        <f t="shared" si="307"/>
        <v>0</v>
      </c>
      <c r="G323" s="577"/>
      <c r="H323" s="577"/>
      <c r="I323" s="577"/>
      <c r="J323" s="705"/>
      <c r="K323" s="705"/>
      <c r="L323" s="705"/>
      <c r="M323" s="705"/>
      <c r="N323" s="705"/>
      <c r="O323" s="705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5"/>
      <c r="AR323" s="5"/>
      <c r="AS323" s="5"/>
    </row>
    <row r="324" spans="1:45" s="220" customFormat="1" ht="30" customHeight="1" outlineLevel="1">
      <c r="A324" s="927"/>
      <c r="B324" s="927"/>
      <c r="C324" s="748">
        <v>7</v>
      </c>
      <c r="D324" s="928" t="s">
        <v>113</v>
      </c>
      <c r="E324" s="121" t="s">
        <v>117</v>
      </c>
      <c r="F324" s="356">
        <f t="shared" si="307"/>
        <v>8.2095324999999997E-2</v>
      </c>
      <c r="G324" s="611"/>
      <c r="H324" s="611"/>
      <c r="I324" s="611"/>
      <c r="J324" s="701">
        <f t="shared" ref="J324:O324" si="336">J326</f>
        <v>3.6265899999999997E-2</v>
      </c>
      <c r="K324" s="701">
        <f t="shared" si="336"/>
        <v>12.493602549999999</v>
      </c>
      <c r="L324" s="701">
        <f t="shared" si="336"/>
        <v>0.11164290717103</v>
      </c>
      <c r="M324" s="701">
        <f t="shared" si="336"/>
        <v>1.4707425E-2</v>
      </c>
      <c r="N324" s="701">
        <f t="shared" si="336"/>
        <v>5.0667079125000001</v>
      </c>
      <c r="O324" s="701">
        <f t="shared" si="336"/>
        <v>4.1180848816687085E-2</v>
      </c>
      <c r="P324" s="356">
        <f>P326</f>
        <v>0</v>
      </c>
      <c r="Q324" s="356">
        <f t="shared" ref="Q324:AP324" si="337">Q326</f>
        <v>0</v>
      </c>
      <c r="R324" s="356">
        <f t="shared" si="337"/>
        <v>0</v>
      </c>
      <c r="S324" s="356">
        <f t="shared" si="337"/>
        <v>1.0374000000000001E-2</v>
      </c>
      <c r="T324" s="356">
        <f t="shared" si="337"/>
        <v>3.5738430000000005</v>
      </c>
      <c r="U324" s="356">
        <f t="shared" si="337"/>
        <v>3.1832114702291227E-2</v>
      </c>
      <c r="V324" s="356">
        <f t="shared" si="337"/>
        <v>0</v>
      </c>
      <c r="W324" s="356">
        <f t="shared" si="337"/>
        <v>0</v>
      </c>
      <c r="X324" s="356">
        <f t="shared" si="337"/>
        <v>0</v>
      </c>
      <c r="Y324" s="356">
        <f t="shared" si="337"/>
        <v>0</v>
      </c>
      <c r="Z324" s="356">
        <f t="shared" si="337"/>
        <v>0</v>
      </c>
      <c r="AA324" s="356">
        <f t="shared" si="337"/>
        <v>0</v>
      </c>
      <c r="AB324" s="356">
        <f t="shared" si="337"/>
        <v>1.0374000000000001E-2</v>
      </c>
      <c r="AC324" s="356">
        <f t="shared" si="337"/>
        <v>3.5738430000000005</v>
      </c>
      <c r="AD324" s="356">
        <f t="shared" si="337"/>
        <v>3.1832114702291227E-2</v>
      </c>
      <c r="AE324" s="356">
        <f t="shared" si="337"/>
        <v>1.0374000000000001E-2</v>
      </c>
      <c r="AF324" s="356">
        <f t="shared" si="337"/>
        <v>3.5738430000000005</v>
      </c>
      <c r="AG324" s="356">
        <f t="shared" si="337"/>
        <v>3.5427936179989732E-2</v>
      </c>
      <c r="AH324" s="356">
        <f t="shared" si="337"/>
        <v>1.0374000000000001E-2</v>
      </c>
      <c r="AI324" s="356">
        <f t="shared" si="337"/>
        <v>3.5738430000000005</v>
      </c>
      <c r="AJ324" s="356">
        <f t="shared" si="337"/>
        <v>3.7230314939999086E-2</v>
      </c>
      <c r="AK324" s="356">
        <f t="shared" si="337"/>
        <v>1.0374000000000001E-2</v>
      </c>
      <c r="AL324" s="356">
        <f t="shared" si="337"/>
        <v>3.5738430000000005</v>
      </c>
      <c r="AM324" s="356">
        <f t="shared" si="337"/>
        <v>3.912481481998472E-2</v>
      </c>
      <c r="AN324" s="356">
        <f t="shared" si="337"/>
        <v>1.0374000000000001E-2</v>
      </c>
      <c r="AO324" s="356">
        <f t="shared" si="337"/>
        <v>3.5738430000000005</v>
      </c>
      <c r="AP324" s="356">
        <f t="shared" si="337"/>
        <v>4.1116311600003709E-2</v>
      </c>
      <c r="AQ324" s="5"/>
      <c r="AR324" s="5"/>
      <c r="AS324" s="5"/>
    </row>
    <row r="325" spans="1:45" s="220" customFormat="1" ht="36.75" customHeight="1" outlineLevel="1">
      <c r="A325" s="885"/>
      <c r="B325" s="885"/>
      <c r="C325" s="749"/>
      <c r="D325" s="888"/>
      <c r="E325" s="121" t="s">
        <v>308</v>
      </c>
      <c r="F325" s="454">
        <f t="shared" si="307"/>
        <v>0</v>
      </c>
      <c r="G325" s="612"/>
      <c r="H325" s="612"/>
      <c r="I325" s="612"/>
      <c r="J325" s="702"/>
      <c r="K325" s="702"/>
      <c r="L325" s="702"/>
      <c r="M325" s="702"/>
      <c r="N325" s="702"/>
      <c r="O325" s="702"/>
      <c r="P325" s="454"/>
      <c r="Q325" s="454"/>
      <c r="R325" s="454"/>
      <c r="S325" s="454"/>
      <c r="T325" s="454"/>
      <c r="U325" s="454"/>
      <c r="V325" s="454"/>
      <c r="W325" s="454"/>
      <c r="X325" s="454"/>
      <c r="Y325" s="454"/>
      <c r="Z325" s="454"/>
      <c r="AA325" s="454"/>
      <c r="AB325" s="454"/>
      <c r="AC325" s="454"/>
      <c r="AD325" s="454"/>
      <c r="AE325" s="454"/>
      <c r="AF325" s="454"/>
      <c r="AG325" s="454"/>
      <c r="AH325" s="454"/>
      <c r="AI325" s="454"/>
      <c r="AJ325" s="454"/>
      <c r="AK325" s="454"/>
      <c r="AL325" s="454"/>
      <c r="AM325" s="454"/>
      <c r="AN325" s="454"/>
      <c r="AO325" s="454"/>
      <c r="AP325" s="454"/>
      <c r="AQ325" s="5"/>
      <c r="AR325" s="5"/>
      <c r="AS325" s="5"/>
    </row>
    <row r="326" spans="1:45" s="220" customFormat="1" ht="15" customHeight="1" outlineLevel="1">
      <c r="A326" s="927"/>
      <c r="B326" s="927"/>
      <c r="C326" s="929" t="s">
        <v>174</v>
      </c>
      <c r="D326" s="928" t="s">
        <v>428</v>
      </c>
      <c r="E326" s="496" t="s">
        <v>117</v>
      </c>
      <c r="F326" s="470">
        <f t="shared" si="307"/>
        <v>8.2095324999999997E-2</v>
      </c>
      <c r="G326" s="610"/>
      <c r="H326" s="610"/>
      <c r="I326" s="610"/>
      <c r="J326" s="703">
        <v>3.6265899999999997E-2</v>
      </c>
      <c r="K326" s="703">
        <f>J326*344.5</f>
        <v>12.493602549999999</v>
      </c>
      <c r="L326" s="703">
        <v>0.11164290717103</v>
      </c>
      <c r="M326" s="701">
        <v>1.4707425E-2</v>
      </c>
      <c r="N326" s="701">
        <f>M326*344.5</f>
        <v>5.0667079125000001</v>
      </c>
      <c r="O326" s="701">
        <v>4.1180848816687085E-2</v>
      </c>
      <c r="P326" s="356"/>
      <c r="Q326" s="355">
        <f>P326*344.5</f>
        <v>0</v>
      </c>
      <c r="R326" s="356">
        <f>P326*Тарифы!$E$4</f>
        <v>0</v>
      </c>
      <c r="S326" s="356">
        <v>1.0374000000000001E-2</v>
      </c>
      <c r="T326" s="355">
        <f>S326*344.5</f>
        <v>3.5738430000000005</v>
      </c>
      <c r="U326" s="356">
        <f>S326*Тарифы!$F$4</f>
        <v>3.1832114702291227E-2</v>
      </c>
      <c r="V326" s="356">
        <v>0</v>
      </c>
      <c r="W326" s="355">
        <f>V326*344.5</f>
        <v>0</v>
      </c>
      <c r="X326" s="356">
        <f>V326*Тарифы!$G$4</f>
        <v>0</v>
      </c>
      <c r="Y326" s="356">
        <v>0</v>
      </c>
      <c r="Z326" s="355">
        <f>Y326*344.5</f>
        <v>0</v>
      </c>
      <c r="AA326" s="355">
        <f>Y326*Тарифы!$H$4</f>
        <v>0</v>
      </c>
      <c r="AB326" s="355">
        <v>1.0374000000000001E-2</v>
      </c>
      <c r="AC326" s="355">
        <f>AB326*344.5</f>
        <v>3.5738430000000005</v>
      </c>
      <c r="AD326" s="355">
        <f>R326+U326+X326+AA326</f>
        <v>3.1832114702291227E-2</v>
      </c>
      <c r="AE326" s="355">
        <v>1.0374000000000001E-2</v>
      </c>
      <c r="AF326" s="355">
        <v>3.5738430000000005</v>
      </c>
      <c r="AG326" s="420">
        <v>3.5427936179989732E-2</v>
      </c>
      <c r="AH326" s="355">
        <v>1.0374000000000001E-2</v>
      </c>
      <c r="AI326" s="355">
        <v>3.5738430000000005</v>
      </c>
      <c r="AJ326" s="420">
        <v>3.7230314939999086E-2</v>
      </c>
      <c r="AK326" s="355">
        <v>1.0374000000000001E-2</v>
      </c>
      <c r="AL326" s="355">
        <v>3.5738430000000005</v>
      </c>
      <c r="AM326" s="420">
        <v>3.912481481998472E-2</v>
      </c>
      <c r="AN326" s="355">
        <v>1.0374000000000001E-2</v>
      </c>
      <c r="AO326" s="355">
        <v>3.5738430000000005</v>
      </c>
      <c r="AP326" s="420">
        <v>4.1116311600003709E-2</v>
      </c>
      <c r="AQ326" s="5"/>
      <c r="AR326" s="5"/>
      <c r="AS326" s="5"/>
    </row>
    <row r="327" spans="1:45" s="220" customFormat="1" ht="15" customHeight="1" outlineLevel="1">
      <c r="A327" s="885"/>
      <c r="B327" s="885"/>
      <c r="C327" s="882"/>
      <c r="D327" s="888"/>
      <c r="E327" s="496" t="s">
        <v>308</v>
      </c>
      <c r="F327" s="577">
        <f t="shared" si="307"/>
        <v>0</v>
      </c>
      <c r="G327" s="577"/>
      <c r="H327" s="577"/>
      <c r="I327" s="577"/>
      <c r="J327" s="705"/>
      <c r="K327" s="705"/>
      <c r="L327" s="705"/>
      <c r="M327" s="705"/>
      <c r="N327" s="705"/>
      <c r="O327" s="705"/>
      <c r="P327" s="577"/>
      <c r="Q327" s="577"/>
      <c r="R327" s="577"/>
      <c r="S327" s="577"/>
      <c r="T327" s="577"/>
      <c r="U327" s="577"/>
      <c r="V327" s="577"/>
      <c r="W327" s="577"/>
      <c r="X327" s="577"/>
      <c r="Y327" s="577"/>
      <c r="Z327" s="577"/>
      <c r="AA327" s="577"/>
      <c r="AB327" s="577"/>
      <c r="AC327" s="577"/>
      <c r="AD327" s="577"/>
      <c r="AE327" s="577"/>
      <c r="AF327" s="577"/>
      <c r="AG327" s="577"/>
      <c r="AH327" s="577"/>
      <c r="AI327" s="577"/>
      <c r="AJ327" s="577"/>
      <c r="AK327" s="577"/>
      <c r="AL327" s="577"/>
      <c r="AM327" s="577"/>
      <c r="AN327" s="577"/>
      <c r="AO327" s="577"/>
      <c r="AP327" s="577"/>
      <c r="AQ327" s="5"/>
      <c r="AR327" s="5"/>
      <c r="AS327" s="5"/>
    </row>
    <row r="328" spans="1:45" s="220" customFormat="1" ht="63" outlineLevel="1">
      <c r="A328" s="603"/>
      <c r="B328" s="603"/>
      <c r="C328" s="357">
        <v>8</v>
      </c>
      <c r="D328" s="604" t="s">
        <v>314</v>
      </c>
      <c r="E328" s="121" t="s">
        <v>308</v>
      </c>
      <c r="F328" s="214">
        <f t="shared" si="307"/>
        <v>0</v>
      </c>
      <c r="G328" s="577"/>
      <c r="H328" s="577"/>
      <c r="I328" s="577"/>
      <c r="J328" s="705"/>
      <c r="K328" s="705"/>
      <c r="L328" s="705"/>
      <c r="M328" s="705"/>
      <c r="N328" s="705"/>
      <c r="O328" s="705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</row>
    <row r="329" spans="1:45" s="220" customFormat="1" ht="16.5" outlineLevel="1" thickBot="1">
      <c r="A329" s="432"/>
      <c r="B329" s="432"/>
      <c r="C329" s="432"/>
      <c r="D329" s="433" t="s">
        <v>13</v>
      </c>
      <c r="E329" s="432"/>
      <c r="F329" s="91">
        <f>F299+F319+F324</f>
        <v>49.1180384072685</v>
      </c>
      <c r="G329" s="609"/>
      <c r="H329" s="609"/>
      <c r="I329" s="609"/>
      <c r="J329" s="91">
        <f t="shared" ref="J329:AP329" si="338">J299+J319+J324</f>
        <v>15.865408985215657</v>
      </c>
      <c r="K329" s="91">
        <f t="shared" si="338"/>
        <v>5465.6333954067932</v>
      </c>
      <c r="L329" s="91">
        <f t="shared" si="338"/>
        <v>47.802051645800439</v>
      </c>
      <c r="M329" s="91">
        <f t="shared" si="338"/>
        <v>15.416638422052849</v>
      </c>
      <c r="N329" s="91">
        <f t="shared" si="338"/>
        <v>5311.0319363972058</v>
      </c>
      <c r="O329" s="91">
        <f t="shared" si="338"/>
        <v>43.303049703058683</v>
      </c>
      <c r="P329" s="91">
        <f t="shared" si="338"/>
        <v>1.3449059999999999</v>
      </c>
      <c r="Q329" s="91">
        <f t="shared" si="338"/>
        <v>463.32011699999998</v>
      </c>
      <c r="R329" s="91">
        <f t="shared" si="338"/>
        <v>4.4537141748325402</v>
      </c>
      <c r="S329" s="119">
        <f t="shared" si="338"/>
        <v>1.289701</v>
      </c>
      <c r="T329" s="91">
        <f t="shared" si="338"/>
        <v>444.30199450000003</v>
      </c>
      <c r="U329" s="91">
        <f t="shared" si="338"/>
        <v>3.9925347853950437</v>
      </c>
      <c r="V329" s="119">
        <f t="shared" si="338"/>
        <v>1.2659419999999999</v>
      </c>
      <c r="W329" s="91">
        <f t="shared" si="338"/>
        <v>436.11701900000003</v>
      </c>
      <c r="X329" s="91">
        <f t="shared" si="338"/>
        <v>4.1511451519233278</v>
      </c>
      <c r="Y329" s="119">
        <f t="shared" si="338"/>
        <v>1.2294119999999999</v>
      </c>
      <c r="Z329" s="91">
        <f t="shared" si="338"/>
        <v>423.53243400000002</v>
      </c>
      <c r="AA329" s="91">
        <f t="shared" si="338"/>
        <v>4.0616728195175043</v>
      </c>
      <c r="AB329" s="119">
        <f t="shared" si="338"/>
        <v>5.1299609999999998</v>
      </c>
      <c r="AC329" s="91">
        <f t="shared" si="338"/>
        <v>1767.2715644999998</v>
      </c>
      <c r="AD329" s="91">
        <f t="shared" si="338"/>
        <v>16.659066931668416</v>
      </c>
      <c r="AE329" s="119">
        <f t="shared" si="338"/>
        <v>6.1357470000000003</v>
      </c>
      <c r="AF329" s="91">
        <f t="shared" si="338"/>
        <v>2113.7648415000003</v>
      </c>
      <c r="AG329" s="91">
        <f t="shared" si="338"/>
        <v>20.993222476190326</v>
      </c>
      <c r="AH329" s="119">
        <f t="shared" si="338"/>
        <v>6.5702829999999999</v>
      </c>
      <c r="AI329" s="91">
        <f t="shared" si="338"/>
        <v>2263.4624935000002</v>
      </c>
      <c r="AJ329" s="91">
        <f t="shared" si="338"/>
        <v>23.627352559830502</v>
      </c>
      <c r="AK329" s="119">
        <f t="shared" si="338"/>
        <v>6.5761779999999996</v>
      </c>
      <c r="AL329" s="91">
        <f t="shared" si="338"/>
        <v>2265.4933210000004</v>
      </c>
      <c r="AM329" s="91">
        <f t="shared" si="338"/>
        <v>24.854702807487936</v>
      </c>
      <c r="AN329" s="119">
        <f t="shared" si="338"/>
        <v>6.5914070000000002</v>
      </c>
      <c r="AO329" s="91">
        <f t="shared" si="338"/>
        <v>2270.7397115000003</v>
      </c>
      <c r="AP329" s="91">
        <f t="shared" si="338"/>
        <v>26.187999890873048</v>
      </c>
      <c r="AQ329" s="5"/>
      <c r="AR329" s="5"/>
      <c r="AS329" s="5"/>
    </row>
    <row r="330" spans="1:45" s="220" customFormat="1" ht="15.75" thickBot="1">
      <c r="A330" s="924" t="s">
        <v>437</v>
      </c>
      <c r="B330" s="925"/>
      <c r="C330" s="925"/>
      <c r="D330" s="925"/>
      <c r="E330" s="925"/>
      <c r="F330" s="925"/>
      <c r="G330" s="925"/>
      <c r="H330" s="925"/>
      <c r="I330" s="925"/>
      <c r="J330" s="925"/>
      <c r="K330" s="925"/>
      <c r="L330" s="925"/>
      <c r="M330" s="925"/>
      <c r="N330" s="925"/>
      <c r="O330" s="925"/>
      <c r="P330" s="925"/>
      <c r="Q330" s="925"/>
      <c r="R330" s="925"/>
      <c r="S330" s="925"/>
      <c r="T330" s="925"/>
      <c r="U330" s="925"/>
      <c r="V330" s="925"/>
      <c r="W330" s="925"/>
      <c r="X330" s="925"/>
      <c r="Y330" s="925"/>
      <c r="Z330" s="925"/>
      <c r="AA330" s="925"/>
      <c r="AB330" s="925"/>
      <c r="AC330" s="925"/>
      <c r="AD330" s="925"/>
      <c r="AE330" s="925"/>
      <c r="AF330" s="925"/>
      <c r="AG330" s="925"/>
      <c r="AH330" s="925"/>
      <c r="AI330" s="925"/>
      <c r="AJ330" s="925"/>
      <c r="AK330" s="925"/>
      <c r="AL330" s="925"/>
      <c r="AM330" s="925"/>
      <c r="AN330" s="243"/>
      <c r="AO330" s="243"/>
      <c r="AP330" s="243"/>
    </row>
    <row r="331" spans="1:45" s="220" customFormat="1" ht="35.25" customHeight="1" outlineLevel="1">
      <c r="A331" s="895"/>
      <c r="B331" s="895"/>
      <c r="C331" s="749">
        <v>1</v>
      </c>
      <c r="D331" s="923" t="s">
        <v>108</v>
      </c>
      <c r="E331" s="84" t="s">
        <v>117</v>
      </c>
      <c r="F331" s="356">
        <f t="shared" ref="F331:F356" si="339">AB331+AE331+AH331+M331+J331</f>
        <v>27.350387297866668</v>
      </c>
      <c r="G331" s="611"/>
      <c r="H331" s="611"/>
      <c r="I331" s="611"/>
      <c r="J331" s="701">
        <f>0.004076925+16.5094080003</f>
        <v>16.513484925299998</v>
      </c>
      <c r="K331" s="701">
        <f>J331*344.5</f>
        <v>5688.8955567658495</v>
      </c>
      <c r="L331" s="701">
        <f>0.01322917316325+53.571212926197</f>
        <v>53.584442099360253</v>
      </c>
      <c r="M331" s="701">
        <v>9.3087023725666693</v>
      </c>
      <c r="N331" s="701">
        <f>M331*344.5</f>
        <v>3206.8479673492175</v>
      </c>
      <c r="O331" s="701">
        <v>27.831568459407922</v>
      </c>
      <c r="P331" s="356">
        <f t="shared" ref="P331:AO331" si="340">P333+P335+P337+P339</f>
        <v>0</v>
      </c>
      <c r="Q331" s="355">
        <f t="shared" si="340"/>
        <v>0</v>
      </c>
      <c r="R331" s="356">
        <f t="shared" si="340"/>
        <v>0</v>
      </c>
      <c r="S331" s="356">
        <f t="shared" si="340"/>
        <v>0</v>
      </c>
      <c r="T331" s="355">
        <f t="shared" si="340"/>
        <v>0</v>
      </c>
      <c r="U331" s="356">
        <f t="shared" si="340"/>
        <v>0</v>
      </c>
      <c r="V331" s="356">
        <f t="shared" si="340"/>
        <v>0</v>
      </c>
      <c r="W331" s="355">
        <f t="shared" si="340"/>
        <v>0</v>
      </c>
      <c r="X331" s="356">
        <f t="shared" si="340"/>
        <v>0</v>
      </c>
      <c r="Y331" s="356">
        <f t="shared" si="340"/>
        <v>0</v>
      </c>
      <c r="Z331" s="355">
        <f t="shared" si="340"/>
        <v>0</v>
      </c>
      <c r="AA331" s="355">
        <f t="shared" si="340"/>
        <v>0</v>
      </c>
      <c r="AB331" s="355">
        <f t="shared" si="340"/>
        <v>0</v>
      </c>
      <c r="AC331" s="355">
        <f t="shared" si="340"/>
        <v>0</v>
      </c>
      <c r="AD331" s="355">
        <f t="shared" si="340"/>
        <v>0</v>
      </c>
      <c r="AE331" s="355">
        <f t="shared" si="340"/>
        <v>0.7641</v>
      </c>
      <c r="AF331" s="355">
        <f t="shared" si="340"/>
        <v>263.23245000000003</v>
      </c>
      <c r="AG331" s="420">
        <f t="shared" si="340"/>
        <v>2.8855912278142282</v>
      </c>
      <c r="AH331" s="355">
        <f t="shared" si="340"/>
        <v>0.7641</v>
      </c>
      <c r="AI331" s="355">
        <f t="shared" si="340"/>
        <v>263.23245000000003</v>
      </c>
      <c r="AJ331" s="420">
        <f t="shared" si="340"/>
        <v>3.0300403616831817</v>
      </c>
      <c r="AK331" s="355">
        <f t="shared" si="340"/>
        <v>0.7641</v>
      </c>
      <c r="AL331" s="355">
        <f t="shared" si="340"/>
        <v>263.23245000000003</v>
      </c>
      <c r="AM331" s="420">
        <f t="shared" si="340"/>
        <v>3.1826812733312306</v>
      </c>
      <c r="AN331" s="355">
        <f t="shared" si="340"/>
        <v>0.7641</v>
      </c>
      <c r="AO331" s="355">
        <f t="shared" si="340"/>
        <v>263.23245000000003</v>
      </c>
      <c r="AP331" s="420">
        <f>AP333+AP335+AP337+AP339</f>
        <v>3.3439779819972184</v>
      </c>
    </row>
    <row r="332" spans="1:45" s="220" customFormat="1" ht="30" customHeight="1" outlineLevel="1">
      <c r="A332" s="885"/>
      <c r="B332" s="885"/>
      <c r="C332" s="720"/>
      <c r="D332" s="914"/>
      <c r="E332" s="86" t="s">
        <v>308</v>
      </c>
      <c r="F332" s="454">
        <f t="shared" si="339"/>
        <v>0</v>
      </c>
      <c r="G332" s="612"/>
      <c r="H332" s="612"/>
      <c r="I332" s="612"/>
      <c r="J332" s="702"/>
      <c r="K332" s="702"/>
      <c r="L332" s="702"/>
      <c r="M332" s="702"/>
      <c r="N332" s="702"/>
      <c r="O332" s="702"/>
      <c r="P332" s="454"/>
      <c r="Q332" s="454"/>
      <c r="R332" s="454"/>
      <c r="S332" s="454"/>
      <c r="T332" s="454"/>
      <c r="U332" s="454"/>
      <c r="V332" s="454"/>
      <c r="W332" s="454"/>
      <c r="X332" s="454"/>
      <c r="Y332" s="454"/>
      <c r="Z332" s="454"/>
      <c r="AA332" s="454"/>
      <c r="AB332" s="454"/>
      <c r="AC332" s="454"/>
      <c r="AD332" s="454"/>
      <c r="AE332" s="454"/>
      <c r="AF332" s="454"/>
      <c r="AG332" s="454"/>
      <c r="AH332" s="454"/>
      <c r="AI332" s="454"/>
      <c r="AJ332" s="454"/>
      <c r="AK332" s="454"/>
      <c r="AL332" s="454"/>
      <c r="AM332" s="454"/>
      <c r="AN332" s="454"/>
      <c r="AO332" s="454"/>
      <c r="AP332" s="454"/>
    </row>
    <row r="333" spans="1:45" s="220" customFormat="1" ht="15" customHeight="1" outlineLevel="1">
      <c r="A333" s="912"/>
      <c r="B333" s="912"/>
      <c r="C333" s="886" t="s">
        <v>44</v>
      </c>
      <c r="D333" s="887" t="s">
        <v>390</v>
      </c>
      <c r="E333" s="270" t="s">
        <v>117</v>
      </c>
      <c r="F333" s="470">
        <f t="shared" si="339"/>
        <v>0.3402</v>
      </c>
      <c r="G333" s="610"/>
      <c r="H333" s="610"/>
      <c r="I333" s="610"/>
      <c r="J333" s="703"/>
      <c r="K333" s="703"/>
      <c r="L333" s="703"/>
      <c r="M333" s="701"/>
      <c r="N333" s="701"/>
      <c r="O333" s="701"/>
      <c r="P333" s="356"/>
      <c r="Q333" s="355">
        <f>P333*344.5</f>
        <v>0</v>
      </c>
      <c r="R333" s="356">
        <f>P333*Тарифы!$E$5</f>
        <v>0</v>
      </c>
      <c r="S333" s="356"/>
      <c r="T333" s="355">
        <f>S333*344.5</f>
        <v>0</v>
      </c>
      <c r="U333" s="356">
        <f>S333*Тарифы!$F$5</f>
        <v>0</v>
      </c>
      <c r="V333" s="356"/>
      <c r="W333" s="355">
        <f>V333*344.5</f>
        <v>0</v>
      </c>
      <c r="X333" s="356">
        <f>V333*Тарифы!$G$5</f>
        <v>0</v>
      </c>
      <c r="Y333" s="356"/>
      <c r="Z333" s="355">
        <f>Y333*344.5</f>
        <v>0</v>
      </c>
      <c r="AA333" s="355">
        <f>Y333*Тарифы!$H$5</f>
        <v>0</v>
      </c>
      <c r="AB333" s="355">
        <v>0</v>
      </c>
      <c r="AC333" s="355">
        <f>AB333*344.5</f>
        <v>0</v>
      </c>
      <c r="AD333" s="355">
        <f>R333+U333+X333+AA333</f>
        <v>0</v>
      </c>
      <c r="AE333" s="355">
        <v>0.1701</v>
      </c>
      <c r="AF333" s="355">
        <f>AE333*344.5</f>
        <v>58.599449999999997</v>
      </c>
      <c r="AG333" s="420">
        <f>AE333*Тарифы!$I$5</f>
        <v>0.64237543234026995</v>
      </c>
      <c r="AH333" s="355">
        <v>0.1701</v>
      </c>
      <c r="AI333" s="355">
        <f>AH333*344.5</f>
        <v>58.599449999999997</v>
      </c>
      <c r="AJ333" s="420">
        <f>AH333*Тарифы!$J$5</f>
        <v>0.67453195330756344</v>
      </c>
      <c r="AK333" s="355">
        <v>0.1701</v>
      </c>
      <c r="AL333" s="355">
        <f>AK333*344.5</f>
        <v>58.599449999999997</v>
      </c>
      <c r="AM333" s="420">
        <f>AK333*Тарифы!$K$5</f>
        <v>0.70851208558257073</v>
      </c>
      <c r="AN333" s="355">
        <v>0.1701</v>
      </c>
      <c r="AO333" s="355">
        <f>AN333*344.5</f>
        <v>58.599449999999997</v>
      </c>
      <c r="AP333" s="420">
        <f>AN333*Тарифы!$L$5</f>
        <v>0.74441912673436306</v>
      </c>
    </row>
    <row r="334" spans="1:45" s="220" customFormat="1" ht="15" customHeight="1" outlineLevel="1">
      <c r="A334" s="885"/>
      <c r="B334" s="885"/>
      <c r="C334" s="781"/>
      <c r="D334" s="888"/>
      <c r="E334" s="270" t="s">
        <v>308</v>
      </c>
      <c r="F334" s="448">
        <f t="shared" si="339"/>
        <v>0</v>
      </c>
      <c r="G334" s="568"/>
      <c r="H334" s="568"/>
      <c r="I334" s="568"/>
      <c r="J334" s="704"/>
      <c r="K334" s="704"/>
      <c r="L334" s="704"/>
      <c r="M334" s="704"/>
      <c r="N334" s="704"/>
      <c r="O334" s="704"/>
      <c r="P334" s="448"/>
      <c r="Q334" s="448"/>
      <c r="R334" s="448"/>
      <c r="S334" s="448"/>
      <c r="T334" s="448"/>
      <c r="U334" s="448"/>
      <c r="V334" s="448"/>
      <c r="W334" s="448"/>
      <c r="X334" s="448"/>
      <c r="Y334" s="448"/>
      <c r="Z334" s="448"/>
      <c r="AA334" s="448"/>
      <c r="AB334" s="448"/>
      <c r="AC334" s="448"/>
      <c r="AD334" s="448"/>
      <c r="AE334" s="448"/>
      <c r="AF334" s="448"/>
      <c r="AG334" s="448"/>
      <c r="AH334" s="448"/>
      <c r="AI334" s="448"/>
      <c r="AJ334" s="448"/>
      <c r="AK334" s="448"/>
      <c r="AL334" s="448"/>
      <c r="AM334" s="448"/>
      <c r="AN334" s="448"/>
      <c r="AO334" s="448"/>
      <c r="AP334" s="448"/>
    </row>
    <row r="335" spans="1:45" s="220" customFormat="1" ht="15" customHeight="1" outlineLevel="1">
      <c r="A335" s="912"/>
      <c r="B335" s="912"/>
      <c r="C335" s="886" t="s">
        <v>45</v>
      </c>
      <c r="D335" s="887" t="s">
        <v>391</v>
      </c>
      <c r="E335" s="270" t="s">
        <v>117</v>
      </c>
      <c r="F335" s="470">
        <f t="shared" si="339"/>
        <v>0.86399999999999999</v>
      </c>
      <c r="G335" s="610"/>
      <c r="H335" s="610"/>
      <c r="I335" s="610"/>
      <c r="J335" s="703"/>
      <c r="K335" s="703"/>
      <c r="L335" s="703"/>
      <c r="M335" s="701"/>
      <c r="N335" s="701"/>
      <c r="O335" s="701"/>
      <c r="P335" s="356"/>
      <c r="Q335" s="355">
        <f>P335*344.5</f>
        <v>0</v>
      </c>
      <c r="R335" s="356">
        <f>P335*Тарифы!$E$5</f>
        <v>0</v>
      </c>
      <c r="S335" s="356"/>
      <c r="T335" s="355">
        <f>S335*344.5</f>
        <v>0</v>
      </c>
      <c r="U335" s="356">
        <f>S335*Тарифы!$F$5</f>
        <v>0</v>
      </c>
      <c r="V335" s="356"/>
      <c r="W335" s="355">
        <f>V335*344.5</f>
        <v>0</v>
      </c>
      <c r="X335" s="356">
        <f>V335*Тарифы!$G$5</f>
        <v>0</v>
      </c>
      <c r="Y335" s="356"/>
      <c r="Z335" s="355">
        <f>Y335*344.5</f>
        <v>0</v>
      </c>
      <c r="AA335" s="355">
        <f>Y335*Тарифы!$H$5</f>
        <v>0</v>
      </c>
      <c r="AB335" s="355">
        <v>0</v>
      </c>
      <c r="AC335" s="355">
        <f>AB335*344.5</f>
        <v>0</v>
      </c>
      <c r="AD335" s="355">
        <f>R335+U335+X335+AA335</f>
        <v>0</v>
      </c>
      <c r="AE335" s="355">
        <v>0.432</v>
      </c>
      <c r="AF335" s="355">
        <f>AE335*344.5</f>
        <v>148.82400000000001</v>
      </c>
      <c r="AG335" s="420">
        <f>AE335*Тарифы!$I$5</f>
        <v>1.6314296694356061</v>
      </c>
      <c r="AH335" s="355">
        <v>0.432</v>
      </c>
      <c r="AI335" s="355">
        <f>AH335*344.5</f>
        <v>148.82400000000001</v>
      </c>
      <c r="AJ335" s="420">
        <f>AH335*Тарифы!$J$5</f>
        <v>1.7130970242731769</v>
      </c>
      <c r="AK335" s="355">
        <v>0.432</v>
      </c>
      <c r="AL335" s="355">
        <f>AK335*344.5</f>
        <v>148.82400000000001</v>
      </c>
      <c r="AM335" s="420">
        <f>AK335*Тарифы!$K$5</f>
        <v>1.799395772908116</v>
      </c>
      <c r="AN335" s="355">
        <v>0.432</v>
      </c>
      <c r="AO335" s="355">
        <f>AN335*344.5</f>
        <v>148.82400000000001</v>
      </c>
      <c r="AP335" s="420">
        <f>AN335*Тарифы!$L$5</f>
        <v>1.8905882583729854</v>
      </c>
    </row>
    <row r="336" spans="1:45" s="220" customFormat="1" ht="15" customHeight="1" outlineLevel="1">
      <c r="A336" s="885"/>
      <c r="B336" s="885"/>
      <c r="C336" s="781"/>
      <c r="D336" s="888"/>
      <c r="E336" s="270" t="s">
        <v>308</v>
      </c>
      <c r="F336" s="568">
        <f t="shared" si="339"/>
        <v>0</v>
      </c>
      <c r="G336" s="568"/>
      <c r="H336" s="568"/>
      <c r="I336" s="568"/>
      <c r="J336" s="704"/>
      <c r="K336" s="704"/>
      <c r="L336" s="704"/>
      <c r="M336" s="704"/>
      <c r="N336" s="704"/>
      <c r="O336" s="704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  <c r="AA336" s="568"/>
      <c r="AB336" s="568"/>
      <c r="AC336" s="568"/>
      <c r="AD336" s="568"/>
      <c r="AE336" s="568"/>
      <c r="AF336" s="568"/>
      <c r="AG336" s="568"/>
      <c r="AH336" s="568"/>
      <c r="AI336" s="568"/>
      <c r="AJ336" s="568"/>
      <c r="AK336" s="568"/>
      <c r="AL336" s="568"/>
      <c r="AM336" s="568"/>
      <c r="AN336" s="568"/>
      <c r="AO336" s="568"/>
      <c r="AP336" s="568"/>
    </row>
    <row r="337" spans="1:42" s="220" customFormat="1" ht="15" customHeight="1" outlineLevel="1">
      <c r="A337" s="912"/>
      <c r="B337" s="912"/>
      <c r="C337" s="886" t="s">
        <v>46</v>
      </c>
      <c r="D337" s="887" t="s">
        <v>392</v>
      </c>
      <c r="E337" s="270" t="s">
        <v>117</v>
      </c>
      <c r="F337" s="470">
        <f t="shared" si="339"/>
        <v>0.216</v>
      </c>
      <c r="G337" s="610"/>
      <c r="H337" s="610"/>
      <c r="I337" s="610"/>
      <c r="J337" s="703"/>
      <c r="K337" s="703"/>
      <c r="L337" s="703"/>
      <c r="M337" s="701"/>
      <c r="N337" s="701"/>
      <c r="O337" s="701"/>
      <c r="P337" s="356"/>
      <c r="Q337" s="355">
        <f>P337*344.5</f>
        <v>0</v>
      </c>
      <c r="R337" s="356">
        <f>P337*Тарифы!$E$5</f>
        <v>0</v>
      </c>
      <c r="S337" s="356"/>
      <c r="T337" s="355">
        <f>S337*344.5</f>
        <v>0</v>
      </c>
      <c r="U337" s="356">
        <f>S337*Тарифы!$F$5</f>
        <v>0</v>
      </c>
      <c r="V337" s="356"/>
      <c r="W337" s="355">
        <f>V337*344.5</f>
        <v>0</v>
      </c>
      <c r="X337" s="356">
        <f>V337*Тарифы!$G$5</f>
        <v>0</v>
      </c>
      <c r="Y337" s="356"/>
      <c r="Z337" s="355">
        <f>Y337*344.5</f>
        <v>0</v>
      </c>
      <c r="AA337" s="355">
        <f>Y337*Тарифы!$H$5</f>
        <v>0</v>
      </c>
      <c r="AB337" s="355">
        <v>0</v>
      </c>
      <c r="AC337" s="355">
        <f>AB337*344.5</f>
        <v>0</v>
      </c>
      <c r="AD337" s="355">
        <f>R337+U337+X337+AA337</f>
        <v>0</v>
      </c>
      <c r="AE337" s="355">
        <v>0.108</v>
      </c>
      <c r="AF337" s="355">
        <f>AE337*344.5</f>
        <v>37.206000000000003</v>
      </c>
      <c r="AG337" s="420">
        <f>AE337*Тарифы!$I$5</f>
        <v>0.40785741735890152</v>
      </c>
      <c r="AH337" s="355">
        <v>0.108</v>
      </c>
      <c r="AI337" s="355">
        <f>AH337*344.5</f>
        <v>37.206000000000003</v>
      </c>
      <c r="AJ337" s="420">
        <f>AH337*Тарифы!$J$5</f>
        <v>0.42827425606829422</v>
      </c>
      <c r="AK337" s="355">
        <v>0.108</v>
      </c>
      <c r="AL337" s="355">
        <f>AK337*344.5</f>
        <v>37.206000000000003</v>
      </c>
      <c r="AM337" s="420">
        <f>AK337*Тарифы!$K$5</f>
        <v>0.44984894322702901</v>
      </c>
      <c r="AN337" s="355">
        <v>0.108</v>
      </c>
      <c r="AO337" s="355">
        <f>AN337*344.5</f>
        <v>37.206000000000003</v>
      </c>
      <c r="AP337" s="420">
        <f>AN337*Тарифы!$L$5</f>
        <v>0.47264706459324635</v>
      </c>
    </row>
    <row r="338" spans="1:42" s="220" customFormat="1" ht="15" customHeight="1" outlineLevel="1">
      <c r="A338" s="885"/>
      <c r="B338" s="885"/>
      <c r="C338" s="781"/>
      <c r="D338" s="888"/>
      <c r="E338" s="270" t="s">
        <v>308</v>
      </c>
      <c r="F338" s="568">
        <f t="shared" si="339"/>
        <v>0</v>
      </c>
      <c r="G338" s="568"/>
      <c r="H338" s="568"/>
      <c r="I338" s="568"/>
      <c r="J338" s="704"/>
      <c r="K338" s="704"/>
      <c r="L338" s="704"/>
      <c r="M338" s="704"/>
      <c r="N338" s="704"/>
      <c r="O338" s="704"/>
      <c r="P338" s="568"/>
      <c r="Q338" s="568"/>
      <c r="R338" s="568"/>
      <c r="S338" s="568"/>
      <c r="T338" s="568"/>
      <c r="U338" s="568"/>
      <c r="V338" s="568"/>
      <c r="W338" s="568"/>
      <c r="X338" s="568"/>
      <c r="Y338" s="568"/>
      <c r="Z338" s="568"/>
      <c r="AA338" s="568"/>
      <c r="AB338" s="568"/>
      <c r="AC338" s="568"/>
      <c r="AD338" s="568"/>
      <c r="AE338" s="568"/>
      <c r="AF338" s="568"/>
      <c r="AG338" s="568"/>
      <c r="AH338" s="568"/>
      <c r="AI338" s="568"/>
      <c r="AJ338" s="568"/>
      <c r="AK338" s="568"/>
      <c r="AL338" s="568"/>
      <c r="AM338" s="568"/>
      <c r="AN338" s="568"/>
      <c r="AO338" s="568"/>
      <c r="AP338" s="568"/>
    </row>
    <row r="339" spans="1:42" s="220" customFormat="1" ht="15" customHeight="1" outlineLevel="1">
      <c r="A339" s="912"/>
      <c r="B339" s="912"/>
      <c r="C339" s="886" t="s">
        <v>47</v>
      </c>
      <c r="D339" s="887" t="s">
        <v>393</v>
      </c>
      <c r="E339" s="270" t="s">
        <v>117</v>
      </c>
      <c r="F339" s="470">
        <f t="shared" si="339"/>
        <v>0.108</v>
      </c>
      <c r="G339" s="610"/>
      <c r="H339" s="610"/>
      <c r="I339" s="610"/>
      <c r="J339" s="703"/>
      <c r="K339" s="703"/>
      <c r="L339" s="703"/>
      <c r="M339" s="701"/>
      <c r="N339" s="701"/>
      <c r="O339" s="701"/>
      <c r="P339" s="356"/>
      <c r="Q339" s="355">
        <f>P339*344.5</f>
        <v>0</v>
      </c>
      <c r="R339" s="356">
        <f>P339*Тарифы!$E$5</f>
        <v>0</v>
      </c>
      <c r="S339" s="356"/>
      <c r="T339" s="355">
        <f>S339*344.5</f>
        <v>0</v>
      </c>
      <c r="U339" s="356">
        <f>S339*Тарифы!$F$5</f>
        <v>0</v>
      </c>
      <c r="V339" s="356"/>
      <c r="W339" s="355">
        <f>V339*344.5</f>
        <v>0</v>
      </c>
      <c r="X339" s="356">
        <f>V339*Тарифы!$G$5</f>
        <v>0</v>
      </c>
      <c r="Y339" s="356"/>
      <c r="Z339" s="355">
        <f>Y339*344.5</f>
        <v>0</v>
      </c>
      <c r="AA339" s="355">
        <f>Y339*Тарифы!$H$5</f>
        <v>0</v>
      </c>
      <c r="AB339" s="355">
        <v>0</v>
      </c>
      <c r="AC339" s="355">
        <f>AB339*344.5</f>
        <v>0</v>
      </c>
      <c r="AD339" s="355">
        <f>R339+U339+X339+AA339</f>
        <v>0</v>
      </c>
      <c r="AE339" s="355">
        <v>5.3999999999999999E-2</v>
      </c>
      <c r="AF339" s="355">
        <f>AE339*344.5</f>
        <v>18.603000000000002</v>
      </c>
      <c r="AG339" s="420">
        <f>AE339*Тарифы!$I$5</f>
        <v>0.20392870867945076</v>
      </c>
      <c r="AH339" s="355">
        <v>5.3999999999999999E-2</v>
      </c>
      <c r="AI339" s="355">
        <f>AH339*344.5</f>
        <v>18.603000000000002</v>
      </c>
      <c r="AJ339" s="420">
        <f>AH339*Тарифы!$J$5</f>
        <v>0.21413712803414711</v>
      </c>
      <c r="AK339" s="355">
        <v>5.3999999999999999E-2</v>
      </c>
      <c r="AL339" s="355">
        <f>AK339*344.5</f>
        <v>18.603000000000002</v>
      </c>
      <c r="AM339" s="420">
        <f>AK339*Тарифы!$K$5</f>
        <v>0.2249244716135145</v>
      </c>
      <c r="AN339" s="355">
        <v>5.3999999999999999E-2</v>
      </c>
      <c r="AO339" s="355">
        <f>AN339*344.5</f>
        <v>18.603000000000002</v>
      </c>
      <c r="AP339" s="420">
        <f>AN339*Тарифы!$L$5</f>
        <v>0.23632353229662317</v>
      </c>
    </row>
    <row r="340" spans="1:42" s="220" customFormat="1" ht="15" customHeight="1" outlineLevel="1">
      <c r="A340" s="885"/>
      <c r="B340" s="885"/>
      <c r="C340" s="781"/>
      <c r="D340" s="888"/>
      <c r="E340" s="270" t="s">
        <v>308</v>
      </c>
      <c r="F340" s="568">
        <f t="shared" si="339"/>
        <v>0</v>
      </c>
      <c r="G340" s="568"/>
      <c r="H340" s="568"/>
      <c r="I340" s="568"/>
      <c r="J340" s="704"/>
      <c r="K340" s="704"/>
      <c r="L340" s="704"/>
      <c r="M340" s="704"/>
      <c r="N340" s="704"/>
      <c r="O340" s="704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  <c r="AA340" s="568"/>
      <c r="AB340" s="568"/>
      <c r="AC340" s="568"/>
      <c r="AD340" s="568"/>
      <c r="AE340" s="568"/>
      <c r="AF340" s="568"/>
      <c r="AG340" s="568"/>
      <c r="AH340" s="568"/>
      <c r="AI340" s="568"/>
      <c r="AJ340" s="568"/>
      <c r="AK340" s="568"/>
      <c r="AL340" s="568"/>
      <c r="AM340" s="568"/>
      <c r="AN340" s="568"/>
      <c r="AO340" s="568"/>
      <c r="AP340" s="568"/>
    </row>
    <row r="341" spans="1:42" s="220" customFormat="1" ht="15" customHeight="1" outlineLevel="1">
      <c r="A341" s="912"/>
      <c r="B341" s="912"/>
      <c r="C341" s="720">
        <v>2</v>
      </c>
      <c r="D341" s="883" t="s">
        <v>109</v>
      </c>
      <c r="E341" s="121" t="s">
        <v>117</v>
      </c>
      <c r="F341" s="222">
        <f t="shared" si="339"/>
        <v>0</v>
      </c>
      <c r="G341" s="568"/>
      <c r="H341" s="568"/>
      <c r="I341" s="568"/>
      <c r="J341" s="704"/>
      <c r="K341" s="704"/>
      <c r="L341" s="704"/>
      <c r="M341" s="704"/>
      <c r="N341" s="704"/>
      <c r="O341" s="704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</row>
    <row r="342" spans="1:42" s="220" customFormat="1" ht="15" customHeight="1" outlineLevel="1">
      <c r="A342" s="885"/>
      <c r="B342" s="885"/>
      <c r="C342" s="720"/>
      <c r="D342" s="883"/>
      <c r="E342" s="121" t="s">
        <v>308</v>
      </c>
      <c r="F342" s="214">
        <f t="shared" si="339"/>
        <v>0</v>
      </c>
      <c r="G342" s="577"/>
      <c r="H342" s="577"/>
      <c r="I342" s="577"/>
      <c r="J342" s="705"/>
      <c r="K342" s="705"/>
      <c r="L342" s="705"/>
      <c r="M342" s="705"/>
      <c r="N342" s="705"/>
      <c r="O342" s="705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</row>
    <row r="343" spans="1:42" s="220" customFormat="1" ht="39.75" customHeight="1" outlineLevel="1">
      <c r="A343" s="912"/>
      <c r="B343" s="912"/>
      <c r="C343" s="720">
        <v>3</v>
      </c>
      <c r="D343" s="915" t="s">
        <v>110</v>
      </c>
      <c r="E343" s="121" t="s">
        <v>117</v>
      </c>
      <c r="F343" s="214">
        <f t="shared" si="339"/>
        <v>0</v>
      </c>
      <c r="G343" s="577"/>
      <c r="H343" s="577"/>
      <c r="I343" s="577"/>
      <c r="J343" s="705"/>
      <c r="K343" s="705"/>
      <c r="L343" s="705"/>
      <c r="M343" s="705"/>
      <c r="N343" s="705"/>
      <c r="O343" s="705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</row>
    <row r="344" spans="1:42" s="220" customFormat="1" ht="30" customHeight="1" outlineLevel="1">
      <c r="A344" s="885"/>
      <c r="B344" s="885"/>
      <c r="C344" s="720"/>
      <c r="D344" s="915"/>
      <c r="E344" s="121" t="s">
        <v>308</v>
      </c>
      <c r="F344" s="214">
        <f t="shared" si="339"/>
        <v>0</v>
      </c>
      <c r="G344" s="577"/>
      <c r="H344" s="577"/>
      <c r="I344" s="577"/>
      <c r="J344" s="705"/>
      <c r="K344" s="705"/>
      <c r="L344" s="705"/>
      <c r="M344" s="705"/>
      <c r="N344" s="705"/>
      <c r="O344" s="705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</row>
    <row r="345" spans="1:42" s="220" customFormat="1" ht="30" customHeight="1" outlineLevel="1">
      <c r="A345" s="603"/>
      <c r="B345" s="603"/>
      <c r="C345" s="720">
        <v>4</v>
      </c>
      <c r="D345" s="883" t="s">
        <v>111</v>
      </c>
      <c r="E345" s="121" t="s">
        <v>117</v>
      </c>
      <c r="F345" s="214">
        <f t="shared" si="339"/>
        <v>0</v>
      </c>
      <c r="G345" s="577"/>
      <c r="H345" s="577"/>
      <c r="I345" s="577"/>
      <c r="J345" s="705"/>
      <c r="K345" s="705"/>
      <c r="L345" s="705"/>
      <c r="M345" s="705"/>
      <c r="N345" s="705"/>
      <c r="O345" s="705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</row>
    <row r="346" spans="1:42" s="220" customFormat="1" ht="30" customHeight="1" outlineLevel="1">
      <c r="A346" s="603"/>
      <c r="B346" s="603"/>
      <c r="C346" s="720"/>
      <c r="D346" s="883"/>
      <c r="E346" s="121" t="s">
        <v>308</v>
      </c>
      <c r="F346" s="214">
        <f t="shared" si="339"/>
        <v>0</v>
      </c>
      <c r="G346" s="577"/>
      <c r="H346" s="577"/>
      <c r="I346" s="577"/>
      <c r="J346" s="705"/>
      <c r="K346" s="705"/>
      <c r="L346" s="705"/>
      <c r="M346" s="705"/>
      <c r="N346" s="705"/>
      <c r="O346" s="705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</row>
    <row r="347" spans="1:42" s="220" customFormat="1" ht="30" customHeight="1" outlineLevel="1">
      <c r="A347" s="603"/>
      <c r="B347" s="603"/>
      <c r="C347" s="602">
        <v>5</v>
      </c>
      <c r="D347" s="471" t="s">
        <v>353</v>
      </c>
      <c r="E347" s="121" t="s">
        <v>117</v>
      </c>
      <c r="F347" s="356">
        <f t="shared" si="339"/>
        <v>0.32810049811629627</v>
      </c>
      <c r="G347" s="611"/>
      <c r="H347" s="611"/>
      <c r="I347" s="611"/>
      <c r="J347" s="701">
        <v>0.13173849811629629</v>
      </c>
      <c r="K347" s="701">
        <f>J347*344.5</f>
        <v>45.383912601064068</v>
      </c>
      <c r="L347" s="701">
        <v>0.44044931545415927</v>
      </c>
      <c r="M347" s="701">
        <f t="shared" ref="M347:O347" si="341">M348+M349</f>
        <v>0</v>
      </c>
      <c r="N347" s="701">
        <f t="shared" si="341"/>
        <v>0</v>
      </c>
      <c r="O347" s="701">
        <f t="shared" si="341"/>
        <v>0</v>
      </c>
      <c r="P347" s="356">
        <f>P348+P349</f>
        <v>5.8265999999999998E-2</v>
      </c>
      <c r="Q347" s="355">
        <f t="shared" ref="Q347" si="342">Q348+Q349</f>
        <v>20.072637</v>
      </c>
      <c r="R347" s="356">
        <f t="shared" ref="R347" si="343">R348+R349</f>
        <v>0.23617727283420786</v>
      </c>
      <c r="S347" s="356">
        <f t="shared" ref="S347" si="344">S348+S349</f>
        <v>3.7152999999999999E-2</v>
      </c>
      <c r="T347" s="355">
        <f t="shared" ref="T347" si="345">T348+T349</f>
        <v>12.799208499999999</v>
      </c>
      <c r="U347" s="356">
        <f t="shared" ref="U347" si="346">U348+U349</f>
        <v>0.14392133404365492</v>
      </c>
      <c r="V347" s="356">
        <f t="shared" ref="V347" si="347">V348+V349</f>
        <v>5.7028000000000002E-2</v>
      </c>
      <c r="W347" s="355">
        <f t="shared" ref="W347" si="348">W348+W349</f>
        <v>19.646146000000002</v>
      </c>
      <c r="X347" s="356">
        <f t="shared" ref="X347" si="349">X348+X349</f>
        <v>0.23176323947004976</v>
      </c>
      <c r="Y347" s="356">
        <f t="shared" ref="Y347" si="350">Y348+Y349</f>
        <v>4.3914999999999996E-2</v>
      </c>
      <c r="Z347" s="355">
        <f t="shared" ref="Z347" si="351">Z348+Z349</f>
        <v>15.128717499999999</v>
      </c>
      <c r="AA347" s="355">
        <f t="shared" ref="AA347" si="352">AA348+AA349</f>
        <v>0.17950634970237633</v>
      </c>
      <c r="AB347" s="355">
        <f t="shared" ref="AB347" si="353">AB348+AB349</f>
        <v>0.19636199999999998</v>
      </c>
      <c r="AC347" s="355">
        <f t="shared" ref="AC347" si="354">AC348+AC349</f>
        <v>67.646708999999987</v>
      </c>
      <c r="AD347" s="355">
        <f t="shared" ref="AD347" si="355">AD348+AD349</f>
        <v>0.79136819605028885</v>
      </c>
      <c r="AE347" s="355">
        <f t="shared" ref="AE347" si="356">AE348+AE349</f>
        <v>0</v>
      </c>
      <c r="AF347" s="355">
        <f t="shared" ref="AF347" si="357">AF348+AF349</f>
        <v>0</v>
      </c>
      <c r="AG347" s="420">
        <f t="shared" ref="AG347" si="358">AG348+AG349</f>
        <v>0</v>
      </c>
      <c r="AH347" s="355">
        <f t="shared" ref="AH347" si="359">AH348+AH349</f>
        <v>0</v>
      </c>
      <c r="AI347" s="355">
        <f t="shared" ref="AI347" si="360">AI348+AI349</f>
        <v>0</v>
      </c>
      <c r="AJ347" s="420">
        <f t="shared" ref="AJ347" si="361">AJ348+AJ349</f>
        <v>0</v>
      </c>
      <c r="AK347" s="355">
        <f t="shared" ref="AK347" si="362">AK348+AK349</f>
        <v>0</v>
      </c>
      <c r="AL347" s="355">
        <f t="shared" ref="AL347" si="363">AL348+AL349</f>
        <v>0</v>
      </c>
      <c r="AM347" s="420">
        <f t="shared" ref="AM347" si="364">AM348+AM349</f>
        <v>0</v>
      </c>
      <c r="AN347" s="355">
        <f t="shared" ref="AN347" si="365">AN348+AN349</f>
        <v>0</v>
      </c>
      <c r="AO347" s="355">
        <f t="shared" ref="AO347" si="366">AO348+AO349</f>
        <v>0</v>
      </c>
      <c r="AP347" s="420">
        <f t="shared" ref="AP347" si="367">AP348+AP349</f>
        <v>0</v>
      </c>
    </row>
    <row r="348" spans="1:42" s="220" customFormat="1" ht="30" customHeight="1" outlineLevel="1">
      <c r="A348" s="603"/>
      <c r="B348" s="603"/>
      <c r="C348" s="493" t="s">
        <v>91</v>
      </c>
      <c r="D348" s="486" t="s">
        <v>426</v>
      </c>
      <c r="E348" s="488" t="s">
        <v>117</v>
      </c>
      <c r="F348" s="570">
        <f t="shared" si="339"/>
        <v>0.19636199999999998</v>
      </c>
      <c r="G348" s="570"/>
      <c r="H348" s="570"/>
      <c r="I348" s="570"/>
      <c r="J348" s="703"/>
      <c r="K348" s="703"/>
      <c r="L348" s="703"/>
      <c r="M348" s="701"/>
      <c r="N348" s="701"/>
      <c r="O348" s="701"/>
      <c r="P348" s="356">
        <v>5.8265999999999998E-2</v>
      </c>
      <c r="Q348" s="355">
        <f>P348*344.5</f>
        <v>20.072637</v>
      </c>
      <c r="R348" s="356">
        <f>(P348*Тарифы!$E$5)+(P348*0.15*Тарифы!$E$9)</f>
        <v>0.23617727283420786</v>
      </c>
      <c r="S348" s="356">
        <v>3.7152999999999999E-2</v>
      </c>
      <c r="T348" s="355">
        <f>S348*344.5</f>
        <v>12.799208499999999</v>
      </c>
      <c r="U348" s="356">
        <f>(S348*Тарифы!$F$5)+(S348*0.15*Тарифы!$F$9)</f>
        <v>0.14392133404365492</v>
      </c>
      <c r="V348" s="356">
        <v>5.7028000000000002E-2</v>
      </c>
      <c r="W348" s="355">
        <f>V348*344.5</f>
        <v>19.646146000000002</v>
      </c>
      <c r="X348" s="356">
        <f>V348*Тарифы!$G$5+V348*0.15*Тарифы!$G$9</f>
        <v>0.23176323947004976</v>
      </c>
      <c r="Y348" s="356">
        <v>4.3914999999999996E-2</v>
      </c>
      <c r="Z348" s="355">
        <f>Y348*344.5</f>
        <v>15.128717499999999</v>
      </c>
      <c r="AA348" s="355">
        <f>Y348*Тарифы!$H$5+Y348*0.15*Тарифы!$H$9</f>
        <v>0.17950634970237633</v>
      </c>
      <c r="AB348" s="355">
        <v>0.19636199999999998</v>
      </c>
      <c r="AC348" s="355">
        <f>AB348*344.5</f>
        <v>67.646708999999987</v>
      </c>
      <c r="AD348" s="355">
        <f>R348+U348+X348+AA348</f>
        <v>0.79136819605028885</v>
      </c>
      <c r="AE348" s="355"/>
      <c r="AF348" s="355">
        <f>AE348*344.5</f>
        <v>0</v>
      </c>
      <c r="AG348" s="420">
        <f>AE348*Тарифы!$I$5+AE348*0.15*Тарифы!$I$9</f>
        <v>0</v>
      </c>
      <c r="AH348" s="355"/>
      <c r="AI348" s="355">
        <f>AH348*344.5</f>
        <v>0</v>
      </c>
      <c r="AJ348" s="420">
        <f>AH348*Тарифы!$J$5+AH348*0.15*Тарифы!$J$9</f>
        <v>0</v>
      </c>
      <c r="AK348" s="355"/>
      <c r="AL348" s="355">
        <f>AK348*344.5</f>
        <v>0</v>
      </c>
      <c r="AM348" s="420">
        <f>AK348*Тарифы!$K$5+AK348*0.15*Тарифы!$K$9</f>
        <v>0</v>
      </c>
      <c r="AN348" s="355"/>
      <c r="AO348" s="355">
        <f>AN348*344.5</f>
        <v>0</v>
      </c>
      <c r="AP348" s="420">
        <f>AN348*Тарифы!$L$5+AN348*0.15*Тарифы!$L$9</f>
        <v>0</v>
      </c>
    </row>
    <row r="349" spans="1:42" s="220" customFormat="1" ht="30" customHeight="1" outlineLevel="1">
      <c r="A349" s="603"/>
      <c r="B349" s="603"/>
      <c r="C349" s="493" t="s">
        <v>92</v>
      </c>
      <c r="D349" s="486" t="s">
        <v>427</v>
      </c>
      <c r="E349" s="488" t="s">
        <v>117</v>
      </c>
      <c r="F349" s="570">
        <f t="shared" si="339"/>
        <v>0</v>
      </c>
      <c r="G349" s="570"/>
      <c r="H349" s="570"/>
      <c r="I349" s="570"/>
      <c r="J349" s="703"/>
      <c r="K349" s="703"/>
      <c r="L349" s="703"/>
      <c r="M349" s="703"/>
      <c r="N349" s="703"/>
      <c r="O349" s="703"/>
      <c r="P349" s="355"/>
      <c r="Q349" s="355">
        <f>P349*344.5</f>
        <v>0</v>
      </c>
      <c r="R349" s="355">
        <f>(P349*Тарифы!$E$5)+(P349*0.15*Тарифы!$E$9)</f>
        <v>0</v>
      </c>
      <c r="S349" s="355"/>
      <c r="T349" s="355">
        <f>S349*344.5</f>
        <v>0</v>
      </c>
      <c r="U349" s="355">
        <f>(S349*Тарифы!$F$5)+(S349*0.15*Тарифы!$F$9)</f>
        <v>0</v>
      </c>
      <c r="V349" s="355"/>
      <c r="W349" s="355">
        <f>V349*344.5</f>
        <v>0</v>
      </c>
      <c r="X349" s="355">
        <f>V349*Тарифы!$G$5+V349*0.15*Тарифы!$G$9</f>
        <v>0</v>
      </c>
      <c r="Y349" s="355"/>
      <c r="Z349" s="355">
        <f>Y349*344.5</f>
        <v>0</v>
      </c>
      <c r="AA349" s="355">
        <f>Y349*Тарифы!$H$5+Y349*0.15*Тарифы!$H$9</f>
        <v>0</v>
      </c>
      <c r="AB349" s="355">
        <f>P349+S349+V349+Y349</f>
        <v>0</v>
      </c>
      <c r="AC349" s="355">
        <f>AB349*344.5</f>
        <v>0</v>
      </c>
      <c r="AD349" s="355">
        <f>R349+U349+X349+AA349</f>
        <v>0</v>
      </c>
      <c r="AE349" s="355"/>
      <c r="AF349" s="355">
        <f>AE349*344.5</f>
        <v>0</v>
      </c>
      <c r="AG349" s="355">
        <f>AE349*Тарифы!$I$5+AE349*0.15*Тарифы!$I$9</f>
        <v>0</v>
      </c>
      <c r="AH349" s="355"/>
      <c r="AI349" s="355">
        <f>AH349*344.5</f>
        <v>0</v>
      </c>
      <c r="AJ349" s="355">
        <f>AH349*Тарифы!$J$5+AH349*0.15*Тарифы!$J$9</f>
        <v>0</v>
      </c>
      <c r="AK349" s="355"/>
      <c r="AL349" s="355">
        <f>AK349*344.5</f>
        <v>0</v>
      </c>
      <c r="AM349" s="355">
        <f>AK349*Тарифы!$K$5+AK349*0.15*Тарифы!$K$9</f>
        <v>0</v>
      </c>
      <c r="AN349" s="355"/>
      <c r="AO349" s="355">
        <f>AN349*344.5</f>
        <v>0</v>
      </c>
      <c r="AP349" s="420">
        <f>AN349*Тарифы!$L$5+AN349*0.15*Тарифы!$L$9</f>
        <v>0</v>
      </c>
    </row>
    <row r="350" spans="1:42" s="220" customFormat="1" ht="30" customHeight="1" outlineLevel="1">
      <c r="A350" s="603"/>
      <c r="B350" s="603"/>
      <c r="C350" s="720">
        <v>6</v>
      </c>
      <c r="D350" s="883" t="s">
        <v>112</v>
      </c>
      <c r="E350" s="121" t="s">
        <v>117</v>
      </c>
      <c r="F350" s="214">
        <f t="shared" si="339"/>
        <v>0</v>
      </c>
      <c r="G350" s="577"/>
      <c r="H350" s="577"/>
      <c r="I350" s="577"/>
      <c r="J350" s="705"/>
      <c r="K350" s="705"/>
      <c r="L350" s="705"/>
      <c r="M350" s="705"/>
      <c r="N350" s="705"/>
      <c r="O350" s="705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</row>
    <row r="351" spans="1:42" s="220" customFormat="1" outlineLevel="1">
      <c r="A351" s="214"/>
      <c r="B351" s="214"/>
      <c r="C351" s="720"/>
      <c r="D351" s="883"/>
      <c r="E351" s="121" t="s">
        <v>308</v>
      </c>
      <c r="F351" s="214">
        <f t="shared" si="339"/>
        <v>0</v>
      </c>
      <c r="G351" s="577"/>
      <c r="H351" s="577"/>
      <c r="I351" s="577"/>
      <c r="J351" s="705"/>
      <c r="K351" s="705"/>
      <c r="L351" s="705"/>
      <c r="M351" s="705"/>
      <c r="N351" s="705"/>
      <c r="O351" s="705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</row>
    <row r="352" spans="1:42" s="220" customFormat="1" ht="31.5" customHeight="1" outlineLevel="1">
      <c r="A352" s="912"/>
      <c r="B352" s="912"/>
      <c r="C352" s="720">
        <v>7</v>
      </c>
      <c r="D352" s="883" t="s">
        <v>113</v>
      </c>
      <c r="E352" s="121" t="s">
        <v>117</v>
      </c>
      <c r="F352" s="356">
        <f t="shared" si="339"/>
        <v>0.38499074999999999</v>
      </c>
      <c r="G352" s="611"/>
      <c r="H352" s="611"/>
      <c r="I352" s="611"/>
      <c r="J352" s="701">
        <f t="shared" ref="J352:O352" si="368">J354</f>
        <v>0.1912836</v>
      </c>
      <c r="K352" s="701">
        <f t="shared" si="368"/>
        <v>65.8972002</v>
      </c>
      <c r="L352" s="701">
        <f t="shared" si="368"/>
        <v>0.62199745277805996</v>
      </c>
      <c r="M352" s="701">
        <f t="shared" si="368"/>
        <v>0.11884214999999999</v>
      </c>
      <c r="N352" s="701">
        <f t="shared" si="368"/>
        <v>40.941120675000001</v>
      </c>
      <c r="O352" s="701">
        <f t="shared" si="368"/>
        <v>0.34184376894207191</v>
      </c>
      <c r="P352" s="356">
        <f>P354</f>
        <v>0</v>
      </c>
      <c r="Q352" s="356">
        <f t="shared" ref="Q352:AP352" si="369">Q354</f>
        <v>0</v>
      </c>
      <c r="R352" s="356">
        <f t="shared" si="369"/>
        <v>0</v>
      </c>
      <c r="S352" s="356">
        <f>S354</f>
        <v>0</v>
      </c>
      <c r="T352" s="356">
        <f t="shared" si="369"/>
        <v>0</v>
      </c>
      <c r="U352" s="356">
        <f t="shared" si="369"/>
        <v>0</v>
      </c>
      <c r="V352" s="356">
        <f t="shared" si="369"/>
        <v>1.1873E-2</v>
      </c>
      <c r="W352" s="356">
        <f t="shared" si="369"/>
        <v>4.0902485000000004</v>
      </c>
      <c r="X352" s="356">
        <f t="shared" si="369"/>
        <v>4.2983601274727598E-2</v>
      </c>
      <c r="Y352" s="356">
        <f t="shared" si="369"/>
        <v>1.3082E-2</v>
      </c>
      <c r="Z352" s="356">
        <f t="shared" si="369"/>
        <v>4.5067490000000001</v>
      </c>
      <c r="AA352" s="356">
        <f t="shared" si="369"/>
        <v>4.753152655312512E-2</v>
      </c>
      <c r="AB352" s="356">
        <f t="shared" si="369"/>
        <v>2.4954999999999998E-2</v>
      </c>
      <c r="AC352" s="356">
        <f t="shared" si="369"/>
        <v>8.5969974999999987</v>
      </c>
      <c r="AD352" s="356">
        <f t="shared" si="369"/>
        <v>9.0515127827852718E-2</v>
      </c>
      <c r="AE352" s="356">
        <f t="shared" si="369"/>
        <v>2.4954999999999998E-2</v>
      </c>
      <c r="AF352" s="356">
        <f t="shared" si="369"/>
        <v>8.5969974999999987</v>
      </c>
      <c r="AG352" s="356">
        <f t="shared" si="369"/>
        <v>9.4241498612883209E-2</v>
      </c>
      <c r="AH352" s="356">
        <f t="shared" si="369"/>
        <v>2.4954999999999998E-2</v>
      </c>
      <c r="AI352" s="356">
        <f t="shared" si="369"/>
        <v>8.5969974999999987</v>
      </c>
      <c r="AJ352" s="356">
        <f t="shared" si="369"/>
        <v>9.8959111668372984E-2</v>
      </c>
      <c r="AK352" s="356">
        <f t="shared" si="369"/>
        <v>2.4954999999999998E-2</v>
      </c>
      <c r="AL352" s="356">
        <f t="shared" si="369"/>
        <v>8.5969974999999987</v>
      </c>
      <c r="AM352" s="356">
        <f t="shared" si="369"/>
        <v>0.1039442627613936</v>
      </c>
      <c r="AN352" s="356">
        <f t="shared" si="369"/>
        <v>2.4954999999999998E-2</v>
      </c>
      <c r="AO352" s="356">
        <f t="shared" si="369"/>
        <v>8.5969974999999987</v>
      </c>
      <c r="AP352" s="356">
        <f t="shared" si="369"/>
        <v>0.10921210645300428</v>
      </c>
    </row>
    <row r="353" spans="1:42" s="220" customFormat="1" ht="32.25" customHeight="1" outlineLevel="1">
      <c r="A353" s="885"/>
      <c r="B353" s="885"/>
      <c r="C353" s="720"/>
      <c r="D353" s="883"/>
      <c r="E353" s="121" t="s">
        <v>308</v>
      </c>
      <c r="F353" s="454">
        <f t="shared" si="339"/>
        <v>0</v>
      </c>
      <c r="G353" s="612"/>
      <c r="H353" s="612"/>
      <c r="I353" s="612"/>
      <c r="J353" s="702"/>
      <c r="K353" s="702"/>
      <c r="L353" s="702"/>
      <c r="M353" s="702"/>
      <c r="N353" s="702"/>
      <c r="O353" s="702"/>
      <c r="P353" s="454"/>
      <c r="Q353" s="454"/>
      <c r="R353" s="454"/>
      <c r="S353" s="454"/>
      <c r="T353" s="454"/>
      <c r="U353" s="454"/>
      <c r="V353" s="454"/>
      <c r="W353" s="454"/>
      <c r="X353" s="454"/>
      <c r="Y353" s="454"/>
      <c r="Z353" s="454"/>
      <c r="AA353" s="454"/>
      <c r="AB353" s="454"/>
      <c r="AC353" s="454"/>
      <c r="AD353" s="454"/>
      <c r="AE353" s="454"/>
      <c r="AF353" s="454"/>
      <c r="AG353" s="454"/>
      <c r="AH353" s="454"/>
      <c r="AI353" s="454"/>
      <c r="AJ353" s="454"/>
      <c r="AK353" s="454"/>
      <c r="AL353" s="454"/>
      <c r="AM353" s="454"/>
      <c r="AN353" s="454"/>
      <c r="AO353" s="454"/>
      <c r="AP353" s="454"/>
    </row>
    <row r="354" spans="1:42" s="220" customFormat="1" ht="15" customHeight="1" outlineLevel="1">
      <c r="A354" s="912"/>
      <c r="B354" s="912"/>
      <c r="C354" s="881" t="s">
        <v>174</v>
      </c>
      <c r="D354" s="883" t="s">
        <v>428</v>
      </c>
      <c r="E354" s="496" t="s">
        <v>117</v>
      </c>
      <c r="F354" s="470">
        <f t="shared" si="339"/>
        <v>0.38499074999999999</v>
      </c>
      <c r="G354" s="610"/>
      <c r="H354" s="610"/>
      <c r="I354" s="610"/>
      <c r="J354" s="703">
        <v>0.1912836</v>
      </c>
      <c r="K354" s="703">
        <f>J354*344.5</f>
        <v>65.8972002</v>
      </c>
      <c r="L354" s="703">
        <v>0.62199745277805996</v>
      </c>
      <c r="M354" s="701">
        <v>0.11884214999999999</v>
      </c>
      <c r="N354" s="703">
        <f>M354*344.5</f>
        <v>40.941120675000001</v>
      </c>
      <c r="O354" s="701">
        <v>0.34184376894207191</v>
      </c>
      <c r="P354" s="356">
        <v>0</v>
      </c>
      <c r="Q354" s="355">
        <f>P354*344.5</f>
        <v>0</v>
      </c>
      <c r="R354" s="356">
        <f>P354*Тарифы!$E$5</f>
        <v>0</v>
      </c>
      <c r="S354" s="356"/>
      <c r="T354" s="355">
        <f>S354*344.5</f>
        <v>0</v>
      </c>
      <c r="U354" s="356">
        <f>S354*Тарифы!$F$5</f>
        <v>0</v>
      </c>
      <c r="V354" s="356">
        <v>1.1873E-2</v>
      </c>
      <c r="W354" s="355">
        <f>V354*344.5</f>
        <v>4.0902485000000004</v>
      </c>
      <c r="X354" s="356">
        <f>V354*Тарифы!$G$5</f>
        <v>4.2983601274727598E-2</v>
      </c>
      <c r="Y354" s="356">
        <v>1.3082E-2</v>
      </c>
      <c r="Z354" s="355">
        <f>Y354*344.5</f>
        <v>4.5067490000000001</v>
      </c>
      <c r="AA354" s="355">
        <f>Y354*Тарифы!$H$5</f>
        <v>4.753152655312512E-2</v>
      </c>
      <c r="AB354" s="355">
        <v>2.4954999999999998E-2</v>
      </c>
      <c r="AC354" s="355">
        <f>AB354*344.5</f>
        <v>8.5969974999999987</v>
      </c>
      <c r="AD354" s="355">
        <f>R354+U354+X354+AA354</f>
        <v>9.0515127827852718E-2</v>
      </c>
      <c r="AE354" s="355">
        <v>2.4954999999999998E-2</v>
      </c>
      <c r="AF354" s="355">
        <v>8.5969974999999987</v>
      </c>
      <c r="AG354" s="420">
        <v>9.4241498612883209E-2</v>
      </c>
      <c r="AH354" s="355">
        <v>2.4954999999999998E-2</v>
      </c>
      <c r="AI354" s="355">
        <v>8.5969974999999987</v>
      </c>
      <c r="AJ354" s="420">
        <v>9.8959111668372984E-2</v>
      </c>
      <c r="AK354" s="355">
        <v>2.4954999999999998E-2</v>
      </c>
      <c r="AL354" s="355">
        <v>8.5969974999999987</v>
      </c>
      <c r="AM354" s="420">
        <v>0.1039442627613936</v>
      </c>
      <c r="AN354" s="355">
        <v>2.4954999999999998E-2</v>
      </c>
      <c r="AO354" s="355">
        <v>8.5969974999999987</v>
      </c>
      <c r="AP354" s="420">
        <v>0.10921210645300428</v>
      </c>
    </row>
    <row r="355" spans="1:42" s="220" customFormat="1" ht="15" customHeight="1" outlineLevel="1">
      <c r="A355" s="885"/>
      <c r="B355" s="885"/>
      <c r="C355" s="882"/>
      <c r="D355" s="883"/>
      <c r="E355" s="496" t="s">
        <v>308</v>
      </c>
      <c r="F355" s="577">
        <f t="shared" si="339"/>
        <v>0</v>
      </c>
      <c r="G355" s="577"/>
      <c r="H355" s="577"/>
      <c r="I355" s="577"/>
      <c r="J355" s="705"/>
      <c r="K355" s="705"/>
      <c r="L355" s="705"/>
      <c r="M355" s="705"/>
      <c r="N355" s="705"/>
      <c r="O355" s="705"/>
      <c r="P355" s="577"/>
      <c r="Q355" s="577"/>
      <c r="R355" s="577"/>
      <c r="S355" s="577"/>
      <c r="T355" s="577"/>
      <c r="U355" s="577"/>
      <c r="V355" s="577"/>
      <c r="W355" s="577"/>
      <c r="X355" s="577"/>
      <c r="Y355" s="577"/>
      <c r="Z355" s="577"/>
      <c r="AA355" s="577"/>
      <c r="AB355" s="577"/>
      <c r="AC355" s="577"/>
      <c r="AD355" s="577"/>
      <c r="AE355" s="577"/>
      <c r="AF355" s="577"/>
      <c r="AG355" s="577"/>
      <c r="AH355" s="577"/>
      <c r="AI355" s="577"/>
      <c r="AJ355" s="577"/>
      <c r="AK355" s="577"/>
      <c r="AL355" s="577"/>
      <c r="AM355" s="577"/>
      <c r="AN355" s="577"/>
      <c r="AO355" s="577"/>
      <c r="AP355" s="577"/>
    </row>
    <row r="356" spans="1:42" s="220" customFormat="1" ht="63" outlineLevel="1">
      <c r="A356" s="603"/>
      <c r="B356" s="603"/>
      <c r="C356" s="357">
        <v>8</v>
      </c>
      <c r="D356" s="604" t="s">
        <v>314</v>
      </c>
      <c r="E356" s="121" t="s">
        <v>308</v>
      </c>
      <c r="F356" s="214">
        <f t="shared" si="339"/>
        <v>0</v>
      </c>
      <c r="G356" s="577"/>
      <c r="H356" s="577"/>
      <c r="I356" s="577"/>
      <c r="J356" s="705"/>
      <c r="K356" s="705"/>
      <c r="L356" s="705"/>
      <c r="M356" s="705"/>
      <c r="N356" s="705"/>
      <c r="O356" s="705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</row>
    <row r="357" spans="1:42" s="220" customFormat="1" ht="16.5" outlineLevel="1" thickBot="1">
      <c r="A357" s="119"/>
      <c r="B357" s="119"/>
      <c r="C357" s="432"/>
      <c r="D357" s="433" t="s">
        <v>13</v>
      </c>
      <c r="E357" s="432"/>
      <c r="F357" s="91">
        <f t="shared" ref="F357:O357" si="370">F331+F347+F352</f>
        <v>28.063478545982964</v>
      </c>
      <c r="G357" s="609"/>
      <c r="H357" s="609"/>
      <c r="I357" s="609"/>
      <c r="J357" s="91">
        <f t="shared" si="370"/>
        <v>16.836507023416292</v>
      </c>
      <c r="K357" s="91">
        <f t="shared" si="370"/>
        <v>5800.1766695669139</v>
      </c>
      <c r="L357" s="91">
        <f t="shared" si="370"/>
        <v>54.646888867592473</v>
      </c>
      <c r="M357" s="91">
        <f t="shared" si="370"/>
        <v>9.4275445225666701</v>
      </c>
      <c r="N357" s="91">
        <f t="shared" si="370"/>
        <v>3247.7890880242176</v>
      </c>
      <c r="O357" s="91">
        <f t="shared" si="370"/>
        <v>28.173412228349996</v>
      </c>
      <c r="P357" s="91">
        <f>P331+P347+P352</f>
        <v>5.8265999999999998E-2</v>
      </c>
      <c r="Q357" s="91">
        <f t="shared" ref="Q357:AP357" si="371">Q331+Q347+Q352</f>
        <v>20.072637</v>
      </c>
      <c r="R357" s="91">
        <f t="shared" si="371"/>
        <v>0.23617727283420786</v>
      </c>
      <c r="S357" s="119">
        <f t="shared" si="371"/>
        <v>3.7152999999999999E-2</v>
      </c>
      <c r="T357" s="91">
        <f t="shared" si="371"/>
        <v>12.799208499999999</v>
      </c>
      <c r="U357" s="91">
        <f t="shared" si="371"/>
        <v>0.14392133404365492</v>
      </c>
      <c r="V357" s="119">
        <f t="shared" si="371"/>
        <v>6.8901000000000004E-2</v>
      </c>
      <c r="W357" s="91">
        <f t="shared" si="371"/>
        <v>23.736394500000003</v>
      </c>
      <c r="X357" s="91">
        <f t="shared" si="371"/>
        <v>0.27474684074477734</v>
      </c>
      <c r="Y357" s="119">
        <f t="shared" si="371"/>
        <v>5.6996999999999992E-2</v>
      </c>
      <c r="Z357" s="91">
        <f t="shared" si="371"/>
        <v>19.6354665</v>
      </c>
      <c r="AA357" s="91">
        <f t="shared" si="371"/>
        <v>0.22703787625550145</v>
      </c>
      <c r="AB357" s="119">
        <f t="shared" si="371"/>
        <v>0.22131699999999999</v>
      </c>
      <c r="AC357" s="91">
        <f t="shared" si="371"/>
        <v>76.243706499999988</v>
      </c>
      <c r="AD357" s="91">
        <f t="shared" si="371"/>
        <v>0.88188332387814161</v>
      </c>
      <c r="AE357" s="119">
        <f t="shared" si="371"/>
        <v>0.78905499999999995</v>
      </c>
      <c r="AF357" s="91">
        <f t="shared" si="371"/>
        <v>271.82944750000001</v>
      </c>
      <c r="AG357" s="91">
        <f t="shared" si="371"/>
        <v>2.9798327264271114</v>
      </c>
      <c r="AH357" s="119">
        <f t="shared" si="371"/>
        <v>0.78905499999999995</v>
      </c>
      <c r="AI357" s="91">
        <f t="shared" si="371"/>
        <v>271.82944750000001</v>
      </c>
      <c r="AJ357" s="91">
        <f t="shared" si="371"/>
        <v>3.1289994733515547</v>
      </c>
      <c r="AK357" s="119">
        <f t="shared" si="371"/>
        <v>0.78905499999999995</v>
      </c>
      <c r="AL357" s="91">
        <f t="shared" si="371"/>
        <v>271.82944750000001</v>
      </c>
      <c r="AM357" s="91">
        <f t="shared" si="371"/>
        <v>3.2866255360926244</v>
      </c>
      <c r="AN357" s="119">
        <f t="shared" si="371"/>
        <v>0.78905499999999995</v>
      </c>
      <c r="AO357" s="91">
        <f t="shared" si="371"/>
        <v>271.82944750000001</v>
      </c>
      <c r="AP357" s="91">
        <f t="shared" si="371"/>
        <v>3.4531900884502225</v>
      </c>
    </row>
    <row r="358" spans="1:42" ht="15.75" thickBot="1">
      <c r="A358" s="924" t="s">
        <v>326</v>
      </c>
      <c r="B358" s="925"/>
      <c r="C358" s="925"/>
      <c r="D358" s="925"/>
      <c r="E358" s="925"/>
      <c r="F358" s="925"/>
      <c r="G358" s="925"/>
      <c r="H358" s="925"/>
      <c r="I358" s="925"/>
      <c r="J358" s="925"/>
      <c r="K358" s="925"/>
      <c r="L358" s="925"/>
      <c r="M358" s="925"/>
      <c r="N358" s="925"/>
      <c r="O358" s="925"/>
      <c r="P358" s="925"/>
      <c r="Q358" s="925"/>
      <c r="R358" s="925"/>
      <c r="S358" s="925"/>
      <c r="T358" s="925"/>
      <c r="U358" s="925"/>
      <c r="V358" s="925"/>
      <c r="W358" s="925"/>
      <c r="X358" s="925"/>
      <c r="Y358" s="925"/>
      <c r="Z358" s="925"/>
      <c r="AA358" s="925"/>
      <c r="AB358" s="925"/>
      <c r="AC358" s="925"/>
      <c r="AD358" s="925"/>
      <c r="AE358" s="925"/>
      <c r="AF358" s="925"/>
      <c r="AG358" s="925"/>
      <c r="AH358" s="925"/>
      <c r="AI358" s="925"/>
      <c r="AJ358" s="925"/>
      <c r="AK358" s="925"/>
      <c r="AL358" s="925"/>
      <c r="AM358" s="925"/>
      <c r="AN358" s="925"/>
      <c r="AO358" s="925"/>
      <c r="AP358" s="926"/>
    </row>
    <row r="359" spans="1:42" ht="35.25" customHeight="1" outlineLevel="1">
      <c r="A359" s="895"/>
      <c r="B359" s="895"/>
      <c r="C359" s="749">
        <v>1</v>
      </c>
      <c r="D359" s="923" t="s">
        <v>108</v>
      </c>
      <c r="E359" s="84" t="s">
        <v>117</v>
      </c>
      <c r="F359" s="356">
        <f t="shared" ref="F359:F386" si="372">AB359+AE359+AH359+M359+J359</f>
        <v>0.72800443299999995</v>
      </c>
      <c r="G359" s="611"/>
      <c r="H359" s="611"/>
      <c r="I359" s="611"/>
      <c r="J359" s="701">
        <v>9.4101432999999998E-2</v>
      </c>
      <c r="K359" s="701">
        <f>J359*344.5</f>
        <v>32.417943668500001</v>
      </c>
      <c r="L359" s="701">
        <v>0.30534879892736999</v>
      </c>
      <c r="M359" s="701">
        <f t="shared" ref="M359:O359" si="373">M361+M363+M365+M367+M369</f>
        <v>0</v>
      </c>
      <c r="N359" s="701">
        <f t="shared" si="373"/>
        <v>0</v>
      </c>
      <c r="O359" s="701">
        <f t="shared" si="373"/>
        <v>0</v>
      </c>
      <c r="P359" s="356">
        <f t="shared" ref="P359:AO359" si="374">P361+P363+P365+P367+P369</f>
        <v>0</v>
      </c>
      <c r="Q359" s="355">
        <f t="shared" si="374"/>
        <v>0</v>
      </c>
      <c r="R359" s="356">
        <f t="shared" si="374"/>
        <v>0</v>
      </c>
      <c r="S359" s="356">
        <f t="shared" si="374"/>
        <v>1.0005E-2</v>
      </c>
      <c r="T359" s="355">
        <f t="shared" si="374"/>
        <v>3.4467224999999999</v>
      </c>
      <c r="U359" s="356">
        <f t="shared" si="374"/>
        <v>3.4260941736717496E-2</v>
      </c>
      <c r="V359" s="356">
        <f t="shared" si="374"/>
        <v>1.0005E-2</v>
      </c>
      <c r="W359" s="355">
        <f t="shared" si="374"/>
        <v>3.4467224999999999</v>
      </c>
      <c r="X359" s="356">
        <f t="shared" si="374"/>
        <v>3.6220915586090259E-2</v>
      </c>
      <c r="Y359" s="356">
        <f t="shared" si="374"/>
        <v>1.9205E-2</v>
      </c>
      <c r="Z359" s="355">
        <f t="shared" si="374"/>
        <v>6.6161224999999995</v>
      </c>
      <c r="AA359" s="355">
        <f t="shared" si="374"/>
        <v>6.9778548192384035E-2</v>
      </c>
      <c r="AB359" s="355">
        <f t="shared" si="374"/>
        <v>3.9215E-2</v>
      </c>
      <c r="AC359" s="355">
        <f t="shared" si="374"/>
        <v>13.509567499999999</v>
      </c>
      <c r="AD359" s="355">
        <f t="shared" si="374"/>
        <v>0.14026040551519178</v>
      </c>
      <c r="AE359" s="355">
        <f t="shared" si="374"/>
        <v>0.297344</v>
      </c>
      <c r="AF359" s="355">
        <f t="shared" si="374"/>
        <v>102.435008</v>
      </c>
      <c r="AG359" s="420">
        <f t="shared" si="374"/>
        <v>1.1229069991404188</v>
      </c>
      <c r="AH359" s="355">
        <f t="shared" si="374"/>
        <v>0.297344</v>
      </c>
      <c r="AI359" s="355">
        <f t="shared" si="374"/>
        <v>102.435008</v>
      </c>
      <c r="AJ359" s="420">
        <f t="shared" si="374"/>
        <v>1.1791183370034342</v>
      </c>
      <c r="AK359" s="355">
        <f t="shared" si="374"/>
        <v>0.297344</v>
      </c>
      <c r="AL359" s="355">
        <f t="shared" si="374"/>
        <v>102.435008</v>
      </c>
      <c r="AM359" s="420">
        <f t="shared" si="374"/>
        <v>1.2385174460638677</v>
      </c>
      <c r="AN359" s="355">
        <f t="shared" si="374"/>
        <v>0.297344</v>
      </c>
      <c r="AO359" s="355">
        <f t="shared" si="374"/>
        <v>102.435008</v>
      </c>
      <c r="AP359" s="420">
        <f>AP361+AP363+AP365+AP367+AP369</f>
        <v>1.3012848960593912</v>
      </c>
    </row>
    <row r="360" spans="1:42" ht="34.5" customHeight="1" outlineLevel="1">
      <c r="A360" s="885"/>
      <c r="B360" s="885"/>
      <c r="C360" s="720"/>
      <c r="D360" s="914"/>
      <c r="E360" s="86" t="s">
        <v>308</v>
      </c>
      <c r="F360" s="454">
        <f t="shared" si="372"/>
        <v>0</v>
      </c>
      <c r="G360" s="612"/>
      <c r="H360" s="612"/>
      <c r="I360" s="612"/>
      <c r="J360" s="702"/>
      <c r="K360" s="702"/>
      <c r="L360" s="702"/>
      <c r="M360" s="702"/>
      <c r="N360" s="702"/>
      <c r="O360" s="702"/>
      <c r="P360" s="454"/>
      <c r="Q360" s="454"/>
      <c r="R360" s="454"/>
      <c r="S360" s="454"/>
      <c r="T360" s="454"/>
      <c r="U360" s="454"/>
      <c r="V360" s="454"/>
      <c r="W360" s="454"/>
      <c r="X360" s="454"/>
      <c r="Y360" s="454"/>
      <c r="Z360" s="454"/>
      <c r="AA360" s="454"/>
      <c r="AB360" s="454"/>
      <c r="AC360" s="454"/>
      <c r="AD360" s="454"/>
      <c r="AE360" s="454"/>
      <c r="AF360" s="454"/>
      <c r="AG360" s="454"/>
      <c r="AH360" s="454"/>
      <c r="AI360" s="454"/>
      <c r="AJ360" s="454"/>
      <c r="AK360" s="454"/>
      <c r="AL360" s="454"/>
      <c r="AM360" s="454"/>
      <c r="AN360" s="454"/>
      <c r="AO360" s="454"/>
      <c r="AP360" s="454"/>
    </row>
    <row r="361" spans="1:42" ht="15" customHeight="1" outlineLevel="1">
      <c r="A361" s="912"/>
      <c r="B361" s="912"/>
      <c r="C361" s="886" t="s">
        <v>44</v>
      </c>
      <c r="D361" s="887" t="s">
        <v>403</v>
      </c>
      <c r="E361" s="270" t="s">
        <v>117</v>
      </c>
      <c r="F361" s="470">
        <f t="shared" si="372"/>
        <v>0.110055</v>
      </c>
      <c r="G361" s="610"/>
      <c r="H361" s="610"/>
      <c r="I361" s="610"/>
      <c r="J361" s="703"/>
      <c r="K361" s="703"/>
      <c r="L361" s="703"/>
      <c r="M361" s="701"/>
      <c r="N361" s="701"/>
      <c r="O361" s="701"/>
      <c r="P361" s="356"/>
      <c r="Q361" s="355">
        <f>P361*344.5</f>
        <v>0</v>
      </c>
      <c r="R361" s="356">
        <f>P361*Тарифы!$E$5</f>
        <v>0</v>
      </c>
      <c r="S361" s="356">
        <v>1.0005E-2</v>
      </c>
      <c r="T361" s="355">
        <f>S361*344.5</f>
        <v>3.4467224999999999</v>
      </c>
      <c r="U361" s="356">
        <f>S361*Тарифы!$F$5</f>
        <v>3.4260941736717496E-2</v>
      </c>
      <c r="V361" s="356">
        <v>1.0005E-2</v>
      </c>
      <c r="W361" s="355">
        <f>V361*344.5</f>
        <v>3.4467224999999999</v>
      </c>
      <c r="X361" s="356">
        <f>V361*Тарифы!$G$5</f>
        <v>3.6220915586090259E-2</v>
      </c>
      <c r="Y361" s="356">
        <v>1.0005E-2</v>
      </c>
      <c r="Z361" s="355">
        <f>Y361*344.5</f>
        <v>3.4467224999999999</v>
      </c>
      <c r="AA361" s="355">
        <f>Y361*Тарифы!$H$5</f>
        <v>3.6351698758906655E-2</v>
      </c>
      <c r="AB361" s="355">
        <v>3.0015E-2</v>
      </c>
      <c r="AC361" s="355">
        <f>AB361*344.5</f>
        <v>10.3401675</v>
      </c>
      <c r="AD361" s="355">
        <f>R361+U361+X361+AA361</f>
        <v>0.10683355608171441</v>
      </c>
      <c r="AE361" s="355">
        <v>4.002E-2</v>
      </c>
      <c r="AF361" s="355">
        <f>AE361*344.5</f>
        <v>13.78689</v>
      </c>
      <c r="AG361" s="420">
        <f>AE361*Тарифы!$I$5</f>
        <v>0.15113383187688184</v>
      </c>
      <c r="AH361" s="355">
        <v>4.002E-2</v>
      </c>
      <c r="AI361" s="355">
        <f>AH361*344.5</f>
        <v>13.78689</v>
      </c>
      <c r="AJ361" s="420">
        <f>AH361*Тарифы!$J$5</f>
        <v>0.15869940488752904</v>
      </c>
      <c r="AK361" s="355">
        <v>4.002E-2</v>
      </c>
      <c r="AL361" s="355">
        <f>AK361*344.5</f>
        <v>13.78689</v>
      </c>
      <c r="AM361" s="420">
        <f>AK361*Тарифы!$K$5</f>
        <v>0.16669402507357131</v>
      </c>
      <c r="AN361" s="355">
        <v>4.002E-2</v>
      </c>
      <c r="AO361" s="355">
        <f>AN361*344.5</f>
        <v>13.78689</v>
      </c>
      <c r="AP361" s="420">
        <f>AN361*Тарифы!$L$5</f>
        <v>0.17514199560205296</v>
      </c>
    </row>
    <row r="362" spans="1:42" ht="15" customHeight="1" outlineLevel="1">
      <c r="A362" s="885"/>
      <c r="B362" s="885"/>
      <c r="C362" s="781"/>
      <c r="D362" s="888"/>
      <c r="E362" s="270" t="s">
        <v>308</v>
      </c>
      <c r="F362" s="448">
        <f t="shared" si="372"/>
        <v>0</v>
      </c>
      <c r="G362" s="568"/>
      <c r="H362" s="568"/>
      <c r="I362" s="568"/>
      <c r="J362" s="704"/>
      <c r="K362" s="704"/>
      <c r="L362" s="704"/>
      <c r="M362" s="704"/>
      <c r="N362" s="704"/>
      <c r="O362" s="704"/>
      <c r="P362" s="448"/>
      <c r="Q362" s="448"/>
      <c r="R362" s="448"/>
      <c r="S362" s="448"/>
      <c r="T362" s="448"/>
      <c r="U362" s="448"/>
      <c r="V362" s="448"/>
      <c r="W362" s="448"/>
      <c r="X362" s="448"/>
      <c r="Y362" s="448"/>
      <c r="Z362" s="448"/>
      <c r="AA362" s="448"/>
      <c r="AB362" s="448"/>
      <c r="AC362" s="448"/>
      <c r="AD362" s="448"/>
      <c r="AE362" s="448"/>
      <c r="AF362" s="448"/>
      <c r="AG362" s="448"/>
      <c r="AH362" s="448"/>
      <c r="AI362" s="448"/>
      <c r="AJ362" s="448"/>
      <c r="AK362" s="448"/>
      <c r="AL362" s="448"/>
      <c r="AM362" s="448"/>
      <c r="AN362" s="448"/>
      <c r="AO362" s="448"/>
      <c r="AP362" s="448"/>
    </row>
    <row r="363" spans="1:42" s="220" customFormat="1" ht="15" customHeight="1" outlineLevel="1">
      <c r="A363" s="912"/>
      <c r="B363" s="912"/>
      <c r="C363" s="886" t="s">
        <v>45</v>
      </c>
      <c r="D363" s="887" t="s">
        <v>404</v>
      </c>
      <c r="E363" s="270" t="s">
        <v>117</v>
      </c>
      <c r="F363" s="470">
        <f t="shared" si="372"/>
        <v>8.2799999999999999E-2</v>
      </c>
      <c r="G363" s="610"/>
      <c r="H363" s="610"/>
      <c r="I363" s="610"/>
      <c r="J363" s="703"/>
      <c r="K363" s="703"/>
      <c r="L363" s="703"/>
      <c r="M363" s="701"/>
      <c r="N363" s="701"/>
      <c r="O363" s="701"/>
      <c r="P363" s="356"/>
      <c r="Q363" s="355">
        <f>P363*344.5</f>
        <v>0</v>
      </c>
      <c r="R363" s="356">
        <f>P363*Тарифы!$E$5</f>
        <v>0</v>
      </c>
      <c r="S363" s="356"/>
      <c r="T363" s="355">
        <f>S363*344.5</f>
        <v>0</v>
      </c>
      <c r="U363" s="356">
        <f>S363*Тарифы!$F$5</f>
        <v>0</v>
      </c>
      <c r="V363" s="356"/>
      <c r="W363" s="355">
        <f>V363*344.5</f>
        <v>0</v>
      </c>
      <c r="X363" s="356">
        <f>V363*Тарифы!$G$5</f>
        <v>0</v>
      </c>
      <c r="Y363" s="356">
        <v>9.1999999999999998E-3</v>
      </c>
      <c r="Z363" s="355">
        <f>Y363*344.5</f>
        <v>3.1694</v>
      </c>
      <c r="AA363" s="355">
        <f>Y363*Тарифы!$H$5</f>
        <v>3.3426849433477381E-2</v>
      </c>
      <c r="AB363" s="355">
        <v>9.1999999999999998E-3</v>
      </c>
      <c r="AC363" s="355">
        <f>AB363*344.5</f>
        <v>3.1694</v>
      </c>
      <c r="AD363" s="355">
        <f>R363+U363+X363+AA363</f>
        <v>3.3426849433477381E-2</v>
      </c>
      <c r="AE363" s="355">
        <v>3.6799999999999999E-2</v>
      </c>
      <c r="AF363" s="355">
        <f>AE363*344.5</f>
        <v>12.6776</v>
      </c>
      <c r="AG363" s="420">
        <f>AE363*Тарифы!$I$5</f>
        <v>0.13897363850747757</v>
      </c>
      <c r="AH363" s="355">
        <v>3.6799999999999999E-2</v>
      </c>
      <c r="AI363" s="355">
        <f>AH363*344.5</f>
        <v>12.6776</v>
      </c>
      <c r="AJ363" s="420">
        <f>AH363*Тарифы!$J$5</f>
        <v>0.14593048725290025</v>
      </c>
      <c r="AK363" s="355">
        <v>3.6799999999999999E-2</v>
      </c>
      <c r="AL363" s="355">
        <f>AK363*344.5</f>
        <v>12.6776</v>
      </c>
      <c r="AM363" s="420">
        <f>AK363*Тарифы!$K$5</f>
        <v>0.15328186213661729</v>
      </c>
      <c r="AN363" s="355">
        <v>3.6799999999999999E-2</v>
      </c>
      <c r="AO363" s="355">
        <f>AN363*344.5</f>
        <v>12.6776</v>
      </c>
      <c r="AP363" s="420">
        <f>AN363*Тарифы!$L$5</f>
        <v>0.16105011089843949</v>
      </c>
    </row>
    <row r="364" spans="1:42" s="220" customFormat="1" ht="15" customHeight="1" outlineLevel="1">
      <c r="A364" s="885"/>
      <c r="B364" s="885"/>
      <c r="C364" s="781"/>
      <c r="D364" s="888"/>
      <c r="E364" s="270" t="s">
        <v>308</v>
      </c>
      <c r="F364" s="568">
        <f t="shared" si="372"/>
        <v>0</v>
      </c>
      <c r="G364" s="568"/>
      <c r="H364" s="568"/>
      <c r="I364" s="568"/>
      <c r="J364" s="704"/>
      <c r="K364" s="704"/>
      <c r="L364" s="704"/>
      <c r="M364" s="704"/>
      <c r="N364" s="704"/>
      <c r="O364" s="704"/>
      <c r="P364" s="568"/>
      <c r="Q364" s="568"/>
      <c r="R364" s="568"/>
      <c r="S364" s="568"/>
      <c r="T364" s="568"/>
      <c r="U364" s="568"/>
      <c r="V364" s="568"/>
      <c r="W364" s="568"/>
      <c r="X364" s="568"/>
      <c r="Y364" s="568"/>
      <c r="Z364" s="568"/>
      <c r="AA364" s="568"/>
      <c r="AB364" s="568"/>
      <c r="AC364" s="568"/>
      <c r="AD364" s="568"/>
      <c r="AE364" s="568"/>
      <c r="AF364" s="568"/>
      <c r="AG364" s="568"/>
      <c r="AH364" s="568"/>
      <c r="AI364" s="568"/>
      <c r="AJ364" s="568"/>
      <c r="AK364" s="568"/>
      <c r="AL364" s="568"/>
      <c r="AM364" s="568"/>
      <c r="AN364" s="568"/>
      <c r="AO364" s="568"/>
      <c r="AP364" s="568"/>
    </row>
    <row r="365" spans="1:42" s="220" customFormat="1" ht="15" customHeight="1" outlineLevel="1">
      <c r="A365" s="912"/>
      <c r="B365" s="912"/>
      <c r="C365" s="886" t="s">
        <v>46</v>
      </c>
      <c r="D365" s="887" t="s">
        <v>456</v>
      </c>
      <c r="E365" s="270" t="s">
        <v>117</v>
      </c>
      <c r="F365" s="470">
        <f t="shared" si="372"/>
        <v>0.15087999999999999</v>
      </c>
      <c r="G365" s="610"/>
      <c r="H365" s="610"/>
      <c r="I365" s="610"/>
      <c r="J365" s="703"/>
      <c r="K365" s="703"/>
      <c r="L365" s="703"/>
      <c r="M365" s="701"/>
      <c r="N365" s="701"/>
      <c r="O365" s="701"/>
      <c r="P365" s="356"/>
      <c r="Q365" s="355">
        <f>P365*344.5</f>
        <v>0</v>
      </c>
      <c r="R365" s="356">
        <f>P365*Тарифы!$E$5</f>
        <v>0</v>
      </c>
      <c r="S365" s="356"/>
      <c r="T365" s="355">
        <f>S365*344.5</f>
        <v>0</v>
      </c>
      <c r="U365" s="356">
        <f>S365*Тарифы!$F$5</f>
        <v>0</v>
      </c>
      <c r="V365" s="356"/>
      <c r="W365" s="355">
        <f>V365*344.5</f>
        <v>0</v>
      </c>
      <c r="X365" s="356">
        <f>V365*Тарифы!$G$5</f>
        <v>0</v>
      </c>
      <c r="Y365" s="356"/>
      <c r="Z365" s="355">
        <f>Y365*344.5</f>
        <v>0</v>
      </c>
      <c r="AA365" s="355">
        <f>Y365*Тарифы!$H$5</f>
        <v>0</v>
      </c>
      <c r="AB365" s="355"/>
      <c r="AC365" s="355">
        <f>AB365*344.5</f>
        <v>0</v>
      </c>
      <c r="AD365" s="355">
        <f>R365+U365+X365+AA365</f>
        <v>0</v>
      </c>
      <c r="AE365" s="355">
        <v>7.5439999999999993E-2</v>
      </c>
      <c r="AF365" s="355">
        <f>AE365*344.5</f>
        <v>25.989079999999998</v>
      </c>
      <c r="AG365" s="420">
        <f>AE365*Тарифы!$I$5</f>
        <v>0.28489595894032899</v>
      </c>
      <c r="AH365" s="355">
        <v>7.5439999999999993E-2</v>
      </c>
      <c r="AI365" s="355">
        <f>AH365*344.5</f>
        <v>25.989079999999998</v>
      </c>
      <c r="AJ365" s="420">
        <f>AH365*Тарифы!$J$5</f>
        <v>0.2991574988684455</v>
      </c>
      <c r="AK365" s="355">
        <v>7.5439999999999993E-2</v>
      </c>
      <c r="AL365" s="355">
        <f>AK365*344.5</f>
        <v>25.989079999999998</v>
      </c>
      <c r="AM365" s="420">
        <f>AK365*Тарифы!$K$5</f>
        <v>0.31422781738006544</v>
      </c>
      <c r="AN365" s="355">
        <v>7.5439999999999993E-2</v>
      </c>
      <c r="AO365" s="355">
        <f>AN365*344.5</f>
        <v>25.989079999999998</v>
      </c>
      <c r="AP365" s="420">
        <f>AN365*Тарифы!$L$5</f>
        <v>0.33015272734180096</v>
      </c>
    </row>
    <row r="366" spans="1:42" s="220" customFormat="1" ht="15" customHeight="1" outlineLevel="1">
      <c r="A366" s="885"/>
      <c r="B366" s="885"/>
      <c r="C366" s="781"/>
      <c r="D366" s="888"/>
      <c r="E366" s="270" t="s">
        <v>308</v>
      </c>
      <c r="F366" s="568">
        <f t="shared" si="372"/>
        <v>0</v>
      </c>
      <c r="G366" s="568"/>
      <c r="H366" s="568"/>
      <c r="I366" s="568"/>
      <c r="J366" s="704"/>
      <c r="K366" s="704"/>
      <c r="L366" s="704"/>
      <c r="M366" s="704"/>
      <c r="N366" s="704"/>
      <c r="O366" s="704"/>
      <c r="P366" s="568"/>
      <c r="Q366" s="568"/>
      <c r="R366" s="568"/>
      <c r="S366" s="568"/>
      <c r="T366" s="568"/>
      <c r="U366" s="568"/>
      <c r="V366" s="568"/>
      <c r="W366" s="568"/>
      <c r="X366" s="568"/>
      <c r="Y366" s="568"/>
      <c r="Z366" s="568"/>
      <c r="AA366" s="568"/>
      <c r="AB366" s="568"/>
      <c r="AC366" s="568"/>
      <c r="AD366" s="568"/>
      <c r="AE366" s="568"/>
      <c r="AF366" s="568"/>
      <c r="AG366" s="568"/>
      <c r="AH366" s="568"/>
      <c r="AI366" s="568"/>
      <c r="AJ366" s="568"/>
      <c r="AK366" s="568"/>
      <c r="AL366" s="568"/>
      <c r="AM366" s="568"/>
      <c r="AN366" s="568"/>
      <c r="AO366" s="568"/>
      <c r="AP366" s="568"/>
    </row>
    <row r="367" spans="1:42" s="220" customFormat="1" ht="15" customHeight="1" outlineLevel="1">
      <c r="A367" s="912"/>
      <c r="B367" s="912"/>
      <c r="C367" s="886" t="s">
        <v>47</v>
      </c>
      <c r="D367" s="887" t="s">
        <v>406</v>
      </c>
      <c r="E367" s="270" t="s">
        <v>117</v>
      </c>
      <c r="F367" s="470">
        <f t="shared" si="372"/>
        <v>0.14296800000000001</v>
      </c>
      <c r="G367" s="610"/>
      <c r="H367" s="610"/>
      <c r="I367" s="610"/>
      <c r="J367" s="703"/>
      <c r="K367" s="703"/>
      <c r="L367" s="703"/>
      <c r="M367" s="701"/>
      <c r="N367" s="701"/>
      <c r="O367" s="701"/>
      <c r="P367" s="356"/>
      <c r="Q367" s="355">
        <f>P367*344.5</f>
        <v>0</v>
      </c>
      <c r="R367" s="356">
        <f>P367*Тарифы!$E$5</f>
        <v>0</v>
      </c>
      <c r="S367" s="356"/>
      <c r="T367" s="355">
        <f>S367*344.5</f>
        <v>0</v>
      </c>
      <c r="U367" s="356">
        <f>S367*Тарифы!$F$5</f>
        <v>0</v>
      </c>
      <c r="V367" s="356"/>
      <c r="W367" s="355">
        <f>V367*344.5</f>
        <v>0</v>
      </c>
      <c r="X367" s="356">
        <f>V367*Тарифы!$G$5</f>
        <v>0</v>
      </c>
      <c r="Y367" s="356"/>
      <c r="Z367" s="355">
        <f>Y367*344.5</f>
        <v>0</v>
      </c>
      <c r="AA367" s="355">
        <f>Y367*Тарифы!$H$5</f>
        <v>0</v>
      </c>
      <c r="AB367" s="355"/>
      <c r="AC367" s="355">
        <f>AB367*344.5</f>
        <v>0</v>
      </c>
      <c r="AD367" s="355">
        <f>R367+U367+X367+AA367</f>
        <v>0</v>
      </c>
      <c r="AE367" s="355">
        <v>7.1484000000000006E-2</v>
      </c>
      <c r="AF367" s="355">
        <f>AE367*344.5</f>
        <v>24.626238000000001</v>
      </c>
      <c r="AG367" s="420">
        <f>AE367*Тарифы!$I$5</f>
        <v>0.26995629280077521</v>
      </c>
      <c r="AH367" s="355">
        <v>7.1484000000000006E-2</v>
      </c>
      <c r="AI367" s="355">
        <f>AH367*344.5</f>
        <v>24.626238000000001</v>
      </c>
      <c r="AJ367" s="420">
        <f>AH367*Тарифы!$J$5</f>
        <v>0.2834699714887588</v>
      </c>
      <c r="AK367" s="355">
        <v>7.1484000000000006E-2</v>
      </c>
      <c r="AL367" s="355">
        <f>AK367*344.5</f>
        <v>24.626238000000001</v>
      </c>
      <c r="AM367" s="420">
        <f>AK367*Тарифы!$K$5</f>
        <v>0.29775001720037914</v>
      </c>
      <c r="AN367" s="355">
        <v>7.1484000000000006E-2</v>
      </c>
      <c r="AO367" s="355">
        <f>AN367*344.5</f>
        <v>24.626238000000001</v>
      </c>
      <c r="AP367" s="420">
        <f>AN367*Тарифы!$L$5</f>
        <v>0.31283984042021873</v>
      </c>
    </row>
    <row r="368" spans="1:42" s="220" customFormat="1" ht="15" customHeight="1" outlineLevel="1">
      <c r="A368" s="885"/>
      <c r="B368" s="885"/>
      <c r="C368" s="781"/>
      <c r="D368" s="888"/>
      <c r="E368" s="270" t="s">
        <v>308</v>
      </c>
      <c r="F368" s="568">
        <f t="shared" si="372"/>
        <v>0</v>
      </c>
      <c r="G368" s="568"/>
      <c r="H368" s="568"/>
      <c r="I368" s="568"/>
      <c r="J368" s="704"/>
      <c r="K368" s="704"/>
      <c r="L368" s="704"/>
      <c r="M368" s="704"/>
      <c r="N368" s="704"/>
      <c r="O368" s="704"/>
      <c r="P368" s="568"/>
      <c r="Q368" s="568"/>
      <c r="R368" s="568"/>
      <c r="S368" s="568"/>
      <c r="T368" s="568"/>
      <c r="U368" s="568"/>
      <c r="V368" s="568"/>
      <c r="W368" s="568"/>
      <c r="X368" s="568"/>
      <c r="Y368" s="568"/>
      <c r="Z368" s="568"/>
      <c r="AA368" s="568"/>
      <c r="AB368" s="568"/>
      <c r="AC368" s="568"/>
      <c r="AD368" s="568"/>
      <c r="AE368" s="568"/>
      <c r="AF368" s="568"/>
      <c r="AG368" s="568"/>
      <c r="AH368" s="568"/>
      <c r="AI368" s="568"/>
      <c r="AJ368" s="568"/>
      <c r="AK368" s="568"/>
      <c r="AL368" s="568"/>
      <c r="AM368" s="568"/>
      <c r="AN368" s="568"/>
      <c r="AO368" s="568"/>
      <c r="AP368" s="568"/>
    </row>
    <row r="369" spans="1:42" s="220" customFormat="1" ht="15" customHeight="1" outlineLevel="1">
      <c r="A369" s="912"/>
      <c r="B369" s="912"/>
      <c r="C369" s="886" t="s">
        <v>48</v>
      </c>
      <c r="D369" s="887" t="s">
        <v>407</v>
      </c>
      <c r="E369" s="270" t="s">
        <v>117</v>
      </c>
      <c r="F369" s="470">
        <f t="shared" si="372"/>
        <v>0.1472</v>
      </c>
      <c r="G369" s="610"/>
      <c r="H369" s="610"/>
      <c r="I369" s="610"/>
      <c r="J369" s="703"/>
      <c r="K369" s="703"/>
      <c r="L369" s="703"/>
      <c r="M369" s="701"/>
      <c r="N369" s="701"/>
      <c r="O369" s="701"/>
      <c r="P369" s="356"/>
      <c r="Q369" s="355">
        <f>P369*344.5</f>
        <v>0</v>
      </c>
      <c r="R369" s="356">
        <f>P369*Тарифы!$E$5</f>
        <v>0</v>
      </c>
      <c r="S369" s="356"/>
      <c r="T369" s="355">
        <f>S369*344.5</f>
        <v>0</v>
      </c>
      <c r="U369" s="356">
        <f>S369*Тарифы!$F$5</f>
        <v>0</v>
      </c>
      <c r="V369" s="356"/>
      <c r="W369" s="355">
        <f>V369*344.5</f>
        <v>0</v>
      </c>
      <c r="X369" s="356">
        <f>V369*Тарифы!$G$5</f>
        <v>0</v>
      </c>
      <c r="Y369" s="356"/>
      <c r="Z369" s="355">
        <f>Y369*344.5</f>
        <v>0</v>
      </c>
      <c r="AA369" s="355">
        <f>Y369*Тарифы!$H$5</f>
        <v>0</v>
      </c>
      <c r="AB369" s="355"/>
      <c r="AC369" s="355">
        <f>AB369*344.5</f>
        <v>0</v>
      </c>
      <c r="AD369" s="355">
        <f>R369+U369+X369+AA369</f>
        <v>0</v>
      </c>
      <c r="AE369" s="355">
        <v>7.3599999999999999E-2</v>
      </c>
      <c r="AF369" s="355">
        <f>AE369*344.5</f>
        <v>25.3552</v>
      </c>
      <c r="AG369" s="420">
        <f>AE369*Тарифы!$I$5</f>
        <v>0.27794727701495514</v>
      </c>
      <c r="AH369" s="355">
        <v>7.3599999999999999E-2</v>
      </c>
      <c r="AI369" s="355">
        <f>AH369*344.5</f>
        <v>25.3552</v>
      </c>
      <c r="AJ369" s="420">
        <f>AH369*Тарифы!$J$5</f>
        <v>0.29186097450580051</v>
      </c>
      <c r="AK369" s="355">
        <v>7.3599999999999999E-2</v>
      </c>
      <c r="AL369" s="355">
        <f>AK369*344.5</f>
        <v>25.3552</v>
      </c>
      <c r="AM369" s="420">
        <f>AK369*Тарифы!$K$5</f>
        <v>0.30656372427323458</v>
      </c>
      <c r="AN369" s="355">
        <v>7.3599999999999999E-2</v>
      </c>
      <c r="AO369" s="355">
        <f>AN369*344.5</f>
        <v>25.3552</v>
      </c>
      <c r="AP369" s="420">
        <f>AN369*Тарифы!$L$5</f>
        <v>0.32210022179687897</v>
      </c>
    </row>
    <row r="370" spans="1:42" s="220" customFormat="1" ht="15" customHeight="1" outlineLevel="1">
      <c r="A370" s="885"/>
      <c r="B370" s="885"/>
      <c r="C370" s="781"/>
      <c r="D370" s="888"/>
      <c r="E370" s="270" t="s">
        <v>308</v>
      </c>
      <c r="F370" s="568">
        <f t="shared" si="372"/>
        <v>0</v>
      </c>
      <c r="G370" s="568"/>
      <c r="H370" s="568"/>
      <c r="I370" s="568"/>
      <c r="J370" s="704"/>
      <c r="K370" s="704"/>
      <c r="L370" s="704"/>
      <c r="M370" s="704"/>
      <c r="N370" s="704"/>
      <c r="O370" s="704"/>
      <c r="P370" s="568"/>
      <c r="Q370" s="568"/>
      <c r="R370" s="568"/>
      <c r="S370" s="568"/>
      <c r="T370" s="568"/>
      <c r="U370" s="568"/>
      <c r="V370" s="568"/>
      <c r="W370" s="568"/>
      <c r="X370" s="568"/>
      <c r="Y370" s="568"/>
      <c r="Z370" s="568"/>
      <c r="AA370" s="568"/>
      <c r="AB370" s="568"/>
      <c r="AC370" s="568"/>
      <c r="AD370" s="568"/>
      <c r="AE370" s="568"/>
      <c r="AF370" s="568"/>
      <c r="AG370" s="568"/>
      <c r="AH370" s="568"/>
      <c r="AI370" s="568"/>
      <c r="AJ370" s="568"/>
      <c r="AK370" s="568"/>
      <c r="AL370" s="568"/>
      <c r="AM370" s="568"/>
      <c r="AN370" s="568"/>
      <c r="AO370" s="568"/>
      <c r="AP370" s="568"/>
    </row>
    <row r="371" spans="1:42" ht="15" customHeight="1" outlineLevel="1">
      <c r="A371" s="912"/>
      <c r="B371" s="912"/>
      <c r="C371" s="720">
        <v>2</v>
      </c>
      <c r="D371" s="883" t="s">
        <v>109</v>
      </c>
      <c r="E371" s="121" t="s">
        <v>117</v>
      </c>
      <c r="F371" s="470">
        <f t="shared" si="372"/>
        <v>0</v>
      </c>
      <c r="G371" s="610"/>
      <c r="H371" s="610"/>
      <c r="I371" s="610"/>
      <c r="J371" s="703"/>
      <c r="K371" s="703"/>
      <c r="L371" s="703"/>
      <c r="M371" s="701"/>
      <c r="N371" s="701"/>
      <c r="O371" s="701"/>
      <c r="P371" s="356"/>
      <c r="Q371" s="355">
        <f>P371*344.5</f>
        <v>0</v>
      </c>
      <c r="R371" s="356">
        <f>P371*Тарифы!$E$5</f>
        <v>0</v>
      </c>
      <c r="S371" s="356"/>
      <c r="T371" s="355">
        <f>S371*344.5</f>
        <v>0</v>
      </c>
      <c r="U371" s="356">
        <f>S371*Тарифы!$F$5</f>
        <v>0</v>
      </c>
      <c r="V371" s="356"/>
      <c r="W371" s="355">
        <f>V371*344.5</f>
        <v>0</v>
      </c>
      <c r="X371" s="356">
        <f>V371*Тарифы!$G$5</f>
        <v>0</v>
      </c>
      <c r="Y371" s="356"/>
      <c r="Z371" s="355">
        <f>Y371*344.5</f>
        <v>0</v>
      </c>
      <c r="AA371" s="355">
        <f>Y371*Тарифы!$H$5</f>
        <v>0</v>
      </c>
      <c r="AB371" s="355"/>
      <c r="AC371" s="355">
        <f>AB371*344.5</f>
        <v>0</v>
      </c>
      <c r="AD371" s="355">
        <f>R371+U371+X371+AA371</f>
        <v>0</v>
      </c>
      <c r="AE371" s="355"/>
      <c r="AF371" s="355">
        <f>AE371*344.5</f>
        <v>0</v>
      </c>
      <c r="AG371" s="420">
        <f>AE371*Тарифы!$I$5</f>
        <v>0</v>
      </c>
      <c r="AH371" s="355"/>
      <c r="AI371" s="355">
        <f>AH371*344.5</f>
        <v>0</v>
      </c>
      <c r="AJ371" s="420">
        <f>AH371*Тарифы!$J$5</f>
        <v>0</v>
      </c>
      <c r="AK371" s="355"/>
      <c r="AL371" s="355">
        <f>AK371*344.5</f>
        <v>0</v>
      </c>
      <c r="AM371" s="420">
        <f>AK371*Тарифы!$K$5</f>
        <v>0</v>
      </c>
      <c r="AN371" s="355"/>
      <c r="AO371" s="355">
        <f>AN371*344.5</f>
        <v>0</v>
      </c>
      <c r="AP371" s="420">
        <f>AN371*Тарифы!$L$5</f>
        <v>0</v>
      </c>
    </row>
    <row r="372" spans="1:42" ht="15" customHeight="1" outlineLevel="1">
      <c r="A372" s="885"/>
      <c r="B372" s="885"/>
      <c r="C372" s="720"/>
      <c r="D372" s="883"/>
      <c r="E372" s="121" t="s">
        <v>308</v>
      </c>
      <c r="F372" s="214">
        <f t="shared" si="372"/>
        <v>0</v>
      </c>
      <c r="G372" s="577"/>
      <c r="H372" s="577"/>
      <c r="I372" s="577"/>
      <c r="J372" s="705"/>
      <c r="K372" s="705"/>
      <c r="L372" s="705"/>
      <c r="M372" s="705"/>
      <c r="N372" s="705"/>
      <c r="O372" s="705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</row>
    <row r="373" spans="1:42" ht="30" customHeight="1" outlineLevel="1">
      <c r="A373" s="912"/>
      <c r="B373" s="912"/>
      <c r="C373" s="720">
        <v>3</v>
      </c>
      <c r="D373" s="915" t="s">
        <v>110</v>
      </c>
      <c r="E373" s="121" t="s">
        <v>117</v>
      </c>
      <c r="F373" s="214">
        <f t="shared" si="372"/>
        <v>0</v>
      </c>
      <c r="G373" s="577"/>
      <c r="H373" s="577"/>
      <c r="I373" s="577"/>
      <c r="J373" s="705"/>
      <c r="K373" s="705"/>
      <c r="L373" s="705"/>
      <c r="M373" s="705"/>
      <c r="N373" s="705"/>
      <c r="O373" s="705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</row>
    <row r="374" spans="1:42" ht="29.25" customHeight="1" outlineLevel="1">
      <c r="A374" s="885"/>
      <c r="B374" s="885"/>
      <c r="C374" s="720"/>
      <c r="D374" s="915"/>
      <c r="E374" s="121" t="s">
        <v>308</v>
      </c>
      <c r="F374" s="214">
        <f t="shared" si="372"/>
        <v>0</v>
      </c>
      <c r="G374" s="577"/>
      <c r="H374" s="577"/>
      <c r="I374" s="577"/>
      <c r="J374" s="705"/>
      <c r="K374" s="705"/>
      <c r="L374" s="705"/>
      <c r="M374" s="705"/>
      <c r="N374" s="705"/>
      <c r="O374" s="705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</row>
    <row r="375" spans="1:42" s="220" customFormat="1" ht="29.25" customHeight="1" outlineLevel="1">
      <c r="A375" s="603"/>
      <c r="B375" s="603"/>
      <c r="C375" s="720">
        <v>4</v>
      </c>
      <c r="D375" s="883" t="s">
        <v>111</v>
      </c>
      <c r="E375" s="121" t="s">
        <v>117</v>
      </c>
      <c r="F375" s="214">
        <f t="shared" si="372"/>
        <v>0</v>
      </c>
      <c r="G375" s="577"/>
      <c r="H375" s="577"/>
      <c r="I375" s="577"/>
      <c r="J375" s="705"/>
      <c r="K375" s="705"/>
      <c r="L375" s="705"/>
      <c r="M375" s="705"/>
      <c r="N375" s="705"/>
      <c r="O375" s="705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</row>
    <row r="376" spans="1:42" s="220" customFormat="1" ht="29.25" customHeight="1" outlineLevel="1">
      <c r="A376" s="603"/>
      <c r="B376" s="603"/>
      <c r="C376" s="720"/>
      <c r="D376" s="883"/>
      <c r="E376" s="121" t="s">
        <v>308</v>
      </c>
      <c r="F376" s="214">
        <f t="shared" si="372"/>
        <v>0</v>
      </c>
      <c r="G376" s="577"/>
      <c r="H376" s="577"/>
      <c r="I376" s="577"/>
      <c r="J376" s="705"/>
      <c r="K376" s="705"/>
      <c r="L376" s="705"/>
      <c r="M376" s="705"/>
      <c r="N376" s="705"/>
      <c r="O376" s="705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</row>
    <row r="377" spans="1:42" s="220" customFormat="1" ht="29.25" customHeight="1" outlineLevel="1">
      <c r="A377" s="603"/>
      <c r="B377" s="603"/>
      <c r="C377" s="602">
        <v>5</v>
      </c>
      <c r="D377" s="471" t="s">
        <v>353</v>
      </c>
      <c r="E377" s="121" t="s">
        <v>117</v>
      </c>
      <c r="F377" s="356">
        <f t="shared" si="372"/>
        <v>40.287305390694684</v>
      </c>
      <c r="G377" s="611"/>
      <c r="H377" s="611"/>
      <c r="I377" s="611"/>
      <c r="J377" s="701">
        <v>12.190202359027948</v>
      </c>
      <c r="K377" s="701">
        <f>J377*344.5</f>
        <v>4199.5247126851282</v>
      </c>
      <c r="L377" s="701">
        <v>40.756243323358206</v>
      </c>
      <c r="M377" s="701">
        <f t="shared" ref="M377:O377" si="375">M378+M379</f>
        <v>4.9926450316667372</v>
      </c>
      <c r="N377" s="701">
        <f t="shared" si="375"/>
        <v>1719.9662134091909</v>
      </c>
      <c r="O377" s="701">
        <f t="shared" si="375"/>
        <v>15.061506490695766</v>
      </c>
      <c r="P377" s="356">
        <f>P378+P379</f>
        <v>1.2023900000000001</v>
      </c>
      <c r="Q377" s="355">
        <f t="shared" ref="Q377" si="376">Q378+Q379</f>
        <v>414.22335500000003</v>
      </c>
      <c r="R377" s="356">
        <f t="shared" ref="R377" si="377">R378+R379</f>
        <v>4.8738061834195454</v>
      </c>
      <c r="S377" s="356">
        <f t="shared" ref="S377" si="378">S378+S379</f>
        <v>0.86126899999999995</v>
      </c>
      <c r="T377" s="355">
        <f t="shared" ref="T377" si="379">T378+T379</f>
        <v>296.70717049999996</v>
      </c>
      <c r="U377" s="356">
        <f t="shared" ref="U377" si="380">U378+U379</f>
        <v>3.3363384773892992</v>
      </c>
      <c r="V377" s="356">
        <f t="shared" ref="V377" si="381">V378+V379</f>
        <v>1.299682</v>
      </c>
      <c r="W377" s="355">
        <f t="shared" ref="W377" si="382">W378+W379</f>
        <v>447.74044900000001</v>
      </c>
      <c r="X377" s="356">
        <f t="shared" ref="X377" si="383">X378+X379</f>
        <v>5.2819406361947321</v>
      </c>
      <c r="Y377" s="356">
        <f t="shared" ref="Y377" si="384">Y378+Y379</f>
        <v>1.4110019999999999</v>
      </c>
      <c r="Z377" s="355">
        <f t="shared" ref="Z377" si="385">Z378+Z379</f>
        <v>486.09018899999995</v>
      </c>
      <c r="AA377" s="355">
        <f t="shared" ref="AA377" si="386">AA378+AA379</f>
        <v>5.767592358937776</v>
      </c>
      <c r="AB377" s="355">
        <f t="shared" ref="AB377" si="387">AB378+AB379</f>
        <v>4.774343</v>
      </c>
      <c r="AC377" s="355">
        <f t="shared" ref="AC377" si="388">AC378+AC379</f>
        <v>1644.7611635000001</v>
      </c>
      <c r="AD377" s="355">
        <f t="shared" ref="AD377" si="389">AD378+AD379</f>
        <v>19.259677655941353</v>
      </c>
      <c r="AE377" s="355">
        <f t="shared" ref="AE377" si="390">AE378+AE379</f>
        <v>8.8760940000000002</v>
      </c>
      <c r="AF377" s="355">
        <f t="shared" ref="AF377" si="391">AF378+AF379</f>
        <v>3057.8143829999999</v>
      </c>
      <c r="AG377" s="420">
        <f t="shared" ref="AG377" si="392">AG378+AG379</f>
        <v>37.656256396820083</v>
      </c>
      <c r="AH377" s="355">
        <f t="shared" ref="AH377" si="393">AH378+AH379</f>
        <v>9.4540210000000009</v>
      </c>
      <c r="AI377" s="355">
        <f t="shared" ref="AI377" si="394">AI378+AI379</f>
        <v>3256.9102345000001</v>
      </c>
      <c r="AJ377" s="420">
        <f t="shared" ref="AJ377" si="395">AJ378+AJ379</f>
        <v>42.133686744739791</v>
      </c>
      <c r="AK377" s="355">
        <f t="shared" ref="AK377" si="396">AK378+AK379</f>
        <v>10.172431</v>
      </c>
      <c r="AL377" s="355">
        <f t="shared" ref="AL377" si="397">AL378+AL379</f>
        <v>3504.4024794999996</v>
      </c>
      <c r="AM377" s="420">
        <f t="shared" ref="AM377" si="398">AM378+AM379</f>
        <v>47.613290160722357</v>
      </c>
      <c r="AN377" s="355">
        <f t="shared" ref="AN377" si="399">AN378+AN379</f>
        <v>9.7375329999999991</v>
      </c>
      <c r="AO377" s="355">
        <f t="shared" ref="AO377" si="400">AO378+AO379</f>
        <v>3354.5801185</v>
      </c>
      <c r="AP377" s="420">
        <f t="shared" ref="AP377" si="401">AP378+AP379</f>
        <v>47.878113671860419</v>
      </c>
    </row>
    <row r="378" spans="1:42" s="220" customFormat="1" ht="29.25" customHeight="1" outlineLevel="1">
      <c r="A378" s="603"/>
      <c r="B378" s="603"/>
      <c r="C378" s="493" t="s">
        <v>91</v>
      </c>
      <c r="D378" s="486" t="s">
        <v>426</v>
      </c>
      <c r="E378" s="488" t="s">
        <v>117</v>
      </c>
      <c r="F378" s="570">
        <f t="shared" si="372"/>
        <v>18.512791031666737</v>
      </c>
      <c r="G378" s="570"/>
      <c r="H378" s="570"/>
      <c r="I378" s="570"/>
      <c r="J378" s="703"/>
      <c r="K378" s="703"/>
      <c r="L378" s="703"/>
      <c r="M378" s="701">
        <v>4.9926450316667372</v>
      </c>
      <c r="N378" s="703">
        <f>M378*344.5</f>
        <v>1719.9662134091909</v>
      </c>
      <c r="O378" s="701">
        <v>15.061506490695766</v>
      </c>
      <c r="P378" s="356">
        <v>1.2023900000000001</v>
      </c>
      <c r="Q378" s="355">
        <f>P378*344.5</f>
        <v>414.22335500000003</v>
      </c>
      <c r="R378" s="356">
        <f>(P378*Тарифы!$E$5)+(P378*0.15*Тарифы!$E$9)</f>
        <v>4.8738061834195454</v>
      </c>
      <c r="S378" s="356">
        <v>0.86126899999999995</v>
      </c>
      <c r="T378" s="355">
        <f>S378*344.5</f>
        <v>296.70717049999996</v>
      </c>
      <c r="U378" s="356">
        <f>(S378*Тарифы!$F$5)+(S378*0.15*Тарифы!$F$9)</f>
        <v>3.3363384773892992</v>
      </c>
      <c r="V378" s="356">
        <v>1.299682</v>
      </c>
      <c r="W378" s="355">
        <f>V378*344.5</f>
        <v>447.74044900000001</v>
      </c>
      <c r="X378" s="356">
        <f>V378*Тарифы!$G$5+V378*0.15*Тарифы!$G$9</f>
        <v>5.2819406361947321</v>
      </c>
      <c r="Y378" s="356">
        <v>1.0544469999999999</v>
      </c>
      <c r="Z378" s="355">
        <f>Y378*344.5</f>
        <v>363.25699149999997</v>
      </c>
      <c r="AA378" s="355">
        <f>Y378*Тарифы!$H$5+Y378*0.15*Тарифы!$H$9</f>
        <v>4.3101430473556102</v>
      </c>
      <c r="AB378" s="355">
        <v>4.4177879999999998</v>
      </c>
      <c r="AC378" s="355">
        <f>AB378*344.5</f>
        <v>1521.927966</v>
      </c>
      <c r="AD378" s="355">
        <f>R378+U378+X378+AA378</f>
        <v>17.802228344359186</v>
      </c>
      <c r="AE378" s="355">
        <v>4.2672129999999999</v>
      </c>
      <c r="AF378" s="355">
        <f>AE378*344.5</f>
        <v>1470.0548785000001</v>
      </c>
      <c r="AG378" s="420">
        <f>AE378*Тарифы!$I$5+AE378*0.15*Тарифы!$I$9</f>
        <v>18.10337597008817</v>
      </c>
      <c r="AH378" s="355">
        <v>4.8351449999999998</v>
      </c>
      <c r="AI378" s="355">
        <f>AH378*344.5</f>
        <v>1665.7074525</v>
      </c>
      <c r="AJ378" s="420">
        <f>AH378*Тарифы!$J$5+AH378*0.15*Тарифы!$J$9</f>
        <v>21.548765842110452</v>
      </c>
      <c r="AK378" s="355">
        <v>5.9760689999999999</v>
      </c>
      <c r="AL378" s="355">
        <f>AK378*344.5</f>
        <v>2058.7557704999999</v>
      </c>
      <c r="AM378" s="420">
        <f>AK378*Тарифы!$K$5+AK378*0.15*Тарифы!$K$9</f>
        <v>27.971711709570496</v>
      </c>
      <c r="AN378" s="355">
        <v>5.7233900000000002</v>
      </c>
      <c r="AO378" s="355">
        <f>AN378*344.5</f>
        <v>1971.7078550000001</v>
      </c>
      <c r="AP378" s="420">
        <f>AN378*Тарифы!$L$5+AN378*0.15*Тарифы!$L$9</f>
        <v>28.141123322343475</v>
      </c>
    </row>
    <row r="379" spans="1:42" s="220" customFormat="1" ht="29.25" customHeight="1" outlineLevel="1">
      <c r="A379" s="603"/>
      <c r="B379" s="603"/>
      <c r="C379" s="493" t="s">
        <v>92</v>
      </c>
      <c r="D379" s="486" t="s">
        <v>427</v>
      </c>
      <c r="E379" s="488" t="s">
        <v>117</v>
      </c>
      <c r="F379" s="570">
        <f t="shared" si="372"/>
        <v>9.5843120000000006</v>
      </c>
      <c r="G379" s="570"/>
      <c r="H379" s="570"/>
      <c r="I379" s="570"/>
      <c r="J379" s="703"/>
      <c r="K379" s="703"/>
      <c r="L379" s="703"/>
      <c r="M379" s="703"/>
      <c r="N379" s="703"/>
      <c r="O379" s="703"/>
      <c r="P379" s="355"/>
      <c r="Q379" s="355">
        <f>P379*344.5</f>
        <v>0</v>
      </c>
      <c r="R379" s="355">
        <f>(P379*Тарифы!$E$5)+(P379*0.15*Тарифы!$E$9)</f>
        <v>0</v>
      </c>
      <c r="S379" s="355"/>
      <c r="T379" s="355">
        <f>S379*344.5</f>
        <v>0</v>
      </c>
      <c r="U379" s="355">
        <f>(S379*Тарифы!$F$5)+(S379*0.15*Тарифы!$F$9)</f>
        <v>0</v>
      </c>
      <c r="V379" s="355"/>
      <c r="W379" s="355">
        <f>V379*344.5</f>
        <v>0</v>
      </c>
      <c r="X379" s="355">
        <f>V379*Тарифы!$G$5+V379*0.15*Тарифы!$G$9</f>
        <v>0</v>
      </c>
      <c r="Y379" s="355">
        <v>0.35655500000000001</v>
      </c>
      <c r="Z379" s="355">
        <f>Y379*344.5</f>
        <v>122.8331975</v>
      </c>
      <c r="AA379" s="355">
        <f>Y379*Тарифы!$H$5+Y379*0.15*Тарифы!$H$9</f>
        <v>1.4574493115821654</v>
      </c>
      <c r="AB379" s="355">
        <f>P379+S379+V379+Y379</f>
        <v>0.35655500000000001</v>
      </c>
      <c r="AC379" s="355">
        <f>AB379*344.5</f>
        <v>122.8331975</v>
      </c>
      <c r="AD379" s="355">
        <f>R379+U379+X379+AA379</f>
        <v>1.4574493115821654</v>
      </c>
      <c r="AE379" s="355">
        <v>4.6088810000000002</v>
      </c>
      <c r="AF379" s="355">
        <f>AE379*344.5</f>
        <v>1587.7595045</v>
      </c>
      <c r="AG379" s="355">
        <f>AE379*Тарифы!$I$5+AE379*0.15*Тарифы!$I$9</f>
        <v>19.55288042673191</v>
      </c>
      <c r="AH379" s="355">
        <v>4.6188760000000002</v>
      </c>
      <c r="AI379" s="355">
        <f>AH379*344.5</f>
        <v>1591.2027820000001</v>
      </c>
      <c r="AJ379" s="355">
        <f>AH379*Тарифы!$J$5+AH379*0.15*Тарифы!$J$9</f>
        <v>20.584920902629342</v>
      </c>
      <c r="AK379" s="355">
        <v>4.1963619999999997</v>
      </c>
      <c r="AL379" s="355">
        <f>AK379*344.5</f>
        <v>1445.6467089999999</v>
      </c>
      <c r="AM379" s="355">
        <f>AK379*Тарифы!$K$5+AK379*0.15*Тарифы!$K$9</f>
        <v>19.641578451151862</v>
      </c>
      <c r="AN379" s="355">
        <v>4.0141429999999998</v>
      </c>
      <c r="AO379" s="355">
        <f>AN379*344.5</f>
        <v>1382.8722634999999</v>
      </c>
      <c r="AP379" s="420">
        <f>AN379*Тарифы!$L$5+AN379*0.15*Тарифы!$L$9</f>
        <v>19.736990349516947</v>
      </c>
    </row>
    <row r="380" spans="1:42" s="220" customFormat="1" ht="29.25" customHeight="1" outlineLevel="1">
      <c r="A380" s="603"/>
      <c r="B380" s="603"/>
      <c r="C380" s="720">
        <v>6</v>
      </c>
      <c r="D380" s="883" t="s">
        <v>112</v>
      </c>
      <c r="E380" s="121" t="s">
        <v>117</v>
      </c>
      <c r="F380" s="214">
        <f t="shared" si="372"/>
        <v>0</v>
      </c>
      <c r="G380" s="577"/>
      <c r="H380" s="577"/>
      <c r="I380" s="577"/>
      <c r="J380" s="705"/>
      <c r="K380" s="705"/>
      <c r="L380" s="705"/>
      <c r="M380" s="705"/>
      <c r="N380" s="705"/>
      <c r="O380" s="705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</row>
    <row r="381" spans="1:42" outlineLevel="1">
      <c r="A381" s="117"/>
      <c r="B381" s="117"/>
      <c r="C381" s="720"/>
      <c r="D381" s="883"/>
      <c r="E381" s="121" t="s">
        <v>308</v>
      </c>
      <c r="F381" s="214">
        <f t="shared" si="372"/>
        <v>0</v>
      </c>
      <c r="G381" s="577"/>
      <c r="H381" s="577"/>
      <c r="I381" s="577"/>
      <c r="J381" s="705"/>
      <c r="K381" s="705"/>
      <c r="L381" s="705"/>
      <c r="M381" s="705"/>
      <c r="N381" s="705"/>
      <c r="O381" s="705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</row>
    <row r="382" spans="1:42" ht="35.25" customHeight="1" outlineLevel="1">
      <c r="A382" s="912"/>
      <c r="B382" s="912"/>
      <c r="C382" s="720">
        <v>7</v>
      </c>
      <c r="D382" s="883" t="s">
        <v>113</v>
      </c>
      <c r="E382" s="121" t="s">
        <v>117</v>
      </c>
      <c r="F382" s="356">
        <f t="shared" si="372"/>
        <v>2.3519000000000001</v>
      </c>
      <c r="G382" s="611"/>
      <c r="H382" s="611"/>
      <c r="I382" s="611"/>
      <c r="J382" s="701">
        <f t="shared" ref="J382:O382" si="402">J384</f>
        <v>0.57525320000000002</v>
      </c>
      <c r="K382" s="701">
        <f t="shared" si="402"/>
        <v>198.17472739999999</v>
      </c>
      <c r="L382" s="701">
        <f t="shared" si="402"/>
        <v>1.8705529943218</v>
      </c>
      <c r="M382" s="701">
        <f t="shared" si="402"/>
        <v>0.36943979999999998</v>
      </c>
      <c r="N382" s="701">
        <f t="shared" si="402"/>
        <v>127.2720111</v>
      </c>
      <c r="O382" s="701">
        <f t="shared" si="402"/>
        <v>1.1394531691504879</v>
      </c>
      <c r="P382" s="356">
        <f>P384</f>
        <v>0</v>
      </c>
      <c r="Q382" s="356">
        <f t="shared" ref="Q382:AP382" si="403">Q384</f>
        <v>0</v>
      </c>
      <c r="R382" s="356">
        <f t="shared" si="403"/>
        <v>0</v>
      </c>
      <c r="S382" s="356">
        <f t="shared" si="403"/>
        <v>4.6632E-2</v>
      </c>
      <c r="T382" s="356">
        <f t="shared" si="403"/>
        <v>16.064723999999998</v>
      </c>
      <c r="U382" s="356">
        <f t="shared" si="403"/>
        <v>0.15968578061635286</v>
      </c>
      <c r="V382" s="356">
        <f t="shared" si="403"/>
        <v>0.23253599999999999</v>
      </c>
      <c r="W382" s="356">
        <f t="shared" si="403"/>
        <v>80.108651999999992</v>
      </c>
      <c r="X382" s="356">
        <f t="shared" si="403"/>
        <v>0.84184575979281195</v>
      </c>
      <c r="Y382" s="356">
        <f t="shared" si="403"/>
        <v>0.18990099999999999</v>
      </c>
      <c r="Z382" s="356">
        <f t="shared" si="403"/>
        <v>65.420894499999989</v>
      </c>
      <c r="AA382" s="356">
        <f t="shared" si="403"/>
        <v>0.68997740589856393</v>
      </c>
      <c r="AB382" s="356">
        <f t="shared" si="403"/>
        <v>0.46906899999999996</v>
      </c>
      <c r="AC382" s="356">
        <f t="shared" si="403"/>
        <v>161.59427049999999</v>
      </c>
      <c r="AD382" s="356">
        <f t="shared" si="403"/>
        <v>1.6915089463077289</v>
      </c>
      <c r="AE382" s="356">
        <f t="shared" si="403"/>
        <v>0.46906899999999996</v>
      </c>
      <c r="AF382" s="356">
        <f t="shared" si="403"/>
        <v>161.59427049999999</v>
      </c>
      <c r="AG382" s="356">
        <f t="shared" si="403"/>
        <v>1.7714191750289128</v>
      </c>
      <c r="AH382" s="356">
        <f t="shared" si="403"/>
        <v>0.46906899999999996</v>
      </c>
      <c r="AI382" s="356">
        <f t="shared" si="403"/>
        <v>161.59427049999999</v>
      </c>
      <c r="AJ382" s="356">
        <f t="shared" si="403"/>
        <v>1.8600942316638767</v>
      </c>
      <c r="AK382" s="356">
        <f t="shared" si="403"/>
        <v>0.46906899999999996</v>
      </c>
      <c r="AL382" s="356">
        <f t="shared" si="403"/>
        <v>161.59427049999999</v>
      </c>
      <c r="AM382" s="356">
        <f t="shared" si="403"/>
        <v>1.9537980921348079</v>
      </c>
      <c r="AN382" s="356">
        <f t="shared" si="403"/>
        <v>0.46906899999999996</v>
      </c>
      <c r="AO382" s="356">
        <f t="shared" si="403"/>
        <v>161.59427049999999</v>
      </c>
      <c r="AP382" s="356">
        <f t="shared" si="403"/>
        <v>2.0528156105711988</v>
      </c>
    </row>
    <row r="383" spans="1:42" ht="30" customHeight="1" outlineLevel="1">
      <c r="A383" s="885"/>
      <c r="B383" s="885"/>
      <c r="C383" s="720"/>
      <c r="D383" s="883"/>
      <c r="E383" s="121" t="s">
        <v>308</v>
      </c>
      <c r="F383" s="454">
        <f t="shared" si="372"/>
        <v>0</v>
      </c>
      <c r="G383" s="612"/>
      <c r="H383" s="612"/>
      <c r="I383" s="612"/>
      <c r="J383" s="702"/>
      <c r="K383" s="702"/>
      <c r="L383" s="702"/>
      <c r="M383" s="702"/>
      <c r="N383" s="702"/>
      <c r="O383" s="702"/>
      <c r="P383" s="454"/>
      <c r="Q383" s="454"/>
      <c r="R383" s="454"/>
      <c r="S383" s="454"/>
      <c r="T383" s="454"/>
      <c r="U383" s="454"/>
      <c r="V383" s="454"/>
      <c r="W383" s="454"/>
      <c r="X383" s="454"/>
      <c r="Y383" s="454"/>
      <c r="Z383" s="454"/>
      <c r="AA383" s="454"/>
      <c r="AB383" s="454"/>
      <c r="AC383" s="454"/>
      <c r="AD383" s="454"/>
      <c r="AE383" s="454"/>
      <c r="AF383" s="454"/>
      <c r="AG383" s="454"/>
      <c r="AH383" s="454"/>
      <c r="AI383" s="454"/>
      <c r="AJ383" s="454"/>
      <c r="AK383" s="454"/>
      <c r="AL383" s="454"/>
      <c r="AM383" s="454"/>
      <c r="AN383" s="454"/>
      <c r="AO383" s="454"/>
      <c r="AP383" s="454"/>
    </row>
    <row r="384" spans="1:42" ht="17.25" customHeight="1" outlineLevel="1">
      <c r="A384" s="912"/>
      <c r="B384" s="912"/>
      <c r="C384" s="881" t="s">
        <v>174</v>
      </c>
      <c r="D384" s="883" t="s">
        <v>428</v>
      </c>
      <c r="E384" s="496" t="s">
        <v>117</v>
      </c>
      <c r="F384" s="470">
        <f t="shared" si="372"/>
        <v>2.3519000000000001</v>
      </c>
      <c r="G384" s="610"/>
      <c r="H384" s="610"/>
      <c r="I384" s="610"/>
      <c r="J384" s="703">
        <v>0.57525320000000002</v>
      </c>
      <c r="K384" s="703">
        <f>J384*344.5</f>
        <v>198.17472739999999</v>
      </c>
      <c r="L384" s="703">
        <v>1.8705529943218</v>
      </c>
      <c r="M384" s="701">
        <v>0.36943979999999998</v>
      </c>
      <c r="N384" s="703">
        <f>M384*344.5</f>
        <v>127.2720111</v>
      </c>
      <c r="O384" s="701">
        <v>1.1394531691504879</v>
      </c>
      <c r="P384" s="356">
        <v>0</v>
      </c>
      <c r="Q384" s="355">
        <f>P384*344.5</f>
        <v>0</v>
      </c>
      <c r="R384" s="356">
        <f>P384*Тарифы!$E$5</f>
        <v>0</v>
      </c>
      <c r="S384" s="356">
        <v>4.6632E-2</v>
      </c>
      <c r="T384" s="355">
        <f>S384*344.5</f>
        <v>16.064723999999998</v>
      </c>
      <c r="U384" s="356">
        <f>S384*Тарифы!$F$5</f>
        <v>0.15968578061635286</v>
      </c>
      <c r="V384" s="356">
        <v>0.23253599999999999</v>
      </c>
      <c r="W384" s="355">
        <f>V384*344.5</f>
        <v>80.108651999999992</v>
      </c>
      <c r="X384" s="356">
        <f>V384*Тарифы!$G$5</f>
        <v>0.84184575979281195</v>
      </c>
      <c r="Y384" s="356">
        <v>0.18990099999999999</v>
      </c>
      <c r="Z384" s="355">
        <f>Y384*344.5</f>
        <v>65.420894499999989</v>
      </c>
      <c r="AA384" s="355">
        <f>Y384*Тарифы!$H$5</f>
        <v>0.68997740589856393</v>
      </c>
      <c r="AB384" s="355">
        <v>0.46906899999999996</v>
      </c>
      <c r="AC384" s="355">
        <f>AB384*344.5</f>
        <v>161.59427049999999</v>
      </c>
      <c r="AD384" s="355">
        <f>R384+U384+X384+AA384</f>
        <v>1.6915089463077289</v>
      </c>
      <c r="AE384" s="355">
        <v>0.46906899999999996</v>
      </c>
      <c r="AF384" s="355">
        <v>161.59427049999999</v>
      </c>
      <c r="AG384" s="420">
        <v>1.7714191750289128</v>
      </c>
      <c r="AH384" s="355">
        <v>0.46906899999999996</v>
      </c>
      <c r="AI384" s="355">
        <v>161.59427049999999</v>
      </c>
      <c r="AJ384" s="420">
        <v>1.8600942316638767</v>
      </c>
      <c r="AK384" s="355">
        <v>0.46906899999999996</v>
      </c>
      <c r="AL384" s="355">
        <v>161.59427049999999</v>
      </c>
      <c r="AM384" s="420">
        <v>1.9537980921348079</v>
      </c>
      <c r="AN384" s="355">
        <v>0.46906899999999996</v>
      </c>
      <c r="AO384" s="355">
        <v>161.59427049999999</v>
      </c>
      <c r="AP384" s="420">
        <v>2.0528156105711988</v>
      </c>
    </row>
    <row r="385" spans="1:42" ht="15" customHeight="1" outlineLevel="1">
      <c r="A385" s="885"/>
      <c r="B385" s="885"/>
      <c r="C385" s="882"/>
      <c r="D385" s="883"/>
      <c r="E385" s="496" t="s">
        <v>308</v>
      </c>
      <c r="F385" s="577">
        <f t="shared" si="372"/>
        <v>0</v>
      </c>
      <c r="G385" s="577"/>
      <c r="H385" s="577"/>
      <c r="I385" s="577"/>
      <c r="J385" s="705"/>
      <c r="K385" s="705"/>
      <c r="L385" s="705"/>
      <c r="M385" s="705"/>
      <c r="N385" s="705"/>
      <c r="O385" s="705"/>
      <c r="P385" s="577"/>
      <c r="Q385" s="577"/>
      <c r="R385" s="577"/>
      <c r="S385" s="577"/>
      <c r="T385" s="577"/>
      <c r="U385" s="577"/>
      <c r="V385" s="577"/>
      <c r="W385" s="577"/>
      <c r="X385" s="577"/>
      <c r="Y385" s="577"/>
      <c r="Z385" s="577"/>
      <c r="AA385" s="577"/>
      <c r="AB385" s="577"/>
      <c r="AC385" s="577"/>
      <c r="AD385" s="577"/>
      <c r="AE385" s="577"/>
      <c r="AF385" s="577"/>
      <c r="AG385" s="577"/>
      <c r="AH385" s="577"/>
      <c r="AI385" s="577"/>
      <c r="AJ385" s="577"/>
      <c r="AK385" s="577"/>
      <c r="AL385" s="577"/>
      <c r="AM385" s="577"/>
      <c r="AN385" s="577"/>
      <c r="AO385" s="577"/>
      <c r="AP385" s="577"/>
    </row>
    <row r="386" spans="1:42" s="116" customFormat="1" ht="63" outlineLevel="1">
      <c r="A386" s="210"/>
      <c r="B386" s="210"/>
      <c r="C386" s="357">
        <v>8</v>
      </c>
      <c r="D386" s="604" t="s">
        <v>314</v>
      </c>
      <c r="E386" s="121" t="s">
        <v>308</v>
      </c>
      <c r="F386" s="214">
        <f t="shared" si="372"/>
        <v>0</v>
      </c>
      <c r="G386" s="577"/>
      <c r="H386" s="577"/>
      <c r="I386" s="577"/>
      <c r="J386" s="705"/>
      <c r="K386" s="705"/>
      <c r="L386" s="705"/>
      <c r="M386" s="705"/>
      <c r="N386" s="705"/>
      <c r="O386" s="705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</row>
    <row r="387" spans="1:42" ht="16.5" outlineLevel="1" thickBot="1">
      <c r="A387" s="432"/>
      <c r="B387" s="432"/>
      <c r="C387" s="432"/>
      <c r="D387" s="433" t="s">
        <v>13</v>
      </c>
      <c r="E387" s="432"/>
      <c r="F387" s="91">
        <f>F359+F377+F382</f>
        <v>43.367209823694687</v>
      </c>
      <c r="G387" s="609"/>
      <c r="H387" s="609"/>
      <c r="I387" s="609"/>
      <c r="J387" s="91">
        <f t="shared" ref="J387:AP387" si="404">J359+J377+J382</f>
        <v>12.859556992027949</v>
      </c>
      <c r="K387" s="91">
        <f t="shared" si="404"/>
        <v>4430.117383753628</v>
      </c>
      <c r="L387" s="91">
        <f t="shared" si="404"/>
        <v>42.932145116607373</v>
      </c>
      <c r="M387" s="91">
        <f t="shared" si="404"/>
        <v>5.3620848316667375</v>
      </c>
      <c r="N387" s="91">
        <f t="shared" si="404"/>
        <v>1847.238224509191</v>
      </c>
      <c r="O387" s="91">
        <f t="shared" si="404"/>
        <v>16.200959659846255</v>
      </c>
      <c r="P387" s="91">
        <f t="shared" si="404"/>
        <v>1.2023900000000001</v>
      </c>
      <c r="Q387" s="91">
        <f t="shared" si="404"/>
        <v>414.22335500000003</v>
      </c>
      <c r="R387" s="91">
        <f t="shared" si="404"/>
        <v>4.8738061834195454</v>
      </c>
      <c r="S387" s="119">
        <f t="shared" si="404"/>
        <v>0.917906</v>
      </c>
      <c r="T387" s="91">
        <f t="shared" si="404"/>
        <v>316.21861699999999</v>
      </c>
      <c r="U387" s="91">
        <f t="shared" si="404"/>
        <v>3.5302851997423699</v>
      </c>
      <c r="V387" s="119">
        <f t="shared" si="404"/>
        <v>1.5422230000000001</v>
      </c>
      <c r="W387" s="91">
        <f t="shared" si="404"/>
        <v>531.29582349999998</v>
      </c>
      <c r="X387" s="91">
        <f t="shared" si="404"/>
        <v>6.1600073115736347</v>
      </c>
      <c r="Y387" s="119">
        <f t="shared" si="404"/>
        <v>1.6201079999999997</v>
      </c>
      <c r="Z387" s="91">
        <f t="shared" si="404"/>
        <v>558.127206</v>
      </c>
      <c r="AA387" s="91">
        <f t="shared" si="404"/>
        <v>6.5273483130287246</v>
      </c>
      <c r="AB387" s="119">
        <f t="shared" si="404"/>
        <v>5.2826270000000006</v>
      </c>
      <c r="AC387" s="91">
        <f t="shared" si="404"/>
        <v>1819.8650015000001</v>
      </c>
      <c r="AD387" s="91">
        <f t="shared" si="404"/>
        <v>21.091447007764273</v>
      </c>
      <c r="AE387" s="119">
        <f t="shared" si="404"/>
        <v>9.6425070000000002</v>
      </c>
      <c r="AF387" s="91">
        <f t="shared" si="404"/>
        <v>3321.8436615000001</v>
      </c>
      <c r="AG387" s="91">
        <f t="shared" si="404"/>
        <v>40.550582570989413</v>
      </c>
      <c r="AH387" s="119">
        <f t="shared" si="404"/>
        <v>10.220434000000001</v>
      </c>
      <c r="AI387" s="91">
        <f t="shared" si="404"/>
        <v>3520.9395130000003</v>
      </c>
      <c r="AJ387" s="91">
        <f t="shared" si="404"/>
        <v>45.172899313407108</v>
      </c>
      <c r="AK387" s="119">
        <f t="shared" si="404"/>
        <v>10.938844</v>
      </c>
      <c r="AL387" s="91">
        <f t="shared" si="404"/>
        <v>3768.4317579999997</v>
      </c>
      <c r="AM387" s="91">
        <f t="shared" si="404"/>
        <v>50.805605698921035</v>
      </c>
      <c r="AN387" s="119">
        <f t="shared" si="404"/>
        <v>10.503945999999999</v>
      </c>
      <c r="AO387" s="91">
        <f t="shared" si="404"/>
        <v>3618.6093970000002</v>
      </c>
      <c r="AP387" s="91">
        <f t="shared" si="404"/>
        <v>51.232214178491013</v>
      </c>
    </row>
    <row r="388" spans="1:42" ht="15.75" thickBot="1">
      <c r="A388" s="924" t="s">
        <v>452</v>
      </c>
      <c r="B388" s="925"/>
      <c r="C388" s="925"/>
      <c r="D388" s="925"/>
      <c r="E388" s="925"/>
      <c r="F388" s="925"/>
      <c r="G388" s="925"/>
      <c r="H388" s="925"/>
      <c r="I388" s="925"/>
      <c r="J388" s="925"/>
      <c r="K388" s="925"/>
      <c r="L388" s="925"/>
      <c r="M388" s="925"/>
      <c r="N388" s="925"/>
      <c r="O388" s="925"/>
      <c r="P388" s="925"/>
      <c r="Q388" s="925"/>
      <c r="R388" s="925"/>
      <c r="S388" s="925"/>
      <c r="T388" s="925"/>
      <c r="U388" s="925"/>
      <c r="V388" s="925"/>
      <c r="W388" s="925"/>
      <c r="X388" s="925"/>
      <c r="Y388" s="925"/>
      <c r="Z388" s="925"/>
      <c r="AA388" s="925"/>
      <c r="AB388" s="925"/>
      <c r="AC388" s="925"/>
      <c r="AD388" s="925"/>
      <c r="AE388" s="925"/>
      <c r="AF388" s="925"/>
      <c r="AG388" s="925"/>
      <c r="AH388" s="925"/>
      <c r="AI388" s="925"/>
      <c r="AJ388" s="925"/>
      <c r="AK388" s="925"/>
      <c r="AL388" s="925"/>
      <c r="AM388" s="925"/>
      <c r="AN388" s="925"/>
      <c r="AO388" s="925"/>
      <c r="AP388" s="926"/>
    </row>
    <row r="389" spans="1:42" ht="35.25" customHeight="1" outlineLevel="1">
      <c r="A389" s="895"/>
      <c r="B389" s="895"/>
      <c r="C389" s="749">
        <v>1</v>
      </c>
      <c r="D389" s="923" t="s">
        <v>108</v>
      </c>
      <c r="E389" s="84" t="s">
        <v>117</v>
      </c>
      <c r="F389" s="356">
        <f t="shared" ref="F389:F408" si="405">AB389+AE389+AH389+M389+J389</f>
        <v>0.16932530000000001</v>
      </c>
      <c r="G389" s="611"/>
      <c r="H389" s="611"/>
      <c r="I389" s="611"/>
      <c r="J389" s="701">
        <v>7.6216999999999995E-3</v>
      </c>
      <c r="K389" s="701">
        <f>J389*344.5</f>
        <v>2.6256756499999998</v>
      </c>
      <c r="L389" s="701">
        <v>2.0944618437999999E-2</v>
      </c>
      <c r="M389" s="701">
        <v>5.5011600000000008E-2</v>
      </c>
      <c r="N389" s="701">
        <f>M389*344.5</f>
        <v>18.951496200000001</v>
      </c>
      <c r="O389" s="701">
        <v>0.1554105280179795</v>
      </c>
      <c r="P389" s="356">
        <f>P391</f>
        <v>8.8909999999999996E-3</v>
      </c>
      <c r="Q389" s="355">
        <f t="shared" ref="Q389:AP389" si="406">Q391</f>
        <v>3.0629494999999998</v>
      </c>
      <c r="R389" s="356">
        <f t="shared" si="406"/>
        <v>2.9019872490138304E-2</v>
      </c>
      <c r="S389" s="356">
        <f t="shared" si="406"/>
        <v>8.8909999999999996E-3</v>
      </c>
      <c r="T389" s="355">
        <f t="shared" si="406"/>
        <v>3.0629494999999998</v>
      </c>
      <c r="U389" s="356">
        <f t="shared" si="406"/>
        <v>2.7281601293432742E-2</v>
      </c>
      <c r="V389" s="356">
        <f t="shared" si="406"/>
        <v>8.8909999999999996E-3</v>
      </c>
      <c r="W389" s="355">
        <f t="shared" si="406"/>
        <v>3.0629494999999998</v>
      </c>
      <c r="X389" s="356">
        <f t="shared" si="406"/>
        <v>2.8942101233036525E-2</v>
      </c>
      <c r="Y389" s="356">
        <f t="shared" si="406"/>
        <v>8.8909999999999996E-3</v>
      </c>
      <c r="Z389" s="355">
        <f t="shared" si="406"/>
        <v>3.0629494999999998</v>
      </c>
      <c r="AA389" s="355">
        <f t="shared" si="406"/>
        <v>2.9276225603145301E-2</v>
      </c>
      <c r="AB389" s="355">
        <f t="shared" si="406"/>
        <v>3.5563999999999998E-2</v>
      </c>
      <c r="AC389" s="355">
        <f t="shared" si="406"/>
        <v>12.251797999999999</v>
      </c>
      <c r="AD389" s="355">
        <f t="shared" si="406"/>
        <v>0.11451980061975287</v>
      </c>
      <c r="AE389" s="355">
        <f t="shared" si="406"/>
        <v>3.5563999999999998E-2</v>
      </c>
      <c r="AF389" s="355">
        <f t="shared" si="406"/>
        <v>12.251797999999999</v>
      </c>
      <c r="AG389" s="420">
        <f t="shared" si="406"/>
        <v>0.12145354947996477</v>
      </c>
      <c r="AH389" s="355">
        <f t="shared" si="406"/>
        <v>3.5563999999999998E-2</v>
      </c>
      <c r="AI389" s="355">
        <f t="shared" si="406"/>
        <v>12.251797999999999</v>
      </c>
      <c r="AJ389" s="420">
        <f t="shared" si="406"/>
        <v>0.12763243883999686</v>
      </c>
      <c r="AK389" s="355">
        <f t="shared" si="406"/>
        <v>3.5563999999999998E-2</v>
      </c>
      <c r="AL389" s="355">
        <f t="shared" si="406"/>
        <v>12.251797999999999</v>
      </c>
      <c r="AM389" s="420">
        <f t="shared" si="406"/>
        <v>0.13412713651994759</v>
      </c>
      <c r="AN389" s="355">
        <f t="shared" si="406"/>
        <v>3.5563999999999998E-2</v>
      </c>
      <c r="AO389" s="355">
        <f t="shared" si="406"/>
        <v>12.251797999999999</v>
      </c>
      <c r="AP389" s="420">
        <f t="shared" si="406"/>
        <v>0.14095435760001268</v>
      </c>
    </row>
    <row r="390" spans="1:42" ht="30.75" customHeight="1" outlineLevel="1">
      <c r="A390" s="885"/>
      <c r="B390" s="885"/>
      <c r="C390" s="720"/>
      <c r="D390" s="914"/>
      <c r="E390" s="86" t="s">
        <v>308</v>
      </c>
      <c r="F390" s="454">
        <f t="shared" si="405"/>
        <v>0</v>
      </c>
      <c r="G390" s="612"/>
      <c r="H390" s="612"/>
      <c r="I390" s="612"/>
      <c r="J390" s="702"/>
      <c r="K390" s="702"/>
      <c r="L390" s="702"/>
      <c r="M390" s="702"/>
      <c r="N390" s="702"/>
      <c r="O390" s="702"/>
      <c r="P390" s="454"/>
      <c r="Q390" s="454"/>
      <c r="R390" s="454"/>
      <c r="S390" s="454"/>
      <c r="T390" s="454"/>
      <c r="U390" s="454"/>
      <c r="V390" s="454"/>
      <c r="W390" s="454"/>
      <c r="X390" s="454"/>
      <c r="Y390" s="454"/>
      <c r="Z390" s="454"/>
      <c r="AA390" s="454"/>
      <c r="AB390" s="454"/>
      <c r="AC390" s="454"/>
      <c r="AD390" s="454"/>
      <c r="AE390" s="454"/>
      <c r="AF390" s="454"/>
      <c r="AG390" s="454"/>
      <c r="AH390" s="454"/>
      <c r="AI390" s="454"/>
      <c r="AJ390" s="454"/>
      <c r="AK390" s="454"/>
      <c r="AL390" s="454"/>
      <c r="AM390" s="454"/>
      <c r="AN390" s="454"/>
      <c r="AO390" s="454"/>
      <c r="AP390" s="454"/>
    </row>
    <row r="391" spans="1:42" ht="15" customHeight="1" outlineLevel="1">
      <c r="A391" s="912"/>
      <c r="B391" s="912"/>
      <c r="C391" s="886" t="s">
        <v>44</v>
      </c>
      <c r="D391" s="887" t="s">
        <v>379</v>
      </c>
      <c r="E391" s="270" t="s">
        <v>117</v>
      </c>
      <c r="F391" s="470">
        <f t="shared" si="405"/>
        <v>0.106692</v>
      </c>
      <c r="G391" s="610"/>
      <c r="H391" s="610"/>
      <c r="I391" s="610"/>
      <c r="J391" s="703"/>
      <c r="K391" s="703"/>
      <c r="L391" s="703"/>
      <c r="M391" s="701"/>
      <c r="N391" s="701"/>
      <c r="O391" s="701"/>
      <c r="P391" s="356">
        <v>8.8909999999999996E-3</v>
      </c>
      <c r="Q391" s="355">
        <f>P391*344.5</f>
        <v>3.0629494999999998</v>
      </c>
      <c r="R391" s="356">
        <f>P391*Тарифы!$E$4</f>
        <v>2.9019872490138304E-2</v>
      </c>
      <c r="S391" s="356">
        <v>8.8909999999999996E-3</v>
      </c>
      <c r="T391" s="355">
        <f>S391*344.5</f>
        <v>3.0629494999999998</v>
      </c>
      <c r="U391" s="356">
        <f>S391*Тарифы!$F$4</f>
        <v>2.7281601293432742E-2</v>
      </c>
      <c r="V391" s="356">
        <v>8.8909999999999996E-3</v>
      </c>
      <c r="W391" s="355">
        <f>V391*344.5</f>
        <v>3.0629494999999998</v>
      </c>
      <c r="X391" s="356">
        <f>V391*Тарифы!$G$4</f>
        <v>2.8942101233036525E-2</v>
      </c>
      <c r="Y391" s="356">
        <v>8.8909999999999996E-3</v>
      </c>
      <c r="Z391" s="355">
        <f>Y391*344.5</f>
        <v>3.0629494999999998</v>
      </c>
      <c r="AA391" s="355">
        <f>Y391*Тарифы!$H$4</f>
        <v>2.9276225603145301E-2</v>
      </c>
      <c r="AB391" s="355">
        <v>3.5563999999999998E-2</v>
      </c>
      <c r="AC391" s="355">
        <f>AB391*344.5</f>
        <v>12.251797999999999</v>
      </c>
      <c r="AD391" s="355">
        <f>R391+U391+X391+AA391</f>
        <v>0.11451980061975287</v>
      </c>
      <c r="AE391" s="355">
        <v>3.5563999999999998E-2</v>
      </c>
      <c r="AF391" s="355">
        <f>AE391*344.5</f>
        <v>12.251797999999999</v>
      </c>
      <c r="AG391" s="420">
        <f>AE391*Тарифы!$I$4</f>
        <v>0.12145354947996477</v>
      </c>
      <c r="AH391" s="355">
        <v>3.5563999999999998E-2</v>
      </c>
      <c r="AI391" s="355">
        <f>AH391*344.5</f>
        <v>12.251797999999999</v>
      </c>
      <c r="AJ391" s="420">
        <f>AH391*Тарифы!$J$4</f>
        <v>0.12763243883999686</v>
      </c>
      <c r="AK391" s="355">
        <v>3.5563999999999998E-2</v>
      </c>
      <c r="AL391" s="355">
        <f>AK391*344.5</f>
        <v>12.251797999999999</v>
      </c>
      <c r="AM391" s="420">
        <f>AK391*Тарифы!$K$4</f>
        <v>0.13412713651994759</v>
      </c>
      <c r="AN391" s="355">
        <v>3.5563999999999998E-2</v>
      </c>
      <c r="AO391" s="355">
        <f>AN391*344.5</f>
        <v>12.251797999999999</v>
      </c>
      <c r="AP391" s="420">
        <f>AN391*Тарифы!$L$4</f>
        <v>0.14095435760001268</v>
      </c>
    </row>
    <row r="392" spans="1:42" ht="15" customHeight="1" outlineLevel="1">
      <c r="A392" s="885"/>
      <c r="B392" s="885"/>
      <c r="C392" s="781"/>
      <c r="D392" s="888"/>
      <c r="E392" s="270" t="s">
        <v>308</v>
      </c>
      <c r="F392" s="448">
        <f t="shared" si="405"/>
        <v>0</v>
      </c>
      <c r="G392" s="568"/>
      <c r="H392" s="568"/>
      <c r="I392" s="568"/>
      <c r="J392" s="704"/>
      <c r="K392" s="704"/>
      <c r="L392" s="704"/>
      <c r="M392" s="704"/>
      <c r="N392" s="704"/>
      <c r="O392" s="704"/>
      <c r="P392" s="448"/>
      <c r="Q392" s="448"/>
      <c r="R392" s="448"/>
      <c r="S392" s="448"/>
      <c r="T392" s="448"/>
      <c r="U392" s="448"/>
      <c r="V392" s="448"/>
      <c r="W392" s="448"/>
      <c r="X392" s="448"/>
      <c r="Y392" s="448"/>
      <c r="Z392" s="448"/>
      <c r="AA392" s="448"/>
      <c r="AB392" s="448"/>
      <c r="AC392" s="448"/>
      <c r="AD392" s="448"/>
      <c r="AE392" s="448"/>
      <c r="AF392" s="448"/>
      <c r="AG392" s="448"/>
      <c r="AH392" s="448"/>
      <c r="AI392" s="448"/>
      <c r="AJ392" s="448"/>
      <c r="AK392" s="448"/>
      <c r="AL392" s="448"/>
      <c r="AM392" s="448"/>
      <c r="AN392" s="448"/>
      <c r="AO392" s="448"/>
      <c r="AP392" s="448"/>
    </row>
    <row r="393" spans="1:42" ht="15" customHeight="1" outlineLevel="1">
      <c r="A393" s="912"/>
      <c r="B393" s="912"/>
      <c r="C393" s="720">
        <v>2</v>
      </c>
      <c r="D393" s="883" t="s">
        <v>109</v>
      </c>
      <c r="E393" s="121" t="s">
        <v>117</v>
      </c>
      <c r="F393" s="222">
        <f t="shared" si="405"/>
        <v>0</v>
      </c>
      <c r="G393" s="568"/>
      <c r="H393" s="568"/>
      <c r="I393" s="568"/>
      <c r="J393" s="704"/>
      <c r="K393" s="704"/>
      <c r="L393" s="704"/>
      <c r="M393" s="704"/>
      <c r="N393" s="704"/>
      <c r="O393" s="704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</row>
    <row r="394" spans="1:42" ht="15" customHeight="1" outlineLevel="1">
      <c r="A394" s="885"/>
      <c r="B394" s="885"/>
      <c r="C394" s="720"/>
      <c r="D394" s="883"/>
      <c r="E394" s="121" t="s">
        <v>308</v>
      </c>
      <c r="F394" s="214">
        <f t="shared" si="405"/>
        <v>0</v>
      </c>
      <c r="G394" s="577"/>
      <c r="H394" s="577"/>
      <c r="I394" s="577"/>
      <c r="J394" s="705"/>
      <c r="K394" s="705"/>
      <c r="L394" s="705"/>
      <c r="M394" s="705"/>
      <c r="N394" s="705"/>
      <c r="O394" s="705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</row>
    <row r="395" spans="1:42" ht="25.5" customHeight="1" outlineLevel="1">
      <c r="A395" s="912"/>
      <c r="B395" s="912"/>
      <c r="C395" s="720">
        <v>3</v>
      </c>
      <c r="D395" s="915" t="s">
        <v>110</v>
      </c>
      <c r="E395" s="121" t="s">
        <v>117</v>
      </c>
      <c r="F395" s="214">
        <f t="shared" si="405"/>
        <v>0</v>
      </c>
      <c r="G395" s="577"/>
      <c r="H395" s="577"/>
      <c r="I395" s="577"/>
      <c r="J395" s="705"/>
      <c r="K395" s="705"/>
      <c r="L395" s="705"/>
      <c r="M395" s="705"/>
      <c r="N395" s="705"/>
      <c r="O395" s="705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</row>
    <row r="396" spans="1:42" ht="25.5" customHeight="1" outlineLevel="1">
      <c r="A396" s="885"/>
      <c r="B396" s="885"/>
      <c r="C396" s="720"/>
      <c r="D396" s="915"/>
      <c r="E396" s="121" t="s">
        <v>308</v>
      </c>
      <c r="F396" s="214">
        <f t="shared" si="405"/>
        <v>0</v>
      </c>
      <c r="G396" s="577"/>
      <c r="H396" s="577"/>
      <c r="I396" s="577"/>
      <c r="J396" s="705"/>
      <c r="K396" s="705"/>
      <c r="L396" s="705"/>
      <c r="M396" s="705"/>
      <c r="N396" s="705"/>
      <c r="O396" s="705"/>
      <c r="P396" s="214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</row>
    <row r="397" spans="1:42" s="220" customFormat="1" ht="25.5" customHeight="1" outlineLevel="1">
      <c r="A397" s="603"/>
      <c r="B397" s="603"/>
      <c r="C397" s="720">
        <v>4</v>
      </c>
      <c r="D397" s="883" t="s">
        <v>111</v>
      </c>
      <c r="E397" s="121" t="s">
        <v>117</v>
      </c>
      <c r="F397" s="214">
        <f t="shared" si="405"/>
        <v>0</v>
      </c>
      <c r="G397" s="577"/>
      <c r="H397" s="577"/>
      <c r="I397" s="577"/>
      <c r="J397" s="705"/>
      <c r="K397" s="705"/>
      <c r="L397" s="705"/>
      <c r="M397" s="705"/>
      <c r="N397" s="705"/>
      <c r="O397" s="705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</row>
    <row r="398" spans="1:42" s="220" customFormat="1" ht="25.5" customHeight="1" outlineLevel="1">
      <c r="A398" s="603"/>
      <c r="B398" s="603"/>
      <c r="C398" s="720"/>
      <c r="D398" s="883"/>
      <c r="E398" s="121" t="s">
        <v>308</v>
      </c>
      <c r="F398" s="214">
        <f t="shared" si="405"/>
        <v>0</v>
      </c>
      <c r="G398" s="577"/>
      <c r="H398" s="577"/>
      <c r="I398" s="577"/>
      <c r="J398" s="705"/>
      <c r="K398" s="705"/>
      <c r="L398" s="705"/>
      <c r="M398" s="705"/>
      <c r="N398" s="705"/>
      <c r="O398" s="705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</row>
    <row r="399" spans="1:42" s="220" customFormat="1" ht="25.5" customHeight="1" outlineLevel="1">
      <c r="A399" s="603"/>
      <c r="B399" s="603"/>
      <c r="C399" s="602">
        <v>5</v>
      </c>
      <c r="D399" s="471" t="s">
        <v>353</v>
      </c>
      <c r="E399" s="121" t="s">
        <v>117</v>
      </c>
      <c r="F399" s="356">
        <f t="shared" si="405"/>
        <v>81.92118585819739</v>
      </c>
      <c r="G399" s="611"/>
      <c r="H399" s="611"/>
      <c r="I399" s="611"/>
      <c r="J399" s="701">
        <v>30.750304858197396</v>
      </c>
      <c r="K399" s="701">
        <f>J399*344.5</f>
        <v>10593.480023649003</v>
      </c>
      <c r="L399" s="701">
        <v>101.48990637800992</v>
      </c>
      <c r="M399" s="701">
        <f t="shared" ref="M399:O399" si="407">M400+M401</f>
        <v>5.9578870000000013</v>
      </c>
      <c r="N399" s="701">
        <f t="shared" si="407"/>
        <v>2052.4920715000003</v>
      </c>
      <c r="O399" s="701">
        <f t="shared" si="407"/>
        <v>17.125543892505689</v>
      </c>
      <c r="P399" s="356">
        <f>P400+P401</f>
        <v>3.6817010000000003</v>
      </c>
      <c r="Q399" s="355">
        <f t="shared" ref="Q399" si="408">Q400+Q401</f>
        <v>1268.3459945000002</v>
      </c>
      <c r="R399" s="356">
        <f t="shared" ref="R399" si="409">R400+R401</f>
        <v>13.629582112480922</v>
      </c>
      <c r="S399" s="356">
        <f t="shared" ref="S399" si="410">S400+S401</f>
        <v>2.5229689999999998</v>
      </c>
      <c r="T399" s="355">
        <f t="shared" ref="T399" si="411">T400+T401</f>
        <v>869.16282049999995</v>
      </c>
      <c r="U399" s="356">
        <f t="shared" ref="U399" si="412">U400+U401</f>
        <v>8.8429771181415386</v>
      </c>
      <c r="V399" s="356">
        <f t="shared" ref="V399" si="413">V400+V401</f>
        <v>2.9155739999999999</v>
      </c>
      <c r="W399" s="355">
        <f t="shared" ref="W399" si="414">W400+W401</f>
        <v>1004.4152429999999</v>
      </c>
      <c r="X399" s="356">
        <f t="shared" ref="X399" si="415">X400+X401</f>
        <v>10.803830920835528</v>
      </c>
      <c r="Y399" s="356">
        <f t="shared" ref="Y399" si="416">Y400+Y401</f>
        <v>2.028267</v>
      </c>
      <c r="Z399" s="355">
        <f t="shared" ref="Z399" si="417">Z400+Z401</f>
        <v>698.73798150000005</v>
      </c>
      <c r="AA399" s="355">
        <f t="shared" ref="AA399" si="418">AA400+AA401</f>
        <v>7.5715635662019638</v>
      </c>
      <c r="AB399" s="355">
        <f t="shared" ref="AB399" si="419">AB400+AB401</f>
        <v>11.148510999999999</v>
      </c>
      <c r="AC399" s="355">
        <f t="shared" ref="AC399" si="420">AC400+AC401</f>
        <v>3840.6620395</v>
      </c>
      <c r="AD399" s="355">
        <f t="shared" ref="AD399" si="421">AD400+AD401</f>
        <v>40.847953717659948</v>
      </c>
      <c r="AE399" s="355">
        <f t="shared" ref="AE399" si="422">AE400+AE401</f>
        <v>14.187802999999999</v>
      </c>
      <c r="AF399" s="355">
        <f t="shared" ref="AF399" si="423">AF400+AF401</f>
        <v>4887.6981335</v>
      </c>
      <c r="AG399" s="420">
        <f t="shared" ref="AG399" si="424">AG400+AG401</f>
        <v>54.88749333640034</v>
      </c>
      <c r="AH399" s="355">
        <f t="shared" ref="AH399" si="425">AH400+AH401</f>
        <v>19.87668</v>
      </c>
      <c r="AI399" s="355">
        <f t="shared" ref="AI399" si="426">AI400+AI401</f>
        <v>6847.5162599999985</v>
      </c>
      <c r="AJ399" s="420">
        <f t="shared" ref="AJ399" si="427">AJ400+AJ401</f>
        <v>80.824872380268744</v>
      </c>
      <c r="AK399" s="355">
        <f t="shared" ref="AK399" si="428">AK400+AK401</f>
        <v>24.751035000000002</v>
      </c>
      <c r="AL399" s="355">
        <f t="shared" ref="AL399" si="429">AL400+AL401</f>
        <v>8526.7315575000011</v>
      </c>
      <c r="AM399" s="420">
        <f t="shared" ref="AM399" si="430">AM400+AM401</f>
        <v>105.73416552580343</v>
      </c>
      <c r="AN399" s="355">
        <f t="shared" ref="AN399" si="431">AN400+AN401</f>
        <v>27.162174999999998</v>
      </c>
      <c r="AO399" s="355">
        <f t="shared" ref="AO399" si="432">AO400+AO401</f>
        <v>9357.3692874999997</v>
      </c>
      <c r="AP399" s="420">
        <f t="shared" ref="AP399" si="433">AP400+AP401</f>
        <v>121.89507765623493</v>
      </c>
    </row>
    <row r="400" spans="1:42" s="220" customFormat="1" ht="25.5" customHeight="1" outlineLevel="1">
      <c r="A400" s="603"/>
      <c r="B400" s="603"/>
      <c r="C400" s="493" t="s">
        <v>91</v>
      </c>
      <c r="D400" s="486" t="s">
        <v>426</v>
      </c>
      <c r="E400" s="488" t="s">
        <v>117</v>
      </c>
      <c r="F400" s="570">
        <f t="shared" si="405"/>
        <v>31.977475999999996</v>
      </c>
      <c r="G400" s="570"/>
      <c r="H400" s="570"/>
      <c r="I400" s="570"/>
      <c r="J400" s="703"/>
      <c r="K400" s="703"/>
      <c r="L400" s="703"/>
      <c r="M400" s="701">
        <v>5.9578870000000013</v>
      </c>
      <c r="N400" s="703">
        <f>M400*344.5</f>
        <v>2052.4920715000003</v>
      </c>
      <c r="O400" s="701">
        <v>17.125543892505689</v>
      </c>
      <c r="P400" s="356">
        <v>3.6817010000000003</v>
      </c>
      <c r="Q400" s="355">
        <f>P400*344.5</f>
        <v>1268.3459945000002</v>
      </c>
      <c r="R400" s="356">
        <f>(P400*Тарифы!$E$4)+(P400*0.15*Тарифы!$E$8)</f>
        <v>13.629582112480922</v>
      </c>
      <c r="S400" s="356">
        <v>2.5229689999999998</v>
      </c>
      <c r="T400" s="355">
        <f>S400*344.5</f>
        <v>869.16282049999995</v>
      </c>
      <c r="U400" s="356">
        <f>(S400*Тарифы!$F$4)+(S400*0.15*Тарифы!$F$8)</f>
        <v>8.8429771181415386</v>
      </c>
      <c r="V400" s="356">
        <v>2.9155739999999999</v>
      </c>
      <c r="W400" s="355">
        <f>V400*344.5</f>
        <v>1004.4152429999999</v>
      </c>
      <c r="X400" s="356">
        <f>V400*Тарифы!$G$4+V400*0.15*Тарифы!$G$8</f>
        <v>10.803830920835528</v>
      </c>
      <c r="Y400" s="356">
        <v>1.5914520000000001</v>
      </c>
      <c r="Z400" s="355">
        <f>Y400*344.5</f>
        <v>548.25521400000002</v>
      </c>
      <c r="AA400" s="355">
        <f>Y400*Тарифы!$H$4+Y400*0.15*Тарифы!$H$8</f>
        <v>5.9409239417489159</v>
      </c>
      <c r="AB400" s="355">
        <v>10.711696</v>
      </c>
      <c r="AC400" s="355">
        <f>AB400*344.5</f>
        <v>3690.1792719999999</v>
      </c>
      <c r="AD400" s="355">
        <f>R400+U400+X400+AA400</f>
        <v>39.217314093206902</v>
      </c>
      <c r="AE400" s="355">
        <v>7.357221</v>
      </c>
      <c r="AF400" s="355">
        <f>AE400*344.5</f>
        <v>2534.5626345000001</v>
      </c>
      <c r="AG400" s="420">
        <f>AE400*Тарифы!$I$4+AE400*0.15*Тарифы!$I$8</f>
        <v>28.462434854214191</v>
      </c>
      <c r="AH400" s="355">
        <v>7.9506719999999991</v>
      </c>
      <c r="AI400" s="355">
        <f>AH400*344.5</f>
        <v>2739.0065039999995</v>
      </c>
      <c r="AJ400" s="355">
        <f>AH400*Тарифы!$J$4+AH400*0.15*Тарифы!$J$8</f>
        <v>32.329948952107493</v>
      </c>
      <c r="AK400" s="355">
        <v>8.5598430000000008</v>
      </c>
      <c r="AL400" s="355">
        <f>AK400*344.5</f>
        <v>2948.8659135000003</v>
      </c>
      <c r="AM400" s="420">
        <f>AK400*Тарифы!$K$4+AK400*0.15*Тарифы!$K$8</f>
        <v>36.566869087975107</v>
      </c>
      <c r="AN400" s="355">
        <v>9.3900849999999991</v>
      </c>
      <c r="AO400" s="355">
        <f>AN400*344.5</f>
        <v>3234.8842824999997</v>
      </c>
      <c r="AP400" s="420">
        <f>AN400*Тарифы!$L$4+AN400*0.15*Тарифы!$L$8</f>
        <v>42.139671814707285</v>
      </c>
    </row>
    <row r="401" spans="1:42" s="220" customFormat="1" ht="25.5" customHeight="1" outlineLevel="1">
      <c r="A401" s="603"/>
      <c r="B401" s="603"/>
      <c r="C401" s="493" t="s">
        <v>92</v>
      </c>
      <c r="D401" s="486" t="s">
        <v>427</v>
      </c>
      <c r="E401" s="488" t="s">
        <v>117</v>
      </c>
      <c r="F401" s="570">
        <f t="shared" si="405"/>
        <v>19.193404999999998</v>
      </c>
      <c r="G401" s="570"/>
      <c r="H401" s="570"/>
      <c r="I401" s="570"/>
      <c r="J401" s="703"/>
      <c r="K401" s="703"/>
      <c r="L401" s="703"/>
      <c r="M401" s="703"/>
      <c r="N401" s="703"/>
      <c r="O401" s="703"/>
      <c r="P401" s="355"/>
      <c r="Q401" s="355">
        <f>P401*344.5</f>
        <v>0</v>
      </c>
      <c r="R401" s="356">
        <f>(P401*Тарифы!$E$4)+(P401*0.15*Тарифы!$E$8)</f>
        <v>0</v>
      </c>
      <c r="S401" s="355"/>
      <c r="T401" s="355">
        <f>S401*344.5</f>
        <v>0</v>
      </c>
      <c r="U401" s="356">
        <f>(S401*Тарифы!$F$4)+(S401*0.15*Тарифы!$F$8)</f>
        <v>0</v>
      </c>
      <c r="V401" s="355"/>
      <c r="W401" s="355">
        <f>V401*344.5</f>
        <v>0</v>
      </c>
      <c r="X401" s="356">
        <f>V401*Тарифы!$G$4+V401*0.15*Тарифы!$G$8</f>
        <v>0</v>
      </c>
      <c r="Y401" s="355">
        <v>0.43681500000000001</v>
      </c>
      <c r="Z401" s="355">
        <f>Y401*344.5</f>
        <v>150.48276749999999</v>
      </c>
      <c r="AA401" s="355">
        <f>Y401*Тарифы!$H$4+Y401*0.15*Тарифы!$H$8</f>
        <v>1.6306396244530481</v>
      </c>
      <c r="AB401" s="355">
        <f>P401+S401+V401+Y401</f>
        <v>0.43681500000000001</v>
      </c>
      <c r="AC401" s="355">
        <f>AB401*344.5</f>
        <v>150.48276749999999</v>
      </c>
      <c r="AD401" s="355">
        <f>R401+U401+X401+AA401</f>
        <v>1.6306396244530481</v>
      </c>
      <c r="AE401" s="355">
        <v>6.8305819999999997</v>
      </c>
      <c r="AF401" s="355">
        <f>AE401*344.5</f>
        <v>2353.135499</v>
      </c>
      <c r="AG401" s="355">
        <f>AE401*Тарифы!$I$4+AE401*0.15*Тарифы!$I$8</f>
        <v>26.425058482186152</v>
      </c>
      <c r="AH401" s="355">
        <v>11.926007999999999</v>
      </c>
      <c r="AI401" s="355">
        <f>AH401*344.5</f>
        <v>4108.5097559999995</v>
      </c>
      <c r="AJ401" s="355">
        <f>AH401*Тарифы!$J$4+AH401*0.15*Тарифы!$J$8</f>
        <v>48.494923428161243</v>
      </c>
      <c r="AK401" s="355">
        <v>16.191192000000001</v>
      </c>
      <c r="AL401" s="355">
        <f>AK401*344.5</f>
        <v>5577.8656440000004</v>
      </c>
      <c r="AM401" s="355">
        <f>AK401*Тарифы!$K$4+AK401*0.15*Тарифы!$K$8</f>
        <v>69.167296437828327</v>
      </c>
      <c r="AN401" s="355">
        <v>17.772089999999999</v>
      </c>
      <c r="AO401" s="355">
        <f>AN401*344.5</f>
        <v>6122.4850049999995</v>
      </c>
      <c r="AP401" s="420">
        <f>AN401*Тарифы!$L$4+AN401*0.15*Тарифы!$L$8</f>
        <v>79.755405841527647</v>
      </c>
    </row>
    <row r="402" spans="1:42" s="220" customFormat="1" ht="25.5" customHeight="1" outlineLevel="1">
      <c r="A402" s="603"/>
      <c r="B402" s="603"/>
      <c r="C402" s="720">
        <v>6</v>
      </c>
      <c r="D402" s="883" t="s">
        <v>112</v>
      </c>
      <c r="E402" s="121" t="s">
        <v>117</v>
      </c>
      <c r="F402" s="214">
        <f t="shared" si="405"/>
        <v>0</v>
      </c>
      <c r="G402" s="577"/>
      <c r="H402" s="577"/>
      <c r="I402" s="577"/>
      <c r="J402" s="705"/>
      <c r="K402" s="705"/>
      <c r="L402" s="705"/>
      <c r="M402" s="705"/>
      <c r="N402" s="705"/>
      <c r="O402" s="705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</row>
    <row r="403" spans="1:42" outlineLevel="1">
      <c r="A403" s="214"/>
      <c r="B403" s="214"/>
      <c r="C403" s="720"/>
      <c r="D403" s="883"/>
      <c r="E403" s="121" t="s">
        <v>308</v>
      </c>
      <c r="F403" s="214">
        <f t="shared" si="405"/>
        <v>0</v>
      </c>
      <c r="G403" s="577"/>
      <c r="H403" s="577"/>
      <c r="I403" s="577"/>
      <c r="J403" s="705"/>
      <c r="K403" s="705"/>
      <c r="L403" s="705"/>
      <c r="M403" s="705"/>
      <c r="N403" s="705"/>
      <c r="O403" s="705"/>
      <c r="P403" s="214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</row>
    <row r="404" spans="1:42" ht="30" customHeight="1" outlineLevel="1">
      <c r="A404" s="912"/>
      <c r="B404" s="912"/>
      <c r="C404" s="720">
        <v>7</v>
      </c>
      <c r="D404" s="883" t="s">
        <v>113</v>
      </c>
      <c r="E404" s="121" t="s">
        <v>117</v>
      </c>
      <c r="F404" s="356">
        <f t="shared" si="405"/>
        <v>0.37679699999999999</v>
      </c>
      <c r="G404" s="611"/>
      <c r="H404" s="611"/>
      <c r="I404" s="611"/>
      <c r="J404" s="701">
        <f t="shared" ref="J404:O404" si="434">J406</f>
        <v>4.1679800000000003E-2</v>
      </c>
      <c r="K404" s="701">
        <f t="shared" si="434"/>
        <v>14.358691100000001</v>
      </c>
      <c r="L404" s="701">
        <f t="shared" si="434"/>
        <v>0.128309578321777</v>
      </c>
      <c r="M404" s="701">
        <f t="shared" si="434"/>
        <v>3.7227200000000002E-2</v>
      </c>
      <c r="N404" s="701">
        <f t="shared" si="434"/>
        <v>12.8247704</v>
      </c>
      <c r="O404" s="701">
        <f t="shared" si="434"/>
        <v>0.10349114347899654</v>
      </c>
      <c r="P404" s="356">
        <f>P406</f>
        <v>0</v>
      </c>
      <c r="Q404" s="356">
        <f t="shared" ref="Q404:AP404" si="435">Q406</f>
        <v>0</v>
      </c>
      <c r="R404" s="356">
        <f t="shared" si="435"/>
        <v>0</v>
      </c>
      <c r="S404" s="356">
        <f t="shared" si="435"/>
        <v>1.2251999999999999E-2</v>
      </c>
      <c r="T404" s="356">
        <f t="shared" si="435"/>
        <v>4.2208139999999998</v>
      </c>
      <c r="U404" s="356">
        <f t="shared" si="435"/>
        <v>3.7594666409530755E-2</v>
      </c>
      <c r="V404" s="356">
        <f t="shared" si="435"/>
        <v>3.9722E-2</v>
      </c>
      <c r="W404" s="356">
        <f t="shared" si="435"/>
        <v>13.684229</v>
      </c>
      <c r="X404" s="356">
        <f t="shared" si="435"/>
        <v>0.12930358173193982</v>
      </c>
      <c r="Y404" s="356">
        <f t="shared" si="435"/>
        <v>4.6171999999999998E-2</v>
      </c>
      <c r="Z404" s="356">
        <f t="shared" si="435"/>
        <v>15.906253999999999</v>
      </c>
      <c r="AA404" s="356">
        <f t="shared" si="435"/>
        <v>0.15203485418382912</v>
      </c>
      <c r="AB404" s="356">
        <f t="shared" si="435"/>
        <v>9.8145999999999997E-2</v>
      </c>
      <c r="AC404" s="356">
        <f t="shared" si="435"/>
        <v>33.811296999999996</v>
      </c>
      <c r="AD404" s="356">
        <f t="shared" si="435"/>
        <v>0.3189331023252997</v>
      </c>
      <c r="AE404" s="356">
        <f t="shared" si="435"/>
        <v>9.9292999999999992E-2</v>
      </c>
      <c r="AF404" s="356">
        <f t="shared" si="435"/>
        <v>34.206438499999997</v>
      </c>
      <c r="AG404" s="356">
        <f t="shared" si="435"/>
        <v>0.33909254550990164</v>
      </c>
      <c r="AH404" s="356">
        <f t="shared" si="435"/>
        <v>0.10045099999999998</v>
      </c>
      <c r="AI404" s="356">
        <f t="shared" si="435"/>
        <v>34.605369499999995</v>
      </c>
      <c r="AJ404" s="356">
        <f t="shared" si="435"/>
        <v>0.36049955330999106</v>
      </c>
      <c r="AK404" s="356">
        <f t="shared" si="435"/>
        <v>0.10162099999999999</v>
      </c>
      <c r="AL404" s="356">
        <f t="shared" si="435"/>
        <v>35.008434499999993</v>
      </c>
      <c r="AM404" s="356">
        <f t="shared" si="435"/>
        <v>0.38325648802985024</v>
      </c>
      <c r="AN404" s="356">
        <f t="shared" si="435"/>
        <v>0.10280999999999998</v>
      </c>
      <c r="AO404" s="356">
        <f t="shared" si="435"/>
        <v>35.418044999999992</v>
      </c>
      <c r="AP404" s="356">
        <f t="shared" si="435"/>
        <v>0.40747715400003665</v>
      </c>
    </row>
    <row r="405" spans="1:42" ht="34.5" customHeight="1" outlineLevel="1">
      <c r="A405" s="885"/>
      <c r="B405" s="885"/>
      <c r="C405" s="720"/>
      <c r="D405" s="883"/>
      <c r="E405" s="121" t="s">
        <v>308</v>
      </c>
      <c r="F405" s="454">
        <f t="shared" si="405"/>
        <v>0</v>
      </c>
      <c r="G405" s="612"/>
      <c r="H405" s="612"/>
      <c r="I405" s="612"/>
      <c r="J405" s="702"/>
      <c r="K405" s="702"/>
      <c r="L405" s="702"/>
      <c r="M405" s="702"/>
      <c r="N405" s="702"/>
      <c r="O405" s="702"/>
      <c r="P405" s="454"/>
      <c r="Q405" s="454"/>
      <c r="R405" s="454"/>
      <c r="S405" s="454"/>
      <c r="T405" s="454"/>
      <c r="U405" s="454"/>
      <c r="V405" s="454"/>
      <c r="W405" s="454"/>
      <c r="X405" s="454"/>
      <c r="Y405" s="454"/>
      <c r="Z405" s="454"/>
      <c r="AA405" s="454"/>
      <c r="AB405" s="454"/>
      <c r="AC405" s="454"/>
      <c r="AD405" s="454"/>
      <c r="AE405" s="454"/>
      <c r="AF405" s="454"/>
      <c r="AG405" s="454"/>
      <c r="AH405" s="454"/>
      <c r="AI405" s="454"/>
      <c r="AJ405" s="454"/>
      <c r="AK405" s="454"/>
      <c r="AL405" s="454"/>
      <c r="AM405" s="454"/>
      <c r="AN405" s="454"/>
      <c r="AO405" s="454"/>
      <c r="AP405" s="454"/>
    </row>
    <row r="406" spans="1:42" ht="15" customHeight="1" outlineLevel="1">
      <c r="A406" s="912"/>
      <c r="B406" s="912"/>
      <c r="C406" s="881" t="s">
        <v>174</v>
      </c>
      <c r="D406" s="883" t="s">
        <v>428</v>
      </c>
      <c r="E406" s="496" t="s">
        <v>117</v>
      </c>
      <c r="F406" s="470">
        <f t="shared" si="405"/>
        <v>0.37679699999999999</v>
      </c>
      <c r="G406" s="610"/>
      <c r="H406" s="610"/>
      <c r="I406" s="610"/>
      <c r="J406" s="703">
        <f>0.0334975+0.0081823</f>
        <v>4.1679800000000003E-2</v>
      </c>
      <c r="K406" s="703">
        <f>J406*344.5</f>
        <v>14.358691100000001</v>
      </c>
      <c r="L406" s="703">
        <f>0.10312065466825+0.025188923653527</f>
        <v>0.128309578321777</v>
      </c>
      <c r="M406" s="701">
        <v>3.7227200000000002E-2</v>
      </c>
      <c r="N406" s="701">
        <f>M406*344.5</f>
        <v>12.8247704</v>
      </c>
      <c r="O406" s="701">
        <v>0.10349114347899654</v>
      </c>
      <c r="P406" s="356"/>
      <c r="Q406" s="355">
        <f>P406*344.5</f>
        <v>0</v>
      </c>
      <c r="R406" s="356">
        <f>P406*Тарифы!$E$4</f>
        <v>0</v>
      </c>
      <c r="S406" s="356">
        <v>1.2251999999999999E-2</v>
      </c>
      <c r="T406" s="355">
        <f>S406*344.5</f>
        <v>4.2208139999999998</v>
      </c>
      <c r="U406" s="356">
        <f>S406*Тарифы!$F$4</f>
        <v>3.7594666409530755E-2</v>
      </c>
      <c r="V406" s="356">
        <v>3.9722E-2</v>
      </c>
      <c r="W406" s="355">
        <f>V406*344.5</f>
        <v>13.684229</v>
      </c>
      <c r="X406" s="356">
        <f>V406*Тарифы!$G$4</f>
        <v>0.12930358173193982</v>
      </c>
      <c r="Y406" s="356">
        <v>4.6171999999999998E-2</v>
      </c>
      <c r="Z406" s="355">
        <f>Y406*344.5</f>
        <v>15.906253999999999</v>
      </c>
      <c r="AA406" s="355">
        <f>Y406*Тарифы!$H$4</f>
        <v>0.15203485418382912</v>
      </c>
      <c r="AB406" s="355">
        <v>9.8145999999999997E-2</v>
      </c>
      <c r="AC406" s="355">
        <f>AB406*344.5</f>
        <v>33.811296999999996</v>
      </c>
      <c r="AD406" s="355">
        <f>R406+U406+X406+AA406</f>
        <v>0.3189331023252997</v>
      </c>
      <c r="AE406" s="355">
        <v>9.9292999999999992E-2</v>
      </c>
      <c r="AF406" s="355">
        <v>34.206438499999997</v>
      </c>
      <c r="AG406" s="420">
        <v>0.33909254550990164</v>
      </c>
      <c r="AH406" s="355">
        <v>0.10045099999999998</v>
      </c>
      <c r="AI406" s="355">
        <v>34.605369499999995</v>
      </c>
      <c r="AJ406" s="420">
        <v>0.36049955330999106</v>
      </c>
      <c r="AK406" s="355">
        <v>0.10162099999999999</v>
      </c>
      <c r="AL406" s="355">
        <v>35.008434499999993</v>
      </c>
      <c r="AM406" s="420">
        <v>0.38325648802985024</v>
      </c>
      <c r="AN406" s="355">
        <v>0.10280999999999998</v>
      </c>
      <c r="AO406" s="355">
        <v>35.418044999999992</v>
      </c>
      <c r="AP406" s="420">
        <v>0.40747715400003665</v>
      </c>
    </row>
    <row r="407" spans="1:42" ht="15" customHeight="1" outlineLevel="1">
      <c r="A407" s="885"/>
      <c r="B407" s="885"/>
      <c r="C407" s="882"/>
      <c r="D407" s="883"/>
      <c r="E407" s="496" t="s">
        <v>308</v>
      </c>
      <c r="F407" s="577">
        <f t="shared" si="405"/>
        <v>0</v>
      </c>
      <c r="G407" s="577"/>
      <c r="H407" s="577"/>
      <c r="I407" s="577"/>
      <c r="J407" s="705"/>
      <c r="K407" s="705"/>
      <c r="L407" s="705"/>
      <c r="M407" s="705"/>
      <c r="N407" s="705"/>
      <c r="O407" s="705"/>
      <c r="P407" s="577"/>
      <c r="Q407" s="577"/>
      <c r="R407" s="577"/>
      <c r="S407" s="577"/>
      <c r="T407" s="577"/>
      <c r="U407" s="577"/>
      <c r="V407" s="577"/>
      <c r="W407" s="577"/>
      <c r="X407" s="577"/>
      <c r="Y407" s="577"/>
      <c r="Z407" s="577"/>
      <c r="AA407" s="577"/>
      <c r="AB407" s="577"/>
      <c r="AC407" s="577"/>
      <c r="AD407" s="577"/>
      <c r="AE407" s="577"/>
      <c r="AF407" s="577"/>
      <c r="AG407" s="577"/>
      <c r="AH407" s="577"/>
      <c r="AI407" s="577"/>
      <c r="AJ407" s="577"/>
      <c r="AK407" s="577"/>
      <c r="AL407" s="577"/>
      <c r="AM407" s="577"/>
      <c r="AN407" s="577"/>
      <c r="AO407" s="577"/>
      <c r="AP407" s="577"/>
    </row>
    <row r="408" spans="1:42" s="116" customFormat="1" ht="63" outlineLevel="1">
      <c r="A408" s="603"/>
      <c r="B408" s="603"/>
      <c r="C408" s="357">
        <v>8</v>
      </c>
      <c r="D408" s="604" t="s">
        <v>314</v>
      </c>
      <c r="E408" s="121" t="s">
        <v>308</v>
      </c>
      <c r="F408" s="214">
        <f t="shared" si="405"/>
        <v>0</v>
      </c>
      <c r="G408" s="577"/>
      <c r="H408" s="577"/>
      <c r="I408" s="577"/>
      <c r="J408" s="705"/>
      <c r="K408" s="705"/>
      <c r="L408" s="705"/>
      <c r="M408" s="705"/>
      <c r="N408" s="705"/>
      <c r="O408" s="705"/>
      <c r="P408" s="214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</row>
    <row r="409" spans="1:42" ht="16.5" outlineLevel="1" thickBot="1">
      <c r="A409" s="119"/>
      <c r="B409" s="119"/>
      <c r="C409" s="119"/>
      <c r="D409" s="25" t="s">
        <v>13</v>
      </c>
      <c r="E409" s="119"/>
      <c r="F409" s="91">
        <f t="shared" ref="F409:O409" si="436">F389+F399+F404</f>
        <v>82.467308158197383</v>
      </c>
      <c r="G409" s="609"/>
      <c r="H409" s="609"/>
      <c r="I409" s="609"/>
      <c r="J409" s="91">
        <f t="shared" si="436"/>
        <v>30.799606358197398</v>
      </c>
      <c r="K409" s="91">
        <f t="shared" si="436"/>
        <v>10610.464390399004</v>
      </c>
      <c r="L409" s="91">
        <f t="shared" si="436"/>
        <v>101.63916057476969</v>
      </c>
      <c r="M409" s="91">
        <f t="shared" si="436"/>
        <v>6.0501258000000018</v>
      </c>
      <c r="N409" s="91">
        <f t="shared" si="436"/>
        <v>2084.2683381000002</v>
      </c>
      <c r="O409" s="91">
        <f t="shared" si="436"/>
        <v>17.384445564002668</v>
      </c>
      <c r="P409" s="91">
        <f>P389+P399+P404</f>
        <v>3.6905920000000005</v>
      </c>
      <c r="Q409" s="91">
        <f t="shared" ref="Q409:AP409" si="437">Q389+Q399+Q404</f>
        <v>1271.4089440000002</v>
      </c>
      <c r="R409" s="91">
        <f t="shared" si="437"/>
        <v>13.65860198497106</v>
      </c>
      <c r="S409" s="119">
        <f t="shared" si="437"/>
        <v>2.5441120000000002</v>
      </c>
      <c r="T409" s="91">
        <f t="shared" si="437"/>
        <v>876.44658399999992</v>
      </c>
      <c r="U409" s="91">
        <f t="shared" si="437"/>
        <v>8.9078533858445024</v>
      </c>
      <c r="V409" s="119">
        <f t="shared" si="437"/>
        <v>2.9641869999999999</v>
      </c>
      <c r="W409" s="91">
        <f t="shared" si="437"/>
        <v>1021.1624214999998</v>
      </c>
      <c r="X409" s="91">
        <f t="shared" si="437"/>
        <v>10.962076603800504</v>
      </c>
      <c r="Y409" s="119">
        <f t="shared" si="437"/>
        <v>2.0833300000000001</v>
      </c>
      <c r="Z409" s="91">
        <f t="shared" si="437"/>
        <v>717.70718499999998</v>
      </c>
      <c r="AA409" s="91">
        <f t="shared" si="437"/>
        <v>7.7528746459889382</v>
      </c>
      <c r="AB409" s="119">
        <f t="shared" si="437"/>
        <v>11.282221</v>
      </c>
      <c r="AC409" s="91">
        <f t="shared" si="437"/>
        <v>3886.7251345</v>
      </c>
      <c r="AD409" s="91">
        <f t="shared" si="437"/>
        <v>41.281406620604997</v>
      </c>
      <c r="AE409" s="119">
        <f t="shared" si="437"/>
        <v>14.322659999999999</v>
      </c>
      <c r="AF409" s="91">
        <f t="shared" si="437"/>
        <v>4934.1563700000006</v>
      </c>
      <c r="AG409" s="91">
        <f t="shared" si="437"/>
        <v>55.348039431390205</v>
      </c>
      <c r="AH409" s="119">
        <f t="shared" si="437"/>
        <v>20.012695000000001</v>
      </c>
      <c r="AI409" s="91">
        <f t="shared" si="437"/>
        <v>6894.3734274999988</v>
      </c>
      <c r="AJ409" s="91">
        <f t="shared" si="437"/>
        <v>81.313004372418732</v>
      </c>
      <c r="AK409" s="119">
        <f t="shared" si="437"/>
        <v>24.888220000000004</v>
      </c>
      <c r="AL409" s="91">
        <f t="shared" si="437"/>
        <v>8573.99179</v>
      </c>
      <c r="AM409" s="91">
        <f t="shared" si="437"/>
        <v>106.25154915035323</v>
      </c>
      <c r="AN409" s="119">
        <f t="shared" si="437"/>
        <v>27.300549</v>
      </c>
      <c r="AO409" s="91">
        <f t="shared" si="437"/>
        <v>9405.0391304999994</v>
      </c>
      <c r="AP409" s="91">
        <f t="shared" si="437"/>
        <v>122.44350916783497</v>
      </c>
    </row>
    <row r="410" spans="1:42" ht="15.75" thickBot="1">
      <c r="A410" s="924" t="s">
        <v>439</v>
      </c>
      <c r="B410" s="925"/>
      <c r="C410" s="925"/>
      <c r="D410" s="925"/>
      <c r="E410" s="925"/>
      <c r="F410" s="925"/>
      <c r="G410" s="925"/>
      <c r="H410" s="925"/>
      <c r="I410" s="925"/>
      <c r="J410" s="925"/>
      <c r="K410" s="925"/>
      <c r="L410" s="925"/>
      <c r="M410" s="925"/>
      <c r="N410" s="925"/>
      <c r="O410" s="925"/>
      <c r="P410" s="925"/>
      <c r="Q410" s="925"/>
      <c r="R410" s="925"/>
      <c r="S410" s="925"/>
      <c r="T410" s="925"/>
      <c r="U410" s="925"/>
      <c r="V410" s="925"/>
      <c r="W410" s="925"/>
      <c r="X410" s="925"/>
      <c r="Y410" s="925"/>
      <c r="Z410" s="925"/>
      <c r="AA410" s="925"/>
      <c r="AB410" s="925"/>
      <c r="AC410" s="925"/>
      <c r="AD410" s="925"/>
      <c r="AE410" s="925"/>
      <c r="AF410" s="925"/>
      <c r="AG410" s="925"/>
      <c r="AH410" s="925"/>
      <c r="AI410" s="925"/>
      <c r="AJ410" s="925"/>
      <c r="AK410" s="925"/>
      <c r="AL410" s="925"/>
      <c r="AM410" s="925"/>
      <c r="AN410" s="243"/>
      <c r="AO410" s="243"/>
      <c r="AP410" s="243"/>
    </row>
    <row r="411" spans="1:42" ht="35.25" customHeight="1" outlineLevel="1">
      <c r="A411" s="895"/>
      <c r="B411" s="895"/>
      <c r="C411" s="749">
        <v>1</v>
      </c>
      <c r="D411" s="923" t="s">
        <v>108</v>
      </c>
      <c r="E411" s="84" t="s">
        <v>117</v>
      </c>
      <c r="F411" s="356">
        <f t="shared" ref="F411:F430" si="438">AB411+AE411+AH411+M411+J411</f>
        <v>5.2440000000000001E-2</v>
      </c>
      <c r="G411" s="611"/>
      <c r="H411" s="611"/>
      <c r="I411" s="611"/>
      <c r="J411" s="701">
        <f t="shared" ref="J411:O411" si="439">J413</f>
        <v>0</v>
      </c>
      <c r="K411" s="701">
        <f t="shared" si="439"/>
        <v>0</v>
      </c>
      <c r="L411" s="701">
        <f t="shared" si="439"/>
        <v>0</v>
      </c>
      <c r="M411" s="701">
        <f t="shared" si="439"/>
        <v>0</v>
      </c>
      <c r="N411" s="701">
        <f t="shared" si="439"/>
        <v>0</v>
      </c>
      <c r="O411" s="701">
        <f t="shared" si="439"/>
        <v>0</v>
      </c>
      <c r="P411" s="356">
        <f>P413</f>
        <v>0</v>
      </c>
      <c r="Q411" s="355">
        <f t="shared" ref="Q411:AP411" si="440">Q413</f>
        <v>0</v>
      </c>
      <c r="R411" s="356">
        <f t="shared" si="440"/>
        <v>0</v>
      </c>
      <c r="S411" s="356">
        <f t="shared" si="440"/>
        <v>0</v>
      </c>
      <c r="T411" s="355">
        <f t="shared" si="440"/>
        <v>0</v>
      </c>
      <c r="U411" s="356">
        <f t="shared" si="440"/>
        <v>0</v>
      </c>
      <c r="V411" s="356">
        <f t="shared" si="440"/>
        <v>0</v>
      </c>
      <c r="W411" s="355">
        <f t="shared" si="440"/>
        <v>0</v>
      </c>
      <c r="X411" s="356">
        <f t="shared" si="440"/>
        <v>0</v>
      </c>
      <c r="Y411" s="356">
        <f t="shared" si="440"/>
        <v>0</v>
      </c>
      <c r="Z411" s="355">
        <f t="shared" si="440"/>
        <v>0</v>
      </c>
      <c r="AA411" s="355">
        <f t="shared" si="440"/>
        <v>0</v>
      </c>
      <c r="AB411" s="355">
        <f t="shared" si="440"/>
        <v>0</v>
      </c>
      <c r="AC411" s="355">
        <f t="shared" si="440"/>
        <v>0</v>
      </c>
      <c r="AD411" s="355">
        <f t="shared" si="440"/>
        <v>0</v>
      </c>
      <c r="AE411" s="355">
        <f t="shared" si="440"/>
        <v>2.622E-2</v>
      </c>
      <c r="AF411" s="355">
        <f t="shared" si="440"/>
        <v>9.0327900000000003</v>
      </c>
      <c r="AG411" s="420">
        <f t="shared" si="440"/>
        <v>9.9018717436577766E-2</v>
      </c>
      <c r="AH411" s="355">
        <f t="shared" si="440"/>
        <v>2.622E-2</v>
      </c>
      <c r="AI411" s="355">
        <f t="shared" si="440"/>
        <v>9.0327900000000003</v>
      </c>
      <c r="AJ411" s="420">
        <f t="shared" si="440"/>
        <v>0.10397547216769143</v>
      </c>
      <c r="AK411" s="355">
        <f t="shared" si="440"/>
        <v>2.622E-2</v>
      </c>
      <c r="AL411" s="355">
        <f t="shared" si="440"/>
        <v>9.0327900000000003</v>
      </c>
      <c r="AM411" s="420">
        <f t="shared" si="440"/>
        <v>0.10921332677233983</v>
      </c>
      <c r="AN411" s="355">
        <f t="shared" si="440"/>
        <v>2.622E-2</v>
      </c>
      <c r="AO411" s="355">
        <f t="shared" si="440"/>
        <v>9.0327900000000003</v>
      </c>
      <c r="AP411" s="420">
        <f t="shared" si="440"/>
        <v>0.11474820401513815</v>
      </c>
    </row>
    <row r="412" spans="1:42" ht="30" customHeight="1" outlineLevel="1">
      <c r="A412" s="885"/>
      <c r="B412" s="885"/>
      <c r="C412" s="720"/>
      <c r="D412" s="914"/>
      <c r="E412" s="86" t="s">
        <v>308</v>
      </c>
      <c r="F412" s="454">
        <f t="shared" si="438"/>
        <v>0</v>
      </c>
      <c r="G412" s="612"/>
      <c r="H412" s="612"/>
      <c r="I412" s="612"/>
      <c r="J412" s="702"/>
      <c r="K412" s="702"/>
      <c r="L412" s="702"/>
      <c r="M412" s="702"/>
      <c r="N412" s="702"/>
      <c r="O412" s="702"/>
      <c r="P412" s="454"/>
      <c r="Q412" s="454"/>
      <c r="R412" s="454"/>
      <c r="S412" s="454"/>
      <c r="T412" s="454"/>
      <c r="U412" s="454"/>
      <c r="V412" s="454"/>
      <c r="W412" s="454"/>
      <c r="X412" s="454"/>
      <c r="Y412" s="454"/>
      <c r="Z412" s="454"/>
      <c r="AA412" s="454"/>
      <c r="AB412" s="454"/>
      <c r="AC412" s="454"/>
      <c r="AD412" s="454"/>
      <c r="AE412" s="454"/>
      <c r="AF412" s="454"/>
      <c r="AG412" s="454"/>
      <c r="AH412" s="454"/>
      <c r="AI412" s="454"/>
      <c r="AJ412" s="454"/>
      <c r="AK412" s="454"/>
      <c r="AL412" s="454"/>
      <c r="AM412" s="454"/>
      <c r="AN412" s="454"/>
      <c r="AO412" s="454"/>
      <c r="AP412" s="454"/>
    </row>
    <row r="413" spans="1:42" ht="15" customHeight="1" outlineLevel="1">
      <c r="A413" s="912"/>
      <c r="B413" s="912"/>
      <c r="C413" s="886" t="s">
        <v>44</v>
      </c>
      <c r="D413" s="887" t="s">
        <v>395</v>
      </c>
      <c r="E413" s="270" t="s">
        <v>117</v>
      </c>
      <c r="F413" s="470">
        <f t="shared" si="438"/>
        <v>5.2440000000000001E-2</v>
      </c>
      <c r="G413" s="610"/>
      <c r="H413" s="610"/>
      <c r="I413" s="610"/>
      <c r="J413" s="703"/>
      <c r="K413" s="703"/>
      <c r="L413" s="703"/>
      <c r="M413" s="701"/>
      <c r="N413" s="701"/>
      <c r="O413" s="701"/>
      <c r="P413" s="356"/>
      <c r="Q413" s="355">
        <f>P413*344.5</f>
        <v>0</v>
      </c>
      <c r="R413" s="356">
        <f>P413*Тарифы!$E$5</f>
        <v>0</v>
      </c>
      <c r="S413" s="356"/>
      <c r="T413" s="355">
        <f>S413*344.5</f>
        <v>0</v>
      </c>
      <c r="U413" s="356">
        <f>S413*Тарифы!$F$5</f>
        <v>0</v>
      </c>
      <c r="V413" s="356"/>
      <c r="W413" s="355">
        <f>V413*344.5</f>
        <v>0</v>
      </c>
      <c r="X413" s="356">
        <f>V413*Тарифы!$G$5</f>
        <v>0</v>
      </c>
      <c r="Y413" s="356"/>
      <c r="Z413" s="355">
        <f>Y413*344.5</f>
        <v>0</v>
      </c>
      <c r="AA413" s="355">
        <f>Y413*Тарифы!$H$5</f>
        <v>0</v>
      </c>
      <c r="AB413" s="355"/>
      <c r="AC413" s="355">
        <f>AB413*344.5</f>
        <v>0</v>
      </c>
      <c r="AD413" s="355">
        <f>R413+U413+X413+AA413</f>
        <v>0</v>
      </c>
      <c r="AE413" s="355">
        <v>2.622E-2</v>
      </c>
      <c r="AF413" s="355">
        <f>AE413*344.5</f>
        <v>9.0327900000000003</v>
      </c>
      <c r="AG413" s="420">
        <f>AE413*Тарифы!$I$5</f>
        <v>9.9018717436577766E-2</v>
      </c>
      <c r="AH413" s="355">
        <v>2.622E-2</v>
      </c>
      <c r="AI413" s="355">
        <f>AH413*344.5</f>
        <v>9.0327900000000003</v>
      </c>
      <c r="AJ413" s="420">
        <f>AH413*Тарифы!$J$5</f>
        <v>0.10397547216769143</v>
      </c>
      <c r="AK413" s="355">
        <v>2.622E-2</v>
      </c>
      <c r="AL413" s="355">
        <f>AK413*344.5</f>
        <v>9.0327900000000003</v>
      </c>
      <c r="AM413" s="420">
        <f>AK413*Тарифы!$K$5</f>
        <v>0.10921332677233983</v>
      </c>
      <c r="AN413" s="355">
        <v>2.622E-2</v>
      </c>
      <c r="AO413" s="355">
        <f>AN413*344.5</f>
        <v>9.0327900000000003</v>
      </c>
      <c r="AP413" s="420">
        <f>AN413*Тарифы!$L$5</f>
        <v>0.11474820401513815</v>
      </c>
    </row>
    <row r="414" spans="1:42" ht="15" customHeight="1" outlineLevel="1">
      <c r="A414" s="885"/>
      <c r="B414" s="885"/>
      <c r="C414" s="781"/>
      <c r="D414" s="888"/>
      <c r="E414" s="270" t="s">
        <v>308</v>
      </c>
      <c r="F414" s="448">
        <f t="shared" si="438"/>
        <v>0</v>
      </c>
      <c r="G414" s="568"/>
      <c r="H414" s="568"/>
      <c r="I414" s="568"/>
      <c r="J414" s="704"/>
      <c r="K414" s="704"/>
      <c r="L414" s="704"/>
      <c r="M414" s="704"/>
      <c r="N414" s="704"/>
      <c r="O414" s="704"/>
      <c r="P414" s="448"/>
      <c r="Q414" s="448"/>
      <c r="R414" s="448"/>
      <c r="S414" s="448"/>
      <c r="T414" s="448"/>
      <c r="U414" s="448"/>
      <c r="V414" s="448"/>
      <c r="W414" s="448"/>
      <c r="X414" s="448"/>
      <c r="Y414" s="448"/>
      <c r="Z414" s="448"/>
      <c r="AA414" s="448"/>
      <c r="AB414" s="448"/>
      <c r="AC414" s="448"/>
      <c r="AD414" s="448"/>
      <c r="AE414" s="448"/>
      <c r="AF414" s="448"/>
      <c r="AG414" s="448"/>
      <c r="AH414" s="448"/>
      <c r="AI414" s="448"/>
      <c r="AJ414" s="448"/>
      <c r="AK414" s="448"/>
      <c r="AL414" s="448"/>
      <c r="AM414" s="448"/>
      <c r="AN414" s="448"/>
      <c r="AO414" s="448"/>
      <c r="AP414" s="448"/>
    </row>
    <row r="415" spans="1:42" ht="15" customHeight="1" outlineLevel="1">
      <c r="A415" s="912"/>
      <c r="B415" s="912"/>
      <c r="C415" s="720">
        <v>2</v>
      </c>
      <c r="D415" s="883" t="s">
        <v>109</v>
      </c>
      <c r="E415" s="121" t="s">
        <v>117</v>
      </c>
      <c r="F415" s="222">
        <f t="shared" si="438"/>
        <v>0</v>
      </c>
      <c r="G415" s="568"/>
      <c r="H415" s="568"/>
      <c r="I415" s="568"/>
      <c r="J415" s="704"/>
      <c r="K415" s="704"/>
      <c r="L415" s="704"/>
      <c r="M415" s="704"/>
      <c r="N415" s="704"/>
      <c r="O415" s="704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</row>
    <row r="416" spans="1:42" ht="15" customHeight="1" outlineLevel="1">
      <c r="A416" s="885"/>
      <c r="B416" s="885"/>
      <c r="C416" s="720"/>
      <c r="D416" s="883"/>
      <c r="E416" s="121" t="s">
        <v>308</v>
      </c>
      <c r="F416" s="214">
        <f t="shared" si="438"/>
        <v>0</v>
      </c>
      <c r="G416" s="577"/>
      <c r="H416" s="577"/>
      <c r="I416" s="577"/>
      <c r="J416" s="705"/>
      <c r="K416" s="705"/>
      <c r="L416" s="705"/>
      <c r="M416" s="705"/>
      <c r="N416" s="705"/>
      <c r="O416" s="705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</row>
    <row r="417" spans="1:42" ht="39.75" customHeight="1" outlineLevel="1">
      <c r="A417" s="912"/>
      <c r="B417" s="912"/>
      <c r="C417" s="720">
        <v>3</v>
      </c>
      <c r="D417" s="915" t="s">
        <v>110</v>
      </c>
      <c r="E417" s="121" t="s">
        <v>117</v>
      </c>
      <c r="F417" s="214">
        <f t="shared" si="438"/>
        <v>0</v>
      </c>
      <c r="G417" s="577"/>
      <c r="H417" s="577"/>
      <c r="I417" s="577"/>
      <c r="J417" s="705"/>
      <c r="K417" s="705"/>
      <c r="L417" s="705"/>
      <c r="M417" s="705"/>
      <c r="N417" s="705"/>
      <c r="O417" s="705"/>
      <c r="P417" s="214"/>
      <c r="Q417" s="214"/>
      <c r="R417" s="214"/>
      <c r="S417" s="214"/>
      <c r="T417" s="214"/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</row>
    <row r="418" spans="1:42" ht="30" customHeight="1" outlineLevel="1">
      <c r="A418" s="885"/>
      <c r="B418" s="885"/>
      <c r="C418" s="720"/>
      <c r="D418" s="915"/>
      <c r="E418" s="121" t="s">
        <v>308</v>
      </c>
      <c r="F418" s="214">
        <f t="shared" si="438"/>
        <v>0</v>
      </c>
      <c r="G418" s="577"/>
      <c r="H418" s="577"/>
      <c r="I418" s="577"/>
      <c r="J418" s="705"/>
      <c r="K418" s="705"/>
      <c r="L418" s="705"/>
      <c r="M418" s="705"/>
      <c r="N418" s="705"/>
      <c r="O418" s="705"/>
      <c r="P418" s="214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</row>
    <row r="419" spans="1:42" s="220" customFormat="1" ht="30" customHeight="1" outlineLevel="1">
      <c r="A419" s="603"/>
      <c r="B419" s="603"/>
      <c r="C419" s="720">
        <v>4</v>
      </c>
      <c r="D419" s="883" t="s">
        <v>111</v>
      </c>
      <c r="E419" s="121" t="s">
        <v>117</v>
      </c>
      <c r="F419" s="214">
        <f t="shared" si="438"/>
        <v>0</v>
      </c>
      <c r="G419" s="577"/>
      <c r="H419" s="577"/>
      <c r="I419" s="577"/>
      <c r="J419" s="705"/>
      <c r="K419" s="705"/>
      <c r="L419" s="705"/>
      <c r="M419" s="705"/>
      <c r="N419" s="705"/>
      <c r="O419" s="705"/>
      <c r="P419" s="214"/>
      <c r="Q419" s="214"/>
      <c r="R419" s="214"/>
      <c r="S419" s="214"/>
      <c r="T419" s="214"/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</row>
    <row r="420" spans="1:42" s="220" customFormat="1" ht="30" customHeight="1" outlineLevel="1">
      <c r="A420" s="603"/>
      <c r="B420" s="603"/>
      <c r="C420" s="720"/>
      <c r="D420" s="883"/>
      <c r="E420" s="121" t="s">
        <v>308</v>
      </c>
      <c r="F420" s="214">
        <f t="shared" si="438"/>
        <v>0</v>
      </c>
      <c r="G420" s="577"/>
      <c r="H420" s="577"/>
      <c r="I420" s="577"/>
      <c r="J420" s="705"/>
      <c r="K420" s="705"/>
      <c r="L420" s="705"/>
      <c r="M420" s="705"/>
      <c r="N420" s="705"/>
      <c r="O420" s="705"/>
      <c r="P420" s="214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</row>
    <row r="421" spans="1:42" s="220" customFormat="1" ht="30" customHeight="1" outlineLevel="1">
      <c r="A421" s="603"/>
      <c r="B421" s="603"/>
      <c r="C421" s="602">
        <v>5</v>
      </c>
      <c r="D421" s="471" t="s">
        <v>353</v>
      </c>
      <c r="E421" s="121" t="s">
        <v>117</v>
      </c>
      <c r="F421" s="356">
        <f t="shared" si="438"/>
        <v>39.308553948070376</v>
      </c>
      <c r="G421" s="611"/>
      <c r="H421" s="611"/>
      <c r="I421" s="611"/>
      <c r="J421" s="701">
        <v>4.6108474340703696</v>
      </c>
      <c r="K421" s="701">
        <f>J421*344.5</f>
        <v>1588.4369410372424</v>
      </c>
      <c r="L421" s="701">
        <v>15.415726040895576</v>
      </c>
      <c r="M421" s="701">
        <f t="shared" ref="M421:O421" si="441">M422+M423</f>
        <v>11.068842514</v>
      </c>
      <c r="N421" s="701">
        <f t="shared" si="441"/>
        <v>3813.2162460730001</v>
      </c>
      <c r="O421" s="701">
        <f t="shared" si="441"/>
        <v>34.383879148308026</v>
      </c>
      <c r="P421" s="356">
        <f>P422+P423</f>
        <v>1.3030310000000001</v>
      </c>
      <c r="Q421" s="355">
        <f t="shared" ref="Q421" si="442">Q422+Q423</f>
        <v>448.89417950000001</v>
      </c>
      <c r="R421" s="356">
        <f t="shared" ref="R421" si="443">R422+R423</f>
        <v>5.2817476401062491</v>
      </c>
      <c r="S421" s="356">
        <f t="shared" ref="S421" si="444">S422+S423</f>
        <v>0.92881899999999995</v>
      </c>
      <c r="T421" s="355">
        <f t="shared" ref="T421" si="445">T422+T423</f>
        <v>319.97814549999998</v>
      </c>
      <c r="U421" s="356">
        <f t="shared" ref="U421" si="446">U422+U423</f>
        <v>3.5980101086074754</v>
      </c>
      <c r="V421" s="356">
        <f t="shared" ref="V421" si="447">V422+V423</f>
        <v>1.3894629999999999</v>
      </c>
      <c r="W421" s="355">
        <f t="shared" ref="W421" si="448">W422+W423</f>
        <v>478.67000349999995</v>
      </c>
      <c r="X421" s="356">
        <f t="shared" ref="X421" si="449">X422+X423</f>
        <v>5.6468128989930158</v>
      </c>
      <c r="Y421" s="356">
        <f t="shared" ref="Y421" si="450">Y422+Y423</f>
        <v>1.4675289999999999</v>
      </c>
      <c r="Z421" s="355">
        <f t="shared" ref="Z421" si="451">Z422+Z423</f>
        <v>505.56374049999994</v>
      </c>
      <c r="AA421" s="355">
        <f t="shared" ref="AA421" si="452">AA422+AA423</f>
        <v>5.9986513462912132</v>
      </c>
      <c r="AB421" s="355">
        <f t="shared" ref="AB421" si="453">AB422+AB423</f>
        <v>5.0888419999999996</v>
      </c>
      <c r="AC421" s="355">
        <f t="shared" ref="AC421" si="454">AC422+AC423</f>
        <v>1753.1060689999999</v>
      </c>
      <c r="AD421" s="355">
        <f t="shared" ref="AD421" si="455">AD422+AD423</f>
        <v>20.525221993997953</v>
      </c>
      <c r="AE421" s="355">
        <f t="shared" ref="AE421" si="456">AE422+AE423</f>
        <v>8.9778669999999998</v>
      </c>
      <c r="AF421" s="355">
        <f t="shared" ref="AF421" si="457">AF422+AF423</f>
        <v>3092.8751814999996</v>
      </c>
      <c r="AG421" s="420">
        <f t="shared" ref="AG421" si="458">AG422+AG423</f>
        <v>38.088021786221489</v>
      </c>
      <c r="AH421" s="355">
        <f t="shared" ref="AH421" si="459">AH422+AH423</f>
        <v>9.5621550000000006</v>
      </c>
      <c r="AI421" s="355">
        <f t="shared" ref="AI421" si="460">AI422+AI423</f>
        <v>3294.1623975000002</v>
      </c>
      <c r="AJ421" s="420">
        <f t="shared" ref="AJ421" si="461">AJ422+AJ423</f>
        <v>42.615606986132917</v>
      </c>
      <c r="AK421" s="355">
        <f t="shared" ref="AK421" si="462">AK422+AK423</f>
        <v>10.3223</v>
      </c>
      <c r="AL421" s="355">
        <f t="shared" ref="AL421" si="463">AL422+AL423</f>
        <v>3556.03235</v>
      </c>
      <c r="AM421" s="420">
        <f t="shared" ref="AM421" si="464">AM422+AM423</f>
        <v>48.31477009045571</v>
      </c>
      <c r="AN421" s="355">
        <f t="shared" ref="AN421" si="465">AN422+AN423</f>
        <v>9.8929189999999991</v>
      </c>
      <c r="AO421" s="355">
        <f t="shared" ref="AO421" si="466">AO422+AO423</f>
        <v>3408.1105955000003</v>
      </c>
      <c r="AP421" s="420">
        <f t="shared" ref="AP421" si="467">AP422+AP423</f>
        <v>48.642125313311666</v>
      </c>
    </row>
    <row r="422" spans="1:42" s="220" customFormat="1" ht="30" customHeight="1" outlineLevel="1">
      <c r="A422" s="603"/>
      <c r="B422" s="603"/>
      <c r="C422" s="493" t="s">
        <v>91</v>
      </c>
      <c r="D422" s="486" t="s">
        <v>426</v>
      </c>
      <c r="E422" s="488" t="s">
        <v>117</v>
      </c>
      <c r="F422" s="570">
        <f t="shared" si="438"/>
        <v>25.214972513999999</v>
      </c>
      <c r="G422" s="570"/>
      <c r="H422" s="570"/>
      <c r="I422" s="570"/>
      <c r="J422" s="703"/>
      <c r="K422" s="703"/>
      <c r="L422" s="703"/>
      <c r="M422" s="701">
        <v>11.068842514</v>
      </c>
      <c r="N422" s="703">
        <f>M422*344.5</f>
        <v>3813.2162460730001</v>
      </c>
      <c r="O422" s="701">
        <v>34.383879148308026</v>
      </c>
      <c r="P422" s="356">
        <v>1.3030310000000001</v>
      </c>
      <c r="Q422" s="355">
        <f>P422*344.5</f>
        <v>448.89417950000001</v>
      </c>
      <c r="R422" s="356">
        <f>(P422*Тарифы!$E$5)+(P422*0.15*Тарифы!$E$9)</f>
        <v>5.2817476401062491</v>
      </c>
      <c r="S422" s="356">
        <v>0.92881899999999995</v>
      </c>
      <c r="T422" s="355">
        <f>S422*344.5</f>
        <v>319.97814549999998</v>
      </c>
      <c r="U422" s="356">
        <f>(S422*Тарифы!$F$5)+(S422*0.15*Тарифы!$F$9)</f>
        <v>3.5980101086074754</v>
      </c>
      <c r="V422" s="356">
        <v>1.3894629999999999</v>
      </c>
      <c r="W422" s="355">
        <f>V422*344.5</f>
        <v>478.67000349999995</v>
      </c>
      <c r="X422" s="356">
        <f>V422*Тарифы!$G$5+V422*0.15*Тарифы!$G$9</f>
        <v>5.6468128989930158</v>
      </c>
      <c r="Y422" s="356">
        <v>1.1153219999999999</v>
      </c>
      <c r="Z422" s="355">
        <f>Y422*344.5</f>
        <v>384.22842899999995</v>
      </c>
      <c r="AA422" s="355">
        <f>Y422*Тарифы!$H$5+Y422*0.15*Тарифы!$H$9</f>
        <v>4.5589748596778721</v>
      </c>
      <c r="AB422" s="355">
        <v>4.7366349999999997</v>
      </c>
      <c r="AC422" s="355">
        <f>AB422*344.5</f>
        <v>1631.7707574999999</v>
      </c>
      <c r="AD422" s="355">
        <f>R422+U422+X422+AA422</f>
        <v>19.085545507384612</v>
      </c>
      <c r="AE422" s="355">
        <v>4.4198729999999999</v>
      </c>
      <c r="AF422" s="355">
        <f>AE422*344.5</f>
        <v>1522.6462485</v>
      </c>
      <c r="AG422" s="420">
        <f>AE422*Тарифы!$I$5+AE422*0.15*Тарифы!$I$9</f>
        <v>18.75102617540805</v>
      </c>
      <c r="AH422" s="355">
        <v>4.9896219999999998</v>
      </c>
      <c r="AI422" s="355">
        <f>AH422*344.5</f>
        <v>1718.9247789999999</v>
      </c>
      <c r="AJ422" s="420">
        <f>AH422*Тарифы!$J$5+AH422*0.15*Тарифы!$J$9</f>
        <v>22.237222693144222</v>
      </c>
      <c r="AK422" s="355">
        <v>6.1821400000000004</v>
      </c>
      <c r="AL422" s="355">
        <f>AK422*344.5</f>
        <v>2129.7472299999999</v>
      </c>
      <c r="AM422" s="420">
        <f>AK422*Тарифы!$K$5+AK422*0.15*Тарифы!$K$9</f>
        <v>28.936251878652033</v>
      </c>
      <c r="AN422" s="355">
        <v>5.9219390000000001</v>
      </c>
      <c r="AO422" s="355">
        <f>AN422*344.5</f>
        <v>2040.1079855</v>
      </c>
      <c r="AP422" s="420">
        <f>AN422*Тарифы!$L$5+AN422*0.15*Тарифы!$L$9</f>
        <v>29.117361512389579</v>
      </c>
    </row>
    <row r="423" spans="1:42" s="220" customFormat="1" ht="30" customHeight="1" outlineLevel="1">
      <c r="A423" s="603"/>
      <c r="B423" s="603"/>
      <c r="C423" s="493" t="s">
        <v>92</v>
      </c>
      <c r="D423" s="486" t="s">
        <v>427</v>
      </c>
      <c r="E423" s="488" t="s">
        <v>117</v>
      </c>
      <c r="F423" s="570">
        <f t="shared" si="438"/>
        <v>9.4827340000000007</v>
      </c>
      <c r="G423" s="570"/>
      <c r="H423" s="570"/>
      <c r="I423" s="570"/>
      <c r="J423" s="703"/>
      <c r="K423" s="703"/>
      <c r="L423" s="703"/>
      <c r="M423" s="703"/>
      <c r="N423" s="703"/>
      <c r="O423" s="703"/>
      <c r="P423" s="355"/>
      <c r="Q423" s="355">
        <f>P423*344.5</f>
        <v>0</v>
      </c>
      <c r="R423" s="355">
        <f>(P423*Тарифы!$E$5)+(P423*0.15*Тарифы!$E$9)</f>
        <v>0</v>
      </c>
      <c r="S423" s="355"/>
      <c r="T423" s="355">
        <f>S423*344.5</f>
        <v>0</v>
      </c>
      <c r="U423" s="355">
        <f>(S423*Тарифы!$F$5)+(S423*0.15*Тарифы!$F$9)</f>
        <v>0</v>
      </c>
      <c r="V423" s="355"/>
      <c r="W423" s="355">
        <f>V423*344.5</f>
        <v>0</v>
      </c>
      <c r="X423" s="355">
        <f>V423*Тарифы!$G$5+V423*0.15*Тарифы!$G$9</f>
        <v>0</v>
      </c>
      <c r="Y423" s="355">
        <v>0.35220699999999999</v>
      </c>
      <c r="Z423" s="355">
        <f>Y423*344.5</f>
        <v>121.3353115</v>
      </c>
      <c r="AA423" s="355">
        <f>Y423*Тарифы!$H$5+Y423*0.15*Тарифы!$H$9</f>
        <v>1.4396764866133409</v>
      </c>
      <c r="AB423" s="355">
        <f>P423+S423+V423+Y423</f>
        <v>0.35220699999999999</v>
      </c>
      <c r="AC423" s="355">
        <f>AB423*344.5</f>
        <v>121.3353115</v>
      </c>
      <c r="AD423" s="355">
        <f>R423+U423+X423+AA423</f>
        <v>1.4396764866133409</v>
      </c>
      <c r="AE423" s="355">
        <v>4.5579939999999999</v>
      </c>
      <c r="AF423" s="355">
        <f>AE423*344.5</f>
        <v>1570.2289329999999</v>
      </c>
      <c r="AG423" s="355">
        <f>AE423*Тарифы!$I$5+AE423*0.15*Тарифы!$I$9</f>
        <v>19.336995610813442</v>
      </c>
      <c r="AH423" s="355">
        <v>4.572533</v>
      </c>
      <c r="AI423" s="355">
        <f>AH423*344.5</f>
        <v>1575.2376185000001</v>
      </c>
      <c r="AJ423" s="355">
        <f>AH423*Тарифы!$J$5+AH423*0.15*Тарифы!$J$9</f>
        <v>20.378384292988695</v>
      </c>
      <c r="AK423" s="355">
        <v>4.1401599999999998</v>
      </c>
      <c r="AL423" s="355">
        <f>AK423*344.5</f>
        <v>1426.28512</v>
      </c>
      <c r="AM423" s="355">
        <f>AK423*Тарифы!$K$5+AK423*0.15*Тарифы!$K$9</f>
        <v>19.378518211803673</v>
      </c>
      <c r="AN423" s="355">
        <v>3.97098</v>
      </c>
      <c r="AO423" s="355">
        <f>AN423*344.5</f>
        <v>1368.00261</v>
      </c>
      <c r="AP423" s="420">
        <f>AN423*Тарифы!$L$5+AN423*0.15*Тарифы!$L$9</f>
        <v>19.524763800922091</v>
      </c>
    </row>
    <row r="424" spans="1:42" s="220" customFormat="1" ht="30" customHeight="1" outlineLevel="1">
      <c r="A424" s="603"/>
      <c r="B424" s="603"/>
      <c r="C424" s="720">
        <v>6</v>
      </c>
      <c r="D424" s="883" t="s">
        <v>112</v>
      </c>
      <c r="E424" s="121" t="s">
        <v>117</v>
      </c>
      <c r="F424" s="214">
        <f t="shared" si="438"/>
        <v>0</v>
      </c>
      <c r="G424" s="577"/>
      <c r="H424" s="577"/>
      <c r="I424" s="577"/>
      <c r="J424" s="705"/>
      <c r="K424" s="705"/>
      <c r="L424" s="705"/>
      <c r="M424" s="705"/>
      <c r="N424" s="705"/>
      <c r="O424" s="705"/>
      <c r="P424" s="214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</row>
    <row r="425" spans="1:42" outlineLevel="1">
      <c r="A425" s="117"/>
      <c r="B425" s="117"/>
      <c r="C425" s="720"/>
      <c r="D425" s="883"/>
      <c r="E425" s="121" t="s">
        <v>308</v>
      </c>
      <c r="F425" s="214">
        <f t="shared" si="438"/>
        <v>0</v>
      </c>
      <c r="G425" s="577"/>
      <c r="H425" s="577"/>
      <c r="I425" s="577"/>
      <c r="J425" s="705"/>
      <c r="K425" s="705"/>
      <c r="L425" s="705"/>
      <c r="M425" s="705"/>
      <c r="N425" s="705"/>
      <c r="O425" s="705"/>
      <c r="P425" s="214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</row>
    <row r="426" spans="1:42" ht="31.5" customHeight="1" outlineLevel="1">
      <c r="A426" s="912"/>
      <c r="B426" s="912"/>
      <c r="C426" s="720">
        <v>7</v>
      </c>
      <c r="D426" s="883" t="s">
        <v>113</v>
      </c>
      <c r="E426" s="121" t="s">
        <v>117</v>
      </c>
      <c r="F426" s="356">
        <f t="shared" si="438"/>
        <v>0.61554220000000004</v>
      </c>
      <c r="G426" s="611"/>
      <c r="H426" s="611"/>
      <c r="I426" s="611"/>
      <c r="J426" s="701">
        <f t="shared" ref="J426:O426" si="468">J428</f>
        <v>0.1033857</v>
      </c>
      <c r="K426" s="701">
        <f t="shared" si="468"/>
        <v>35.61637365</v>
      </c>
      <c r="L426" s="701">
        <f t="shared" si="468"/>
        <v>0.33759687145990303</v>
      </c>
      <c r="M426" s="701">
        <f t="shared" si="468"/>
        <v>8.6560499999999999E-2</v>
      </c>
      <c r="N426" s="701">
        <f t="shared" si="468"/>
        <v>29.820092249999998</v>
      </c>
      <c r="O426" s="701">
        <f t="shared" si="468"/>
        <v>0.26296810456735042</v>
      </c>
      <c r="P426" s="356">
        <f>P428</f>
        <v>0</v>
      </c>
      <c r="Q426" s="356">
        <f t="shared" ref="Q426:AP426" si="469">Q428</f>
        <v>0</v>
      </c>
      <c r="R426" s="356">
        <f t="shared" si="469"/>
        <v>0</v>
      </c>
      <c r="S426" s="356">
        <f t="shared" si="469"/>
        <v>2.8780000000000003E-3</v>
      </c>
      <c r="T426" s="356">
        <f t="shared" si="469"/>
        <v>0.9914710000000001</v>
      </c>
      <c r="U426" s="356">
        <f t="shared" si="469"/>
        <v>9.8553713461542198E-3</v>
      </c>
      <c r="V426" s="356">
        <f t="shared" si="469"/>
        <v>1.7148E-2</v>
      </c>
      <c r="W426" s="356">
        <f t="shared" si="469"/>
        <v>5.9074860000000005</v>
      </c>
      <c r="X426" s="356">
        <f t="shared" si="469"/>
        <v>6.20805857541505E-2</v>
      </c>
      <c r="Y426" s="356">
        <f t="shared" si="469"/>
        <v>2.5452000000000002E-2</v>
      </c>
      <c r="Z426" s="356">
        <f t="shared" si="469"/>
        <v>8.7682140000000004</v>
      </c>
      <c r="AA426" s="356">
        <f t="shared" si="469"/>
        <v>9.2476105628355038E-2</v>
      </c>
      <c r="AB426" s="356">
        <f t="shared" si="469"/>
        <v>4.5478000000000005E-2</v>
      </c>
      <c r="AC426" s="356">
        <f t="shared" si="469"/>
        <v>15.667171000000002</v>
      </c>
      <c r="AD426" s="356">
        <f t="shared" si="469"/>
        <v>0.16441206272865977</v>
      </c>
      <c r="AE426" s="356">
        <f t="shared" si="469"/>
        <v>0.18151600000000001</v>
      </c>
      <c r="AF426" s="356">
        <f t="shared" si="469"/>
        <v>62.532262000000003</v>
      </c>
      <c r="AG426" s="356">
        <f t="shared" si="469"/>
        <v>0.68548747193813309</v>
      </c>
      <c r="AH426" s="356">
        <f t="shared" si="469"/>
        <v>0.19860199999999995</v>
      </c>
      <c r="AI426" s="356">
        <f t="shared" si="469"/>
        <v>68.418388999999976</v>
      </c>
      <c r="AJ426" s="356">
        <f t="shared" si="469"/>
        <v>0.78755670188588289</v>
      </c>
      <c r="AK426" s="356">
        <f t="shared" si="469"/>
        <v>0.21586700000000003</v>
      </c>
      <c r="AL426" s="356">
        <f t="shared" si="469"/>
        <v>74.36618150000001</v>
      </c>
      <c r="AM426" s="356">
        <f t="shared" si="469"/>
        <v>0.89914390581101011</v>
      </c>
      <c r="AN426" s="356">
        <f t="shared" si="469"/>
        <v>0.23341500000000015</v>
      </c>
      <c r="AO426" s="356">
        <f t="shared" si="469"/>
        <v>80.411467500000057</v>
      </c>
      <c r="AP426" s="356">
        <f t="shared" si="469"/>
        <v>1.0215084683521543</v>
      </c>
    </row>
    <row r="427" spans="1:42" ht="32.25" customHeight="1" outlineLevel="1">
      <c r="A427" s="885"/>
      <c r="B427" s="885"/>
      <c r="C427" s="720"/>
      <c r="D427" s="883"/>
      <c r="E427" s="121" t="s">
        <v>308</v>
      </c>
      <c r="F427" s="454">
        <f t="shared" si="438"/>
        <v>0</v>
      </c>
      <c r="G427" s="612"/>
      <c r="H427" s="612"/>
      <c r="I427" s="612"/>
      <c r="J427" s="702"/>
      <c r="K427" s="702"/>
      <c r="L427" s="702"/>
      <c r="M427" s="702"/>
      <c r="N427" s="702"/>
      <c r="O427" s="702"/>
      <c r="P427" s="454"/>
      <c r="Q427" s="454"/>
      <c r="R427" s="454"/>
      <c r="S427" s="454"/>
      <c r="T427" s="454"/>
      <c r="U427" s="454"/>
      <c r="V427" s="454"/>
      <c r="W427" s="454"/>
      <c r="X427" s="454"/>
      <c r="Y427" s="454"/>
      <c r="Z427" s="454"/>
      <c r="AA427" s="454"/>
      <c r="AB427" s="454"/>
      <c r="AC427" s="454"/>
      <c r="AD427" s="454"/>
      <c r="AE427" s="454"/>
      <c r="AF427" s="454"/>
      <c r="AG427" s="454"/>
      <c r="AH427" s="454"/>
      <c r="AI427" s="454"/>
      <c r="AJ427" s="454"/>
      <c r="AK427" s="454"/>
      <c r="AL427" s="454"/>
      <c r="AM427" s="454"/>
      <c r="AN427" s="454"/>
      <c r="AO427" s="454"/>
      <c r="AP427" s="454"/>
    </row>
    <row r="428" spans="1:42" ht="15" customHeight="1" outlineLevel="1">
      <c r="A428" s="912"/>
      <c r="B428" s="912"/>
      <c r="C428" s="881" t="s">
        <v>174</v>
      </c>
      <c r="D428" s="883" t="s">
        <v>428</v>
      </c>
      <c r="E428" s="496" t="s">
        <v>117</v>
      </c>
      <c r="F428" s="470">
        <f t="shared" si="438"/>
        <v>0.61554220000000004</v>
      </c>
      <c r="G428" s="610"/>
      <c r="H428" s="610"/>
      <c r="I428" s="610"/>
      <c r="J428" s="703">
        <f>0.111568-0.0081823</f>
        <v>0.1033857</v>
      </c>
      <c r="K428" s="703">
        <f>J428*344.5</f>
        <v>35.61637365</v>
      </c>
      <c r="L428" s="703">
        <f>0.36278579511343-0.025188923653527</f>
        <v>0.33759687145990303</v>
      </c>
      <c r="M428" s="701">
        <v>8.6560499999999999E-2</v>
      </c>
      <c r="N428" s="703">
        <f>M428*344.5</f>
        <v>29.820092249999998</v>
      </c>
      <c r="O428" s="701">
        <v>0.26296810456735042</v>
      </c>
      <c r="P428" s="356">
        <v>0</v>
      </c>
      <c r="Q428" s="355">
        <f>P428*344.5</f>
        <v>0</v>
      </c>
      <c r="R428" s="356">
        <f>P428*Тарифы!$E$5</f>
        <v>0</v>
      </c>
      <c r="S428" s="356">
        <v>2.8780000000000003E-3</v>
      </c>
      <c r="T428" s="355">
        <f>S428*344.5</f>
        <v>0.9914710000000001</v>
      </c>
      <c r="U428" s="356">
        <f>S428*Тарифы!$F$5</f>
        <v>9.8553713461542198E-3</v>
      </c>
      <c r="V428" s="356">
        <v>1.7148E-2</v>
      </c>
      <c r="W428" s="355">
        <f>V428*344.5</f>
        <v>5.9074860000000005</v>
      </c>
      <c r="X428" s="356">
        <f>V428*Тарифы!$G$5</f>
        <v>6.20805857541505E-2</v>
      </c>
      <c r="Y428" s="356">
        <v>2.5452000000000002E-2</v>
      </c>
      <c r="Z428" s="355">
        <f>Y428*344.5</f>
        <v>8.7682140000000004</v>
      </c>
      <c r="AA428" s="355">
        <f>Y428*Тарифы!$H$5</f>
        <v>9.2476105628355038E-2</v>
      </c>
      <c r="AB428" s="355">
        <v>4.5478000000000005E-2</v>
      </c>
      <c r="AC428" s="355">
        <f>AB428*344.5</f>
        <v>15.667171000000002</v>
      </c>
      <c r="AD428" s="355">
        <f>R428+U428+X428+AA428</f>
        <v>0.16441206272865977</v>
      </c>
      <c r="AE428" s="355">
        <v>0.18151600000000001</v>
      </c>
      <c r="AF428" s="355">
        <v>62.532262000000003</v>
      </c>
      <c r="AG428" s="420">
        <v>0.68548747193813309</v>
      </c>
      <c r="AH428" s="355">
        <v>0.19860199999999995</v>
      </c>
      <c r="AI428" s="355">
        <v>68.418388999999976</v>
      </c>
      <c r="AJ428" s="420">
        <v>0.78755670188588289</v>
      </c>
      <c r="AK428" s="355">
        <v>0.21586700000000003</v>
      </c>
      <c r="AL428" s="355">
        <v>74.36618150000001</v>
      </c>
      <c r="AM428" s="420">
        <v>0.89914390581101011</v>
      </c>
      <c r="AN428" s="355">
        <v>0.23341500000000015</v>
      </c>
      <c r="AO428" s="355">
        <v>80.411467500000057</v>
      </c>
      <c r="AP428" s="420">
        <v>1.0215084683521543</v>
      </c>
    </row>
    <row r="429" spans="1:42" ht="15" customHeight="1" outlineLevel="1">
      <c r="A429" s="885"/>
      <c r="B429" s="885"/>
      <c r="C429" s="882"/>
      <c r="D429" s="883"/>
      <c r="E429" s="496" t="s">
        <v>308</v>
      </c>
      <c r="F429" s="577">
        <f t="shared" si="438"/>
        <v>0</v>
      </c>
      <c r="G429" s="577"/>
      <c r="H429" s="577"/>
      <c r="I429" s="577"/>
      <c r="J429" s="705"/>
      <c r="K429" s="705"/>
      <c r="L429" s="705"/>
      <c r="M429" s="705"/>
      <c r="N429" s="705"/>
      <c r="O429" s="705"/>
      <c r="P429" s="577"/>
      <c r="Q429" s="577"/>
      <c r="R429" s="577"/>
      <c r="S429" s="577"/>
      <c r="T429" s="577"/>
      <c r="U429" s="577"/>
      <c r="V429" s="577"/>
      <c r="W429" s="577"/>
      <c r="X429" s="577"/>
      <c r="Y429" s="577"/>
      <c r="Z429" s="577"/>
      <c r="AA429" s="577"/>
      <c r="AB429" s="577"/>
      <c r="AC429" s="577"/>
      <c r="AD429" s="577"/>
      <c r="AE429" s="577"/>
      <c r="AF429" s="577"/>
      <c r="AG429" s="577"/>
      <c r="AH429" s="577"/>
      <c r="AI429" s="577"/>
      <c r="AJ429" s="577"/>
      <c r="AK429" s="577"/>
      <c r="AL429" s="577"/>
      <c r="AM429" s="577"/>
      <c r="AN429" s="577"/>
      <c r="AO429" s="577"/>
      <c r="AP429" s="577"/>
    </row>
    <row r="430" spans="1:42" s="116" customFormat="1" ht="63" outlineLevel="1">
      <c r="A430" s="210"/>
      <c r="B430" s="210"/>
      <c r="C430" s="357">
        <v>8</v>
      </c>
      <c r="D430" s="604" t="s">
        <v>314</v>
      </c>
      <c r="E430" s="121" t="s">
        <v>308</v>
      </c>
      <c r="F430" s="214">
        <f t="shared" si="438"/>
        <v>0</v>
      </c>
      <c r="G430" s="577"/>
      <c r="H430" s="577"/>
      <c r="I430" s="577"/>
      <c r="J430" s="705"/>
      <c r="K430" s="705"/>
      <c r="L430" s="705"/>
      <c r="M430" s="705"/>
      <c r="N430" s="705"/>
      <c r="O430" s="705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</row>
    <row r="431" spans="1:42" ht="16.5" outlineLevel="1" thickBot="1">
      <c r="A431" s="119"/>
      <c r="B431" s="119"/>
      <c r="C431" s="432"/>
      <c r="D431" s="433" t="s">
        <v>13</v>
      </c>
      <c r="E431" s="432"/>
      <c r="F431" s="91">
        <f t="shared" ref="F431:O431" si="470">F411+F421+F426</f>
        <v>39.976536148070373</v>
      </c>
      <c r="G431" s="609"/>
      <c r="H431" s="609"/>
      <c r="I431" s="609"/>
      <c r="J431" s="91">
        <f t="shared" si="470"/>
        <v>4.7142331340703691</v>
      </c>
      <c r="K431" s="91">
        <f t="shared" si="470"/>
        <v>1624.0533146872424</v>
      </c>
      <c r="L431" s="91">
        <f t="shared" si="470"/>
        <v>15.753322912355479</v>
      </c>
      <c r="M431" s="91">
        <f t="shared" si="470"/>
        <v>11.155403013999999</v>
      </c>
      <c r="N431" s="91">
        <f t="shared" si="470"/>
        <v>3843.0363383230001</v>
      </c>
      <c r="O431" s="91">
        <f t="shared" si="470"/>
        <v>34.646847252875375</v>
      </c>
      <c r="P431" s="91">
        <f>P411+P421+P426</f>
        <v>1.3030310000000001</v>
      </c>
      <c r="Q431" s="91">
        <f t="shared" ref="Q431:AP431" si="471">Q411+Q421+Q426</f>
        <v>448.89417950000001</v>
      </c>
      <c r="R431" s="91">
        <f t="shared" si="471"/>
        <v>5.2817476401062491</v>
      </c>
      <c r="S431" s="119">
        <f t="shared" si="471"/>
        <v>0.931697</v>
      </c>
      <c r="T431" s="91">
        <f t="shared" si="471"/>
        <v>320.96961649999997</v>
      </c>
      <c r="U431" s="91">
        <f t="shared" si="471"/>
        <v>3.6078654799536296</v>
      </c>
      <c r="V431" s="119">
        <f t="shared" si="471"/>
        <v>1.4066109999999998</v>
      </c>
      <c r="W431" s="91">
        <f t="shared" si="471"/>
        <v>484.57748949999996</v>
      </c>
      <c r="X431" s="91">
        <f t="shared" si="471"/>
        <v>5.7088934847471666</v>
      </c>
      <c r="Y431" s="119">
        <f t="shared" si="471"/>
        <v>1.4929809999999999</v>
      </c>
      <c r="Z431" s="91">
        <f t="shared" si="471"/>
        <v>514.33195449999994</v>
      </c>
      <c r="AA431" s="91">
        <f t="shared" si="471"/>
        <v>6.0911274519195686</v>
      </c>
      <c r="AB431" s="119">
        <f t="shared" si="471"/>
        <v>5.1343199999999998</v>
      </c>
      <c r="AC431" s="91">
        <f t="shared" si="471"/>
        <v>1768.77324</v>
      </c>
      <c r="AD431" s="91">
        <f t="shared" si="471"/>
        <v>20.689634056726611</v>
      </c>
      <c r="AE431" s="119">
        <f t="shared" si="471"/>
        <v>9.1856030000000004</v>
      </c>
      <c r="AF431" s="91">
        <f t="shared" si="471"/>
        <v>3164.4402335</v>
      </c>
      <c r="AG431" s="91">
        <f t="shared" si="471"/>
        <v>38.872527975596199</v>
      </c>
      <c r="AH431" s="119">
        <f t="shared" si="471"/>
        <v>9.7869770000000003</v>
      </c>
      <c r="AI431" s="91">
        <f t="shared" si="471"/>
        <v>3371.6135765000004</v>
      </c>
      <c r="AJ431" s="91">
        <f t="shared" si="471"/>
        <v>43.50713916018649</v>
      </c>
      <c r="AK431" s="119">
        <f t="shared" si="471"/>
        <v>10.564387</v>
      </c>
      <c r="AL431" s="91">
        <f t="shared" si="471"/>
        <v>3639.4313215000002</v>
      </c>
      <c r="AM431" s="91">
        <f t="shared" si="471"/>
        <v>49.32312732303906</v>
      </c>
      <c r="AN431" s="119">
        <f t="shared" si="471"/>
        <v>10.152554</v>
      </c>
      <c r="AO431" s="91">
        <f t="shared" si="471"/>
        <v>3497.5548530000005</v>
      </c>
      <c r="AP431" s="91">
        <f t="shared" si="471"/>
        <v>49.778381985678955</v>
      </c>
    </row>
    <row r="432" spans="1:42" ht="15.75" thickBot="1">
      <c r="A432" s="924" t="s">
        <v>470</v>
      </c>
      <c r="B432" s="925"/>
      <c r="C432" s="925"/>
      <c r="D432" s="925"/>
      <c r="E432" s="925"/>
      <c r="F432" s="925"/>
      <c r="G432" s="925"/>
      <c r="H432" s="925"/>
      <c r="I432" s="925"/>
      <c r="J432" s="925"/>
      <c r="K432" s="925"/>
      <c r="L432" s="925"/>
      <c r="M432" s="925"/>
      <c r="N432" s="925"/>
      <c r="O432" s="925"/>
      <c r="P432" s="925"/>
      <c r="Q432" s="925"/>
      <c r="R432" s="925"/>
      <c r="S432" s="925"/>
      <c r="T432" s="925"/>
      <c r="U432" s="925"/>
      <c r="V432" s="925"/>
      <c r="W432" s="925"/>
      <c r="X432" s="925"/>
      <c r="Y432" s="925"/>
      <c r="Z432" s="925"/>
      <c r="AA432" s="925"/>
      <c r="AB432" s="925"/>
      <c r="AC432" s="925"/>
      <c r="AD432" s="925"/>
      <c r="AE432" s="925"/>
      <c r="AF432" s="925"/>
      <c r="AG432" s="925"/>
      <c r="AH432" s="925"/>
      <c r="AI432" s="925"/>
      <c r="AJ432" s="925"/>
      <c r="AK432" s="925"/>
      <c r="AL432" s="925"/>
      <c r="AM432" s="925"/>
      <c r="AN432" s="243"/>
      <c r="AO432" s="243"/>
      <c r="AP432" s="243"/>
    </row>
    <row r="433" spans="1:42" ht="30.75" customHeight="1" outlineLevel="1">
      <c r="A433" s="895"/>
      <c r="B433" s="895"/>
      <c r="C433" s="749">
        <v>1</v>
      </c>
      <c r="D433" s="923" t="s">
        <v>108</v>
      </c>
      <c r="E433" s="84" t="s">
        <v>117</v>
      </c>
      <c r="F433" s="356">
        <f t="shared" ref="F433:F452" si="472">AB433+AE433+AH433+M433+J433</f>
        <v>2.0160000000000001E-2</v>
      </c>
      <c r="G433" s="611"/>
      <c r="H433" s="611"/>
      <c r="I433" s="611"/>
      <c r="J433" s="356">
        <f t="shared" ref="J433:O433" si="473">J435</f>
        <v>0</v>
      </c>
      <c r="K433" s="356">
        <f t="shared" si="473"/>
        <v>0</v>
      </c>
      <c r="L433" s="356">
        <f t="shared" si="473"/>
        <v>0</v>
      </c>
      <c r="M433" s="356">
        <f t="shared" si="473"/>
        <v>0</v>
      </c>
      <c r="N433" s="356">
        <f t="shared" si="473"/>
        <v>0</v>
      </c>
      <c r="O433" s="356">
        <f t="shared" si="473"/>
        <v>0</v>
      </c>
      <c r="P433" s="356">
        <f>P435</f>
        <v>0</v>
      </c>
      <c r="Q433" s="355">
        <f t="shared" ref="Q433:AP433" si="474">Q435</f>
        <v>0</v>
      </c>
      <c r="R433" s="356">
        <f t="shared" si="474"/>
        <v>0</v>
      </c>
      <c r="S433" s="356">
        <f t="shared" si="474"/>
        <v>0</v>
      </c>
      <c r="T433" s="355">
        <f t="shared" si="474"/>
        <v>0</v>
      </c>
      <c r="U433" s="356">
        <f t="shared" si="474"/>
        <v>0</v>
      </c>
      <c r="V433" s="356">
        <f t="shared" si="474"/>
        <v>0</v>
      </c>
      <c r="W433" s="355">
        <f t="shared" si="474"/>
        <v>0</v>
      </c>
      <c r="X433" s="356">
        <f t="shared" si="474"/>
        <v>0</v>
      </c>
      <c r="Y433" s="356">
        <f t="shared" si="474"/>
        <v>0</v>
      </c>
      <c r="Z433" s="355">
        <f t="shared" si="474"/>
        <v>0</v>
      </c>
      <c r="AA433" s="355">
        <f t="shared" si="474"/>
        <v>0</v>
      </c>
      <c r="AB433" s="355">
        <f t="shared" si="474"/>
        <v>0</v>
      </c>
      <c r="AC433" s="355">
        <f t="shared" si="474"/>
        <v>0</v>
      </c>
      <c r="AD433" s="355">
        <f t="shared" si="474"/>
        <v>0</v>
      </c>
      <c r="AE433" s="355">
        <f t="shared" si="474"/>
        <v>1.008E-2</v>
      </c>
      <c r="AF433" s="355">
        <f t="shared" si="474"/>
        <v>3.4725600000000001</v>
      </c>
      <c r="AG433" s="420">
        <f t="shared" si="474"/>
        <v>3.4423905599990021E-2</v>
      </c>
      <c r="AH433" s="355">
        <f t="shared" si="474"/>
        <v>1.008E-2</v>
      </c>
      <c r="AI433" s="355">
        <f t="shared" si="474"/>
        <v>3.4725600000000001</v>
      </c>
      <c r="AJ433" s="420">
        <f t="shared" si="474"/>
        <v>3.6175204799999111E-2</v>
      </c>
      <c r="AK433" s="355">
        <f t="shared" si="474"/>
        <v>1.008E-2</v>
      </c>
      <c r="AL433" s="355">
        <f t="shared" si="474"/>
        <v>3.4725600000000001</v>
      </c>
      <c r="AM433" s="420">
        <f t="shared" si="474"/>
        <v>3.801601439998515E-2</v>
      </c>
      <c r="AN433" s="355">
        <f t="shared" si="474"/>
        <v>1.008E-2</v>
      </c>
      <c r="AO433" s="355">
        <f t="shared" si="474"/>
        <v>3.4725600000000001</v>
      </c>
      <c r="AP433" s="420">
        <f t="shared" si="474"/>
        <v>3.9951072000003598E-2</v>
      </c>
    </row>
    <row r="434" spans="1:42" ht="39.75" customHeight="1" outlineLevel="1">
      <c r="A434" s="885"/>
      <c r="B434" s="885"/>
      <c r="C434" s="720"/>
      <c r="D434" s="914"/>
      <c r="E434" s="86" t="s">
        <v>308</v>
      </c>
      <c r="F434" s="454">
        <f t="shared" si="472"/>
        <v>0</v>
      </c>
      <c r="G434" s="612"/>
      <c r="H434" s="612"/>
      <c r="I434" s="612"/>
      <c r="J434" s="454"/>
      <c r="K434" s="454"/>
      <c r="L434" s="454"/>
      <c r="M434" s="454"/>
      <c r="N434" s="454"/>
      <c r="O434" s="454"/>
      <c r="P434" s="454"/>
      <c r="Q434" s="454"/>
      <c r="R434" s="454"/>
      <c r="S434" s="454"/>
      <c r="T434" s="454"/>
      <c r="U434" s="454"/>
      <c r="V434" s="454"/>
      <c r="W434" s="454"/>
      <c r="X434" s="454"/>
      <c r="Y434" s="454"/>
      <c r="Z434" s="454"/>
      <c r="AA434" s="454"/>
      <c r="AB434" s="454"/>
      <c r="AC434" s="454"/>
      <c r="AD434" s="454"/>
      <c r="AE434" s="454"/>
      <c r="AF434" s="454"/>
      <c r="AG434" s="454"/>
      <c r="AH434" s="454"/>
      <c r="AI434" s="454"/>
      <c r="AJ434" s="454"/>
      <c r="AK434" s="454"/>
      <c r="AL434" s="454"/>
      <c r="AM434" s="454"/>
      <c r="AN434" s="454"/>
      <c r="AO434" s="454"/>
      <c r="AP434" s="454"/>
    </row>
    <row r="435" spans="1:42" ht="15" customHeight="1" outlineLevel="1">
      <c r="A435" s="912"/>
      <c r="B435" s="912"/>
      <c r="C435" s="886" t="s">
        <v>44</v>
      </c>
      <c r="D435" s="887" t="s">
        <v>383</v>
      </c>
      <c r="E435" s="270" t="s">
        <v>117</v>
      </c>
      <c r="F435" s="470">
        <f t="shared" si="472"/>
        <v>2.0160000000000001E-2</v>
      </c>
      <c r="G435" s="610"/>
      <c r="H435" s="610"/>
      <c r="I435" s="610"/>
      <c r="J435" s="355"/>
      <c r="K435" s="355"/>
      <c r="L435" s="355"/>
      <c r="M435" s="356"/>
      <c r="N435" s="356"/>
      <c r="O435" s="356"/>
      <c r="P435" s="356"/>
      <c r="Q435" s="355">
        <f>P435*344.5</f>
        <v>0</v>
      </c>
      <c r="R435" s="356">
        <f>P435*Тарифы!$E$4</f>
        <v>0</v>
      </c>
      <c r="S435" s="356"/>
      <c r="T435" s="355">
        <f>S435*344.5</f>
        <v>0</v>
      </c>
      <c r="U435" s="356">
        <f>S435*Тарифы!$F$4</f>
        <v>0</v>
      </c>
      <c r="V435" s="356"/>
      <c r="W435" s="355">
        <f>V435*344.5</f>
        <v>0</v>
      </c>
      <c r="X435" s="356">
        <f>V435*Тарифы!$G$4</f>
        <v>0</v>
      </c>
      <c r="Y435" s="356"/>
      <c r="Z435" s="355">
        <f>Y435*344.5</f>
        <v>0</v>
      </c>
      <c r="AA435" s="355">
        <f>Y435*Тарифы!$H$4</f>
        <v>0</v>
      </c>
      <c r="AB435" s="355"/>
      <c r="AC435" s="355">
        <f>AB435*344.5</f>
        <v>0</v>
      </c>
      <c r="AD435" s="355">
        <f>R435+U435+X435+AA435</f>
        <v>0</v>
      </c>
      <c r="AE435" s="355">
        <v>1.008E-2</v>
      </c>
      <c r="AF435" s="355">
        <f>AE435*344.5</f>
        <v>3.4725600000000001</v>
      </c>
      <c r="AG435" s="420">
        <f>AE435*Тарифы!$I$4</f>
        <v>3.4423905599990021E-2</v>
      </c>
      <c r="AH435" s="355">
        <v>1.008E-2</v>
      </c>
      <c r="AI435" s="355">
        <f>AH435*344.5</f>
        <v>3.4725600000000001</v>
      </c>
      <c r="AJ435" s="420">
        <f>AH435*Тарифы!$J$4</f>
        <v>3.6175204799999111E-2</v>
      </c>
      <c r="AK435" s="355">
        <v>1.008E-2</v>
      </c>
      <c r="AL435" s="355">
        <f>AK435*344.5</f>
        <v>3.4725600000000001</v>
      </c>
      <c r="AM435" s="420">
        <f>AK435*Тарифы!$K$4</f>
        <v>3.801601439998515E-2</v>
      </c>
      <c r="AN435" s="355">
        <v>1.008E-2</v>
      </c>
      <c r="AO435" s="355">
        <f>AN435*344.5</f>
        <v>3.4725600000000001</v>
      </c>
      <c r="AP435" s="420">
        <f>AN435*Тарифы!$L$4</f>
        <v>3.9951072000003598E-2</v>
      </c>
    </row>
    <row r="436" spans="1:42" ht="15" customHeight="1" outlineLevel="1">
      <c r="A436" s="885"/>
      <c r="B436" s="885"/>
      <c r="C436" s="781"/>
      <c r="D436" s="888"/>
      <c r="E436" s="270" t="s">
        <v>308</v>
      </c>
      <c r="F436" s="448">
        <f t="shared" si="472"/>
        <v>0</v>
      </c>
      <c r="G436" s="568"/>
      <c r="H436" s="568"/>
      <c r="I436" s="568"/>
      <c r="J436" s="448"/>
      <c r="K436" s="448"/>
      <c r="L436" s="448"/>
      <c r="M436" s="448"/>
      <c r="N436" s="448"/>
      <c r="O436" s="448"/>
      <c r="P436" s="448"/>
      <c r="Q436" s="448"/>
      <c r="R436" s="448"/>
      <c r="S436" s="448"/>
      <c r="T436" s="448"/>
      <c r="U436" s="448"/>
      <c r="V436" s="448"/>
      <c r="W436" s="448"/>
      <c r="X436" s="448"/>
      <c r="Y436" s="448"/>
      <c r="Z436" s="448"/>
      <c r="AA436" s="448"/>
      <c r="AB436" s="448"/>
      <c r="AC436" s="448"/>
      <c r="AD436" s="448"/>
      <c r="AE436" s="448"/>
      <c r="AF436" s="448"/>
      <c r="AG436" s="448"/>
      <c r="AH436" s="448"/>
      <c r="AI436" s="448"/>
      <c r="AJ436" s="448"/>
      <c r="AK436" s="448"/>
      <c r="AL436" s="448"/>
      <c r="AM436" s="448"/>
      <c r="AN436" s="448"/>
      <c r="AO436" s="448"/>
      <c r="AP436" s="448"/>
    </row>
    <row r="437" spans="1:42" ht="15" customHeight="1" outlineLevel="1">
      <c r="A437" s="912"/>
      <c r="B437" s="912"/>
      <c r="C437" s="720">
        <v>2</v>
      </c>
      <c r="D437" s="883" t="s">
        <v>109</v>
      </c>
      <c r="E437" s="121" t="s">
        <v>117</v>
      </c>
      <c r="F437" s="222">
        <f t="shared" si="472"/>
        <v>0</v>
      </c>
      <c r="G437" s="568"/>
      <c r="H437" s="568"/>
      <c r="I437" s="568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222"/>
      <c r="AF437" s="222"/>
      <c r="AG437" s="222"/>
      <c r="AH437" s="222"/>
      <c r="AI437" s="222"/>
      <c r="AJ437" s="222"/>
      <c r="AK437" s="222"/>
      <c r="AL437" s="222"/>
      <c r="AM437" s="222"/>
      <c r="AN437" s="222"/>
      <c r="AO437" s="222"/>
      <c r="AP437" s="222"/>
    </row>
    <row r="438" spans="1:42" ht="15" customHeight="1" outlineLevel="1">
      <c r="A438" s="885"/>
      <c r="B438" s="885"/>
      <c r="C438" s="720"/>
      <c r="D438" s="883"/>
      <c r="E438" s="121" t="s">
        <v>308</v>
      </c>
      <c r="F438" s="214">
        <f t="shared" si="472"/>
        <v>0</v>
      </c>
      <c r="G438" s="577"/>
      <c r="H438" s="577"/>
      <c r="I438" s="577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</row>
    <row r="439" spans="1:42" ht="33" customHeight="1" outlineLevel="1">
      <c r="A439" s="912"/>
      <c r="B439" s="912"/>
      <c r="C439" s="720">
        <v>3</v>
      </c>
      <c r="D439" s="915" t="s">
        <v>110</v>
      </c>
      <c r="E439" s="121" t="s">
        <v>117</v>
      </c>
      <c r="F439" s="214">
        <f t="shared" si="472"/>
        <v>0</v>
      </c>
      <c r="G439" s="577"/>
      <c r="H439" s="577"/>
      <c r="I439" s="577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</row>
    <row r="440" spans="1:42" ht="27.75" customHeight="1" outlineLevel="1">
      <c r="A440" s="885"/>
      <c r="B440" s="885"/>
      <c r="C440" s="720"/>
      <c r="D440" s="915"/>
      <c r="E440" s="121" t="s">
        <v>308</v>
      </c>
      <c r="F440" s="214">
        <f t="shared" si="472"/>
        <v>0</v>
      </c>
      <c r="G440" s="577"/>
      <c r="H440" s="577"/>
      <c r="I440" s="577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</row>
    <row r="441" spans="1:42" s="220" customFormat="1" ht="27.75" customHeight="1" outlineLevel="1">
      <c r="A441" s="603"/>
      <c r="B441" s="603"/>
      <c r="C441" s="720">
        <v>4</v>
      </c>
      <c r="D441" s="883" t="s">
        <v>111</v>
      </c>
      <c r="E441" s="121" t="s">
        <v>117</v>
      </c>
      <c r="F441" s="214">
        <f t="shared" si="472"/>
        <v>0</v>
      </c>
      <c r="G441" s="577"/>
      <c r="H441" s="577"/>
      <c r="I441" s="577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</row>
    <row r="442" spans="1:42" s="220" customFormat="1" ht="27.75" customHeight="1" outlineLevel="1">
      <c r="A442" s="603"/>
      <c r="B442" s="603"/>
      <c r="C442" s="720"/>
      <c r="D442" s="883"/>
      <c r="E442" s="121" t="s">
        <v>308</v>
      </c>
      <c r="F442" s="214">
        <f t="shared" si="472"/>
        <v>0</v>
      </c>
      <c r="G442" s="577"/>
      <c r="H442" s="577"/>
      <c r="I442" s="577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</row>
    <row r="443" spans="1:42" s="220" customFormat="1" ht="27.75" customHeight="1" outlineLevel="1">
      <c r="A443" s="603"/>
      <c r="B443" s="603"/>
      <c r="C443" s="602">
        <v>5</v>
      </c>
      <c r="D443" s="471" t="s">
        <v>353</v>
      </c>
      <c r="E443" s="121" t="s">
        <v>117</v>
      </c>
      <c r="F443" s="356">
        <f t="shared" si="472"/>
        <v>0</v>
      </c>
      <c r="G443" s="611"/>
      <c r="H443" s="611"/>
      <c r="I443" s="611"/>
      <c r="J443" s="356">
        <f t="shared" ref="J443" si="475">J444+J445</f>
        <v>0</v>
      </c>
      <c r="K443" s="356">
        <f t="shared" ref="K443" si="476">K444+K445</f>
        <v>0</v>
      </c>
      <c r="L443" s="356">
        <f t="shared" ref="L443" si="477">L444+L445</f>
        <v>0</v>
      </c>
      <c r="M443" s="356">
        <f t="shared" ref="M443" si="478">M444+M445</f>
        <v>0</v>
      </c>
      <c r="N443" s="356">
        <f t="shared" ref="N443" si="479">N444+N445</f>
        <v>0</v>
      </c>
      <c r="O443" s="356">
        <f t="shared" ref="O443" si="480">O444+O445</f>
        <v>0</v>
      </c>
      <c r="P443" s="356">
        <f>P444+P445</f>
        <v>0</v>
      </c>
      <c r="Q443" s="355">
        <f t="shared" ref="Q443" si="481">Q444+Q445</f>
        <v>0</v>
      </c>
      <c r="R443" s="356">
        <f t="shared" ref="R443" si="482">R444+R445</f>
        <v>0</v>
      </c>
      <c r="S443" s="356">
        <f t="shared" ref="S443" si="483">S444+S445</f>
        <v>0</v>
      </c>
      <c r="T443" s="355">
        <f t="shared" ref="T443" si="484">T444+T445</f>
        <v>0</v>
      </c>
      <c r="U443" s="356">
        <f t="shared" ref="U443" si="485">U444+U445</f>
        <v>0</v>
      </c>
      <c r="V443" s="356">
        <f t="shared" ref="V443" si="486">V444+V445</f>
        <v>0</v>
      </c>
      <c r="W443" s="355">
        <f t="shared" ref="W443" si="487">W444+W445</f>
        <v>0</v>
      </c>
      <c r="X443" s="356">
        <f t="shared" ref="X443" si="488">X444+X445</f>
        <v>0</v>
      </c>
      <c r="Y443" s="356">
        <f t="shared" ref="Y443" si="489">Y444+Y445</f>
        <v>0</v>
      </c>
      <c r="Z443" s="355">
        <f t="shared" ref="Z443" si="490">Z444+Z445</f>
        <v>0</v>
      </c>
      <c r="AA443" s="355">
        <f t="shared" ref="AA443" si="491">AA444+AA445</f>
        <v>0</v>
      </c>
      <c r="AB443" s="355">
        <f t="shared" ref="AB443" si="492">AB444+AB445</f>
        <v>0</v>
      </c>
      <c r="AC443" s="355">
        <f t="shared" ref="AC443" si="493">AC444+AC445</f>
        <v>0</v>
      </c>
      <c r="AD443" s="355">
        <f t="shared" ref="AD443" si="494">AD444+AD445</f>
        <v>0</v>
      </c>
      <c r="AE443" s="355">
        <f t="shared" ref="AE443" si="495">AE444+AE445</f>
        <v>0</v>
      </c>
      <c r="AF443" s="355">
        <f t="shared" ref="AF443" si="496">AF444+AF445</f>
        <v>0</v>
      </c>
      <c r="AG443" s="420">
        <f t="shared" ref="AG443" si="497">AG444+AG445</f>
        <v>0</v>
      </c>
      <c r="AH443" s="355">
        <f t="shared" ref="AH443" si="498">AH444+AH445</f>
        <v>0</v>
      </c>
      <c r="AI443" s="355">
        <f t="shared" ref="AI443" si="499">AI444+AI445</f>
        <v>0</v>
      </c>
      <c r="AJ443" s="420">
        <f t="shared" ref="AJ443" si="500">AJ444+AJ445</f>
        <v>0</v>
      </c>
      <c r="AK443" s="355">
        <f t="shared" ref="AK443" si="501">AK444+AK445</f>
        <v>0</v>
      </c>
      <c r="AL443" s="355">
        <f t="shared" ref="AL443" si="502">AL444+AL445</f>
        <v>0</v>
      </c>
      <c r="AM443" s="420">
        <f t="shared" ref="AM443" si="503">AM444+AM445</f>
        <v>0</v>
      </c>
      <c r="AN443" s="355">
        <f t="shared" ref="AN443" si="504">AN444+AN445</f>
        <v>0</v>
      </c>
      <c r="AO443" s="355">
        <f t="shared" ref="AO443" si="505">AO444+AO445</f>
        <v>0</v>
      </c>
      <c r="AP443" s="420">
        <f t="shared" ref="AP443" si="506">AP444+AP445</f>
        <v>0</v>
      </c>
    </row>
    <row r="444" spans="1:42" s="220" customFormat="1" ht="27.75" customHeight="1" outlineLevel="1">
      <c r="A444" s="603"/>
      <c r="B444" s="603"/>
      <c r="C444" s="493" t="s">
        <v>91</v>
      </c>
      <c r="D444" s="486" t="s">
        <v>426</v>
      </c>
      <c r="E444" s="488" t="s">
        <v>117</v>
      </c>
      <c r="F444" s="570">
        <f t="shared" si="472"/>
        <v>0</v>
      </c>
      <c r="G444" s="570"/>
      <c r="H444" s="570"/>
      <c r="I444" s="570"/>
      <c r="J444" s="570"/>
      <c r="K444" s="570"/>
      <c r="L444" s="570"/>
      <c r="M444" s="356"/>
      <c r="N444" s="356"/>
      <c r="O444" s="356"/>
      <c r="P444" s="356"/>
      <c r="Q444" s="355">
        <f>P444*344.5</f>
        <v>0</v>
      </c>
      <c r="R444" s="356">
        <f>(P444*Тарифы!$E$4)+(P444*0.15*Тарифы!$E$8)</f>
        <v>0</v>
      </c>
      <c r="S444" s="356"/>
      <c r="T444" s="355">
        <f>S444*344.5</f>
        <v>0</v>
      </c>
      <c r="U444" s="356">
        <f>(S444*Тарифы!$F$4)+(S444*0.15*Тарифы!$F$8)</f>
        <v>0</v>
      </c>
      <c r="V444" s="356"/>
      <c r="W444" s="355">
        <f>V444*344.5</f>
        <v>0</v>
      </c>
      <c r="X444" s="356">
        <f>V444*Тарифы!$G$4+V444*0.15*Тарифы!$G$8</f>
        <v>0</v>
      </c>
      <c r="Y444" s="356"/>
      <c r="Z444" s="355">
        <f>Y444*344.5</f>
        <v>0</v>
      </c>
      <c r="AA444" s="355">
        <f>Y444*Тарифы!$H$4+Y444*0.15*Тарифы!$H$8</f>
        <v>0</v>
      </c>
      <c r="AB444" s="355"/>
      <c r="AC444" s="355">
        <f>AB444*344.5</f>
        <v>0</v>
      </c>
      <c r="AD444" s="355">
        <f>R444+U444+X444+AA444</f>
        <v>0</v>
      </c>
      <c r="AE444" s="355"/>
      <c r="AF444" s="355">
        <f>AE444*344.5</f>
        <v>0</v>
      </c>
      <c r="AG444" s="420">
        <f>AE444*Тарифы!$I$4+AE444*0.15*Тарифы!$I$8</f>
        <v>0</v>
      </c>
      <c r="AH444" s="355"/>
      <c r="AI444" s="355">
        <f>AH444*344.5</f>
        <v>0</v>
      </c>
      <c r="AJ444" s="355">
        <f>AH444*Тарифы!$J$4+AH444*0.15*Тарифы!$J$8</f>
        <v>0</v>
      </c>
      <c r="AK444" s="355"/>
      <c r="AL444" s="355">
        <f>AK444*344.5</f>
        <v>0</v>
      </c>
      <c r="AM444" s="420">
        <f>AK444*Тарифы!$K$4+AK444*0.15*Тарифы!$K$8</f>
        <v>0</v>
      </c>
      <c r="AN444" s="355"/>
      <c r="AO444" s="355">
        <f>AN444*344.5</f>
        <v>0</v>
      </c>
      <c r="AP444" s="420">
        <f>AN444*Тарифы!$L$4+AN444*0.15*Тарифы!$L$8</f>
        <v>0</v>
      </c>
    </row>
    <row r="445" spans="1:42" s="220" customFormat="1" ht="27.75" customHeight="1" outlineLevel="1">
      <c r="A445" s="603"/>
      <c r="B445" s="603"/>
      <c r="C445" s="493" t="s">
        <v>92</v>
      </c>
      <c r="D445" s="486" t="s">
        <v>427</v>
      </c>
      <c r="E445" s="488" t="s">
        <v>117</v>
      </c>
      <c r="F445" s="570">
        <f t="shared" si="472"/>
        <v>0</v>
      </c>
      <c r="G445" s="570"/>
      <c r="H445" s="570"/>
      <c r="I445" s="570"/>
      <c r="J445" s="570"/>
      <c r="K445" s="570"/>
      <c r="L445" s="570"/>
      <c r="M445" s="355"/>
      <c r="N445" s="355"/>
      <c r="O445" s="355"/>
      <c r="P445" s="355"/>
      <c r="Q445" s="355">
        <f>P445*344.5</f>
        <v>0</v>
      </c>
      <c r="R445" s="356">
        <f>(P445*Тарифы!$E$4)+(P445*0.15*Тарифы!$E$8)</f>
        <v>0</v>
      </c>
      <c r="S445" s="355"/>
      <c r="T445" s="355">
        <f>S445*344.5</f>
        <v>0</v>
      </c>
      <c r="U445" s="356">
        <f>(S445*Тарифы!$F$4)+(S445*0.15*Тарифы!$F$8)</f>
        <v>0</v>
      </c>
      <c r="V445" s="355"/>
      <c r="W445" s="355">
        <f>V445*344.5</f>
        <v>0</v>
      </c>
      <c r="X445" s="356">
        <f>V445*Тарифы!$G$4+V445*0.15*Тарифы!$G$8</f>
        <v>0</v>
      </c>
      <c r="Y445" s="355"/>
      <c r="Z445" s="355">
        <f>Y445*344.5</f>
        <v>0</v>
      </c>
      <c r="AA445" s="355">
        <f>Y445*Тарифы!$H$4+Y445*0.15*Тарифы!$H$8</f>
        <v>0</v>
      </c>
      <c r="AB445" s="355">
        <f>P445+S445+V445+Y445</f>
        <v>0</v>
      </c>
      <c r="AC445" s="355">
        <f>AB445*344.5</f>
        <v>0</v>
      </c>
      <c r="AD445" s="355">
        <f>R445+U445+X445+AA445</f>
        <v>0</v>
      </c>
      <c r="AE445" s="355"/>
      <c r="AF445" s="355">
        <f>AE445*344.5</f>
        <v>0</v>
      </c>
      <c r="AG445" s="355">
        <f>AE445*Тарифы!$I$4+AE445*0.15*Тарифы!$I$8</f>
        <v>0</v>
      </c>
      <c r="AH445" s="355"/>
      <c r="AI445" s="355">
        <f>AH445*344.5</f>
        <v>0</v>
      </c>
      <c r="AJ445" s="355">
        <f>AH445*Тарифы!$J$4+AH445*0.15*Тарифы!$J$8</f>
        <v>0</v>
      </c>
      <c r="AK445" s="355"/>
      <c r="AL445" s="355">
        <f>AK445*344.5</f>
        <v>0</v>
      </c>
      <c r="AM445" s="355">
        <f>AK445*Тарифы!$K$4+AK445*0.15*Тарифы!$K$8</f>
        <v>0</v>
      </c>
      <c r="AN445" s="355"/>
      <c r="AO445" s="355">
        <f>AN445*344.5</f>
        <v>0</v>
      </c>
      <c r="AP445" s="420">
        <f>AN445*Тарифы!$L$4+AN445*0.15*Тарифы!$L$8</f>
        <v>0</v>
      </c>
    </row>
    <row r="446" spans="1:42" s="220" customFormat="1" ht="27.75" customHeight="1" outlineLevel="1">
      <c r="A446" s="603"/>
      <c r="B446" s="603"/>
      <c r="C446" s="720">
        <v>6</v>
      </c>
      <c r="D446" s="883" t="s">
        <v>112</v>
      </c>
      <c r="E446" s="121" t="s">
        <v>117</v>
      </c>
      <c r="F446" s="214">
        <f t="shared" si="472"/>
        <v>0</v>
      </c>
      <c r="G446" s="577"/>
      <c r="H446" s="577"/>
      <c r="I446" s="577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</row>
    <row r="447" spans="1:42" outlineLevel="1">
      <c r="A447" s="214"/>
      <c r="B447" s="214"/>
      <c r="C447" s="720"/>
      <c r="D447" s="883"/>
      <c r="E447" s="121" t="s">
        <v>308</v>
      </c>
      <c r="F447" s="214">
        <f t="shared" si="472"/>
        <v>0</v>
      </c>
      <c r="G447" s="577"/>
      <c r="H447" s="577"/>
      <c r="I447" s="577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</row>
    <row r="448" spans="1:42" ht="41.25" customHeight="1" outlineLevel="1">
      <c r="A448" s="912"/>
      <c r="B448" s="912"/>
      <c r="C448" s="720">
        <v>7</v>
      </c>
      <c r="D448" s="883" t="s">
        <v>113</v>
      </c>
      <c r="E448" s="121" t="s">
        <v>117</v>
      </c>
      <c r="F448" s="356">
        <f t="shared" si="472"/>
        <v>0</v>
      </c>
      <c r="G448" s="611"/>
      <c r="H448" s="611"/>
      <c r="I448" s="611"/>
      <c r="J448" s="356">
        <f t="shared" ref="J448:O448" si="507">J450</f>
        <v>0</v>
      </c>
      <c r="K448" s="356">
        <f t="shared" si="507"/>
        <v>0</v>
      </c>
      <c r="L448" s="356">
        <f t="shared" si="507"/>
        <v>0</v>
      </c>
      <c r="M448" s="356">
        <f t="shared" si="507"/>
        <v>0</v>
      </c>
      <c r="N448" s="356">
        <f t="shared" si="507"/>
        <v>0</v>
      </c>
      <c r="O448" s="356">
        <f t="shared" si="507"/>
        <v>0</v>
      </c>
      <c r="P448" s="356">
        <f>P450</f>
        <v>0</v>
      </c>
      <c r="Q448" s="356">
        <f t="shared" ref="Q448:AP448" si="508">Q450</f>
        <v>0</v>
      </c>
      <c r="R448" s="356">
        <f t="shared" si="508"/>
        <v>0</v>
      </c>
      <c r="S448" s="356">
        <f t="shared" si="508"/>
        <v>0</v>
      </c>
      <c r="T448" s="356">
        <f t="shared" si="508"/>
        <v>0</v>
      </c>
      <c r="U448" s="356">
        <f t="shared" si="508"/>
        <v>0</v>
      </c>
      <c r="V448" s="356">
        <f t="shared" si="508"/>
        <v>0</v>
      </c>
      <c r="W448" s="356">
        <f t="shared" si="508"/>
        <v>0</v>
      </c>
      <c r="X448" s="356">
        <f t="shared" si="508"/>
        <v>0</v>
      </c>
      <c r="Y448" s="356">
        <f t="shared" si="508"/>
        <v>0</v>
      </c>
      <c r="Z448" s="356">
        <f t="shared" si="508"/>
        <v>0</v>
      </c>
      <c r="AA448" s="356">
        <f t="shared" si="508"/>
        <v>0</v>
      </c>
      <c r="AB448" s="356">
        <f t="shared" si="508"/>
        <v>0</v>
      </c>
      <c r="AC448" s="356">
        <f t="shared" si="508"/>
        <v>0</v>
      </c>
      <c r="AD448" s="356">
        <f t="shared" si="508"/>
        <v>0</v>
      </c>
      <c r="AE448" s="356">
        <f t="shared" si="508"/>
        <v>0</v>
      </c>
      <c r="AF448" s="356">
        <f t="shared" si="508"/>
        <v>0</v>
      </c>
      <c r="AG448" s="356">
        <f t="shared" si="508"/>
        <v>0</v>
      </c>
      <c r="AH448" s="356">
        <f t="shared" si="508"/>
        <v>0</v>
      </c>
      <c r="AI448" s="356">
        <f t="shared" si="508"/>
        <v>0</v>
      </c>
      <c r="AJ448" s="356">
        <f t="shared" si="508"/>
        <v>0</v>
      </c>
      <c r="AK448" s="356">
        <f t="shared" si="508"/>
        <v>0</v>
      </c>
      <c r="AL448" s="356">
        <f t="shared" si="508"/>
        <v>0</v>
      </c>
      <c r="AM448" s="356">
        <f t="shared" si="508"/>
        <v>0</v>
      </c>
      <c r="AN448" s="356">
        <f t="shared" si="508"/>
        <v>0</v>
      </c>
      <c r="AO448" s="356">
        <f t="shared" si="508"/>
        <v>0</v>
      </c>
      <c r="AP448" s="356">
        <f t="shared" si="508"/>
        <v>0</v>
      </c>
    </row>
    <row r="449" spans="1:42" ht="32.25" customHeight="1" outlineLevel="1">
      <c r="A449" s="885"/>
      <c r="B449" s="885"/>
      <c r="C449" s="720"/>
      <c r="D449" s="883"/>
      <c r="E449" s="121" t="s">
        <v>308</v>
      </c>
      <c r="F449" s="454">
        <f t="shared" si="472"/>
        <v>0</v>
      </c>
      <c r="G449" s="612"/>
      <c r="H449" s="612"/>
      <c r="I449" s="612"/>
      <c r="J449" s="454"/>
      <c r="K449" s="454"/>
      <c r="L449" s="454"/>
      <c r="M449" s="454"/>
      <c r="N449" s="454"/>
      <c r="O449" s="454"/>
      <c r="P449" s="454"/>
      <c r="Q449" s="454"/>
      <c r="R449" s="454"/>
      <c r="S449" s="454"/>
      <c r="T449" s="454"/>
      <c r="U449" s="454"/>
      <c r="V449" s="454"/>
      <c r="W449" s="454"/>
      <c r="X449" s="454"/>
      <c r="Y449" s="454"/>
      <c r="Z449" s="454"/>
      <c r="AA449" s="454"/>
      <c r="AB449" s="454"/>
      <c r="AC449" s="454"/>
      <c r="AD449" s="454"/>
      <c r="AE449" s="454"/>
      <c r="AF449" s="454"/>
      <c r="AG449" s="454"/>
      <c r="AH449" s="454"/>
      <c r="AI449" s="454"/>
      <c r="AJ449" s="454"/>
      <c r="AK449" s="454"/>
      <c r="AL449" s="454"/>
      <c r="AM449" s="454"/>
      <c r="AN449" s="454"/>
      <c r="AO449" s="454"/>
      <c r="AP449" s="454"/>
    </row>
    <row r="450" spans="1:42" ht="15" customHeight="1" outlineLevel="1">
      <c r="A450" s="912"/>
      <c r="B450" s="912"/>
      <c r="C450" s="881" t="s">
        <v>174</v>
      </c>
      <c r="D450" s="883" t="s">
        <v>428</v>
      </c>
      <c r="E450" s="496" t="s">
        <v>117</v>
      </c>
      <c r="F450" s="470">
        <f t="shared" si="472"/>
        <v>0</v>
      </c>
      <c r="G450" s="610"/>
      <c r="H450" s="610"/>
      <c r="I450" s="610"/>
      <c r="J450" s="355"/>
      <c r="K450" s="355"/>
      <c r="L450" s="355"/>
      <c r="M450" s="356"/>
      <c r="N450" s="356"/>
      <c r="O450" s="356"/>
      <c r="P450" s="356"/>
      <c r="Q450" s="355">
        <f>P450*344.5</f>
        <v>0</v>
      </c>
      <c r="R450" s="356">
        <f>P450*Тарифы!$E$4</f>
        <v>0</v>
      </c>
      <c r="S450" s="356"/>
      <c r="T450" s="355">
        <f>S450*344.5</f>
        <v>0</v>
      </c>
      <c r="U450" s="356">
        <f>S450*Тарифы!$F$4</f>
        <v>0</v>
      </c>
      <c r="V450" s="356"/>
      <c r="W450" s="355">
        <f>V450*344.5</f>
        <v>0</v>
      </c>
      <c r="X450" s="356">
        <f>V450*Тарифы!$G$4</f>
        <v>0</v>
      </c>
      <c r="Y450" s="356"/>
      <c r="Z450" s="355">
        <f>Y450*344.5</f>
        <v>0</v>
      </c>
      <c r="AA450" s="355">
        <f>Y450*Тарифы!$H$4</f>
        <v>0</v>
      </c>
      <c r="AB450" s="355"/>
      <c r="AC450" s="355">
        <f>AB450*344.5</f>
        <v>0</v>
      </c>
      <c r="AD450" s="355">
        <f>R450+U450+X450+AA450</f>
        <v>0</v>
      </c>
      <c r="AE450" s="355"/>
      <c r="AF450" s="355">
        <f>AE450*344.5</f>
        <v>0</v>
      </c>
      <c r="AG450" s="420">
        <f>AE450*Тарифы!$I$4</f>
        <v>0</v>
      </c>
      <c r="AH450" s="355"/>
      <c r="AI450" s="355">
        <f>AH450*344.5</f>
        <v>0</v>
      </c>
      <c r="AJ450" s="420">
        <f>AH450*Тарифы!$J$4</f>
        <v>0</v>
      </c>
      <c r="AK450" s="355"/>
      <c r="AL450" s="355">
        <f>AK450*344.5</f>
        <v>0</v>
      </c>
      <c r="AM450" s="420">
        <f>AK450*Тарифы!$K$4</f>
        <v>0</v>
      </c>
      <c r="AN450" s="355"/>
      <c r="AO450" s="355">
        <f>AN450*344.5</f>
        <v>0</v>
      </c>
      <c r="AP450" s="420">
        <f>AN450*Тарифы!$L$4</f>
        <v>0</v>
      </c>
    </row>
    <row r="451" spans="1:42" ht="15" customHeight="1" outlineLevel="1">
      <c r="A451" s="885"/>
      <c r="B451" s="885"/>
      <c r="C451" s="882"/>
      <c r="D451" s="883"/>
      <c r="E451" s="496" t="s">
        <v>308</v>
      </c>
      <c r="F451" s="577">
        <f t="shared" si="472"/>
        <v>0</v>
      </c>
      <c r="G451" s="577"/>
      <c r="H451" s="577"/>
      <c r="I451" s="577"/>
      <c r="J451" s="577"/>
      <c r="K451" s="577"/>
      <c r="L451" s="577"/>
      <c r="M451" s="577"/>
      <c r="N451" s="577"/>
      <c r="O451" s="577"/>
      <c r="P451" s="57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  <c r="AA451" s="577"/>
      <c r="AB451" s="577"/>
      <c r="AC451" s="577"/>
      <c r="AD451" s="577"/>
      <c r="AE451" s="577"/>
      <c r="AF451" s="577"/>
      <c r="AG451" s="577"/>
      <c r="AH451" s="577"/>
      <c r="AI451" s="577"/>
      <c r="AJ451" s="577"/>
      <c r="AK451" s="577"/>
      <c r="AL451" s="577"/>
      <c r="AM451" s="577"/>
      <c r="AN451" s="577"/>
      <c r="AO451" s="577"/>
      <c r="AP451" s="577"/>
    </row>
    <row r="452" spans="1:42" s="116" customFormat="1" ht="63" outlineLevel="1">
      <c r="A452" s="603"/>
      <c r="B452" s="603"/>
      <c r="C452" s="357">
        <v>8</v>
      </c>
      <c r="D452" s="604" t="s">
        <v>314</v>
      </c>
      <c r="E452" s="121" t="s">
        <v>308</v>
      </c>
      <c r="F452" s="214">
        <f t="shared" si="472"/>
        <v>0</v>
      </c>
      <c r="G452" s="577"/>
      <c r="H452" s="577"/>
      <c r="I452" s="577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  <c r="W452" s="214"/>
      <c r="X452" s="214"/>
      <c r="Y452" s="214"/>
      <c r="Z452" s="214"/>
      <c r="AA452" s="214"/>
      <c r="AB452" s="214"/>
      <c r="AC452" s="214"/>
      <c r="AD452" s="214"/>
      <c r="AE452" s="214"/>
      <c r="AF452" s="214"/>
      <c r="AG452" s="214"/>
      <c r="AH452" s="214"/>
      <c r="AI452" s="214"/>
      <c r="AJ452" s="214"/>
      <c r="AK452" s="214"/>
      <c r="AL452" s="214"/>
      <c r="AM452" s="214"/>
      <c r="AN452" s="214"/>
      <c r="AO452" s="214"/>
      <c r="AP452" s="214"/>
    </row>
    <row r="453" spans="1:42" ht="16.5" outlineLevel="1" thickBot="1">
      <c r="A453" s="119"/>
      <c r="B453" s="119"/>
      <c r="C453" s="119"/>
      <c r="D453" s="25" t="s">
        <v>13</v>
      </c>
      <c r="E453" s="119"/>
      <c r="F453" s="91">
        <f t="shared" ref="F453:O453" si="509">F433+F443+F448</f>
        <v>2.0160000000000001E-2</v>
      </c>
      <c r="G453" s="609"/>
      <c r="H453" s="609"/>
      <c r="I453" s="609"/>
      <c r="J453" s="91">
        <f t="shared" si="509"/>
        <v>0</v>
      </c>
      <c r="K453" s="91">
        <f t="shared" si="509"/>
        <v>0</v>
      </c>
      <c r="L453" s="91">
        <f t="shared" si="509"/>
        <v>0</v>
      </c>
      <c r="M453" s="91">
        <f t="shared" si="509"/>
        <v>0</v>
      </c>
      <c r="N453" s="91">
        <f t="shared" si="509"/>
        <v>0</v>
      </c>
      <c r="O453" s="91">
        <f t="shared" si="509"/>
        <v>0</v>
      </c>
      <c r="P453" s="91">
        <f>P433+P443+P448</f>
        <v>0</v>
      </c>
      <c r="Q453" s="91">
        <f t="shared" ref="Q453:AP453" si="510">Q433+Q443+Q448</f>
        <v>0</v>
      </c>
      <c r="R453" s="91">
        <f t="shared" si="510"/>
        <v>0</v>
      </c>
      <c r="S453" s="119">
        <f t="shared" si="510"/>
        <v>0</v>
      </c>
      <c r="T453" s="91">
        <f t="shared" si="510"/>
        <v>0</v>
      </c>
      <c r="U453" s="91">
        <f t="shared" si="510"/>
        <v>0</v>
      </c>
      <c r="V453" s="119">
        <f t="shared" si="510"/>
        <v>0</v>
      </c>
      <c r="W453" s="91">
        <f t="shared" si="510"/>
        <v>0</v>
      </c>
      <c r="X453" s="91">
        <f t="shared" si="510"/>
        <v>0</v>
      </c>
      <c r="Y453" s="119">
        <f t="shared" si="510"/>
        <v>0</v>
      </c>
      <c r="Z453" s="91">
        <f t="shared" si="510"/>
        <v>0</v>
      </c>
      <c r="AA453" s="91">
        <f t="shared" si="510"/>
        <v>0</v>
      </c>
      <c r="AB453" s="119">
        <f t="shared" si="510"/>
        <v>0</v>
      </c>
      <c r="AC453" s="91">
        <f t="shared" si="510"/>
        <v>0</v>
      </c>
      <c r="AD453" s="91">
        <f t="shared" si="510"/>
        <v>0</v>
      </c>
      <c r="AE453" s="119">
        <f t="shared" si="510"/>
        <v>1.008E-2</v>
      </c>
      <c r="AF453" s="91">
        <f t="shared" si="510"/>
        <v>3.4725600000000001</v>
      </c>
      <c r="AG453" s="91">
        <f t="shared" si="510"/>
        <v>3.4423905599990021E-2</v>
      </c>
      <c r="AH453" s="119">
        <f t="shared" si="510"/>
        <v>1.008E-2</v>
      </c>
      <c r="AI453" s="91">
        <f t="shared" si="510"/>
        <v>3.4725600000000001</v>
      </c>
      <c r="AJ453" s="91">
        <f t="shared" si="510"/>
        <v>3.6175204799999111E-2</v>
      </c>
      <c r="AK453" s="119">
        <f t="shared" si="510"/>
        <v>1.008E-2</v>
      </c>
      <c r="AL453" s="91">
        <f t="shared" si="510"/>
        <v>3.4725600000000001</v>
      </c>
      <c r="AM453" s="91">
        <f t="shared" si="510"/>
        <v>3.801601439998515E-2</v>
      </c>
      <c r="AN453" s="119">
        <f t="shared" si="510"/>
        <v>1.008E-2</v>
      </c>
      <c r="AO453" s="91">
        <f t="shared" si="510"/>
        <v>3.4725600000000001</v>
      </c>
      <c r="AP453" s="91">
        <f t="shared" si="510"/>
        <v>3.9951072000003598E-2</v>
      </c>
    </row>
    <row r="454" spans="1:42" ht="15.75" thickBot="1">
      <c r="A454" s="924" t="s">
        <v>311</v>
      </c>
      <c r="B454" s="925"/>
      <c r="C454" s="925"/>
      <c r="D454" s="925"/>
      <c r="E454" s="925"/>
      <c r="F454" s="925"/>
      <c r="G454" s="925"/>
      <c r="H454" s="925"/>
      <c r="I454" s="925"/>
      <c r="J454" s="925"/>
      <c r="K454" s="925"/>
      <c r="L454" s="925"/>
      <c r="M454" s="925"/>
      <c r="N454" s="925"/>
      <c r="O454" s="925"/>
      <c r="P454" s="925"/>
      <c r="Q454" s="925"/>
      <c r="R454" s="925"/>
      <c r="S454" s="925"/>
      <c r="T454" s="925"/>
      <c r="U454" s="925"/>
      <c r="V454" s="925"/>
      <c r="W454" s="925"/>
      <c r="X454" s="925"/>
      <c r="Y454" s="925"/>
      <c r="Z454" s="925"/>
      <c r="AA454" s="925"/>
      <c r="AB454" s="925"/>
      <c r="AC454" s="925"/>
      <c r="AD454" s="925"/>
      <c r="AE454" s="925"/>
      <c r="AF454" s="925"/>
      <c r="AG454" s="925"/>
      <c r="AH454" s="925"/>
      <c r="AI454" s="925"/>
      <c r="AJ454" s="925"/>
      <c r="AK454" s="925"/>
      <c r="AL454" s="925"/>
      <c r="AM454" s="925"/>
      <c r="AN454" s="243"/>
      <c r="AO454" s="243"/>
      <c r="AP454" s="243"/>
    </row>
    <row r="455" spans="1:42" ht="30.75" hidden="1" customHeight="1" outlineLevel="1">
      <c r="A455" s="895"/>
      <c r="B455" s="895"/>
      <c r="C455" s="749">
        <v>1</v>
      </c>
      <c r="D455" s="923" t="s">
        <v>108</v>
      </c>
      <c r="E455" s="84" t="s">
        <v>117</v>
      </c>
      <c r="F455" s="356">
        <f t="shared" ref="F455:O455" si="511">F457</f>
        <v>0</v>
      </c>
      <c r="G455" s="611"/>
      <c r="H455" s="611"/>
      <c r="I455" s="611"/>
      <c r="J455" s="356">
        <f t="shared" si="511"/>
        <v>0</v>
      </c>
      <c r="K455" s="356">
        <f t="shared" si="511"/>
        <v>0</v>
      </c>
      <c r="L455" s="356">
        <f t="shared" si="511"/>
        <v>0</v>
      </c>
      <c r="M455" s="356">
        <f t="shared" si="511"/>
        <v>0</v>
      </c>
      <c r="N455" s="356">
        <f t="shared" si="511"/>
        <v>0</v>
      </c>
      <c r="O455" s="356">
        <f t="shared" si="511"/>
        <v>0</v>
      </c>
      <c r="P455" s="356">
        <f>P457</f>
        <v>0</v>
      </c>
      <c r="Q455" s="355">
        <f t="shared" ref="Q455:AP455" si="512">Q457</f>
        <v>0</v>
      </c>
      <c r="R455" s="356">
        <f t="shared" si="512"/>
        <v>0</v>
      </c>
      <c r="S455" s="356">
        <f t="shared" si="512"/>
        <v>0</v>
      </c>
      <c r="T455" s="355">
        <f t="shared" si="512"/>
        <v>0</v>
      </c>
      <c r="U455" s="356">
        <f t="shared" si="512"/>
        <v>0</v>
      </c>
      <c r="V455" s="356">
        <f t="shared" si="512"/>
        <v>0</v>
      </c>
      <c r="W455" s="355">
        <f t="shared" si="512"/>
        <v>0</v>
      </c>
      <c r="X455" s="356">
        <f t="shared" si="512"/>
        <v>0</v>
      </c>
      <c r="Y455" s="356">
        <f t="shared" si="512"/>
        <v>0</v>
      </c>
      <c r="Z455" s="355">
        <f t="shared" si="512"/>
        <v>0</v>
      </c>
      <c r="AA455" s="355">
        <f t="shared" si="512"/>
        <v>0</v>
      </c>
      <c r="AB455" s="355">
        <f t="shared" si="512"/>
        <v>0</v>
      </c>
      <c r="AC455" s="355">
        <f t="shared" si="512"/>
        <v>0</v>
      </c>
      <c r="AD455" s="355">
        <f t="shared" si="512"/>
        <v>0</v>
      </c>
      <c r="AE455" s="355">
        <f t="shared" si="512"/>
        <v>0</v>
      </c>
      <c r="AF455" s="355">
        <f t="shared" si="512"/>
        <v>0</v>
      </c>
      <c r="AG455" s="420">
        <f t="shared" si="512"/>
        <v>0</v>
      </c>
      <c r="AH455" s="355">
        <f t="shared" si="512"/>
        <v>0</v>
      </c>
      <c r="AI455" s="355">
        <f t="shared" si="512"/>
        <v>0</v>
      </c>
      <c r="AJ455" s="420">
        <f t="shared" si="512"/>
        <v>0</v>
      </c>
      <c r="AK455" s="355">
        <f t="shared" si="512"/>
        <v>0</v>
      </c>
      <c r="AL455" s="355">
        <f t="shared" si="512"/>
        <v>0</v>
      </c>
      <c r="AM455" s="420">
        <f t="shared" si="512"/>
        <v>0</v>
      </c>
      <c r="AN455" s="355">
        <f t="shared" si="512"/>
        <v>0</v>
      </c>
      <c r="AO455" s="355">
        <f t="shared" si="512"/>
        <v>0</v>
      </c>
      <c r="AP455" s="420">
        <f t="shared" si="512"/>
        <v>0</v>
      </c>
    </row>
    <row r="456" spans="1:42" ht="34.5" hidden="1" customHeight="1" outlineLevel="1">
      <c r="A456" s="885"/>
      <c r="B456" s="885"/>
      <c r="C456" s="720"/>
      <c r="D456" s="914"/>
      <c r="E456" s="86" t="s">
        <v>308</v>
      </c>
      <c r="F456" s="454"/>
      <c r="G456" s="612"/>
      <c r="H456" s="612"/>
      <c r="I456" s="612"/>
      <c r="J456" s="454"/>
      <c r="K456" s="454"/>
      <c r="L456" s="454"/>
      <c r="M456" s="454"/>
      <c r="N456" s="454"/>
      <c r="O456" s="454"/>
      <c r="P456" s="454"/>
      <c r="Q456" s="454"/>
      <c r="R456" s="454"/>
      <c r="S456" s="454"/>
      <c r="T456" s="454"/>
      <c r="U456" s="454"/>
      <c r="V456" s="454"/>
      <c r="W456" s="454"/>
      <c r="X456" s="454"/>
      <c r="Y456" s="454"/>
      <c r="Z456" s="454"/>
      <c r="AA456" s="454"/>
      <c r="AB456" s="454"/>
      <c r="AC456" s="454"/>
      <c r="AD456" s="454"/>
      <c r="AE456" s="454"/>
      <c r="AF456" s="454"/>
      <c r="AG456" s="454"/>
      <c r="AH456" s="454"/>
      <c r="AI456" s="454"/>
      <c r="AJ456" s="454"/>
      <c r="AK456" s="454"/>
      <c r="AL456" s="454"/>
      <c r="AM456" s="454"/>
      <c r="AN456" s="454"/>
      <c r="AO456" s="454"/>
      <c r="AP456" s="454"/>
    </row>
    <row r="457" spans="1:42" ht="15" hidden="1" customHeight="1" outlineLevel="1">
      <c r="A457" s="912"/>
      <c r="B457" s="912"/>
      <c r="C457" s="886" t="s">
        <v>44</v>
      </c>
      <c r="D457" s="887"/>
      <c r="E457" s="270" t="s">
        <v>117</v>
      </c>
      <c r="F457" s="470"/>
      <c r="G457" s="610"/>
      <c r="H457" s="610"/>
      <c r="I457" s="610"/>
      <c r="J457" s="355"/>
      <c r="K457" s="355"/>
      <c r="L457" s="355"/>
      <c r="M457" s="356"/>
      <c r="N457" s="356"/>
      <c r="O457" s="356"/>
      <c r="P457" s="356"/>
      <c r="Q457" s="355">
        <f>P457*344.5</f>
        <v>0</v>
      </c>
      <c r="R457" s="356">
        <f>P457*Тарифы!$E$4</f>
        <v>0</v>
      </c>
      <c r="S457" s="356"/>
      <c r="T457" s="355">
        <f>S457*344.5</f>
        <v>0</v>
      </c>
      <c r="U457" s="356">
        <f>S457*Тарифы!$F$4</f>
        <v>0</v>
      </c>
      <c r="V457" s="356"/>
      <c r="W457" s="355">
        <f>V457*344.5</f>
        <v>0</v>
      </c>
      <c r="X457" s="356">
        <f>V457*Тарифы!$G$4</f>
        <v>0</v>
      </c>
      <c r="Y457" s="356"/>
      <c r="Z457" s="355">
        <f>Y457*344.5</f>
        <v>0</v>
      </c>
      <c r="AA457" s="355">
        <f>Y457*Тарифы!$H$4</f>
        <v>0</v>
      </c>
      <c r="AB457" s="355"/>
      <c r="AC457" s="355">
        <f>AB457*344.5</f>
        <v>0</v>
      </c>
      <c r="AD457" s="355">
        <f>R457+U457+X457+AA457</f>
        <v>0</v>
      </c>
      <c r="AE457" s="355"/>
      <c r="AF457" s="355">
        <f>AE457*344.5</f>
        <v>0</v>
      </c>
      <c r="AG457" s="420">
        <f>AE457*Тарифы!$I$4</f>
        <v>0</v>
      </c>
      <c r="AH457" s="355"/>
      <c r="AI457" s="355">
        <f>AH457*344.5</f>
        <v>0</v>
      </c>
      <c r="AJ457" s="420">
        <f>AH457*Тарифы!$J$4</f>
        <v>0</v>
      </c>
      <c r="AK457" s="355"/>
      <c r="AL457" s="355">
        <f>AK457*344.5</f>
        <v>0</v>
      </c>
      <c r="AM457" s="420">
        <f>AK457*Тарифы!$K$4</f>
        <v>0</v>
      </c>
      <c r="AN457" s="355"/>
      <c r="AO457" s="355">
        <f>AN457*344.5</f>
        <v>0</v>
      </c>
      <c r="AP457" s="420">
        <f>AN457*Тарифы!$L$4</f>
        <v>0</v>
      </c>
    </row>
    <row r="458" spans="1:42" ht="15" hidden="1" customHeight="1" outlineLevel="1">
      <c r="A458" s="885"/>
      <c r="B458" s="885"/>
      <c r="C458" s="781"/>
      <c r="D458" s="888"/>
      <c r="E458" s="270" t="s">
        <v>308</v>
      </c>
      <c r="F458" s="448"/>
      <c r="G458" s="568"/>
      <c r="H458" s="568"/>
      <c r="I458" s="568"/>
      <c r="J458" s="448"/>
      <c r="K458" s="448"/>
      <c r="L458" s="448"/>
      <c r="M458" s="448"/>
      <c r="N458" s="448"/>
      <c r="O458" s="448"/>
      <c r="P458" s="448"/>
      <c r="Q458" s="448"/>
      <c r="R458" s="448"/>
      <c r="S458" s="448"/>
      <c r="T458" s="448"/>
      <c r="U458" s="448"/>
      <c r="V458" s="448"/>
      <c r="W458" s="448"/>
      <c r="X458" s="448"/>
      <c r="Y458" s="448"/>
      <c r="Z458" s="448"/>
      <c r="AA458" s="448"/>
      <c r="AB458" s="448"/>
      <c r="AC458" s="448"/>
      <c r="AD458" s="448"/>
      <c r="AE458" s="448"/>
      <c r="AF458" s="448"/>
      <c r="AG458" s="448"/>
      <c r="AH458" s="448"/>
      <c r="AI458" s="448"/>
      <c r="AJ458" s="448"/>
      <c r="AK458" s="448"/>
      <c r="AL458" s="448"/>
      <c r="AM458" s="448"/>
      <c r="AN458" s="448"/>
      <c r="AO458" s="448"/>
      <c r="AP458" s="448"/>
    </row>
    <row r="459" spans="1:42" ht="15" hidden="1" customHeight="1" outlineLevel="1">
      <c r="A459" s="912"/>
      <c r="B459" s="912"/>
      <c r="C459" s="720">
        <v>2</v>
      </c>
      <c r="D459" s="883" t="s">
        <v>109</v>
      </c>
      <c r="E459" s="121" t="s">
        <v>117</v>
      </c>
      <c r="F459" s="222"/>
      <c r="G459" s="568"/>
      <c r="H459" s="568"/>
      <c r="I459" s="568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  <c r="AL459" s="222"/>
      <c r="AM459" s="222"/>
      <c r="AN459" s="222"/>
      <c r="AO459" s="222"/>
      <c r="AP459" s="222"/>
    </row>
    <row r="460" spans="1:42" ht="15" hidden="1" customHeight="1" outlineLevel="1">
      <c r="A460" s="885"/>
      <c r="B460" s="885"/>
      <c r="C460" s="720"/>
      <c r="D460" s="883"/>
      <c r="E460" s="121" t="s">
        <v>308</v>
      </c>
      <c r="F460" s="214"/>
      <c r="G460" s="577"/>
      <c r="H460" s="577"/>
      <c r="I460" s="577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4"/>
      <c r="W460" s="214"/>
      <c r="X460" s="214"/>
      <c r="Y460" s="214"/>
      <c r="Z460" s="214"/>
      <c r="AA460" s="214"/>
      <c r="AB460" s="214"/>
      <c r="AC460" s="214"/>
      <c r="AD460" s="214"/>
      <c r="AE460" s="214"/>
      <c r="AF460" s="214"/>
      <c r="AG460" s="214"/>
      <c r="AH460" s="214"/>
      <c r="AI460" s="214"/>
      <c r="AJ460" s="214"/>
      <c r="AK460" s="214"/>
      <c r="AL460" s="214"/>
      <c r="AM460" s="214"/>
      <c r="AN460" s="214"/>
      <c r="AO460" s="214"/>
      <c r="AP460" s="214"/>
    </row>
    <row r="461" spans="1:42" ht="30.75" hidden="1" customHeight="1" outlineLevel="1">
      <c r="A461" s="912"/>
      <c r="B461" s="912"/>
      <c r="C461" s="720">
        <v>3</v>
      </c>
      <c r="D461" s="915" t="s">
        <v>110</v>
      </c>
      <c r="E461" s="121" t="s">
        <v>117</v>
      </c>
      <c r="F461" s="214"/>
      <c r="G461" s="577"/>
      <c r="H461" s="577"/>
      <c r="I461" s="577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4"/>
      <c r="W461" s="214"/>
      <c r="X461" s="214"/>
      <c r="Y461" s="214"/>
      <c r="Z461" s="214"/>
      <c r="AA461" s="214"/>
      <c r="AB461" s="214"/>
      <c r="AC461" s="214"/>
      <c r="AD461" s="214"/>
      <c r="AE461" s="214"/>
      <c r="AF461" s="214"/>
      <c r="AG461" s="214"/>
      <c r="AH461" s="214"/>
      <c r="AI461" s="214"/>
      <c r="AJ461" s="214"/>
      <c r="AK461" s="214"/>
      <c r="AL461" s="214"/>
      <c r="AM461" s="214"/>
      <c r="AN461" s="214"/>
      <c r="AO461" s="214"/>
      <c r="AP461" s="214"/>
    </row>
    <row r="462" spans="1:42" ht="30" hidden="1" customHeight="1" outlineLevel="1">
      <c r="A462" s="885"/>
      <c r="B462" s="885"/>
      <c r="C462" s="720"/>
      <c r="D462" s="915"/>
      <c r="E462" s="121" t="s">
        <v>308</v>
      </c>
      <c r="F462" s="214"/>
      <c r="G462" s="577"/>
      <c r="H462" s="577"/>
      <c r="I462" s="577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  <c r="W462" s="214"/>
      <c r="X462" s="214"/>
      <c r="Y462" s="214"/>
      <c r="Z462" s="214"/>
      <c r="AA462" s="214"/>
      <c r="AB462" s="214"/>
      <c r="AC462" s="214"/>
      <c r="AD462" s="214"/>
      <c r="AE462" s="214"/>
      <c r="AF462" s="214"/>
      <c r="AG462" s="214"/>
      <c r="AH462" s="214"/>
      <c r="AI462" s="214"/>
      <c r="AJ462" s="214"/>
      <c r="AK462" s="214"/>
      <c r="AL462" s="214"/>
      <c r="AM462" s="214"/>
      <c r="AN462" s="214"/>
      <c r="AO462" s="214"/>
      <c r="AP462" s="214"/>
    </row>
    <row r="463" spans="1:42" s="220" customFormat="1" ht="30" hidden="1" customHeight="1" outlineLevel="1">
      <c r="A463" s="603"/>
      <c r="B463" s="603"/>
      <c r="C463" s="720">
        <v>4</v>
      </c>
      <c r="D463" s="883" t="s">
        <v>111</v>
      </c>
      <c r="E463" s="121" t="s">
        <v>117</v>
      </c>
      <c r="F463" s="214"/>
      <c r="G463" s="577"/>
      <c r="H463" s="577"/>
      <c r="I463" s="577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4"/>
      <c r="W463" s="214"/>
      <c r="X463" s="214"/>
      <c r="Y463" s="214"/>
      <c r="Z463" s="214"/>
      <c r="AA463" s="214"/>
      <c r="AB463" s="214"/>
      <c r="AC463" s="214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</row>
    <row r="464" spans="1:42" s="220" customFormat="1" ht="30" hidden="1" customHeight="1" outlineLevel="1">
      <c r="A464" s="603"/>
      <c r="B464" s="603"/>
      <c r="C464" s="720"/>
      <c r="D464" s="883"/>
      <c r="E464" s="121" t="s">
        <v>308</v>
      </c>
      <c r="F464" s="214"/>
      <c r="G464" s="577"/>
      <c r="H464" s="577"/>
      <c r="I464" s="577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4"/>
      <c r="W464" s="214"/>
      <c r="X464" s="214"/>
      <c r="Y464" s="214"/>
      <c r="Z464" s="214"/>
      <c r="AA464" s="214"/>
      <c r="AB464" s="214"/>
      <c r="AC464" s="214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</row>
    <row r="465" spans="1:42" s="220" customFormat="1" ht="30" hidden="1" customHeight="1" outlineLevel="1">
      <c r="A465" s="603"/>
      <c r="B465" s="603"/>
      <c r="C465" s="602">
        <v>5</v>
      </c>
      <c r="D465" s="471" t="s">
        <v>353</v>
      </c>
      <c r="E465" s="121" t="s">
        <v>117</v>
      </c>
      <c r="F465" s="356">
        <f t="shared" ref="F465" si="513">F466+F467</f>
        <v>0</v>
      </c>
      <c r="G465" s="611"/>
      <c r="H465" s="611"/>
      <c r="I465" s="611"/>
      <c r="J465" s="356">
        <f t="shared" ref="J465" si="514">J466+J467</f>
        <v>0</v>
      </c>
      <c r="K465" s="356">
        <f t="shared" ref="K465" si="515">K466+K467</f>
        <v>0</v>
      </c>
      <c r="L465" s="356">
        <f t="shared" ref="L465" si="516">L466+L467</f>
        <v>0</v>
      </c>
      <c r="M465" s="356">
        <f t="shared" ref="M465" si="517">M466+M467</f>
        <v>0</v>
      </c>
      <c r="N465" s="356">
        <f t="shared" ref="N465" si="518">N466+N467</f>
        <v>0</v>
      </c>
      <c r="O465" s="356">
        <f t="shared" ref="O465" si="519">O466+O467</f>
        <v>0</v>
      </c>
      <c r="P465" s="356">
        <f>P466+P467</f>
        <v>0</v>
      </c>
      <c r="Q465" s="355">
        <f t="shared" ref="Q465" si="520">Q466+Q467</f>
        <v>0</v>
      </c>
      <c r="R465" s="356">
        <f t="shared" ref="R465" si="521">R466+R467</f>
        <v>0</v>
      </c>
      <c r="S465" s="356">
        <f t="shared" ref="S465" si="522">S466+S467</f>
        <v>0</v>
      </c>
      <c r="T465" s="355">
        <f t="shared" ref="T465" si="523">T466+T467</f>
        <v>0</v>
      </c>
      <c r="U465" s="356">
        <f t="shared" ref="U465" si="524">U466+U467</f>
        <v>0</v>
      </c>
      <c r="V465" s="356">
        <f t="shared" ref="V465" si="525">V466+V467</f>
        <v>0</v>
      </c>
      <c r="W465" s="355">
        <f t="shared" ref="W465" si="526">W466+W467</f>
        <v>0</v>
      </c>
      <c r="X465" s="356">
        <f t="shared" ref="X465" si="527">X466+X467</f>
        <v>0</v>
      </c>
      <c r="Y465" s="356">
        <f t="shared" ref="Y465" si="528">Y466+Y467</f>
        <v>0</v>
      </c>
      <c r="Z465" s="355">
        <f t="shared" ref="Z465" si="529">Z466+Z467</f>
        <v>0</v>
      </c>
      <c r="AA465" s="355">
        <f t="shared" ref="AA465" si="530">AA466+AA467</f>
        <v>0</v>
      </c>
      <c r="AB465" s="355">
        <f t="shared" ref="AB465" si="531">AB466+AB467</f>
        <v>0</v>
      </c>
      <c r="AC465" s="355">
        <f t="shared" ref="AC465" si="532">AC466+AC467</f>
        <v>0</v>
      </c>
      <c r="AD465" s="355">
        <f t="shared" ref="AD465" si="533">AD466+AD467</f>
        <v>0</v>
      </c>
      <c r="AE465" s="355">
        <f t="shared" ref="AE465" si="534">AE466+AE467</f>
        <v>0</v>
      </c>
      <c r="AF465" s="355">
        <f t="shared" ref="AF465" si="535">AF466+AF467</f>
        <v>0</v>
      </c>
      <c r="AG465" s="420">
        <f t="shared" ref="AG465" si="536">AG466+AG467</f>
        <v>0</v>
      </c>
      <c r="AH465" s="355">
        <f t="shared" ref="AH465" si="537">AH466+AH467</f>
        <v>0</v>
      </c>
      <c r="AI465" s="355">
        <f t="shared" ref="AI465" si="538">AI466+AI467</f>
        <v>0</v>
      </c>
      <c r="AJ465" s="420">
        <f t="shared" ref="AJ465" si="539">AJ466+AJ467</f>
        <v>0</v>
      </c>
      <c r="AK465" s="355">
        <f t="shared" ref="AK465" si="540">AK466+AK467</f>
        <v>0</v>
      </c>
      <c r="AL465" s="355">
        <f t="shared" ref="AL465" si="541">AL466+AL467</f>
        <v>0</v>
      </c>
      <c r="AM465" s="420">
        <f t="shared" ref="AM465" si="542">AM466+AM467</f>
        <v>0</v>
      </c>
      <c r="AN465" s="355">
        <f t="shared" ref="AN465" si="543">AN466+AN467</f>
        <v>0</v>
      </c>
      <c r="AO465" s="355">
        <f t="shared" ref="AO465" si="544">AO466+AO467</f>
        <v>0</v>
      </c>
      <c r="AP465" s="420">
        <f t="shared" ref="AP465" si="545">AP466+AP467</f>
        <v>0</v>
      </c>
    </row>
    <row r="466" spans="1:42" s="220" customFormat="1" ht="30" hidden="1" customHeight="1" outlineLevel="1">
      <c r="A466" s="603"/>
      <c r="B466" s="603"/>
      <c r="C466" s="493" t="s">
        <v>91</v>
      </c>
      <c r="D466" s="486" t="s">
        <v>426</v>
      </c>
      <c r="E466" s="488" t="s">
        <v>117</v>
      </c>
      <c r="F466" s="570"/>
      <c r="G466" s="570"/>
      <c r="H466" s="570"/>
      <c r="I466" s="570"/>
      <c r="J466" s="570"/>
      <c r="K466" s="570"/>
      <c r="L466" s="570"/>
      <c r="M466" s="356"/>
      <c r="N466" s="356"/>
      <c r="O466" s="356"/>
      <c r="P466" s="356"/>
      <c r="Q466" s="355">
        <f>P466*344.5</f>
        <v>0</v>
      </c>
      <c r="R466" s="356">
        <f>(P466*Тарифы!$E$4)+(P466*0.15*Тарифы!$E$8)</f>
        <v>0</v>
      </c>
      <c r="S466" s="356"/>
      <c r="T466" s="355">
        <f>S466*344.5</f>
        <v>0</v>
      </c>
      <c r="U466" s="356">
        <f>(S466*Тарифы!$F$4)+(S466*0.15*Тарифы!$F$8)</f>
        <v>0</v>
      </c>
      <c r="V466" s="356"/>
      <c r="W466" s="355">
        <f>V466*344.5</f>
        <v>0</v>
      </c>
      <c r="X466" s="356">
        <f>V466*Тарифы!$G$4+V466*0.15*Тарифы!$G$8</f>
        <v>0</v>
      </c>
      <c r="Y466" s="356"/>
      <c r="Z466" s="355">
        <f>Y466*344.5</f>
        <v>0</v>
      </c>
      <c r="AA466" s="355">
        <f>Y466*Тарифы!$H$4+Y466*0.15*Тарифы!$H$8</f>
        <v>0</v>
      </c>
      <c r="AB466" s="355"/>
      <c r="AC466" s="355">
        <f>AB466*344.5</f>
        <v>0</v>
      </c>
      <c r="AD466" s="355">
        <f>R466+U466+X466+AA466</f>
        <v>0</v>
      </c>
      <c r="AE466" s="355"/>
      <c r="AF466" s="355">
        <f>AE466*344.5</f>
        <v>0</v>
      </c>
      <c r="AG466" s="420">
        <f>AE466*Тарифы!$I$4+AE466*0.15*Тарифы!$I$8</f>
        <v>0</v>
      </c>
      <c r="AH466" s="355"/>
      <c r="AI466" s="355">
        <f>AH466*344.5</f>
        <v>0</v>
      </c>
      <c r="AJ466" s="355">
        <f>AH466*Тарифы!$J$4+AH466*0.15*Тарифы!$J$8</f>
        <v>0</v>
      </c>
      <c r="AK466" s="355"/>
      <c r="AL466" s="355">
        <f>AK466*344.5</f>
        <v>0</v>
      </c>
      <c r="AM466" s="420">
        <f>AK466*Тарифы!$K$4+AK466*0.15*Тарифы!$K$8</f>
        <v>0</v>
      </c>
      <c r="AN466" s="355"/>
      <c r="AO466" s="355">
        <f>AN466*344.5</f>
        <v>0</v>
      </c>
      <c r="AP466" s="420">
        <f>AN466*Тарифы!$L$4+AN466*0.15*Тарифы!$L$8</f>
        <v>0</v>
      </c>
    </row>
    <row r="467" spans="1:42" s="220" customFormat="1" ht="30" hidden="1" customHeight="1" outlineLevel="1">
      <c r="A467" s="603"/>
      <c r="B467" s="603"/>
      <c r="C467" s="493" t="s">
        <v>92</v>
      </c>
      <c r="D467" s="486" t="s">
        <v>427</v>
      </c>
      <c r="E467" s="488" t="s">
        <v>117</v>
      </c>
      <c r="F467" s="570"/>
      <c r="G467" s="570"/>
      <c r="H467" s="570"/>
      <c r="I467" s="570"/>
      <c r="J467" s="570"/>
      <c r="K467" s="570"/>
      <c r="L467" s="570"/>
      <c r="M467" s="355"/>
      <c r="N467" s="355"/>
      <c r="O467" s="355"/>
      <c r="P467" s="355"/>
      <c r="Q467" s="355">
        <f>P467*344.5</f>
        <v>0</v>
      </c>
      <c r="R467" s="356">
        <f>(P467*Тарифы!$E$4)+(P467*0.15*Тарифы!$E$8)</f>
        <v>0</v>
      </c>
      <c r="S467" s="355"/>
      <c r="T467" s="355">
        <f>S467*344.5</f>
        <v>0</v>
      </c>
      <c r="U467" s="356">
        <f>(S467*Тарифы!$F$4)+(S467*0.15*Тарифы!$F$8)</f>
        <v>0</v>
      </c>
      <c r="V467" s="355"/>
      <c r="W467" s="355">
        <f>V467*344.5</f>
        <v>0</v>
      </c>
      <c r="X467" s="356">
        <f>V467*Тарифы!$G$4+V467*0.15*Тарифы!$G$8</f>
        <v>0</v>
      </c>
      <c r="Y467" s="355"/>
      <c r="Z467" s="355">
        <f>Y467*344.5</f>
        <v>0</v>
      </c>
      <c r="AA467" s="355">
        <f>Y467*Тарифы!$H$4+Y467*0.15*Тарифы!$H$8</f>
        <v>0</v>
      </c>
      <c r="AB467" s="355">
        <f>P467+S467+V467+Y467</f>
        <v>0</v>
      </c>
      <c r="AC467" s="355">
        <f>AB467*344.5</f>
        <v>0</v>
      </c>
      <c r="AD467" s="355">
        <f>R467+U467+X467+AA467</f>
        <v>0</v>
      </c>
      <c r="AE467" s="355"/>
      <c r="AF467" s="355">
        <f>AE467*344.5</f>
        <v>0</v>
      </c>
      <c r="AG467" s="355">
        <f>AE467*Тарифы!$I$4+AE467*0.15*Тарифы!$I$8</f>
        <v>0</v>
      </c>
      <c r="AH467" s="355"/>
      <c r="AI467" s="355">
        <f>AH467*344.5</f>
        <v>0</v>
      </c>
      <c r="AJ467" s="355">
        <f>AH467*Тарифы!$J$4+AH467*0.15*Тарифы!$J$8</f>
        <v>0</v>
      </c>
      <c r="AK467" s="355"/>
      <c r="AL467" s="355">
        <f>AK467*344.5</f>
        <v>0</v>
      </c>
      <c r="AM467" s="355">
        <f>AK467*Тарифы!$K$4+AK467*0.15*Тарифы!$K$8</f>
        <v>0</v>
      </c>
      <c r="AN467" s="355"/>
      <c r="AO467" s="355">
        <f>AN467*344.5</f>
        <v>0</v>
      </c>
      <c r="AP467" s="420">
        <f>AN467*Тарифы!$L$4+AN467*0.15*Тарифы!$L$8</f>
        <v>0</v>
      </c>
    </row>
    <row r="468" spans="1:42" s="220" customFormat="1" ht="30" hidden="1" customHeight="1" outlineLevel="1">
      <c r="A468" s="603"/>
      <c r="B468" s="603"/>
      <c r="C468" s="720">
        <v>6</v>
      </c>
      <c r="D468" s="883" t="s">
        <v>112</v>
      </c>
      <c r="E468" s="121" t="s">
        <v>117</v>
      </c>
      <c r="F468" s="214"/>
      <c r="G468" s="577"/>
      <c r="H468" s="577"/>
      <c r="I468" s="577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4"/>
      <c r="W468" s="214"/>
      <c r="X468" s="214"/>
      <c r="Y468" s="214"/>
      <c r="Z468" s="214"/>
      <c r="AA468" s="214"/>
      <c r="AB468" s="214"/>
      <c r="AC468" s="214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</row>
    <row r="469" spans="1:42" hidden="1" outlineLevel="1">
      <c r="A469" s="117"/>
      <c r="B469" s="117"/>
      <c r="C469" s="720"/>
      <c r="D469" s="883"/>
      <c r="E469" s="121" t="s">
        <v>308</v>
      </c>
      <c r="F469" s="214"/>
      <c r="G469" s="577"/>
      <c r="H469" s="577"/>
      <c r="I469" s="577"/>
      <c r="J469" s="214"/>
      <c r="K469" s="214"/>
      <c r="L469" s="214"/>
      <c r="M469" s="214"/>
      <c r="N469" s="214"/>
      <c r="O469" s="214"/>
      <c r="P469" s="214"/>
      <c r="Q469" s="214"/>
      <c r="R469" s="214"/>
      <c r="S469" s="214"/>
      <c r="T469" s="214"/>
      <c r="U469" s="214"/>
      <c r="V469" s="214"/>
      <c r="W469" s="214"/>
      <c r="X469" s="214"/>
      <c r="Y469" s="214"/>
      <c r="Z469" s="214"/>
      <c r="AA469" s="214"/>
      <c r="AB469" s="214"/>
      <c r="AC469" s="214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</row>
    <row r="470" spans="1:42" ht="33" hidden="1" customHeight="1" outlineLevel="1">
      <c r="A470" s="912"/>
      <c r="B470" s="912"/>
      <c r="C470" s="720">
        <v>7</v>
      </c>
      <c r="D470" s="883" t="s">
        <v>113</v>
      </c>
      <c r="E470" s="121" t="s">
        <v>117</v>
      </c>
      <c r="F470" s="356">
        <f t="shared" ref="F470:O470" si="546">F472</f>
        <v>0</v>
      </c>
      <c r="G470" s="611"/>
      <c r="H470" s="611"/>
      <c r="I470" s="611"/>
      <c r="J470" s="356">
        <f t="shared" si="546"/>
        <v>0</v>
      </c>
      <c r="K470" s="356">
        <f t="shared" si="546"/>
        <v>0</v>
      </c>
      <c r="L470" s="356">
        <f t="shared" si="546"/>
        <v>0</v>
      </c>
      <c r="M470" s="356">
        <f t="shared" si="546"/>
        <v>0</v>
      </c>
      <c r="N470" s="356">
        <f t="shared" si="546"/>
        <v>0</v>
      </c>
      <c r="O470" s="356">
        <f t="shared" si="546"/>
        <v>0</v>
      </c>
      <c r="P470" s="356">
        <f>P472</f>
        <v>0</v>
      </c>
      <c r="Q470" s="356">
        <f t="shared" ref="Q470:AP470" si="547">Q472</f>
        <v>0</v>
      </c>
      <c r="R470" s="356">
        <f t="shared" si="547"/>
        <v>0</v>
      </c>
      <c r="S470" s="356">
        <f t="shared" si="547"/>
        <v>0</v>
      </c>
      <c r="T470" s="356">
        <f t="shared" si="547"/>
        <v>0</v>
      </c>
      <c r="U470" s="356">
        <f t="shared" si="547"/>
        <v>0</v>
      </c>
      <c r="V470" s="356">
        <f t="shared" si="547"/>
        <v>0</v>
      </c>
      <c r="W470" s="356">
        <f t="shared" si="547"/>
        <v>0</v>
      </c>
      <c r="X470" s="356">
        <f t="shared" si="547"/>
        <v>0</v>
      </c>
      <c r="Y470" s="356">
        <f t="shared" si="547"/>
        <v>0</v>
      </c>
      <c r="Z470" s="356">
        <f t="shared" si="547"/>
        <v>0</v>
      </c>
      <c r="AA470" s="356">
        <f t="shared" si="547"/>
        <v>0</v>
      </c>
      <c r="AB470" s="356">
        <f t="shared" si="547"/>
        <v>0</v>
      </c>
      <c r="AC470" s="356">
        <f t="shared" si="547"/>
        <v>0</v>
      </c>
      <c r="AD470" s="356">
        <f t="shared" si="547"/>
        <v>0</v>
      </c>
      <c r="AE470" s="356">
        <f t="shared" si="547"/>
        <v>0</v>
      </c>
      <c r="AF470" s="356">
        <f t="shared" si="547"/>
        <v>0</v>
      </c>
      <c r="AG470" s="356">
        <f t="shared" si="547"/>
        <v>0</v>
      </c>
      <c r="AH470" s="356">
        <f t="shared" si="547"/>
        <v>0</v>
      </c>
      <c r="AI470" s="356">
        <f t="shared" si="547"/>
        <v>0</v>
      </c>
      <c r="AJ470" s="356">
        <f t="shared" si="547"/>
        <v>0</v>
      </c>
      <c r="AK470" s="356">
        <f t="shared" si="547"/>
        <v>0</v>
      </c>
      <c r="AL470" s="356">
        <f t="shared" si="547"/>
        <v>0</v>
      </c>
      <c r="AM470" s="356">
        <f t="shared" si="547"/>
        <v>0</v>
      </c>
      <c r="AN470" s="356">
        <f t="shared" si="547"/>
        <v>0</v>
      </c>
      <c r="AO470" s="356">
        <f t="shared" si="547"/>
        <v>0</v>
      </c>
      <c r="AP470" s="356">
        <f t="shared" si="547"/>
        <v>0</v>
      </c>
    </row>
    <row r="471" spans="1:42" ht="27" hidden="1" customHeight="1" outlineLevel="1">
      <c r="A471" s="885"/>
      <c r="B471" s="885"/>
      <c r="C471" s="720"/>
      <c r="D471" s="883"/>
      <c r="E471" s="121" t="s">
        <v>308</v>
      </c>
      <c r="F471" s="454"/>
      <c r="G471" s="612"/>
      <c r="H471" s="612"/>
      <c r="I471" s="612"/>
      <c r="J471" s="454"/>
      <c r="K471" s="454"/>
      <c r="L471" s="454"/>
      <c r="M471" s="454"/>
      <c r="N471" s="454"/>
      <c r="O471" s="454"/>
      <c r="P471" s="454"/>
      <c r="Q471" s="454"/>
      <c r="R471" s="454"/>
      <c r="S471" s="454"/>
      <c r="T471" s="454"/>
      <c r="U471" s="454"/>
      <c r="V471" s="454"/>
      <c r="W471" s="454"/>
      <c r="X471" s="454"/>
      <c r="Y471" s="454"/>
      <c r="Z471" s="454"/>
      <c r="AA471" s="454"/>
      <c r="AB471" s="454"/>
      <c r="AC471" s="454"/>
      <c r="AD471" s="454"/>
      <c r="AE471" s="454"/>
      <c r="AF471" s="454"/>
      <c r="AG471" s="454"/>
      <c r="AH471" s="454"/>
      <c r="AI471" s="454"/>
      <c r="AJ471" s="454"/>
      <c r="AK471" s="454"/>
      <c r="AL471" s="454"/>
      <c r="AM471" s="454"/>
      <c r="AN471" s="454"/>
      <c r="AO471" s="454"/>
      <c r="AP471" s="454"/>
    </row>
    <row r="472" spans="1:42" ht="15" hidden="1" customHeight="1" outlineLevel="1">
      <c r="A472" s="912"/>
      <c r="B472" s="912"/>
      <c r="C472" s="881" t="s">
        <v>174</v>
      </c>
      <c r="D472" s="883" t="s">
        <v>428</v>
      </c>
      <c r="E472" s="496" t="s">
        <v>117</v>
      </c>
      <c r="F472" s="470"/>
      <c r="G472" s="610"/>
      <c r="H472" s="610"/>
      <c r="I472" s="610"/>
      <c r="J472" s="355"/>
      <c r="K472" s="355"/>
      <c r="L472" s="355"/>
      <c r="M472" s="356"/>
      <c r="N472" s="356"/>
      <c r="O472" s="356"/>
      <c r="P472" s="356"/>
      <c r="Q472" s="355">
        <f>P472*344.5</f>
        <v>0</v>
      </c>
      <c r="R472" s="356">
        <f>P472*Тарифы!$E$4</f>
        <v>0</v>
      </c>
      <c r="S472" s="356"/>
      <c r="T472" s="355">
        <f>S472*344.5</f>
        <v>0</v>
      </c>
      <c r="U472" s="356">
        <f>S472*Тарифы!$F$4</f>
        <v>0</v>
      </c>
      <c r="V472" s="356"/>
      <c r="W472" s="355">
        <f>V472*344.5</f>
        <v>0</v>
      </c>
      <c r="X472" s="356">
        <f>V472*Тарифы!$G$4</f>
        <v>0</v>
      </c>
      <c r="Y472" s="356"/>
      <c r="Z472" s="355">
        <f>Y472*344.5</f>
        <v>0</v>
      </c>
      <c r="AA472" s="355">
        <f>Y472*Тарифы!$H$4</f>
        <v>0</v>
      </c>
      <c r="AB472" s="355"/>
      <c r="AC472" s="355">
        <f>AB472*344.5</f>
        <v>0</v>
      </c>
      <c r="AD472" s="355">
        <f>R472+U472+X472+AA472</f>
        <v>0</v>
      </c>
      <c r="AE472" s="355"/>
      <c r="AF472" s="355">
        <f>AE472*344.5</f>
        <v>0</v>
      </c>
      <c r="AG472" s="420">
        <f>AE472*Тарифы!$I$4</f>
        <v>0</v>
      </c>
      <c r="AH472" s="355"/>
      <c r="AI472" s="355">
        <f>AH472*344.5</f>
        <v>0</v>
      </c>
      <c r="AJ472" s="420">
        <f>AH472*Тарифы!$J$4</f>
        <v>0</v>
      </c>
      <c r="AK472" s="355"/>
      <c r="AL472" s="355">
        <f>AK472*344.5</f>
        <v>0</v>
      </c>
      <c r="AM472" s="420">
        <f>AK472*Тарифы!$K$4</f>
        <v>0</v>
      </c>
      <c r="AN472" s="355"/>
      <c r="AO472" s="355">
        <f>AN472*344.5</f>
        <v>0</v>
      </c>
      <c r="AP472" s="420">
        <f>AN472*Тарифы!$L$4</f>
        <v>0</v>
      </c>
    </row>
    <row r="473" spans="1:42" ht="15" hidden="1" customHeight="1" outlineLevel="1">
      <c r="A473" s="885"/>
      <c r="B473" s="885"/>
      <c r="C473" s="882"/>
      <c r="D473" s="883"/>
      <c r="E473" s="496" t="s">
        <v>308</v>
      </c>
      <c r="F473" s="577"/>
      <c r="G473" s="577"/>
      <c r="H473" s="577"/>
      <c r="I473" s="577"/>
      <c r="J473" s="577"/>
      <c r="K473" s="577"/>
      <c r="L473" s="577"/>
      <c r="M473" s="577"/>
      <c r="N473" s="577"/>
      <c r="O473" s="577"/>
      <c r="P473" s="57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  <c r="AA473" s="577"/>
      <c r="AB473" s="577"/>
      <c r="AC473" s="577"/>
      <c r="AD473" s="577"/>
      <c r="AE473" s="577"/>
      <c r="AF473" s="577"/>
      <c r="AG473" s="577"/>
      <c r="AH473" s="577"/>
      <c r="AI473" s="577"/>
      <c r="AJ473" s="577"/>
      <c r="AK473" s="577"/>
      <c r="AL473" s="577"/>
      <c r="AM473" s="577"/>
      <c r="AN473" s="577"/>
      <c r="AO473" s="577"/>
      <c r="AP473" s="577"/>
    </row>
    <row r="474" spans="1:42" s="116" customFormat="1" ht="63" hidden="1" outlineLevel="1">
      <c r="A474" s="210"/>
      <c r="B474" s="210"/>
      <c r="C474" s="357">
        <v>8</v>
      </c>
      <c r="D474" s="604" t="s">
        <v>314</v>
      </c>
      <c r="E474" s="121" t="s">
        <v>308</v>
      </c>
      <c r="F474" s="214"/>
      <c r="G474" s="577"/>
      <c r="H474" s="577"/>
      <c r="I474" s="577"/>
      <c r="J474" s="214"/>
      <c r="K474" s="214"/>
      <c r="L474" s="214"/>
      <c r="M474" s="214"/>
      <c r="N474" s="214"/>
      <c r="O474" s="214"/>
      <c r="P474" s="214"/>
      <c r="Q474" s="214"/>
      <c r="R474" s="214"/>
      <c r="S474" s="214"/>
      <c r="T474" s="214"/>
      <c r="U474" s="214"/>
      <c r="V474" s="214"/>
      <c r="W474" s="214"/>
      <c r="X474" s="214"/>
      <c r="Y474" s="214"/>
      <c r="Z474" s="214"/>
      <c r="AA474" s="214"/>
      <c r="AB474" s="214"/>
      <c r="AC474" s="214"/>
      <c r="AD474" s="214"/>
      <c r="AE474" s="214"/>
      <c r="AF474" s="214"/>
      <c r="AG474" s="214"/>
      <c r="AH474" s="214"/>
      <c r="AI474" s="214"/>
      <c r="AJ474" s="214"/>
      <c r="AK474" s="214"/>
      <c r="AL474" s="214"/>
      <c r="AM474" s="214"/>
      <c r="AN474" s="214"/>
      <c r="AO474" s="214"/>
      <c r="AP474" s="214"/>
    </row>
    <row r="475" spans="1:42" ht="15.75" hidden="1" outlineLevel="1">
      <c r="A475" s="119"/>
      <c r="B475" s="119"/>
      <c r="C475" s="432"/>
      <c r="D475" s="433" t="s">
        <v>13</v>
      </c>
      <c r="E475" s="432"/>
      <c r="F475" s="91">
        <f t="shared" ref="F475:O475" si="548">F455+F465+F470</f>
        <v>0</v>
      </c>
      <c r="G475" s="609"/>
      <c r="H475" s="609"/>
      <c r="I475" s="609"/>
      <c r="J475" s="91">
        <f t="shared" si="548"/>
        <v>0</v>
      </c>
      <c r="K475" s="91">
        <f t="shared" si="548"/>
        <v>0</v>
      </c>
      <c r="L475" s="91">
        <f t="shared" si="548"/>
        <v>0</v>
      </c>
      <c r="M475" s="91">
        <f t="shared" si="548"/>
        <v>0</v>
      </c>
      <c r="N475" s="91">
        <f t="shared" si="548"/>
        <v>0</v>
      </c>
      <c r="O475" s="91">
        <f t="shared" si="548"/>
        <v>0</v>
      </c>
      <c r="P475" s="91">
        <f>P455+P465+P470</f>
        <v>0</v>
      </c>
      <c r="Q475" s="91">
        <f t="shared" ref="Q475:AP475" si="549">Q455+Q465+Q470</f>
        <v>0</v>
      </c>
      <c r="R475" s="91">
        <f t="shared" si="549"/>
        <v>0</v>
      </c>
      <c r="S475" s="119">
        <f t="shared" si="549"/>
        <v>0</v>
      </c>
      <c r="T475" s="91">
        <f t="shared" si="549"/>
        <v>0</v>
      </c>
      <c r="U475" s="91">
        <f t="shared" si="549"/>
        <v>0</v>
      </c>
      <c r="V475" s="119">
        <f t="shared" si="549"/>
        <v>0</v>
      </c>
      <c r="W475" s="91">
        <f t="shared" si="549"/>
        <v>0</v>
      </c>
      <c r="X475" s="91">
        <f t="shared" si="549"/>
        <v>0</v>
      </c>
      <c r="Y475" s="119">
        <f t="shared" si="549"/>
        <v>0</v>
      </c>
      <c r="Z475" s="91">
        <f t="shared" si="549"/>
        <v>0</v>
      </c>
      <c r="AA475" s="91">
        <f t="shared" si="549"/>
        <v>0</v>
      </c>
      <c r="AB475" s="119">
        <f t="shared" si="549"/>
        <v>0</v>
      </c>
      <c r="AC475" s="91">
        <f t="shared" si="549"/>
        <v>0</v>
      </c>
      <c r="AD475" s="91">
        <f t="shared" si="549"/>
        <v>0</v>
      </c>
      <c r="AE475" s="119">
        <f t="shared" si="549"/>
        <v>0</v>
      </c>
      <c r="AF475" s="91">
        <f t="shared" si="549"/>
        <v>0</v>
      </c>
      <c r="AG475" s="91">
        <f t="shared" si="549"/>
        <v>0</v>
      </c>
      <c r="AH475" s="119">
        <f t="shared" si="549"/>
        <v>0</v>
      </c>
      <c r="AI475" s="91">
        <f t="shared" si="549"/>
        <v>0</v>
      </c>
      <c r="AJ475" s="91">
        <f t="shared" si="549"/>
        <v>0</v>
      </c>
      <c r="AK475" s="119">
        <f t="shared" si="549"/>
        <v>0</v>
      </c>
      <c r="AL475" s="91">
        <f t="shared" si="549"/>
        <v>0</v>
      </c>
      <c r="AM475" s="91">
        <f t="shared" si="549"/>
        <v>0</v>
      </c>
      <c r="AN475" s="119">
        <f t="shared" si="549"/>
        <v>0</v>
      </c>
      <c r="AO475" s="91">
        <f t="shared" si="549"/>
        <v>0</v>
      </c>
      <c r="AP475" s="91">
        <f t="shared" si="549"/>
        <v>0</v>
      </c>
    </row>
    <row r="476" spans="1:42" collapsed="1">
      <c r="A476" s="373" t="s">
        <v>351</v>
      </c>
    </row>
  </sheetData>
  <autoFilter ref="A7:AP475"/>
  <mergeCells count="711">
    <mergeCell ref="C441:C442"/>
    <mergeCell ref="D441:D442"/>
    <mergeCell ref="C446:C447"/>
    <mergeCell ref="D446:D447"/>
    <mergeCell ref="G5:I5"/>
    <mergeCell ref="A335:A336"/>
    <mergeCell ref="B335:B336"/>
    <mergeCell ref="C335:C336"/>
    <mergeCell ref="D335:D336"/>
    <mergeCell ref="A337:A338"/>
    <mergeCell ref="B337:B338"/>
    <mergeCell ref="C337:C338"/>
    <mergeCell ref="D337:D338"/>
    <mergeCell ref="A339:A340"/>
    <mergeCell ref="B339:B340"/>
    <mergeCell ref="C339:C340"/>
    <mergeCell ref="D339:D340"/>
    <mergeCell ref="C354:C355"/>
    <mergeCell ref="D354:D355"/>
    <mergeCell ref="A303:A304"/>
    <mergeCell ref="B303:B304"/>
    <mergeCell ref="C303:C304"/>
    <mergeCell ref="D303:D304"/>
    <mergeCell ref="A305:A306"/>
    <mergeCell ref="C317:C318"/>
    <mergeCell ref="D317:D318"/>
    <mergeCell ref="A389:A390"/>
    <mergeCell ref="B389:B390"/>
    <mergeCell ref="A391:A392"/>
    <mergeCell ref="B391:B392"/>
    <mergeCell ref="A361:A362"/>
    <mergeCell ref="B361:B362"/>
    <mergeCell ref="C322:C323"/>
    <mergeCell ref="D322:D323"/>
    <mergeCell ref="D341:D342"/>
    <mergeCell ref="C343:C344"/>
    <mergeCell ref="C391:C392"/>
    <mergeCell ref="D391:D392"/>
    <mergeCell ref="A388:AP388"/>
    <mergeCell ref="A371:A372"/>
    <mergeCell ref="B371:B372"/>
    <mergeCell ref="C371:C372"/>
    <mergeCell ref="D371:D372"/>
    <mergeCell ref="A384:A385"/>
    <mergeCell ref="A359:A360"/>
    <mergeCell ref="B359:B360"/>
    <mergeCell ref="C359:C360"/>
    <mergeCell ref="D359:D360"/>
    <mergeCell ref="A358:AP358"/>
    <mergeCell ref="A324:A325"/>
    <mergeCell ref="B324:B325"/>
    <mergeCell ref="C380:C381"/>
    <mergeCell ref="D380:D381"/>
    <mergeCell ref="D343:D344"/>
    <mergeCell ref="C345:C346"/>
    <mergeCell ref="A277:A278"/>
    <mergeCell ref="B277:B278"/>
    <mergeCell ref="C277:C278"/>
    <mergeCell ref="D277:D278"/>
    <mergeCell ref="A279:A280"/>
    <mergeCell ref="B279:B280"/>
    <mergeCell ref="C279:C280"/>
    <mergeCell ref="D279:D280"/>
    <mergeCell ref="A363:A364"/>
    <mergeCell ref="B363:B364"/>
    <mergeCell ref="C363:C364"/>
    <mergeCell ref="D363:D364"/>
    <mergeCell ref="A330:AM330"/>
    <mergeCell ref="A331:A332"/>
    <mergeCell ref="B331:B332"/>
    <mergeCell ref="C331:C332"/>
    <mergeCell ref="D331:D332"/>
    <mergeCell ref="A333:A334"/>
    <mergeCell ref="B333:B334"/>
    <mergeCell ref="C333:C334"/>
    <mergeCell ref="D333:D334"/>
    <mergeCell ref="A341:A342"/>
    <mergeCell ref="B341:B342"/>
    <mergeCell ref="C341:C342"/>
    <mergeCell ref="A251:A252"/>
    <mergeCell ref="B251:B252"/>
    <mergeCell ref="C281:C282"/>
    <mergeCell ref="D281:D282"/>
    <mergeCell ref="C283:C284"/>
    <mergeCell ref="D283:D284"/>
    <mergeCell ref="C285:C286"/>
    <mergeCell ref="D285:D286"/>
    <mergeCell ref="C290:C291"/>
    <mergeCell ref="D290:D291"/>
    <mergeCell ref="A299:A300"/>
    <mergeCell ref="B299:B300"/>
    <mergeCell ref="C299:C300"/>
    <mergeCell ref="D299:D300"/>
    <mergeCell ref="A301:A302"/>
    <mergeCell ref="B301:B302"/>
    <mergeCell ref="C301:C302"/>
    <mergeCell ref="B249:B250"/>
    <mergeCell ref="C264:C265"/>
    <mergeCell ref="D264:D265"/>
    <mergeCell ref="C249:C250"/>
    <mergeCell ref="A247:A248"/>
    <mergeCell ref="B273:B274"/>
    <mergeCell ref="C273:C274"/>
    <mergeCell ref="D273:D274"/>
    <mergeCell ref="A275:A276"/>
    <mergeCell ref="B275:B276"/>
    <mergeCell ref="C275:C276"/>
    <mergeCell ref="D275:D276"/>
    <mergeCell ref="D249:D250"/>
    <mergeCell ref="C251:C252"/>
    <mergeCell ref="D251:D252"/>
    <mergeCell ref="B247:B248"/>
    <mergeCell ref="C435:C436"/>
    <mergeCell ref="D435:D436"/>
    <mergeCell ref="C389:C390"/>
    <mergeCell ref="D389:D390"/>
    <mergeCell ref="A205:A206"/>
    <mergeCell ref="B205:B206"/>
    <mergeCell ref="C205:C206"/>
    <mergeCell ref="D205:D206"/>
    <mergeCell ref="A268:AP268"/>
    <mergeCell ref="A269:A270"/>
    <mergeCell ref="B269:B270"/>
    <mergeCell ref="C269:C270"/>
    <mergeCell ref="D269:D270"/>
    <mergeCell ref="C233:C234"/>
    <mergeCell ref="D233:D234"/>
    <mergeCell ref="C238:C239"/>
    <mergeCell ref="D238:D239"/>
    <mergeCell ref="C255:C256"/>
    <mergeCell ref="D255:D256"/>
    <mergeCell ref="C260:C261"/>
    <mergeCell ref="D260:D261"/>
    <mergeCell ref="A264:A265"/>
    <mergeCell ref="B264:B265"/>
    <mergeCell ref="A249:A250"/>
    <mergeCell ref="C365:C366"/>
    <mergeCell ref="D365:D366"/>
    <mergeCell ref="C367:C368"/>
    <mergeCell ref="D367:D368"/>
    <mergeCell ref="C402:C403"/>
    <mergeCell ref="D402:D403"/>
    <mergeCell ref="C419:C420"/>
    <mergeCell ref="D419:D420"/>
    <mergeCell ref="C424:C425"/>
    <mergeCell ref="D424:D425"/>
    <mergeCell ref="D196:D197"/>
    <mergeCell ref="C271:C272"/>
    <mergeCell ref="D271:D272"/>
    <mergeCell ref="C163:C164"/>
    <mergeCell ref="D163:D164"/>
    <mergeCell ref="C168:C169"/>
    <mergeCell ref="D168:D169"/>
    <mergeCell ref="C187:C188"/>
    <mergeCell ref="D187:D188"/>
    <mergeCell ref="C192:C193"/>
    <mergeCell ref="D192:D193"/>
    <mergeCell ref="C211:C212"/>
    <mergeCell ref="D211:D212"/>
    <mergeCell ref="C181:C182"/>
    <mergeCell ref="D181:D182"/>
    <mergeCell ref="C247:C248"/>
    <mergeCell ref="D247:D248"/>
    <mergeCell ref="C135:C136"/>
    <mergeCell ref="D135:D136"/>
    <mergeCell ref="A448:A449"/>
    <mergeCell ref="B448:B449"/>
    <mergeCell ref="C448:C449"/>
    <mergeCell ref="D448:D449"/>
    <mergeCell ref="A450:A451"/>
    <mergeCell ref="B450:B451"/>
    <mergeCell ref="C450:C451"/>
    <mergeCell ref="D450:D451"/>
    <mergeCell ref="A437:A438"/>
    <mergeCell ref="B437:B438"/>
    <mergeCell ref="C437:C438"/>
    <mergeCell ref="D437:D438"/>
    <mergeCell ref="A439:A440"/>
    <mergeCell ref="B439:B440"/>
    <mergeCell ref="C439:C440"/>
    <mergeCell ref="D439:D440"/>
    <mergeCell ref="A433:A434"/>
    <mergeCell ref="B433:B434"/>
    <mergeCell ref="C433:C434"/>
    <mergeCell ref="D433:D434"/>
    <mergeCell ref="A435:A436"/>
    <mergeCell ref="B435:B436"/>
    <mergeCell ref="A457:A458"/>
    <mergeCell ref="B457:B458"/>
    <mergeCell ref="C457:C458"/>
    <mergeCell ref="D457:D458"/>
    <mergeCell ref="A459:A460"/>
    <mergeCell ref="B459:B460"/>
    <mergeCell ref="C459:C460"/>
    <mergeCell ref="D459:D460"/>
    <mergeCell ref="A454:AM454"/>
    <mergeCell ref="A455:A456"/>
    <mergeCell ref="B455:B456"/>
    <mergeCell ref="C455:C456"/>
    <mergeCell ref="D455:D456"/>
    <mergeCell ref="A472:A473"/>
    <mergeCell ref="B472:B473"/>
    <mergeCell ref="C472:C473"/>
    <mergeCell ref="D472:D473"/>
    <mergeCell ref="A461:A462"/>
    <mergeCell ref="B461:B462"/>
    <mergeCell ref="C461:C462"/>
    <mergeCell ref="D461:D462"/>
    <mergeCell ref="A470:A471"/>
    <mergeCell ref="B470:B471"/>
    <mergeCell ref="C470:C471"/>
    <mergeCell ref="D470:D471"/>
    <mergeCell ref="C468:C469"/>
    <mergeCell ref="D468:D469"/>
    <mergeCell ref="C463:C464"/>
    <mergeCell ref="D463:D464"/>
    <mergeCell ref="A428:A429"/>
    <mergeCell ref="B428:B429"/>
    <mergeCell ref="C428:C429"/>
    <mergeCell ref="D428:D429"/>
    <mergeCell ref="A432:AM432"/>
    <mergeCell ref="A417:A418"/>
    <mergeCell ref="B417:B418"/>
    <mergeCell ref="C417:C418"/>
    <mergeCell ref="D417:D418"/>
    <mergeCell ref="A426:A427"/>
    <mergeCell ref="B426:B427"/>
    <mergeCell ref="C426:C427"/>
    <mergeCell ref="D426:D427"/>
    <mergeCell ref="A413:A414"/>
    <mergeCell ref="B413:B414"/>
    <mergeCell ref="C413:C414"/>
    <mergeCell ref="D413:D414"/>
    <mergeCell ref="A415:A416"/>
    <mergeCell ref="B415:B416"/>
    <mergeCell ref="C415:C416"/>
    <mergeCell ref="D415:D416"/>
    <mergeCell ref="A410:AM410"/>
    <mergeCell ref="A411:A412"/>
    <mergeCell ref="B411:B412"/>
    <mergeCell ref="C411:C412"/>
    <mergeCell ref="D411:D412"/>
    <mergeCell ref="A404:A405"/>
    <mergeCell ref="B404:B405"/>
    <mergeCell ref="C404:C405"/>
    <mergeCell ref="D404:D405"/>
    <mergeCell ref="A406:A407"/>
    <mergeCell ref="B406:B407"/>
    <mergeCell ref="C406:C407"/>
    <mergeCell ref="D406:D407"/>
    <mergeCell ref="A393:A394"/>
    <mergeCell ref="B393:B394"/>
    <mergeCell ref="C393:C394"/>
    <mergeCell ref="D393:D394"/>
    <mergeCell ref="A395:A396"/>
    <mergeCell ref="B395:B396"/>
    <mergeCell ref="C395:C396"/>
    <mergeCell ref="D395:D396"/>
    <mergeCell ref="C397:C398"/>
    <mergeCell ref="D397:D398"/>
    <mergeCell ref="D345:D346"/>
    <mergeCell ref="B384:B385"/>
    <mergeCell ref="C384:C385"/>
    <mergeCell ref="D384:D385"/>
    <mergeCell ref="A373:A374"/>
    <mergeCell ref="B373:B374"/>
    <mergeCell ref="C373:C374"/>
    <mergeCell ref="D373:D374"/>
    <mergeCell ref="A382:A383"/>
    <mergeCell ref="B382:B383"/>
    <mergeCell ref="C382:C383"/>
    <mergeCell ref="D382:D383"/>
    <mergeCell ref="C375:C376"/>
    <mergeCell ref="D375:D376"/>
    <mergeCell ref="A369:A370"/>
    <mergeCell ref="B369:B370"/>
    <mergeCell ref="C369:C370"/>
    <mergeCell ref="D369:D370"/>
    <mergeCell ref="C361:C362"/>
    <mergeCell ref="D361:D362"/>
    <mergeCell ref="A365:A366"/>
    <mergeCell ref="B365:B366"/>
    <mergeCell ref="A367:A368"/>
    <mergeCell ref="B367:B368"/>
    <mergeCell ref="C350:C351"/>
    <mergeCell ref="D350:D351"/>
    <mergeCell ref="A352:A353"/>
    <mergeCell ref="B352:B353"/>
    <mergeCell ref="C352:C353"/>
    <mergeCell ref="D352:D353"/>
    <mergeCell ref="A354:A355"/>
    <mergeCell ref="B354:B355"/>
    <mergeCell ref="A313:A314"/>
    <mergeCell ref="B313:B314"/>
    <mergeCell ref="C313:C314"/>
    <mergeCell ref="D313:D314"/>
    <mergeCell ref="A315:A316"/>
    <mergeCell ref="B315:B316"/>
    <mergeCell ref="C315:C316"/>
    <mergeCell ref="D315:D316"/>
    <mergeCell ref="C324:C325"/>
    <mergeCell ref="D324:D325"/>
    <mergeCell ref="A326:A327"/>
    <mergeCell ref="B326:B327"/>
    <mergeCell ref="C326:C327"/>
    <mergeCell ref="D326:D327"/>
    <mergeCell ref="A343:A344"/>
    <mergeCell ref="B343:B344"/>
    <mergeCell ref="D301:D302"/>
    <mergeCell ref="D311:D312"/>
    <mergeCell ref="C305:C306"/>
    <mergeCell ref="B305:B306"/>
    <mergeCell ref="C307:C308"/>
    <mergeCell ref="D305:D306"/>
    <mergeCell ref="A307:A308"/>
    <mergeCell ref="B307:B308"/>
    <mergeCell ref="D307:D308"/>
    <mergeCell ref="C311:C312"/>
    <mergeCell ref="D309:D310"/>
    <mergeCell ref="A311:A312"/>
    <mergeCell ref="B311:B312"/>
    <mergeCell ref="C309:C310"/>
    <mergeCell ref="A309:A310"/>
    <mergeCell ref="B309:B310"/>
    <mergeCell ref="A298:AP298"/>
    <mergeCell ref="A253:A254"/>
    <mergeCell ref="B253:B254"/>
    <mergeCell ref="C253:C254"/>
    <mergeCell ref="D253:D254"/>
    <mergeCell ref="A262:A263"/>
    <mergeCell ref="B262:B263"/>
    <mergeCell ref="C262:C263"/>
    <mergeCell ref="D262:D263"/>
    <mergeCell ref="A271:A272"/>
    <mergeCell ref="B271:B272"/>
    <mergeCell ref="A281:A282"/>
    <mergeCell ref="B281:B282"/>
    <mergeCell ref="A283:A284"/>
    <mergeCell ref="B283:B284"/>
    <mergeCell ref="A292:A293"/>
    <mergeCell ref="B292:B293"/>
    <mergeCell ref="A294:A295"/>
    <mergeCell ref="B294:B295"/>
    <mergeCell ref="A273:A274"/>
    <mergeCell ref="C292:C293"/>
    <mergeCell ref="D292:D293"/>
    <mergeCell ref="C294:C295"/>
    <mergeCell ref="D294:D295"/>
    <mergeCell ref="A240:A241"/>
    <mergeCell ref="B240:B241"/>
    <mergeCell ref="C240:C241"/>
    <mergeCell ref="D240:D241"/>
    <mergeCell ref="A242:A243"/>
    <mergeCell ref="B242:B243"/>
    <mergeCell ref="C242:C243"/>
    <mergeCell ref="D242:D243"/>
    <mergeCell ref="A246:AP246"/>
    <mergeCell ref="A229:A230"/>
    <mergeCell ref="B229:B230"/>
    <mergeCell ref="C229:C230"/>
    <mergeCell ref="D229:D230"/>
    <mergeCell ref="A231:A232"/>
    <mergeCell ref="B231:B232"/>
    <mergeCell ref="C231:C232"/>
    <mergeCell ref="D231:D232"/>
    <mergeCell ref="A225:A226"/>
    <mergeCell ref="B225:B226"/>
    <mergeCell ref="C225:C226"/>
    <mergeCell ref="D225:D226"/>
    <mergeCell ref="A227:A228"/>
    <mergeCell ref="B227:B228"/>
    <mergeCell ref="C227:C228"/>
    <mergeCell ref="D227:D228"/>
    <mergeCell ref="A220:A221"/>
    <mergeCell ref="B220:B221"/>
    <mergeCell ref="C220:C221"/>
    <mergeCell ref="D220:D221"/>
    <mergeCell ref="A209:A210"/>
    <mergeCell ref="B209:B210"/>
    <mergeCell ref="C209:C210"/>
    <mergeCell ref="D209:D210"/>
    <mergeCell ref="A218:A219"/>
    <mergeCell ref="B218:B219"/>
    <mergeCell ref="C218:C219"/>
    <mergeCell ref="D218:D219"/>
    <mergeCell ref="C216:C217"/>
    <mergeCell ref="D216:D217"/>
    <mergeCell ref="A203:A204"/>
    <mergeCell ref="B203:B204"/>
    <mergeCell ref="C203:C204"/>
    <mergeCell ref="D203:D204"/>
    <mergeCell ref="A207:A208"/>
    <mergeCell ref="B207:B208"/>
    <mergeCell ref="C207:C208"/>
    <mergeCell ref="D207:D208"/>
    <mergeCell ref="A183:A184"/>
    <mergeCell ref="B183:B184"/>
    <mergeCell ref="C183:C184"/>
    <mergeCell ref="D183:D184"/>
    <mergeCell ref="A185:A186"/>
    <mergeCell ref="B185:B186"/>
    <mergeCell ref="C185:C186"/>
    <mergeCell ref="D185:D186"/>
    <mergeCell ref="A201:A202"/>
    <mergeCell ref="B201:B202"/>
    <mergeCell ref="C201:C202"/>
    <mergeCell ref="D201:D202"/>
    <mergeCell ref="A200:AP200"/>
    <mergeCell ref="A196:A197"/>
    <mergeCell ref="B196:B197"/>
    <mergeCell ref="C196:C197"/>
    <mergeCell ref="A170:A171"/>
    <mergeCell ref="B170:B171"/>
    <mergeCell ref="C170:C171"/>
    <mergeCell ref="D170:D171"/>
    <mergeCell ref="A172:A173"/>
    <mergeCell ref="B172:B173"/>
    <mergeCell ref="C172:C173"/>
    <mergeCell ref="D172:D173"/>
    <mergeCell ref="A176:AP176"/>
    <mergeCell ref="A177:A178"/>
    <mergeCell ref="B177:B178"/>
    <mergeCell ref="C177:C178"/>
    <mergeCell ref="D177:D178"/>
    <mergeCell ref="A179:A180"/>
    <mergeCell ref="B179:B180"/>
    <mergeCell ref="C179:C180"/>
    <mergeCell ref="D179:D180"/>
    <mergeCell ref="A194:A195"/>
    <mergeCell ref="B194:B195"/>
    <mergeCell ref="C194:C195"/>
    <mergeCell ref="D194:D195"/>
    <mergeCell ref="A181:A182"/>
    <mergeCell ref="B181:B182"/>
    <mergeCell ref="A159:A160"/>
    <mergeCell ref="B159:B160"/>
    <mergeCell ref="C159:C160"/>
    <mergeCell ref="D159:D160"/>
    <mergeCell ref="A161:A162"/>
    <mergeCell ref="B161:B162"/>
    <mergeCell ref="C161:C162"/>
    <mergeCell ref="D161:D162"/>
    <mergeCell ref="A155:A156"/>
    <mergeCell ref="B155:B156"/>
    <mergeCell ref="C155:C156"/>
    <mergeCell ref="D155:D156"/>
    <mergeCell ref="A157:A158"/>
    <mergeCell ref="B157:B158"/>
    <mergeCell ref="C157:C158"/>
    <mergeCell ref="D157:D158"/>
    <mergeCell ref="A154:AP154"/>
    <mergeCell ref="A137:A138"/>
    <mergeCell ref="B137:B138"/>
    <mergeCell ref="C137:C138"/>
    <mergeCell ref="D137:D138"/>
    <mergeCell ref="A139:A140"/>
    <mergeCell ref="B139:B140"/>
    <mergeCell ref="C139:C140"/>
    <mergeCell ref="D139:D140"/>
    <mergeCell ref="A148:A149"/>
    <mergeCell ref="B148:B149"/>
    <mergeCell ref="C148:C149"/>
    <mergeCell ref="D148:D149"/>
    <mergeCell ref="A141:A142"/>
    <mergeCell ref="B141:B142"/>
    <mergeCell ref="C141:C142"/>
    <mergeCell ref="D141:D142"/>
    <mergeCell ref="A146:A147"/>
    <mergeCell ref="B146:B147"/>
    <mergeCell ref="C146:C147"/>
    <mergeCell ref="D146:D147"/>
    <mergeCell ref="C150:C151"/>
    <mergeCell ref="D150:D151"/>
    <mergeCell ref="D77:D78"/>
    <mergeCell ref="A133:A134"/>
    <mergeCell ref="B133:B134"/>
    <mergeCell ref="C133:C134"/>
    <mergeCell ref="D133:D134"/>
    <mergeCell ref="A132:AP132"/>
    <mergeCell ref="A124:A125"/>
    <mergeCell ref="B124:B125"/>
    <mergeCell ref="C124:C125"/>
    <mergeCell ref="D124:D125"/>
    <mergeCell ref="A126:A127"/>
    <mergeCell ref="B126:B127"/>
    <mergeCell ref="C126:C127"/>
    <mergeCell ref="D126:D127"/>
    <mergeCell ref="A79:A80"/>
    <mergeCell ref="B79:B80"/>
    <mergeCell ref="C79:C80"/>
    <mergeCell ref="D79:D80"/>
    <mergeCell ref="A81:A82"/>
    <mergeCell ref="B81:B82"/>
    <mergeCell ref="C81:C82"/>
    <mergeCell ref="D81:D82"/>
    <mergeCell ref="A83:A84"/>
    <mergeCell ref="B83:B84"/>
    <mergeCell ref="A72:AP72"/>
    <mergeCell ref="A117:A118"/>
    <mergeCell ref="B117:B118"/>
    <mergeCell ref="C117:C118"/>
    <mergeCell ref="D117:D118"/>
    <mergeCell ref="A119:A120"/>
    <mergeCell ref="B119:B120"/>
    <mergeCell ref="C119:C120"/>
    <mergeCell ref="D119:D120"/>
    <mergeCell ref="A73:A74"/>
    <mergeCell ref="B73:B74"/>
    <mergeCell ref="C73:C74"/>
    <mergeCell ref="D73:D74"/>
    <mergeCell ref="A115:A116"/>
    <mergeCell ref="B115:B116"/>
    <mergeCell ref="C115:C116"/>
    <mergeCell ref="D115:D116"/>
    <mergeCell ref="A75:A76"/>
    <mergeCell ref="B75:B76"/>
    <mergeCell ref="C75:C76"/>
    <mergeCell ref="D75:D76"/>
    <mergeCell ref="A77:A78"/>
    <mergeCell ref="B77:B78"/>
    <mergeCell ref="C77:C78"/>
    <mergeCell ref="A66:A67"/>
    <mergeCell ref="B66:B67"/>
    <mergeCell ref="C66:C67"/>
    <mergeCell ref="D66:D67"/>
    <mergeCell ref="A59:A60"/>
    <mergeCell ref="B59:B60"/>
    <mergeCell ref="C59:C60"/>
    <mergeCell ref="D59:D60"/>
    <mergeCell ref="A64:A65"/>
    <mergeCell ref="B64:B65"/>
    <mergeCell ref="C64:C65"/>
    <mergeCell ref="D64:D65"/>
    <mergeCell ref="A57:A58"/>
    <mergeCell ref="B57:B58"/>
    <mergeCell ref="C57:C58"/>
    <mergeCell ref="D57:D58"/>
    <mergeCell ref="A29:A30"/>
    <mergeCell ref="B29:B30"/>
    <mergeCell ref="C29:C30"/>
    <mergeCell ref="D29:D30"/>
    <mergeCell ref="A55:A56"/>
    <mergeCell ref="B55:B56"/>
    <mergeCell ref="C55:C56"/>
    <mergeCell ref="D55:D56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A28:AP28"/>
    <mergeCell ref="A11:A12"/>
    <mergeCell ref="B11:B12"/>
    <mergeCell ref="D15:D16"/>
    <mergeCell ref="C15:C16"/>
    <mergeCell ref="D20:D21"/>
    <mergeCell ref="C20:C21"/>
    <mergeCell ref="A22:A23"/>
    <mergeCell ref="B22:B23"/>
    <mergeCell ref="D22:D23"/>
    <mergeCell ref="C22:C23"/>
    <mergeCell ref="D11:D12"/>
    <mergeCell ref="C11:C12"/>
    <mergeCell ref="D13:D14"/>
    <mergeCell ref="C13:C14"/>
    <mergeCell ref="A13:A14"/>
    <mergeCell ref="B13:B14"/>
    <mergeCell ref="A15:A16"/>
    <mergeCell ref="B15:B16"/>
    <mergeCell ref="A20:A21"/>
    <mergeCell ref="B20:B21"/>
    <mergeCell ref="D24:D25"/>
    <mergeCell ref="C24:C25"/>
    <mergeCell ref="B24:B25"/>
    <mergeCell ref="A4:A6"/>
    <mergeCell ref="B4:B6"/>
    <mergeCell ref="B9:B10"/>
    <mergeCell ref="A9:A10"/>
    <mergeCell ref="AK5:AM5"/>
    <mergeCell ref="M5:O5"/>
    <mergeCell ref="AB5:AD5"/>
    <mergeCell ref="AE5:AG5"/>
    <mergeCell ref="AH5:AJ5"/>
    <mergeCell ref="F5:F6"/>
    <mergeCell ref="Y5:AA5"/>
    <mergeCell ref="C4:C6"/>
    <mergeCell ref="D4:D6"/>
    <mergeCell ref="E4:E6"/>
    <mergeCell ref="V5:X5"/>
    <mergeCell ref="S5:U5"/>
    <mergeCell ref="P5:R5"/>
    <mergeCell ref="D9:D10"/>
    <mergeCell ref="A8:AP8"/>
    <mergeCell ref="C9:C10"/>
    <mergeCell ref="AN5:AP5"/>
    <mergeCell ref="F4:AP4"/>
    <mergeCell ref="J5:L5"/>
    <mergeCell ref="C31:C32"/>
    <mergeCell ref="C33:C34"/>
    <mergeCell ref="A31:A32"/>
    <mergeCell ref="B31:B32"/>
    <mergeCell ref="A33:A34"/>
    <mergeCell ref="B33:B34"/>
    <mergeCell ref="A35:A36"/>
    <mergeCell ref="B35:B36"/>
    <mergeCell ref="C35:C36"/>
    <mergeCell ref="A37:A38"/>
    <mergeCell ref="B37:B38"/>
    <mergeCell ref="C37:C38"/>
    <mergeCell ref="A39:A40"/>
    <mergeCell ref="B39:B40"/>
    <mergeCell ref="C39:C40"/>
    <mergeCell ref="A41:A42"/>
    <mergeCell ref="B41:B42"/>
    <mergeCell ref="C41:C42"/>
    <mergeCell ref="A43:A44"/>
    <mergeCell ref="B43:B44"/>
    <mergeCell ref="C43:C44"/>
    <mergeCell ref="A45:A46"/>
    <mergeCell ref="B45:B46"/>
    <mergeCell ref="C45:C46"/>
    <mergeCell ref="A47:A48"/>
    <mergeCell ref="B47:B48"/>
    <mergeCell ref="C47:C48"/>
    <mergeCell ref="A49:A50"/>
    <mergeCell ref="B49:B50"/>
    <mergeCell ref="C49:C50"/>
    <mergeCell ref="A51:A52"/>
    <mergeCell ref="B51:B52"/>
    <mergeCell ref="C51:C52"/>
    <mergeCell ref="A53:A54"/>
    <mergeCell ref="B53:B54"/>
    <mergeCell ref="C53:C54"/>
    <mergeCell ref="C83:C84"/>
    <mergeCell ref="D83:D84"/>
    <mergeCell ref="A85:A86"/>
    <mergeCell ref="B85:B86"/>
    <mergeCell ref="C85:C86"/>
    <mergeCell ref="D85:D86"/>
    <mergeCell ref="A87:A88"/>
    <mergeCell ref="B87:B88"/>
    <mergeCell ref="C87:C88"/>
    <mergeCell ref="D87:D88"/>
    <mergeCell ref="A89:A90"/>
    <mergeCell ref="B89:B90"/>
    <mergeCell ref="C89:C90"/>
    <mergeCell ref="D89:D90"/>
    <mergeCell ref="A91:A92"/>
    <mergeCell ref="B91:B92"/>
    <mergeCell ref="C91:C92"/>
    <mergeCell ref="D91:D92"/>
    <mergeCell ref="A93:A94"/>
    <mergeCell ref="B93:B94"/>
    <mergeCell ref="C93:C94"/>
    <mergeCell ref="D93:D94"/>
    <mergeCell ref="D95:D96"/>
    <mergeCell ref="A97:A98"/>
    <mergeCell ref="B97:B98"/>
    <mergeCell ref="C97:C98"/>
    <mergeCell ref="D97:D98"/>
    <mergeCell ref="A99:A100"/>
    <mergeCell ref="B99:B100"/>
    <mergeCell ref="C99:C100"/>
    <mergeCell ref="D99:D100"/>
    <mergeCell ref="A107:A108"/>
    <mergeCell ref="B107:B108"/>
    <mergeCell ref="C107:C108"/>
    <mergeCell ref="D107:D108"/>
    <mergeCell ref="A24:A25"/>
    <mergeCell ref="D68:D69"/>
    <mergeCell ref="C68:C69"/>
    <mergeCell ref="B68:B69"/>
    <mergeCell ref="A68:A69"/>
    <mergeCell ref="A103:A104"/>
    <mergeCell ref="B103:B104"/>
    <mergeCell ref="C103:C104"/>
    <mergeCell ref="A101:A102"/>
    <mergeCell ref="B101:B102"/>
    <mergeCell ref="C101:C102"/>
    <mergeCell ref="D101:D102"/>
    <mergeCell ref="D103:D104"/>
    <mergeCell ref="A105:A106"/>
    <mergeCell ref="B105:B106"/>
    <mergeCell ref="C105:C106"/>
    <mergeCell ref="D105:D106"/>
    <mergeCell ref="A95:A96"/>
    <mergeCell ref="B95:B96"/>
    <mergeCell ref="C95:C96"/>
    <mergeCell ref="C128:C129"/>
    <mergeCell ref="D128:D129"/>
    <mergeCell ref="B128:B129"/>
    <mergeCell ref="A128:A129"/>
    <mergeCell ref="A109:A110"/>
    <mergeCell ref="B109:B110"/>
    <mergeCell ref="C109:C110"/>
    <mergeCell ref="D109:D110"/>
    <mergeCell ref="A111:A112"/>
    <mergeCell ref="B111:B112"/>
    <mergeCell ref="C111:C112"/>
    <mergeCell ref="D111:D112"/>
    <mergeCell ref="A113:A114"/>
    <mergeCell ref="B113:B114"/>
    <mergeCell ref="C113:C114"/>
    <mergeCell ref="D113:D114"/>
  </mergeCells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V78"/>
  <sheetViews>
    <sheetView view="pageBreakPreview" zoomScale="80" zoomScaleNormal="100" zoomScaleSheetLayoutView="80" workbookViewId="0">
      <selection activeCell="I17" sqref="I17"/>
    </sheetView>
  </sheetViews>
  <sheetFormatPr defaultColWidth="9.140625" defaultRowHeight="15"/>
  <cols>
    <col min="1" max="1" width="7.42578125" style="5" customWidth="1"/>
    <col min="2" max="2" width="40" style="5" customWidth="1"/>
    <col min="3" max="3" width="16.7109375" style="5" customWidth="1"/>
    <col min="4" max="4" width="14.140625" style="5" customWidth="1"/>
    <col min="5" max="9" width="14.28515625" style="5" customWidth="1"/>
    <col min="10" max="10" width="14.28515625" style="220" customWidth="1"/>
    <col min="11" max="11" width="19" style="220" hidden="1" customWidth="1"/>
    <col min="12" max="12" width="20.42578125" style="5" bestFit="1" customWidth="1"/>
    <col min="13" max="13" width="9.7109375" style="5" bestFit="1" customWidth="1"/>
    <col min="14" max="14" width="10.85546875" style="5" customWidth="1"/>
    <col min="15" max="15" width="11.42578125" style="5" customWidth="1"/>
    <col min="16" max="16" width="11.140625" style="5" customWidth="1"/>
    <col min="17" max="17" width="11.42578125" style="5" customWidth="1"/>
    <col min="18" max="18" width="12.85546875" style="5" customWidth="1"/>
    <col min="19" max="16384" width="9.140625" style="5"/>
  </cols>
  <sheetData>
    <row r="2" spans="1:22" ht="15.75">
      <c r="A2" s="7" t="s">
        <v>228</v>
      </c>
      <c r="B2" s="7"/>
      <c r="C2" s="7"/>
    </row>
    <row r="3" spans="1:22" ht="16.5" thickBot="1">
      <c r="A3" s="7"/>
      <c r="B3" s="7"/>
      <c r="C3" s="7"/>
    </row>
    <row r="4" spans="1:22" ht="15" customHeight="1">
      <c r="A4" s="939" t="s">
        <v>26</v>
      </c>
      <c r="B4" s="941" t="s">
        <v>28</v>
      </c>
      <c r="C4" s="941" t="s">
        <v>27</v>
      </c>
      <c r="D4" s="937">
        <v>2021</v>
      </c>
      <c r="E4" s="135">
        <v>2022</v>
      </c>
      <c r="F4" s="135">
        <f>E4+1</f>
        <v>2023</v>
      </c>
      <c r="G4" s="294">
        <f t="shared" ref="G4:K4" si="0">F4+1</f>
        <v>2024</v>
      </c>
      <c r="H4" s="294">
        <f t="shared" si="0"/>
        <v>2025</v>
      </c>
      <c r="I4" s="374" t="s">
        <v>350</v>
      </c>
      <c r="J4" s="374" t="s">
        <v>361</v>
      </c>
      <c r="K4" s="294" t="e">
        <f t="shared" si="0"/>
        <v>#VALUE!</v>
      </c>
    </row>
    <row r="5" spans="1:22" ht="15" customHeight="1" thickBot="1">
      <c r="A5" s="940"/>
      <c r="B5" s="942"/>
      <c r="C5" s="942"/>
      <c r="D5" s="938"/>
      <c r="E5" s="82" t="s">
        <v>349</v>
      </c>
      <c r="F5" s="82" t="s">
        <v>122</v>
      </c>
      <c r="G5" s="82" t="s">
        <v>122</v>
      </c>
      <c r="H5" s="82" t="s">
        <v>122</v>
      </c>
      <c r="I5" s="82" t="s">
        <v>122</v>
      </c>
      <c r="J5" s="82" t="s">
        <v>122</v>
      </c>
      <c r="K5" s="82" t="s">
        <v>122</v>
      </c>
    </row>
    <row r="6" spans="1:22" ht="14.25" customHeight="1" thickBot="1">
      <c r="A6" s="71">
        <v>1</v>
      </c>
      <c r="B6" s="72">
        <v>2</v>
      </c>
      <c r="C6" s="72">
        <v>3</v>
      </c>
      <c r="D6" s="72">
        <v>6</v>
      </c>
      <c r="E6" s="72">
        <v>7</v>
      </c>
      <c r="F6" s="72">
        <v>8</v>
      </c>
      <c r="G6" s="72">
        <v>9</v>
      </c>
      <c r="H6" s="72">
        <v>10</v>
      </c>
      <c r="I6" s="72">
        <v>11</v>
      </c>
      <c r="J6" s="72">
        <v>12</v>
      </c>
      <c r="K6" s="72">
        <v>11</v>
      </c>
    </row>
    <row r="7" spans="1:22" ht="30" customHeight="1">
      <c r="A7" s="66" t="s">
        <v>154</v>
      </c>
      <c r="B7" s="78" t="s">
        <v>49</v>
      </c>
      <c r="C7" s="79" t="s">
        <v>50</v>
      </c>
      <c r="D7" s="107">
        <f>'Ф1-Целевые показатели программ'!E8</f>
        <v>37205.4688120996</v>
      </c>
      <c r="E7" s="107">
        <f>'Ф1-Целевые показатели программ'!F8</f>
        <v>37065.006406699998</v>
      </c>
      <c r="F7" s="107">
        <f>'Ф1-Целевые показатели программ'!K8</f>
        <v>36578.334142299995</v>
      </c>
      <c r="G7" s="107">
        <f>'Ф1-Целевые показатели программ'!L8</f>
        <v>36761.449591590586</v>
      </c>
      <c r="H7" s="107">
        <f>'Ф1-Целевые показатели программ'!M8</f>
        <v>36898.733924999993</v>
      </c>
      <c r="I7" s="107">
        <f>'Ф1-Целевые показатели программ'!N8</f>
        <v>36858.494162000003</v>
      </c>
      <c r="J7" s="215">
        <f>'Ф1-Целевые показатели программ'!O8</f>
        <v>36797.525932999997</v>
      </c>
      <c r="K7" s="215">
        <f>'Ф1-Целевые показатели программ'!O8</f>
        <v>36797.525932999997</v>
      </c>
      <c r="M7" s="240"/>
      <c r="N7" s="240"/>
      <c r="O7" s="240"/>
      <c r="P7" s="240"/>
      <c r="Q7" s="240"/>
      <c r="R7" s="240"/>
      <c r="S7" s="240"/>
      <c r="T7" s="240"/>
      <c r="U7" s="240"/>
      <c r="V7" s="240"/>
    </row>
    <row r="8" spans="1:22" ht="18" customHeight="1">
      <c r="A8" s="67" t="s">
        <v>44</v>
      </c>
      <c r="B8" s="65" t="s">
        <v>72</v>
      </c>
      <c r="C8" s="11" t="s">
        <v>50</v>
      </c>
      <c r="D8" s="215">
        <f>'Ф1-Целевые показатели программ'!E9</f>
        <v>31935.1223267514</v>
      </c>
      <c r="E8" s="253">
        <f>'Ф1-Целевые показатели программ'!F9</f>
        <v>31919.137153747055</v>
      </c>
      <c r="F8" s="253">
        <f>'Ф1-Целевые показатели программ'!K9</f>
        <v>31445.548403907844</v>
      </c>
      <c r="G8" s="253">
        <f>'Ф1-Целевые показатели программ'!L9</f>
        <v>31698.086400824883</v>
      </c>
      <c r="H8" s="253">
        <f>'Ф1-Целевые показатели программ'!M9</f>
        <v>31935.202981185357</v>
      </c>
      <c r="I8" s="253">
        <f>'Ф1-Целевые показатели программ'!N9</f>
        <v>32000.312901508831</v>
      </c>
      <c r="J8" s="253">
        <f>'Ф1-Целевые показатели программ'!O9</f>
        <v>31947.617422785836</v>
      </c>
      <c r="K8" s="253">
        <f>'Ф1-Целевые показатели программ'!O9</f>
        <v>31947.617422785836</v>
      </c>
    </row>
    <row r="9" spans="1:22" ht="24" customHeight="1">
      <c r="A9" s="67" t="s">
        <v>45</v>
      </c>
      <c r="B9" s="65" t="s">
        <v>73</v>
      </c>
      <c r="C9" s="11" t="s">
        <v>50</v>
      </c>
      <c r="D9" s="215">
        <f>'Ф1-Целевые показатели программ'!E10</f>
        <v>6635.0680029808664</v>
      </c>
      <c r="E9" s="253">
        <f>'Ф1-Целевые показатели программ'!F10</f>
        <v>5858.295242799999</v>
      </c>
      <c r="F9" s="253">
        <f>'Ф1-Целевые показатели программ'!K10</f>
        <v>6194.4077909999996</v>
      </c>
      <c r="G9" s="253">
        <f>'Ф1-Целевые показатели программ'!L10</f>
        <v>6275.5331453142926</v>
      </c>
      <c r="H9" s="253">
        <f>'Ф1-Целевые показатели программ'!M10</f>
        <v>6328.8691428116581</v>
      </c>
      <c r="I9" s="253">
        <f>'Ф1-Целевые показатели программ'!N10</f>
        <v>6341.9630109135815</v>
      </c>
      <c r="J9" s="253">
        <f>'Ф1-Целевые показатели программ'!O10</f>
        <v>6331.4888471966733</v>
      </c>
      <c r="K9" s="253">
        <f>'Ф1-Целевые показатели программ'!O10</f>
        <v>6331.4888471966733</v>
      </c>
    </row>
    <row r="10" spans="1:22" ht="15" customHeight="1">
      <c r="A10" s="67" t="s">
        <v>46</v>
      </c>
      <c r="B10" s="65" t="s">
        <v>74</v>
      </c>
      <c r="C10" s="11" t="s">
        <v>50</v>
      </c>
      <c r="D10" s="215">
        <f>'Ф1-Целевые показатели программ'!E11</f>
        <v>30913.6688363904</v>
      </c>
      <c r="E10" s="253">
        <f>'Ф1-Целевые показатели программ'!F11</f>
        <v>31324.239380199997</v>
      </c>
      <c r="F10" s="253">
        <f>'Ф1-Целевые показатели программ'!K11</f>
        <v>30872.946097392152</v>
      </c>
      <c r="G10" s="253">
        <f>'Ф1-Целевые показатели программ'!L11</f>
        <v>31165.21915379406</v>
      </c>
      <c r="H10" s="253">
        <f>'Ф1-Целевые показатели программ'!M11</f>
        <v>31412.557843591283</v>
      </c>
      <c r="I10" s="253">
        <f>'Ф1-Целевые показатели программ'!N11</f>
        <v>31455.253618734667</v>
      </c>
      <c r="J10" s="253">
        <f>'Ф1-Целевые показатели программ'!O11</f>
        <v>31402.850497188545</v>
      </c>
      <c r="K10" s="253">
        <f>'Ф1-Целевые показатели программ'!O11</f>
        <v>31402.850497188545</v>
      </c>
    </row>
    <row r="11" spans="1:22" ht="12.75" customHeight="1">
      <c r="A11" s="67" t="s">
        <v>47</v>
      </c>
      <c r="B11" s="65" t="s">
        <v>75</v>
      </c>
      <c r="C11" s="11" t="s">
        <v>50</v>
      </c>
      <c r="D11" s="215">
        <f>'Ф1-Целевые показатели программ'!E12</f>
        <v>12963.981652999999</v>
      </c>
      <c r="E11" s="253">
        <f>'Ф1-Целевые показатели программ'!F12</f>
        <v>14557.441699399998</v>
      </c>
      <c r="F11" s="253">
        <f>'Ф1-Целевые показатели программ'!K12</f>
        <v>14458.146452000001</v>
      </c>
      <c r="G11" s="253">
        <f>'Ф1-Целевые показатели программ'!L12</f>
        <v>14542.946180982475</v>
      </c>
      <c r="H11" s="253">
        <f>'Ф1-Целевые показатели программ'!M12</f>
        <v>14578.80704633917</v>
      </c>
      <c r="I11" s="253">
        <f>'Ф1-Целевые показатели программ'!N12</f>
        <v>14607.787800851465</v>
      </c>
      <c r="J11" s="253">
        <f>'Ф1-Целевые показатели программ'!O12</f>
        <v>14583.238662492251</v>
      </c>
      <c r="K11" s="253">
        <f>'Ф1-Целевые показатели программ'!O12</f>
        <v>14583.238662492251</v>
      </c>
    </row>
    <row r="12" spans="1:22" ht="18.75" customHeight="1">
      <c r="A12" s="67" t="s">
        <v>155</v>
      </c>
      <c r="B12" s="39" t="s">
        <v>153</v>
      </c>
      <c r="C12" s="11" t="s">
        <v>50</v>
      </c>
      <c r="D12" s="215"/>
      <c r="E12" s="215"/>
      <c r="F12" s="215"/>
      <c r="G12" s="215"/>
      <c r="H12" s="215"/>
      <c r="I12" s="215"/>
      <c r="J12" s="215"/>
      <c r="K12" s="215">
        <f>'Ф1-Целевые показатели программ'!O13</f>
        <v>36797.525932999997</v>
      </c>
    </row>
    <row r="13" spans="1:22" ht="15" customHeight="1">
      <c r="A13" s="67" t="s">
        <v>51</v>
      </c>
      <c r="B13" s="65" t="s">
        <v>72</v>
      </c>
      <c r="C13" s="11" t="s">
        <v>50</v>
      </c>
      <c r="D13" s="215"/>
      <c r="E13" s="87"/>
      <c r="F13" s="87"/>
      <c r="G13" s="87"/>
      <c r="H13" s="87"/>
      <c r="I13" s="87"/>
      <c r="J13" s="222"/>
      <c r="K13" s="253">
        <f>'Ф1-Целевые показатели программ'!O14</f>
        <v>36797.525932999997</v>
      </c>
    </row>
    <row r="14" spans="1:22" ht="14.25" customHeight="1">
      <c r="A14" s="67" t="s">
        <v>52</v>
      </c>
      <c r="B14" s="65" t="s">
        <v>73</v>
      </c>
      <c r="C14" s="11" t="s">
        <v>50</v>
      </c>
      <c r="D14" s="215"/>
      <c r="E14" s="87"/>
      <c r="F14" s="87"/>
      <c r="G14" s="87"/>
      <c r="H14" s="87"/>
      <c r="I14" s="87"/>
      <c r="J14" s="222"/>
      <c r="K14" s="253">
        <f>'Ф1-Целевые показатели программ'!O15</f>
        <v>31947.617422785836</v>
      </c>
    </row>
    <row r="15" spans="1:22" ht="13.5" customHeight="1">
      <c r="A15" s="67" t="s">
        <v>53</v>
      </c>
      <c r="B15" s="65" t="s">
        <v>74</v>
      </c>
      <c r="C15" s="11" t="s">
        <v>50</v>
      </c>
      <c r="D15" s="215"/>
      <c r="E15" s="87"/>
      <c r="F15" s="87"/>
      <c r="G15" s="87"/>
      <c r="H15" s="87"/>
      <c r="I15" s="87"/>
      <c r="J15" s="222"/>
      <c r="K15" s="253">
        <f>'Ф1-Целевые показатели программ'!O16</f>
        <v>6331.4888471966733</v>
      </c>
    </row>
    <row r="16" spans="1:22" ht="12.75" customHeight="1">
      <c r="A16" s="67" t="s">
        <v>54</v>
      </c>
      <c r="B16" s="65" t="s">
        <v>75</v>
      </c>
      <c r="C16" s="11" t="s">
        <v>50</v>
      </c>
      <c r="D16" s="215"/>
      <c r="E16" s="87"/>
      <c r="F16" s="87"/>
      <c r="G16" s="87"/>
      <c r="H16" s="87"/>
      <c r="I16" s="87"/>
      <c r="J16" s="222"/>
      <c r="K16" s="253">
        <f>'Ф1-Целевые показатели программ'!O17</f>
        <v>31402.850497188545</v>
      </c>
    </row>
    <row r="17" spans="1:11" ht="60" customHeight="1">
      <c r="A17" s="67" t="s">
        <v>156</v>
      </c>
      <c r="B17" s="132" t="s">
        <v>304</v>
      </c>
      <c r="C17" s="11" t="s">
        <v>50</v>
      </c>
      <c r="D17" s="215">
        <f>'Ф1-Целевые показатели программ'!E13</f>
        <v>37205.4688120996</v>
      </c>
      <c r="E17" s="107">
        <f>'Ф1-Целевые показатели программ'!F13</f>
        <v>37065.006406699998</v>
      </c>
      <c r="F17" s="107">
        <f>'Ф1-Целевые показатели программ'!K13</f>
        <v>36578.334142299995</v>
      </c>
      <c r="G17" s="107">
        <f>'Ф1-Целевые показатели программ'!L13</f>
        <v>36761.449591590586</v>
      </c>
      <c r="H17" s="107">
        <f>'Ф1-Целевые показатели программ'!M13</f>
        <v>36898.733924999993</v>
      </c>
      <c r="I17" s="107">
        <f>'Ф1-Целевые показатели программ'!N13</f>
        <v>36858.494162000003</v>
      </c>
      <c r="J17" s="215">
        <f>'Ф1-Целевые показатели программ'!O13</f>
        <v>36797.525932999997</v>
      </c>
      <c r="K17" s="215">
        <f>'Ф1-Целевые показатели программ'!O13</f>
        <v>36797.525932999997</v>
      </c>
    </row>
    <row r="18" spans="1:11" ht="59.25" customHeight="1">
      <c r="A18" s="67" t="s">
        <v>157</v>
      </c>
      <c r="B18" s="21" t="s">
        <v>287</v>
      </c>
      <c r="C18" s="11" t="s">
        <v>50</v>
      </c>
      <c r="D18" s="444">
        <f>'Ф1-Целевые показатели программ'!E14</f>
        <v>37205.4688120996</v>
      </c>
      <c r="E18" s="107">
        <f>'Ф1-Целевые показатели программ'!F14</f>
        <v>37065.006406699998</v>
      </c>
      <c r="F18" s="107">
        <f>'Ф1-Целевые показатели программ'!K14</f>
        <v>36578.334142299995</v>
      </c>
      <c r="G18" s="107">
        <f>'Ф1-Целевые показатели программ'!L14</f>
        <v>36761.449591590586</v>
      </c>
      <c r="H18" s="107">
        <f>'Ф1-Целевые показатели программ'!M14</f>
        <v>36898.733924999993</v>
      </c>
      <c r="I18" s="107">
        <f>'Ф1-Целевые показатели программ'!N14</f>
        <v>36858.494162000003</v>
      </c>
      <c r="J18" s="215">
        <f>'Ф1-Целевые показатели программ'!O14</f>
        <v>36797.525932999997</v>
      </c>
      <c r="K18" s="215">
        <f>'Ф1-Целевые показатели программ'!O14</f>
        <v>36797.525932999997</v>
      </c>
    </row>
    <row r="19" spans="1:11" ht="18.75" customHeight="1">
      <c r="A19" s="67" t="s">
        <v>64</v>
      </c>
      <c r="B19" s="65" t="s">
        <v>72</v>
      </c>
      <c r="C19" s="11" t="s">
        <v>50</v>
      </c>
      <c r="D19" s="444">
        <f>'Ф1-Целевые показатели программ'!E15</f>
        <v>32377.604256899998</v>
      </c>
      <c r="E19" s="107">
        <f>'Ф1-Целевые показатели программ'!F15</f>
        <v>32300.813510100001</v>
      </c>
      <c r="F19" s="107">
        <f>'Ф1-Целевые показатели программ'!K15</f>
        <v>31445.548403907844</v>
      </c>
      <c r="G19" s="107">
        <f>'Ф1-Целевые показатели программ'!L15</f>
        <v>31698.086400824883</v>
      </c>
      <c r="H19" s="107">
        <f>'Ф1-Целевые показатели программ'!M15</f>
        <v>31935.202981185357</v>
      </c>
      <c r="I19" s="107">
        <f>'Ф1-Целевые показатели программ'!N15</f>
        <v>32000.312901508831</v>
      </c>
      <c r="J19" s="215">
        <f>'Ф1-Целевые показатели программ'!O15</f>
        <v>31947.617422785836</v>
      </c>
      <c r="K19" s="215">
        <f>'Ф1-Целевые показатели программ'!O15</f>
        <v>31947.617422785836</v>
      </c>
    </row>
    <row r="20" spans="1:11" ht="18.75" customHeight="1">
      <c r="A20" s="67" t="s">
        <v>66</v>
      </c>
      <c r="B20" s="65" t="s">
        <v>73</v>
      </c>
      <c r="C20" s="11" t="s">
        <v>50</v>
      </c>
      <c r="D20" s="444">
        <f>'Ф1-Целевые показатели программ'!E16</f>
        <v>6068.0071789119302</v>
      </c>
      <c r="E20" s="107">
        <f>'Ф1-Целевые показатели программ'!F16</f>
        <v>5250.9228376000001</v>
      </c>
      <c r="F20" s="107">
        <f>'Ф1-Целевые показатели программ'!K16</f>
        <v>6194.4077909999996</v>
      </c>
      <c r="G20" s="107">
        <f>'Ф1-Целевые показатели программ'!L16</f>
        <v>6275.5331453142926</v>
      </c>
      <c r="H20" s="107">
        <f>'Ф1-Целевые показатели программ'!M16</f>
        <v>6328.8691428116581</v>
      </c>
      <c r="I20" s="107">
        <f>'Ф1-Целевые показатели программ'!N16</f>
        <v>6341.9630109135815</v>
      </c>
      <c r="J20" s="215">
        <f>'Ф1-Целевые показатели программ'!O16</f>
        <v>6331.4888471966733</v>
      </c>
      <c r="K20" s="215">
        <f>'Ф1-Целевые показатели программ'!O16</f>
        <v>6331.4888471966733</v>
      </c>
    </row>
    <row r="21" spans="1:11" ht="18.75" customHeight="1">
      <c r="A21" s="67" t="s">
        <v>89</v>
      </c>
      <c r="B21" s="65" t="s">
        <v>74</v>
      </c>
      <c r="C21" s="11" t="s">
        <v>50</v>
      </c>
      <c r="D21" s="444">
        <f>'Ф1-Целевые показатели программ'!E17</f>
        <v>27720.920583096675</v>
      </c>
      <c r="E21" s="107">
        <f>'Ф1-Целевые показатели программ'!F17</f>
        <v>28151.678005000005</v>
      </c>
      <c r="F21" s="107">
        <f>'Ф1-Целевые показатели программ'!K17</f>
        <v>30872.946097392152</v>
      </c>
      <c r="G21" s="107">
        <f>'Ф1-Целевые показатели программ'!L17</f>
        <v>31165.21915379406</v>
      </c>
      <c r="H21" s="107">
        <f>'Ф1-Целевые показатели программ'!M17</f>
        <v>31412.557843591283</v>
      </c>
      <c r="I21" s="107">
        <f>'Ф1-Целевые показатели программ'!N17</f>
        <v>31455.253618734667</v>
      </c>
      <c r="J21" s="215">
        <f>'Ф1-Целевые показатели программ'!O17</f>
        <v>31402.850497188545</v>
      </c>
      <c r="K21" s="215">
        <f>'Ф1-Целевые показатели программ'!O17</f>
        <v>31402.850497188545</v>
      </c>
    </row>
    <row r="22" spans="1:11" ht="18.75" customHeight="1">
      <c r="A22" s="67" t="s">
        <v>90</v>
      </c>
      <c r="B22" s="65" t="s">
        <v>75</v>
      </c>
      <c r="C22" s="11" t="s">
        <v>50</v>
      </c>
      <c r="D22" s="444">
        <f>'Ф1-Целевые показатели программ'!E18</f>
        <v>12318.645719203958</v>
      </c>
      <c r="E22" s="107">
        <f>'Ф1-Целевые показатели программ'!F18</f>
        <v>12810.01782112</v>
      </c>
      <c r="F22" s="107">
        <f>'Ф1-Целевые показатели программ'!K18</f>
        <v>14458.146452000001</v>
      </c>
      <c r="G22" s="107">
        <f>'Ф1-Целевые показатели программ'!L18</f>
        <v>14542.946180982475</v>
      </c>
      <c r="H22" s="107">
        <f>'Ф1-Целевые показатели программ'!M18</f>
        <v>14578.80704633917</v>
      </c>
      <c r="I22" s="107">
        <f>'Ф1-Целевые показатели программ'!N18</f>
        <v>14607.787800851465</v>
      </c>
      <c r="J22" s="215">
        <f>'Ф1-Целевые показатели программ'!O18</f>
        <v>14583.238662492251</v>
      </c>
      <c r="K22" s="215">
        <f>'Ф1-Целевые показатели программ'!O18</f>
        <v>14583.238662492251</v>
      </c>
    </row>
    <row r="23" spans="1:11" ht="18.75" customHeight="1">
      <c r="A23" s="907">
        <v>5</v>
      </c>
      <c r="B23" s="943" t="s">
        <v>305</v>
      </c>
      <c r="C23" s="62" t="s">
        <v>71</v>
      </c>
      <c r="D23" s="215">
        <f>'Ф1-Целевые показатели программ'!E19</f>
        <v>4110.7068691476607</v>
      </c>
      <c r="E23" s="107">
        <f>'Ф1-Целевые показатели программ'!F19</f>
        <v>4149.5882200000005</v>
      </c>
      <c r="F23" s="107">
        <f>'Ф1-Целевые показатели программ'!K19</f>
        <v>4121.6918254152333</v>
      </c>
      <c r="G23" s="107">
        <f>'Ф1-Целевые показатели программ'!L19</f>
        <v>4131.3445315905938</v>
      </c>
      <c r="H23" s="107">
        <f>'Ф1-Целевые показатели программ'!M19</f>
        <v>4063.9397539999954</v>
      </c>
      <c r="I23" s="107">
        <f>'Ф1-Целевые показатели программ'!N19</f>
        <v>3836.7199519999995</v>
      </c>
      <c r="J23" s="215">
        <f>'Ф1-Целевые показатели программ'!O19</f>
        <v>3521.0712775724023</v>
      </c>
      <c r="K23" s="215">
        <f>'Ф1-Целевые показатели программ'!O19</f>
        <v>3521.0712775724023</v>
      </c>
    </row>
    <row r="24" spans="1:11" s="120" customFormat="1" ht="18.75" customHeight="1">
      <c r="A24" s="907"/>
      <c r="B24" s="943"/>
      <c r="C24" s="118" t="s">
        <v>83</v>
      </c>
      <c r="D24" s="216">
        <f t="shared" ref="D24:I24" si="1">IF(D7&gt;0,D23/D$7*100,"")</f>
        <v>11.048663006796508</v>
      </c>
      <c r="E24" s="110">
        <f t="shared" si="1"/>
        <v>11.195433704956562</v>
      </c>
      <c r="F24" s="110">
        <f t="shared" si="1"/>
        <v>11.268123390695417</v>
      </c>
      <c r="G24" s="110">
        <f t="shared" si="1"/>
        <v>11.238252510411519</v>
      </c>
      <c r="H24" s="110">
        <f t="shared" si="1"/>
        <v>11.013764760222722</v>
      </c>
      <c r="I24" s="110">
        <f t="shared" si="1"/>
        <v>10.409323655863137</v>
      </c>
      <c r="J24" s="216">
        <f>IF(J7&gt;0,J23/J$7*100,"")</f>
        <v>9.5687717809710353</v>
      </c>
      <c r="K24" s="216">
        <f t="shared" ref="K24" si="2">IF(K7&gt;0,K23/K$7*100,"")</f>
        <v>9.5687717809710353</v>
      </c>
    </row>
    <row r="25" spans="1:11" s="120" customFormat="1" ht="18.75" customHeight="1">
      <c r="A25" s="907"/>
      <c r="B25" s="943"/>
      <c r="C25" s="118" t="s">
        <v>158</v>
      </c>
      <c r="D25" s="216">
        <f t="shared" ref="D25:I25" si="3">IF(D17&gt;0,D23/D17*100,"")</f>
        <v>11.048663006796508</v>
      </c>
      <c r="E25" s="110">
        <f t="shared" si="3"/>
        <v>11.195433704956562</v>
      </c>
      <c r="F25" s="110">
        <f t="shared" si="3"/>
        <v>11.268123390695417</v>
      </c>
      <c r="G25" s="110">
        <f t="shared" si="3"/>
        <v>11.238252510411519</v>
      </c>
      <c r="H25" s="110">
        <f t="shared" si="3"/>
        <v>11.013764760222722</v>
      </c>
      <c r="I25" s="110">
        <f t="shared" si="3"/>
        <v>10.409323655863137</v>
      </c>
      <c r="J25" s="216">
        <f>IF(J17&gt;0,J23/J17*100,"")</f>
        <v>9.5687717809710353</v>
      </c>
      <c r="K25" s="216">
        <f t="shared" ref="K25" si="4">IF(K17&gt;0,K23/K17*100,"")</f>
        <v>9.5687717809710353</v>
      </c>
    </row>
    <row r="26" spans="1:11" ht="18.75" customHeight="1">
      <c r="A26" s="907" t="s">
        <v>91</v>
      </c>
      <c r="B26" s="944" t="s">
        <v>72</v>
      </c>
      <c r="C26" s="62" t="s">
        <v>71</v>
      </c>
      <c r="D26" s="215">
        <f>'Ф1-Целевые показатели программ'!E23</f>
        <v>535.94598858301708</v>
      </c>
      <c r="E26" s="107">
        <f>'Ф1-Целевые показатели программ'!F23</f>
        <v>509.52138000039804</v>
      </c>
      <c r="F26" s="107">
        <f>'Ф1-Целевые показатели программ'!K23</f>
        <v>475.38135123369193</v>
      </c>
      <c r="G26" s="107">
        <f>'Ф1-Целевые показатели программ'!L23</f>
        <v>480.11179716319799</v>
      </c>
      <c r="H26" s="107">
        <f>'Ф1-Целевые показатели программ'!M23</f>
        <v>483.70441396501508</v>
      </c>
      <c r="I26" s="107">
        <f>'Ф1-Целевые показатели программ'!N23</f>
        <v>482.64998549901293</v>
      </c>
      <c r="J26" s="215">
        <f>'Ф1-Целевые показатели программ'!O23</f>
        <v>454.44419611567298</v>
      </c>
      <c r="K26" s="215">
        <f>'Ф1-Целевые показатели программ'!O23</f>
        <v>454.44419611567298</v>
      </c>
    </row>
    <row r="27" spans="1:11" s="120" customFormat="1" ht="18.75" customHeight="1">
      <c r="A27" s="907"/>
      <c r="B27" s="944"/>
      <c r="C27" s="118" t="s">
        <v>159</v>
      </c>
      <c r="D27" s="215">
        <f>'Ф1-Целевые показатели программ'!E25</f>
        <v>1.6782337111452554</v>
      </c>
      <c r="E27" s="110">
        <f t="shared" ref="E27:I27" si="5">IF(E8&gt;0,E26/E8*100,"")</f>
        <v>1.5962880749130284</v>
      </c>
      <c r="F27" s="110">
        <f t="shared" si="5"/>
        <v>1.511760409224139</v>
      </c>
      <c r="G27" s="110">
        <f t="shared" si="5"/>
        <v>1.5146396886302385</v>
      </c>
      <c r="H27" s="110">
        <f t="shared" si="5"/>
        <v>1.5146433052264918</v>
      </c>
      <c r="I27" s="110">
        <f t="shared" si="5"/>
        <v>1.5082664565953534</v>
      </c>
      <c r="J27" s="216">
        <f>IF(J8&gt;0,J26/J8*100,"")</f>
        <v>1.4224666274848778</v>
      </c>
      <c r="K27" s="216">
        <f t="shared" ref="K27" si="6">IF(K8&gt;0,K26/K8*100,"")</f>
        <v>1.4224666274848778</v>
      </c>
    </row>
    <row r="28" spans="1:11" s="120" customFormat="1" ht="18.75" customHeight="1">
      <c r="A28" s="907"/>
      <c r="B28" s="944"/>
      <c r="C28" s="118" t="s">
        <v>160</v>
      </c>
      <c r="D28" s="215">
        <f>'Ф1-Целевые показатели программ'!E26</f>
        <v>1.6552984721493147</v>
      </c>
      <c r="E28" s="110">
        <f t="shared" ref="E28:I28" si="7">IF(E19&gt;0,E26/E19*100,"")</f>
        <v>1.577425843597029</v>
      </c>
      <c r="F28" s="110">
        <f t="shared" si="7"/>
        <v>1.511760409224139</v>
      </c>
      <c r="G28" s="110">
        <f t="shared" si="7"/>
        <v>1.5146396886302385</v>
      </c>
      <c r="H28" s="110">
        <f t="shared" si="7"/>
        <v>1.5146433052264918</v>
      </c>
      <c r="I28" s="110">
        <f t="shared" si="7"/>
        <v>1.5082664565953534</v>
      </c>
      <c r="J28" s="216">
        <f>IF(J19&gt;0,J26/J19*100,"")</f>
        <v>1.4224666274848778</v>
      </c>
      <c r="K28" s="216">
        <f t="shared" ref="K28" si="8">IF(K19&gt;0,K26/K19*100,"")</f>
        <v>1.4224666274848778</v>
      </c>
    </row>
    <row r="29" spans="1:11" ht="18" customHeight="1">
      <c r="A29" s="907" t="s">
        <v>92</v>
      </c>
      <c r="B29" s="944" t="s">
        <v>73</v>
      </c>
      <c r="C29" s="62" t="s">
        <v>71</v>
      </c>
      <c r="D29" s="215">
        <f>'Ф1-Целевые показатели программ'!E27</f>
        <v>194.01120103650331</v>
      </c>
      <c r="E29" s="107">
        <f>'Ф1-Целевые показатели программ'!F27</f>
        <v>176.07105300000009</v>
      </c>
      <c r="F29" s="107">
        <f>'Ф1-Целевые показатели программ'!K27</f>
        <v>174.45923199999993</v>
      </c>
      <c r="G29" s="107">
        <f>'Ф1-Целевые показатели программ'!L27</f>
        <v>176.12413606174499</v>
      </c>
      <c r="H29" s="107">
        <f>'Ф1-Целевые показатели программ'!M27</f>
        <v>177.442051043546</v>
      </c>
      <c r="I29" s="107">
        <f>'Ф1-Целевые показатели программ'!N27</f>
        <v>177.05524467113301</v>
      </c>
      <c r="J29" s="215">
        <f>'Ф1-Целевые показатели программ'!O27</f>
        <v>166.70823733569</v>
      </c>
      <c r="K29" s="215">
        <f>'Ф1-Целевые показатели программ'!O27</f>
        <v>166.70823733569</v>
      </c>
    </row>
    <row r="30" spans="1:11" s="120" customFormat="1" ht="18" customHeight="1">
      <c r="A30" s="907"/>
      <c r="B30" s="944"/>
      <c r="C30" s="118" t="s">
        <v>161</v>
      </c>
      <c r="D30" s="215">
        <f>'Ф1-Целевые показатели программ'!E29</f>
        <v>2.9240273189263766</v>
      </c>
      <c r="E30" s="110">
        <f t="shared" ref="E30:I30" si="9">IF(E9&gt;0,E29/E9*100,"")</f>
        <v>3.0054998203853946</v>
      </c>
      <c r="F30" s="110">
        <f t="shared" si="9"/>
        <v>2.8163988856767848</v>
      </c>
      <c r="G30" s="110">
        <f t="shared" si="9"/>
        <v>2.8065206888955774</v>
      </c>
      <c r="H30" s="110">
        <f t="shared" si="9"/>
        <v>2.803692840530366</v>
      </c>
      <c r="I30" s="110">
        <f t="shared" si="9"/>
        <v>2.7918050667663481</v>
      </c>
      <c r="J30" s="216">
        <f>IF(J9&gt;0,J29/J9*100,"")</f>
        <v>2.6330021478202816</v>
      </c>
      <c r="K30" s="216">
        <f t="shared" ref="K30" si="10">IF(K7&gt;0,K29/K7*100,"")</f>
        <v>0.45304197254790485</v>
      </c>
    </row>
    <row r="31" spans="1:11" s="120" customFormat="1" ht="18" customHeight="1">
      <c r="A31" s="907"/>
      <c r="B31" s="944"/>
      <c r="C31" s="118" t="s">
        <v>162</v>
      </c>
      <c r="D31" s="215">
        <f>'Ф1-Целевые показатели программ'!E30</f>
        <v>3.197280347833932</v>
      </c>
      <c r="E31" s="110">
        <f t="shared" ref="E31:I31" si="11">IF(E20&gt;0,E29/E20*100,"")</f>
        <v>3.353144931767376</v>
      </c>
      <c r="F31" s="110">
        <f t="shared" si="11"/>
        <v>2.8163988856767848</v>
      </c>
      <c r="G31" s="110">
        <f t="shared" si="11"/>
        <v>2.8065206888955774</v>
      </c>
      <c r="H31" s="110">
        <f t="shared" si="11"/>
        <v>2.803692840530366</v>
      </c>
      <c r="I31" s="110">
        <f t="shared" si="11"/>
        <v>2.7918050667663481</v>
      </c>
      <c r="J31" s="216">
        <f>IF(J20&gt;0,J29/J20*100,"")</f>
        <v>2.6330021478202816</v>
      </c>
      <c r="K31" s="216">
        <f t="shared" ref="K31" si="12">IF(K18&gt;0,K29/K18*100,"")</f>
        <v>0.45304197254790485</v>
      </c>
    </row>
    <row r="32" spans="1:11" ht="18" customHeight="1">
      <c r="A32" s="907" t="s">
        <v>93</v>
      </c>
      <c r="B32" s="944" t="s">
        <v>74</v>
      </c>
      <c r="C32" s="62" t="s">
        <v>71</v>
      </c>
      <c r="D32" s="215">
        <f>'Ф1-Целевые показатели программ'!E31</f>
        <v>2021.6333670576837</v>
      </c>
      <c r="E32" s="107">
        <f>'Ф1-Целевые показатели программ'!F31</f>
        <v>2088.6068279995989</v>
      </c>
      <c r="F32" s="107">
        <f>'Ф1-Целевые показатели программ'!K31</f>
        <v>1987.6670051779122</v>
      </c>
      <c r="G32" s="107">
        <f>'Ф1-Целевые показатели программ'!L31</f>
        <v>2002.27153331925</v>
      </c>
      <c r="H32" s="107">
        <f>'Ф1-Целевые показатели программ'!M31</f>
        <v>2011.1144140789399</v>
      </c>
      <c r="I32" s="107">
        <f>'Ф1-Целевые показатели программ'!N31</f>
        <v>1858.5349359235599</v>
      </c>
      <c r="J32" s="215">
        <f>'Ф1-Целевые показатели программ'!O31</f>
        <v>1687.4146551961501</v>
      </c>
      <c r="K32" s="215">
        <f>'Ф1-Целевые показатели программ'!O31</f>
        <v>1687.4146551961501</v>
      </c>
    </row>
    <row r="33" spans="1:12" s="120" customFormat="1" ht="18" customHeight="1">
      <c r="A33" s="907"/>
      <c r="B33" s="944"/>
      <c r="C33" s="118" t="s">
        <v>163</v>
      </c>
      <c r="D33" s="215">
        <f>'Ф1-Целевые показатели программ'!E33</f>
        <v>6.539609962690335</v>
      </c>
      <c r="E33" s="110">
        <f t="shared" ref="E33:I33" si="13">IF(E10&gt;0,E32/E10*100,"")</f>
        <v>6.667701656372234</v>
      </c>
      <c r="F33" s="110">
        <f t="shared" si="13"/>
        <v>6.4382161615143403</v>
      </c>
      <c r="G33" s="110">
        <f t="shared" si="13"/>
        <v>6.4246990320794612</v>
      </c>
      <c r="H33" s="110">
        <f t="shared" si="13"/>
        <v>6.4022625094480894</v>
      </c>
      <c r="I33" s="110">
        <f t="shared" si="13"/>
        <v>5.9085040561129709</v>
      </c>
      <c r="J33" s="216">
        <f>IF(J10&gt;0,J32/J10*100,"")</f>
        <v>5.373444220763405</v>
      </c>
      <c r="K33" s="216">
        <f t="shared" ref="K33" si="14">IF(K10&gt;0,K32/K10*100,"")</f>
        <v>5.373444220763405</v>
      </c>
    </row>
    <row r="34" spans="1:12" s="120" customFormat="1" ht="18" customHeight="1">
      <c r="A34" s="907"/>
      <c r="B34" s="944"/>
      <c r="C34" s="118" t="s">
        <v>164</v>
      </c>
      <c r="D34" s="215">
        <f>'Ф1-Целевые показатели программ'!E34</f>
        <v>7.2928074700751839</v>
      </c>
      <c r="E34" s="110">
        <f t="shared" ref="E34:I34" si="15">IF(E21&gt;0,E32/E21*100,"")</f>
        <v>7.4191201946421899</v>
      </c>
      <c r="F34" s="110">
        <f t="shared" si="15"/>
        <v>6.4382161615143403</v>
      </c>
      <c r="G34" s="110">
        <f t="shared" si="15"/>
        <v>6.4246990320794612</v>
      </c>
      <c r="H34" s="110">
        <f t="shared" si="15"/>
        <v>6.4022625094480894</v>
      </c>
      <c r="I34" s="110">
        <f t="shared" si="15"/>
        <v>5.9085040561129709</v>
      </c>
      <c r="J34" s="216">
        <f>IF(J21&gt;0,J32/J21*100,"")</f>
        <v>5.373444220763405</v>
      </c>
      <c r="K34" s="216">
        <f t="shared" ref="K34" si="16">IF(K21&gt;0,K32/K21*100,"")</f>
        <v>5.373444220763405</v>
      </c>
    </row>
    <row r="35" spans="1:12" ht="18" customHeight="1">
      <c r="A35" s="907" t="s">
        <v>94</v>
      </c>
      <c r="B35" s="944" t="s">
        <v>75</v>
      </c>
      <c r="C35" s="62" t="s">
        <v>71</v>
      </c>
      <c r="D35" s="215">
        <f>'Ф1-Целевые показатели программ'!E35</f>
        <v>1359.1163137304559</v>
      </c>
      <c r="E35" s="107">
        <f>'Ф1-Целевые показатели программ'!F35</f>
        <v>1375.3889588999991</v>
      </c>
      <c r="F35" s="107">
        <f>'Ф1-Целевые показатели программ'!K35</f>
        <v>1484.1842383227583</v>
      </c>
      <c r="G35" s="107">
        <f>'Ф1-Целевые показатели программ'!L35</f>
        <v>1472.837065046401</v>
      </c>
      <c r="H35" s="107">
        <f>'Ф1-Целевые показатели программ'!M35</f>
        <v>1391.6788749124944</v>
      </c>
      <c r="I35" s="107">
        <f>'Ф1-Целевые показатели программ'!N35</f>
        <v>1318.4797859062937</v>
      </c>
      <c r="J35" s="215">
        <f>'Ф1-Целевые показатели программ'!O35</f>
        <v>1212.5041889248896</v>
      </c>
      <c r="K35" s="215">
        <f>'Ф1-Целевые показатели программ'!O35</f>
        <v>1212.5041889248896</v>
      </c>
    </row>
    <row r="36" spans="1:12" s="120" customFormat="1" ht="18" customHeight="1">
      <c r="A36" s="907"/>
      <c r="B36" s="944"/>
      <c r="C36" s="118" t="s">
        <v>165</v>
      </c>
      <c r="D36" s="215">
        <f>'Ф1-Целевые показатели программ'!E37</f>
        <v>10.483787698171746</v>
      </c>
      <c r="E36" s="110">
        <f t="shared" ref="E36:I36" si="17">IF(E11&gt;0,E35/E11*100,"")</f>
        <v>9.4480128260220848</v>
      </c>
      <c r="F36" s="110">
        <f t="shared" si="17"/>
        <v>10.265383901388345</v>
      </c>
      <c r="G36" s="110">
        <f t="shared" si="17"/>
        <v>10.127501310376855</v>
      </c>
      <c r="H36" s="110">
        <f t="shared" si="17"/>
        <v>9.5459036565131967</v>
      </c>
      <c r="I36" s="110">
        <f t="shared" si="17"/>
        <v>9.0258689671644987</v>
      </c>
      <c r="J36" s="216">
        <f>IF(J11&gt;0,J35/J11*100,"")</f>
        <v>8.3143684128507207</v>
      </c>
      <c r="K36" s="216">
        <f t="shared" ref="K36" si="18">IF(K11&gt;0,K35/K11*100,"")</f>
        <v>8.3143684128507207</v>
      </c>
    </row>
    <row r="37" spans="1:12" s="120" customFormat="1" ht="18" customHeight="1">
      <c r="A37" s="907"/>
      <c r="B37" s="944"/>
      <c r="C37" s="118" t="s">
        <v>166</v>
      </c>
      <c r="D37" s="215">
        <f>'Ф1-Целевые показатели программ'!E38</f>
        <v>11.033001067736553</v>
      </c>
      <c r="E37" s="110">
        <f t="shared" ref="E37:I37" si="19">IF(E22&gt;0,E35/E22*100,"")</f>
        <v>10.736823149710082</v>
      </c>
      <c r="F37" s="110">
        <f t="shared" si="19"/>
        <v>10.265383901388345</v>
      </c>
      <c r="G37" s="110">
        <f t="shared" si="19"/>
        <v>10.127501310376855</v>
      </c>
      <c r="H37" s="110">
        <f t="shared" si="19"/>
        <v>9.5459036565131967</v>
      </c>
      <c r="I37" s="110">
        <f t="shared" si="19"/>
        <v>9.0258689671644987</v>
      </c>
      <c r="J37" s="216">
        <f>IF(J22&gt;0,J35/J22*100,"")</f>
        <v>8.3143684128507207</v>
      </c>
      <c r="K37" s="216">
        <f t="shared" ref="K37" si="20">IF(K22&gt;0,K35/K22*100,"")</f>
        <v>8.3143684128507207</v>
      </c>
    </row>
    <row r="38" spans="1:12" ht="18.75" customHeight="1">
      <c r="A38" s="945" t="s">
        <v>168</v>
      </c>
      <c r="B38" s="943" t="s">
        <v>169</v>
      </c>
      <c r="C38" s="62" t="s">
        <v>71</v>
      </c>
      <c r="D38" s="108">
        <v>3523.2935040000007</v>
      </c>
      <c r="E38" s="108">
        <f>E42+E46+E50+E54</f>
        <v>3597.0613045002387</v>
      </c>
      <c r="F38" s="108">
        <f>F42+F46+F50+F54</f>
        <v>3552.03081318557</v>
      </c>
      <c r="G38" s="108">
        <f>F38/F7^2*G7^2</f>
        <v>3587.683600686054</v>
      </c>
      <c r="H38" s="108">
        <f t="shared" ref="H38:I38" si="21">G38/G7^2*H7^2</f>
        <v>3614.5297903851674</v>
      </c>
      <c r="I38" s="108">
        <f t="shared" si="21"/>
        <v>3606.6504678233728</v>
      </c>
      <c r="J38" s="108">
        <f>I38/I7^2*J7^2-200</f>
        <v>3394.7286986929817</v>
      </c>
      <c r="K38" s="223">
        <v>3038.7722681980849</v>
      </c>
    </row>
    <row r="39" spans="1:12" s="120" customFormat="1">
      <c r="A39" s="907"/>
      <c r="B39" s="943"/>
      <c r="C39" s="118" t="s">
        <v>83</v>
      </c>
      <c r="D39" s="110">
        <f t="shared" ref="D39:I39" si="22">IF(D7&gt;0,D38/D7*100,"")</f>
        <v>9.4698269273096471</v>
      </c>
      <c r="E39" s="110">
        <f t="shared" si="22"/>
        <v>9.7047367671573408</v>
      </c>
      <c r="F39" s="110">
        <f t="shared" si="22"/>
        <v>9.7107506300510362</v>
      </c>
      <c r="G39" s="110">
        <f t="shared" si="22"/>
        <v>9.759363791537643</v>
      </c>
      <c r="H39" s="110">
        <f t="shared" si="22"/>
        <v>9.7958097904714716</v>
      </c>
      <c r="I39" s="110">
        <f t="shared" si="22"/>
        <v>9.7851270102665246</v>
      </c>
      <c r="J39" s="216">
        <f>IF(J7&gt;0,J38/J7*100,"")</f>
        <v>9.2254264726221482</v>
      </c>
      <c r="K39" s="216">
        <f t="shared" ref="K39" si="23">IF(K7&gt;0,K38/K7*100,"")</f>
        <v>8.2580885294598456</v>
      </c>
    </row>
    <row r="40" spans="1:12" s="120" customFormat="1">
      <c r="A40" s="907"/>
      <c r="B40" s="943"/>
      <c r="C40" s="118" t="s">
        <v>158</v>
      </c>
      <c r="D40" s="110">
        <f t="shared" ref="D40:I40" si="24">IF(D17&gt;0,D38/D17*100,"")</f>
        <v>9.4698269273096471</v>
      </c>
      <c r="E40" s="110">
        <f t="shared" si="24"/>
        <v>9.7047367671573408</v>
      </c>
      <c r="F40" s="110">
        <f t="shared" si="24"/>
        <v>9.7107506300510362</v>
      </c>
      <c r="G40" s="110">
        <f t="shared" si="24"/>
        <v>9.759363791537643</v>
      </c>
      <c r="H40" s="110">
        <f t="shared" si="24"/>
        <v>9.7958097904714716</v>
      </c>
      <c r="I40" s="110">
        <f t="shared" si="24"/>
        <v>9.7851270102665246</v>
      </c>
      <c r="J40" s="216">
        <f>IF(J17&gt;0,J38/J17*100,"")</f>
        <v>9.2254264726221482</v>
      </c>
      <c r="K40" s="216">
        <f t="shared" ref="K40" si="25">IF(K17&gt;0,K38/K17*100,"")</f>
        <v>8.2580885294598456</v>
      </c>
    </row>
    <row r="41" spans="1:12" s="120" customFormat="1">
      <c r="A41" s="907"/>
      <c r="B41" s="943"/>
      <c r="C41" s="114" t="s">
        <v>167</v>
      </c>
      <c r="D41" s="110">
        <f>IF(D23&gt;0,D38/D23*100,"")</f>
        <v>85.710161686390009</v>
      </c>
      <c r="E41" s="110">
        <f t="shared" ref="E41:I41" si="26">IF(E23&gt;0,E38/E23*100,"")</f>
        <v>86.684777230745041</v>
      </c>
      <c r="F41" s="110">
        <f t="shared" si="26"/>
        <v>86.178951839217774</v>
      </c>
      <c r="G41" s="110">
        <f t="shared" si="26"/>
        <v>86.84058115348644</v>
      </c>
      <c r="H41" s="110">
        <f t="shared" si="26"/>
        <v>88.941520031824055</v>
      </c>
      <c r="I41" s="110">
        <f t="shared" si="26"/>
        <v>94.003485084787158</v>
      </c>
      <c r="J41" s="216">
        <f>IF(J23&gt;0,J38/J23*100,"")</f>
        <v>96.411814220173142</v>
      </c>
      <c r="K41" s="216">
        <f t="shared" ref="K41" si="27">IF(K23&gt;0,K38/K23*100,"")</f>
        <v>86.302492299819676</v>
      </c>
    </row>
    <row r="42" spans="1:12">
      <c r="A42" s="907" t="s">
        <v>147</v>
      </c>
      <c r="B42" s="946" t="s">
        <v>72</v>
      </c>
      <c r="C42" s="62" t="s">
        <v>71</v>
      </c>
      <c r="D42" s="108">
        <v>535.13299300000006</v>
      </c>
      <c r="E42" s="108">
        <f>504.529351776643-10.5</f>
        <v>494.02935177664301</v>
      </c>
      <c r="F42" s="108">
        <f>E42/E8^2*F8^2-10.35</f>
        <v>469.12814112495704</v>
      </c>
      <c r="G42" s="108">
        <f>F42/F38*G38</f>
        <v>473.83691951278445</v>
      </c>
      <c r="H42" s="108">
        <f t="shared" ref="H42:J42" si="28">G42/G38*H38</f>
        <v>477.3825821863968</v>
      </c>
      <c r="I42" s="108">
        <f t="shared" si="28"/>
        <v>476.34193469735555</v>
      </c>
      <c r="J42" s="108">
        <f t="shared" si="28"/>
        <v>448.35274461291169</v>
      </c>
      <c r="K42" s="223">
        <v>599.65290656733555</v>
      </c>
      <c r="L42" s="249"/>
    </row>
    <row r="43" spans="1:12" s="120" customFormat="1">
      <c r="A43" s="907"/>
      <c r="B43" s="946"/>
      <c r="C43" s="118" t="s">
        <v>159</v>
      </c>
      <c r="D43" s="110">
        <f>IF(D8&gt;0,D42/D8*100,"")</f>
        <v>1.675687938579556</v>
      </c>
      <c r="E43" s="110">
        <f t="shared" ref="E43:I43" si="29">IF(E8&gt;0,E42/E8*100,"")</f>
        <v>1.5477528399248972</v>
      </c>
      <c r="F43" s="110">
        <f t="shared" si="29"/>
        <v>1.4918745734663572</v>
      </c>
      <c r="G43" s="110">
        <f t="shared" si="29"/>
        <v>1.4948439269206286</v>
      </c>
      <c r="H43" s="110">
        <f t="shared" si="29"/>
        <v>1.4948474962493492</v>
      </c>
      <c r="I43" s="110">
        <f t="shared" si="29"/>
        <v>1.48855399059206</v>
      </c>
      <c r="J43" s="216">
        <f>IF(J8&gt;0,J42/J8*100,"")</f>
        <v>1.4033996297111515</v>
      </c>
      <c r="K43" s="216">
        <f t="shared" ref="K43" si="30">IF(K8&gt;0,K42/K8*100,"")</f>
        <v>1.8769878787256549</v>
      </c>
    </row>
    <row r="44" spans="1:12" s="120" customFormat="1">
      <c r="A44" s="907"/>
      <c r="B44" s="946"/>
      <c r="C44" s="118" t="s">
        <v>160</v>
      </c>
      <c r="D44" s="110">
        <f t="shared" ref="D44:I44" si="31">IF(D19&gt;0,D42/D19*100,"")</f>
        <v>1.6527874908655655</v>
      </c>
      <c r="E44" s="110">
        <f t="shared" si="31"/>
        <v>1.5294641158872582</v>
      </c>
      <c r="F44" s="110">
        <f t="shared" si="31"/>
        <v>1.4918745734663572</v>
      </c>
      <c r="G44" s="110">
        <f t="shared" si="31"/>
        <v>1.4948439269206286</v>
      </c>
      <c r="H44" s="110">
        <f t="shared" si="31"/>
        <v>1.4948474962493492</v>
      </c>
      <c r="I44" s="110">
        <f t="shared" si="31"/>
        <v>1.48855399059206</v>
      </c>
      <c r="J44" s="216">
        <f>IF(J19&gt;0,J42/J19*100,"")</f>
        <v>1.4033996297111515</v>
      </c>
      <c r="K44" s="216">
        <f t="shared" ref="K44" si="32">IF(K19&gt;0,K42/K19*100,"")</f>
        <v>1.8769878787256549</v>
      </c>
    </row>
    <row r="45" spans="1:12" s="120" customFormat="1">
      <c r="A45" s="907"/>
      <c r="B45" s="946"/>
      <c r="C45" s="114" t="s">
        <v>170</v>
      </c>
      <c r="D45" s="110">
        <f>IF(D26&gt;0,D42/D26*100,"")</f>
        <v>99.848306433794477</v>
      </c>
      <c r="E45" s="110">
        <f t="shared" ref="E45:I45" si="33">IF(E26&gt;0,E42/E26*100,"")</f>
        <v>96.95949398163765</v>
      </c>
      <c r="F45" s="110">
        <f>IF(F26&gt;0,F42/F26*100,"")</f>
        <v>98.68459078327183</v>
      </c>
      <c r="G45" s="110">
        <f t="shared" si="33"/>
        <v>98.693038228285687</v>
      </c>
      <c r="H45" s="110">
        <f t="shared" si="33"/>
        <v>98.693038228285531</v>
      </c>
      <c r="I45" s="110">
        <f t="shared" si="33"/>
        <v>98.693038228285573</v>
      </c>
      <c r="J45" s="216">
        <f>IF(J26&gt;0,J42/J26*100,"")</f>
        <v>98.659582066439071</v>
      </c>
      <c r="K45" s="216">
        <f t="shared" ref="K45" si="34">IF(K26&gt;0,K42/K26*100,"")</f>
        <v>131.95303443037074</v>
      </c>
    </row>
    <row r="46" spans="1:12">
      <c r="A46" s="907" t="s">
        <v>148</v>
      </c>
      <c r="B46" s="720" t="s">
        <v>73</v>
      </c>
      <c r="C46" s="62" t="s">
        <v>71</v>
      </c>
      <c r="D46" s="108">
        <v>193.845607</v>
      </c>
      <c r="E46" s="108">
        <f>182.984874721628-2</f>
        <v>180.98487472162799</v>
      </c>
      <c r="F46" s="108">
        <f>E46/E9^2*F9^2-1.1</f>
        <v>201.24820494510777</v>
      </c>
      <c r="G46" s="108">
        <f>F46/F38*G38</f>
        <v>203.26819290780423</v>
      </c>
      <c r="H46" s="108">
        <f t="shared" ref="H46:J46" si="35">G46/G38*H38</f>
        <v>204.78922348741148</v>
      </c>
      <c r="I46" s="108">
        <f t="shared" si="35"/>
        <v>204.34280294515199</v>
      </c>
      <c r="J46" s="108">
        <f t="shared" si="35"/>
        <v>192.33590383043571</v>
      </c>
      <c r="K46" s="223">
        <v>141.91123543559308</v>
      </c>
      <c r="L46" s="249"/>
    </row>
    <row r="47" spans="1:12" s="120" customFormat="1">
      <c r="A47" s="907"/>
      <c r="B47" s="720"/>
      <c r="C47" s="118" t="s">
        <v>161</v>
      </c>
      <c r="D47" s="110">
        <f t="shared" ref="D47:I47" si="36">IF(D9&gt;0,D46/D9*100,"")</f>
        <v>2.9215315790721821</v>
      </c>
      <c r="E47" s="110">
        <f t="shared" si="36"/>
        <v>3.0893778346877143</v>
      </c>
      <c r="F47" s="110">
        <f t="shared" si="36"/>
        <v>3.2488691693418379</v>
      </c>
      <c r="G47" s="110">
        <f t="shared" si="36"/>
        <v>3.2390585501022655</v>
      </c>
      <c r="H47" s="110">
        <f t="shared" si="36"/>
        <v>3.2357948768779883</v>
      </c>
      <c r="I47" s="110">
        <f t="shared" si="36"/>
        <v>3.2220749725835391</v>
      </c>
      <c r="J47" s="216">
        <f>IF(J9&gt;0,J46/J9*100,"")</f>
        <v>3.0377673951932214</v>
      </c>
      <c r="K47" s="215">
        <f>'Ф1-Целевые показатели программ'!O48</f>
        <v>19.157820947566609</v>
      </c>
    </row>
    <row r="48" spans="1:12" s="120" customFormat="1">
      <c r="A48" s="907"/>
      <c r="B48" s="720"/>
      <c r="C48" s="118" t="s">
        <v>162</v>
      </c>
      <c r="D48" s="110">
        <f t="shared" ref="D48:I48" si="37">IF(D20&gt;0,D46/D20*100,"")</f>
        <v>3.1945513788063602</v>
      </c>
      <c r="E48" s="110">
        <f t="shared" si="37"/>
        <v>3.446725086601147</v>
      </c>
      <c r="F48" s="110">
        <f t="shared" si="37"/>
        <v>3.2488691693418379</v>
      </c>
      <c r="G48" s="110">
        <f t="shared" si="37"/>
        <v>3.2390585501022655</v>
      </c>
      <c r="H48" s="110">
        <f t="shared" si="37"/>
        <v>3.2357948768779883</v>
      </c>
      <c r="I48" s="110">
        <f t="shared" si="37"/>
        <v>3.2220749725835391</v>
      </c>
      <c r="J48" s="216">
        <f>IF(J20&gt;0,J46/J20*100,"")</f>
        <v>3.0377673951932214</v>
      </c>
      <c r="K48" s="215">
        <f>'Ф1-Целевые показатели программ'!O49</f>
        <v>31.799999999999997</v>
      </c>
    </row>
    <row r="49" spans="1:11" s="120" customFormat="1">
      <c r="A49" s="907"/>
      <c r="B49" s="720"/>
      <c r="C49" s="114" t="s">
        <v>171</v>
      </c>
      <c r="D49" s="110">
        <f t="shared" ref="D49:I49" si="38">IF(D29&gt;0,D46/D29*100,"")</f>
        <v>99.914647177266772</v>
      </c>
      <c r="E49" s="110">
        <f t="shared" si="38"/>
        <v>102.79081747845736</v>
      </c>
      <c r="F49" s="110">
        <f t="shared" si="38"/>
        <v>115.35543441181024</v>
      </c>
      <c r="G49" s="110">
        <f t="shared" si="38"/>
        <v>115.41188928049202</v>
      </c>
      <c r="H49" s="110">
        <f t="shared" si="38"/>
        <v>115.41188928049205</v>
      </c>
      <c r="I49" s="110">
        <f t="shared" si="38"/>
        <v>115.41188928049186</v>
      </c>
      <c r="J49" s="216">
        <f>IF(J29&gt;0,J46/J29*100,"")</f>
        <v>115.37276555995304</v>
      </c>
      <c r="K49" s="215">
        <f>'Ф1-Целевые показатели программ'!O50</f>
        <v>3.8159999999999998</v>
      </c>
    </row>
    <row r="50" spans="1:11">
      <c r="A50" s="907" t="s">
        <v>149</v>
      </c>
      <c r="B50" s="720" t="s">
        <v>74</v>
      </c>
      <c r="C50" s="62" t="s">
        <v>71</v>
      </c>
      <c r="D50" s="244">
        <v>1692.0856150000002</v>
      </c>
      <c r="E50" s="244">
        <f>1572.29270071711+10.5+2+125</f>
        <v>1709.7927007171099</v>
      </c>
      <c r="F50" s="244">
        <f>E50/E10^2*F10^2</f>
        <v>1660.8810869100821</v>
      </c>
      <c r="G50" s="244">
        <f>F50/F38*G38</f>
        <v>1677.551843322263</v>
      </c>
      <c r="H50" s="244">
        <f t="shared" ref="H50:J50" si="39">G50/G38*H38</f>
        <v>1690.1047549021232</v>
      </c>
      <c r="I50" s="244">
        <f t="shared" si="39"/>
        <v>1686.4204913050933</v>
      </c>
      <c r="J50" s="244">
        <f t="shared" si="39"/>
        <v>1587.3287669465626</v>
      </c>
      <c r="K50" s="230">
        <v>1567.5373327741397</v>
      </c>
    </row>
    <row r="51" spans="1:11" s="120" customFormat="1">
      <c r="A51" s="907"/>
      <c r="B51" s="720"/>
      <c r="C51" s="118" t="s">
        <v>163</v>
      </c>
      <c r="D51" s="110">
        <f t="shared" ref="D51:I51" si="40">IF(D10&gt;0,D50/D10*100,"")</f>
        <v>5.4735839474612638</v>
      </c>
      <c r="E51" s="110">
        <f t="shared" si="40"/>
        <v>5.4583694115103309</v>
      </c>
      <c r="F51" s="110">
        <f t="shared" si="40"/>
        <v>5.3797298180440816</v>
      </c>
      <c r="G51" s="110">
        <f t="shared" si="40"/>
        <v>5.3827692821407211</v>
      </c>
      <c r="H51" s="110">
        <f t="shared" si="40"/>
        <v>5.3803474499512438</v>
      </c>
      <c r="I51" s="110">
        <f t="shared" si="40"/>
        <v>5.3613317245697418</v>
      </c>
      <c r="J51" s="216">
        <f>IF(J10&gt;0,J50/J10*100,"")</f>
        <v>5.0547282868116508</v>
      </c>
      <c r="K51" s="215">
        <f>'Ф1-Целевые показатели программ'!O52</f>
        <v>5.1504108773362737E-4</v>
      </c>
    </row>
    <row r="52" spans="1:11" s="120" customFormat="1">
      <c r="A52" s="907"/>
      <c r="B52" s="720"/>
      <c r="C52" s="118" t="s">
        <v>164</v>
      </c>
      <c r="D52" s="110">
        <f t="shared" ref="D52:I52" si="41">IF(D21&gt;0,D50/D21*100,"")</f>
        <v>6.1040022459852201</v>
      </c>
      <c r="E52" s="110">
        <f t="shared" si="41"/>
        <v>6.0735019078203241</v>
      </c>
      <c r="F52" s="110">
        <f t="shared" si="41"/>
        <v>5.3797298180440816</v>
      </c>
      <c r="G52" s="110">
        <f t="shared" si="41"/>
        <v>5.3827692821407211</v>
      </c>
      <c r="H52" s="110">
        <f t="shared" si="41"/>
        <v>5.3803474499512438</v>
      </c>
      <c r="I52" s="110">
        <f t="shared" si="41"/>
        <v>5.3613317245697418</v>
      </c>
      <c r="J52" s="216">
        <f>IF(J21&gt;0,J50/J21*100,"")</f>
        <v>5.0547282868116508</v>
      </c>
      <c r="K52" s="215">
        <f>'Ф1-Целевые показатели программ'!O53</f>
        <v>10845.298664670911</v>
      </c>
    </row>
    <row r="53" spans="1:11" s="120" customFormat="1">
      <c r="A53" s="907"/>
      <c r="B53" s="720"/>
      <c r="C53" s="114" t="s">
        <v>172</v>
      </c>
      <c r="D53" s="110">
        <f t="shared" ref="D53:I53" si="42">IF(D32&gt;0,D50/D32*100,"")</f>
        <v>83.698935849218188</v>
      </c>
      <c r="E53" s="110">
        <f t="shared" si="42"/>
        <v>81.862832094382014</v>
      </c>
      <c r="F53" s="110">
        <f t="shared" si="42"/>
        <v>83.559322692556336</v>
      </c>
      <c r="G53" s="110">
        <f t="shared" si="42"/>
        <v>83.78243486992568</v>
      </c>
      <c r="H53" s="110">
        <f t="shared" si="42"/>
        <v>84.038219957573418</v>
      </c>
      <c r="I53" s="110">
        <f t="shared" si="42"/>
        <v>90.739240823959108</v>
      </c>
      <c r="J53" s="216">
        <f>IF(J32&gt;0,J50/J32*100,"")</f>
        <v>94.068684425527096</v>
      </c>
      <c r="K53" s="215">
        <f>'Ф1-Целевые показатели программ'!O54</f>
        <v>1.5497931791814734</v>
      </c>
    </row>
    <row r="54" spans="1:11">
      <c r="A54" s="907" t="s">
        <v>150</v>
      </c>
      <c r="B54" s="720" t="s">
        <v>75</v>
      </c>
      <c r="C54" s="62" t="s">
        <v>71</v>
      </c>
      <c r="D54" s="108">
        <v>1102.2292890000003</v>
      </c>
      <c r="E54" s="108">
        <f>997.254377284858+215</f>
        <v>1212.254377284858</v>
      </c>
      <c r="F54" s="108">
        <f>E54/E11^2*F11^2+25</f>
        <v>1220.7733802054233</v>
      </c>
      <c r="G54" s="108">
        <f>F54/F38*G38</f>
        <v>1233.0266449432024</v>
      </c>
      <c r="H54" s="108">
        <f t="shared" ref="H54:J54" si="43">G54/G38*H38</f>
        <v>1242.253229809236</v>
      </c>
      <c r="I54" s="108">
        <f t="shared" si="43"/>
        <v>1239.5452388757722</v>
      </c>
      <c r="J54" s="108">
        <f t="shared" si="43"/>
        <v>1166.7112833030717</v>
      </c>
      <c r="K54" s="223">
        <v>770.10430033228738</v>
      </c>
    </row>
    <row r="55" spans="1:11" s="120" customFormat="1">
      <c r="A55" s="907"/>
      <c r="B55" s="720"/>
      <c r="C55" s="118" t="s">
        <v>165</v>
      </c>
      <c r="D55" s="110">
        <f t="shared" ref="D55:I55" si="44">IF(D11&gt;0,D54/D11*100,"")</f>
        <v>8.5022435120843696</v>
      </c>
      <c r="E55" s="110">
        <f t="shared" si="44"/>
        <v>8.3273861047633293</v>
      </c>
      <c r="F55" s="110">
        <f t="shared" si="44"/>
        <v>8.4434985097038719</v>
      </c>
      <c r="G55" s="110">
        <f t="shared" si="44"/>
        <v>8.4785203052982965</v>
      </c>
      <c r="H55" s="110">
        <f t="shared" si="44"/>
        <v>8.5209525433781881</v>
      </c>
      <c r="I55" s="110">
        <f t="shared" si="44"/>
        <v>8.485509618393559</v>
      </c>
      <c r="J55" s="216">
        <f>IF(J11&gt;0,J54/J11*100,"")</f>
        <v>8.0003578786914176</v>
      </c>
      <c r="K55" s="216">
        <f t="shared" ref="K55" si="45">IF(K11&gt;0,K54/K11*100,"")</f>
        <v>5.2807494833982087</v>
      </c>
    </row>
    <row r="56" spans="1:11" s="120" customFormat="1">
      <c r="A56" s="907"/>
      <c r="B56" s="720"/>
      <c r="C56" s="118" t="s">
        <v>166</v>
      </c>
      <c r="D56" s="110">
        <f t="shared" ref="D56:I56" si="46">IF(D22&gt;0,D54/D22*100,"")</f>
        <v>8.947649880714545</v>
      </c>
      <c r="E56" s="110">
        <f t="shared" si="46"/>
        <v>9.4633309196978832</v>
      </c>
      <c r="F56" s="110">
        <f t="shared" si="46"/>
        <v>8.4434985097038719</v>
      </c>
      <c r="G56" s="110">
        <f t="shared" si="46"/>
        <v>8.4785203052982965</v>
      </c>
      <c r="H56" s="110">
        <f t="shared" si="46"/>
        <v>8.5209525433781881</v>
      </c>
      <c r="I56" s="110">
        <f t="shared" si="46"/>
        <v>8.485509618393559</v>
      </c>
      <c r="J56" s="216">
        <f>IF(J22&gt;0,J54/J22*100,"")</f>
        <v>8.0003578786914176</v>
      </c>
      <c r="K56" s="216">
        <f t="shared" ref="K56" si="47">IF(K22&gt;0,K54/K22*100,"")</f>
        <v>5.2807494833982087</v>
      </c>
    </row>
    <row r="57" spans="1:11" s="120" customFormat="1">
      <c r="A57" s="907"/>
      <c r="B57" s="720"/>
      <c r="C57" s="114" t="s">
        <v>303</v>
      </c>
      <c r="D57" s="110">
        <f t="shared" ref="D57:I57" si="48">IF(D35&gt;0,D54/D35*100,"")</f>
        <v>81.098966870218732</v>
      </c>
      <c r="E57" s="110">
        <f t="shared" si="48"/>
        <v>88.139022015589546</v>
      </c>
      <c r="F57" s="110">
        <f t="shared" si="48"/>
        <v>82.252145568193782</v>
      </c>
      <c r="G57" s="110">
        <f t="shared" si="48"/>
        <v>83.717790257020482</v>
      </c>
      <c r="H57" s="110">
        <f t="shared" si="48"/>
        <v>89.26292208663051</v>
      </c>
      <c r="I57" s="110">
        <f t="shared" si="48"/>
        <v>94.013215229062936</v>
      </c>
      <c r="J57" s="216">
        <f>IF(J35&gt;0,J54/J35*100,"")</f>
        <v>96.223278563480946</v>
      </c>
      <c r="K57" s="216">
        <f t="shared" ref="K57" si="49">IF(K35&gt;0,K54/K35*100,"")</f>
        <v>63.513537302920831</v>
      </c>
    </row>
    <row r="58" spans="1:11" ht="18" customHeight="1">
      <c r="A58" s="907">
        <v>7</v>
      </c>
      <c r="B58" s="943" t="s">
        <v>173</v>
      </c>
      <c r="C58" s="62" t="s">
        <v>71</v>
      </c>
      <c r="D58" s="115">
        <f>D23-D38</f>
        <v>587.41336514765999</v>
      </c>
      <c r="E58" s="115">
        <f>E23-E38</f>
        <v>552.5269154997618</v>
      </c>
      <c r="F58" s="115">
        <f t="shared" ref="F58:K58" si="50">F23-F38</f>
        <v>569.66101222966336</v>
      </c>
      <c r="G58" s="115">
        <f t="shared" si="50"/>
        <v>543.66093090453978</v>
      </c>
      <c r="H58" s="115">
        <f t="shared" si="50"/>
        <v>449.40996361482803</v>
      </c>
      <c r="I58" s="115">
        <f t="shared" si="50"/>
        <v>230.0694841766267</v>
      </c>
      <c r="J58" s="115">
        <f>J23-J38</f>
        <v>126.34257887942067</v>
      </c>
      <c r="K58" s="115">
        <f t="shared" si="50"/>
        <v>482.29900937431739</v>
      </c>
    </row>
    <row r="59" spans="1:11" s="120" customFormat="1">
      <c r="A59" s="907"/>
      <c r="B59" s="943"/>
      <c r="C59" s="118" t="s">
        <v>83</v>
      </c>
      <c r="D59" s="110">
        <f t="shared" ref="D59:I59" si="51">IF(D7&gt;0,D58/D7*100,"")</f>
        <v>1.5788360794868606</v>
      </c>
      <c r="E59" s="110">
        <f t="shared" si="51"/>
        <v>1.4906969377992205</v>
      </c>
      <c r="F59" s="110">
        <f t="shared" si="51"/>
        <v>1.5573727606443803</v>
      </c>
      <c r="G59" s="110">
        <f t="shared" si="51"/>
        <v>1.4788887188738762</v>
      </c>
      <c r="H59" s="110">
        <f t="shared" si="51"/>
        <v>1.2179549697512504</v>
      </c>
      <c r="I59" s="110">
        <f t="shared" si="51"/>
        <v>0.62419664559661092</v>
      </c>
      <c r="J59" s="216">
        <f>IF(J7&gt;0,J58/J7*100,"")</f>
        <v>0.34334530834888743</v>
      </c>
      <c r="K59" s="216">
        <f t="shared" ref="K59" si="52">IF(K7&gt;0,K58/K7*100,"")</f>
        <v>1.310683251511189</v>
      </c>
    </row>
    <row r="60" spans="1:11" s="120" customFormat="1">
      <c r="A60" s="907"/>
      <c r="B60" s="943"/>
      <c r="C60" s="118" t="s">
        <v>158</v>
      </c>
      <c r="D60" s="110">
        <f t="shared" ref="D60:I60" si="53">IF(D17&gt;0,D58/D17*100,"")</f>
        <v>1.5788360794868606</v>
      </c>
      <c r="E60" s="110">
        <f t="shared" si="53"/>
        <v>1.4906969377992205</v>
      </c>
      <c r="F60" s="110">
        <f t="shared" si="53"/>
        <v>1.5573727606443803</v>
      </c>
      <c r="G60" s="110">
        <f t="shared" si="53"/>
        <v>1.4788887188738762</v>
      </c>
      <c r="H60" s="110">
        <f t="shared" si="53"/>
        <v>1.2179549697512504</v>
      </c>
      <c r="I60" s="110">
        <f t="shared" si="53"/>
        <v>0.62419664559661092</v>
      </c>
      <c r="J60" s="216">
        <f>IF(J17&gt;0,J58/J17*100,"")</f>
        <v>0.34334530834888743</v>
      </c>
      <c r="K60" s="216">
        <f t="shared" ref="K60" si="54">IF(K17&gt;0,K58/K17*100,"")</f>
        <v>1.310683251511189</v>
      </c>
    </row>
    <row r="61" spans="1:11" s="120" customFormat="1">
      <c r="A61" s="907"/>
      <c r="B61" s="943"/>
      <c r="C61" s="114" t="s">
        <v>167</v>
      </c>
      <c r="D61" s="110">
        <f t="shared" ref="D61:I61" si="55">IF(D23&gt;0,D58/D23*100,"")</f>
        <v>14.289838313609987</v>
      </c>
      <c r="E61" s="110">
        <f t="shared" si="55"/>
        <v>13.315222769254964</v>
      </c>
      <c r="F61" s="110">
        <f>IF(F23&gt;0,F58/F23*100,"")</f>
        <v>13.821048160782222</v>
      </c>
      <c r="G61" s="110">
        <f t="shared" si="55"/>
        <v>13.159418846513557</v>
      </c>
      <c r="H61" s="110">
        <f t="shared" si="55"/>
        <v>11.05847996817594</v>
      </c>
      <c r="I61" s="110">
        <f t="shared" si="55"/>
        <v>5.9965149152128356</v>
      </c>
      <c r="J61" s="216">
        <f>IF(J23&gt;0,J58/J23*100,"")</f>
        <v>3.5881857798268539</v>
      </c>
      <c r="K61" s="216">
        <f t="shared" ref="K61" si="56">IF(K23&gt;0,K58/K23*100,"")</f>
        <v>13.697507700180319</v>
      </c>
    </row>
    <row r="62" spans="1:11">
      <c r="A62" s="719" t="s">
        <v>174</v>
      </c>
      <c r="B62" s="946" t="s">
        <v>72</v>
      </c>
      <c r="C62" s="62" t="s">
        <v>71</v>
      </c>
      <c r="D62" s="108">
        <f t="shared" ref="D62:I62" si="57">D26-D42</f>
        <v>0.81299558301702746</v>
      </c>
      <c r="E62" s="108">
        <f t="shared" si="57"/>
        <v>15.492028223755028</v>
      </c>
      <c r="F62" s="108">
        <f t="shared" si="57"/>
        <v>6.2532101087348906</v>
      </c>
      <c r="G62" s="108">
        <f>G26-G42</f>
        <v>6.2748776504135435</v>
      </c>
      <c r="H62" s="108">
        <f t="shared" si="57"/>
        <v>6.3218317786182752</v>
      </c>
      <c r="I62" s="108">
        <f t="shared" si="57"/>
        <v>6.3080508016573731</v>
      </c>
      <c r="J62" s="108">
        <f>J26-J42</f>
        <v>6.0914515027612879</v>
      </c>
      <c r="K62" s="108">
        <f t="shared" ref="K62" si="58">K26-K42</f>
        <v>-145.20871045166257</v>
      </c>
    </row>
    <row r="63" spans="1:11" s="120" customFormat="1">
      <c r="A63" s="719"/>
      <c r="B63" s="946"/>
      <c r="C63" s="118" t="s">
        <v>159</v>
      </c>
      <c r="D63" s="110">
        <f t="shared" ref="D63:I63" si="59">IF(D8&gt;0,D62/D8*100,"")</f>
        <v>2.5457725656995453E-3</v>
      </c>
      <c r="E63" s="110">
        <f t="shared" si="59"/>
        <v>4.8535234988131205E-2</v>
      </c>
      <c r="F63" s="110">
        <f t="shared" si="59"/>
        <v>1.9885835757781804E-2</v>
      </c>
      <c r="G63" s="110">
        <f t="shared" si="59"/>
        <v>1.9795761709609862E-2</v>
      </c>
      <c r="H63" s="110">
        <f t="shared" si="59"/>
        <v>1.9795808977142827E-2</v>
      </c>
      <c r="I63" s="110">
        <f t="shared" si="59"/>
        <v>1.9712466003293194E-2</v>
      </c>
      <c r="J63" s="216">
        <f>IF(J8&gt;0,J62/J8*100,"")</f>
        <v>1.9066997773726668E-2</v>
      </c>
      <c r="K63" s="216">
        <f t="shared" ref="K63" si="60">IF(K8&gt;0,K62/K8*100,"")</f>
        <v>-0.45452125124077669</v>
      </c>
    </row>
    <row r="64" spans="1:11" s="120" customFormat="1">
      <c r="A64" s="719"/>
      <c r="B64" s="946"/>
      <c r="C64" s="118" t="s">
        <v>160</v>
      </c>
      <c r="D64" s="110">
        <f t="shared" ref="D64:I64" si="61">IF(D19&gt;0,D62/D19*100,"")</f>
        <v>2.5109812837488424E-3</v>
      </c>
      <c r="E64" s="110">
        <f t="shared" si="61"/>
        <v>4.7961727709770814E-2</v>
      </c>
      <c r="F64" s="110">
        <f t="shared" si="61"/>
        <v>1.9885835757781804E-2</v>
      </c>
      <c r="G64" s="110">
        <f t="shared" si="61"/>
        <v>1.9795761709609862E-2</v>
      </c>
      <c r="H64" s="110">
        <f t="shared" si="61"/>
        <v>1.9795808977142827E-2</v>
      </c>
      <c r="I64" s="110">
        <f t="shared" si="61"/>
        <v>1.9712466003293194E-2</v>
      </c>
      <c r="J64" s="216">
        <f>IF(J19&gt;0,J62/J19*100,"")</f>
        <v>1.9066997773726668E-2</v>
      </c>
      <c r="K64" s="216">
        <f t="shared" ref="K64" si="62">IF(K19&gt;0,K62/K19*100,"")</f>
        <v>-0.45452125124077669</v>
      </c>
    </row>
    <row r="65" spans="1:11" s="120" customFormat="1">
      <c r="A65" s="719"/>
      <c r="B65" s="946"/>
      <c r="C65" s="114" t="s">
        <v>170</v>
      </c>
      <c r="D65" s="110">
        <f t="shared" ref="D65:I65" si="63">IF(D26&gt;0,D62/D26*100,"")</f>
        <v>0.15169356620552368</v>
      </c>
      <c r="E65" s="110">
        <f t="shared" si="63"/>
        <v>3.0405060183623553</v>
      </c>
      <c r="F65" s="110">
        <f>IF(F26&gt;0,F62/F26*100,"")</f>
        <v>1.3154092167281684</v>
      </c>
      <c r="G65" s="110">
        <f t="shared" si="63"/>
        <v>1.3069617717143094</v>
      </c>
      <c r="H65" s="110">
        <f>IF(H26&gt;0,H62/H26*100,"")</f>
        <v>1.3069617717144741</v>
      </c>
      <c r="I65" s="110">
        <f t="shared" si="63"/>
        <v>1.3069617717144371</v>
      </c>
      <c r="J65" s="216">
        <f>IF(J26&gt;0,J62/J26*100,"")</f>
        <v>1.3404179335609308</v>
      </c>
      <c r="K65" s="216">
        <f t="shared" ref="K65" si="64">IF(K26&gt;0,K62/K26*100,"")</f>
        <v>-31.953034430370753</v>
      </c>
    </row>
    <row r="66" spans="1:11">
      <c r="A66" s="719" t="s">
        <v>175</v>
      </c>
      <c r="B66" s="720" t="s">
        <v>73</v>
      </c>
      <c r="C66" s="62" t="s">
        <v>71</v>
      </c>
      <c r="D66" s="108">
        <f t="shared" ref="D66:I66" si="65">D29-D46</f>
        <v>0.16559403650330751</v>
      </c>
      <c r="E66" s="108">
        <f t="shared" si="65"/>
        <v>-4.9138217216278974</v>
      </c>
      <c r="F66" s="108">
        <f t="shared" si="65"/>
        <v>-26.788972945107844</v>
      </c>
      <c r="G66" s="108">
        <f t="shared" si="65"/>
        <v>-27.144056846059243</v>
      </c>
      <c r="H66" s="108">
        <f t="shared" si="65"/>
        <v>-27.347172443865475</v>
      </c>
      <c r="I66" s="108">
        <f t="shared" si="65"/>
        <v>-27.287558274018977</v>
      </c>
      <c r="J66" s="108">
        <f>J29-J46</f>
        <v>-25.627666494745711</v>
      </c>
      <c r="K66" s="108">
        <f t="shared" ref="K66" si="66">K29-K46</f>
        <v>24.797001900096916</v>
      </c>
    </row>
    <row r="67" spans="1:11" s="120" customFormat="1">
      <c r="A67" s="719"/>
      <c r="B67" s="720"/>
      <c r="C67" s="118" t="s">
        <v>161</v>
      </c>
      <c r="D67" s="110">
        <f t="shared" ref="D67:I67" si="67">IF(D9&gt;0,D66/D9*100,"")</f>
        <v>2.4957398541946042E-3</v>
      </c>
      <c r="E67" s="110">
        <f t="shared" si="67"/>
        <v>-8.3878014302319698E-2</v>
      </c>
      <c r="F67" s="110">
        <f t="shared" si="67"/>
        <v>-0.43247028366505308</v>
      </c>
      <c r="G67" s="110">
        <f t="shared" si="67"/>
        <v>-0.43253786120668813</v>
      </c>
      <c r="H67" s="110">
        <f t="shared" si="67"/>
        <v>-0.43210203634762212</v>
      </c>
      <c r="I67" s="110">
        <f t="shared" si="67"/>
        <v>-0.43026990581719127</v>
      </c>
      <c r="J67" s="216">
        <f>IF(J9&gt;0,J66/J9*100,"")</f>
        <v>-0.40476524737293984</v>
      </c>
      <c r="K67" s="216">
        <f t="shared" ref="K67" si="68">IF(K9&gt;0,K66/K9*100,"")</f>
        <v>0.39164566973968568</v>
      </c>
    </row>
    <row r="68" spans="1:11" s="120" customFormat="1">
      <c r="A68" s="719"/>
      <c r="B68" s="720"/>
      <c r="C68" s="118" t="s">
        <v>162</v>
      </c>
      <c r="D68" s="110">
        <f t="shared" ref="D68:I68" si="69">IF(D20&gt;0,D66/D20*100,"")</f>
        <v>2.7289690275712659E-3</v>
      </c>
      <c r="E68" s="110">
        <f t="shared" si="69"/>
        <v>-9.3580154833770537E-2</v>
      </c>
      <c r="F68" s="110">
        <f t="shared" si="69"/>
        <v>-0.43247028366505308</v>
      </c>
      <c r="G68" s="110">
        <f t="shared" si="69"/>
        <v>-0.43253786120668813</v>
      </c>
      <c r="H68" s="110">
        <f t="shared" si="69"/>
        <v>-0.43210203634762212</v>
      </c>
      <c r="I68" s="110">
        <f t="shared" si="69"/>
        <v>-0.43026990581719127</v>
      </c>
      <c r="J68" s="216">
        <f>IF(J20&gt;0,J66/J20*100,"")</f>
        <v>-0.40476524737293984</v>
      </c>
      <c r="K68" s="216">
        <f t="shared" ref="K68" si="70">IF(K20&gt;0,K66/K20*100,"")</f>
        <v>0.39164566973968568</v>
      </c>
    </row>
    <row r="69" spans="1:11" s="120" customFormat="1">
      <c r="A69" s="719"/>
      <c r="B69" s="720"/>
      <c r="C69" s="114" t="s">
        <v>171</v>
      </c>
      <c r="D69" s="110">
        <f t="shared" ref="D69:I69" si="71">IF(D29&gt;0,D66/D29*100,"")</f>
        <v>8.5352822733235328E-2</v>
      </c>
      <c r="E69" s="110">
        <f t="shared" si="71"/>
        <v>-2.7908174784573445</v>
      </c>
      <c r="F69" s="110">
        <f t="shared" si="71"/>
        <v>-15.355434411810236</v>
      </c>
      <c r="G69" s="110">
        <f t="shared" si="71"/>
        <v>-15.41188928049201</v>
      </c>
      <c r="H69" s="110">
        <f t="shared" si="71"/>
        <v>-15.411889280492035</v>
      </c>
      <c r="I69" s="110">
        <f t="shared" si="71"/>
        <v>-15.411889280491856</v>
      </c>
      <c r="J69" s="216">
        <f>IF(J29&gt;0,J66/J29*100,"")</f>
        <v>-15.372765559953031</v>
      </c>
      <c r="K69" s="216">
        <f t="shared" ref="K69" si="72">IF(K29&gt;0,K66/K29*100,"")</f>
        <v>14.874491084783493</v>
      </c>
    </row>
    <row r="70" spans="1:11">
      <c r="A70" s="719" t="s">
        <v>176</v>
      </c>
      <c r="B70" s="720" t="s">
        <v>74</v>
      </c>
      <c r="C70" s="62" t="s">
        <v>71</v>
      </c>
      <c r="D70" s="108">
        <f t="shared" ref="D70:I70" si="73">D32-D50</f>
        <v>329.54775205768351</v>
      </c>
      <c r="E70" s="108">
        <f t="shared" si="73"/>
        <v>378.81412728248893</v>
      </c>
      <c r="F70" s="108">
        <f t="shared" si="73"/>
        <v>326.78591826783008</v>
      </c>
      <c r="G70" s="108">
        <f t="shared" si="73"/>
        <v>324.71968999698697</v>
      </c>
      <c r="H70" s="108">
        <f t="shared" si="73"/>
        <v>321.00965917681674</v>
      </c>
      <c r="I70" s="108">
        <f t="shared" si="73"/>
        <v>172.11444461846668</v>
      </c>
      <c r="J70" s="108">
        <f>J32-J50</f>
        <v>100.08588824958747</v>
      </c>
      <c r="K70" s="108">
        <f t="shared" ref="K70" si="74">K32-K50</f>
        <v>119.87732242201037</v>
      </c>
    </row>
    <row r="71" spans="1:11" s="120" customFormat="1">
      <c r="A71" s="719"/>
      <c r="B71" s="720"/>
      <c r="C71" s="118" t="s">
        <v>163</v>
      </c>
      <c r="D71" s="110">
        <f t="shared" ref="D71:I71" si="75">IF(D10&gt;0,D70/D10*100,"")</f>
        <v>1.0660260152290704</v>
      </c>
      <c r="E71" s="110">
        <f t="shared" si="75"/>
        <v>1.209332244861903</v>
      </c>
      <c r="F71" s="110">
        <f t="shared" si="75"/>
        <v>1.0584863434702587</v>
      </c>
      <c r="G71" s="110">
        <f t="shared" si="75"/>
        <v>1.0419297499387408</v>
      </c>
      <c r="H71" s="110">
        <f t="shared" si="75"/>
        <v>1.0219150594968451</v>
      </c>
      <c r="I71" s="110">
        <f t="shared" si="75"/>
        <v>0.54717233154322997</v>
      </c>
      <c r="J71" s="216">
        <f>IF(J10&gt;0,J70/J10*100,"")</f>
        <v>0.3187159339517539</v>
      </c>
      <c r="K71" s="216">
        <f t="shared" ref="K71" si="76">IF(K10&gt;0,K70/K10*100,"")</f>
        <v>0.38174025772833209</v>
      </c>
    </row>
    <row r="72" spans="1:11" s="120" customFormat="1">
      <c r="A72" s="719"/>
      <c r="B72" s="720"/>
      <c r="C72" s="118" t="s">
        <v>164</v>
      </c>
      <c r="D72" s="110">
        <f t="shared" ref="D72:I72" si="77">IF(D21&gt;0,D70/D21*100,"")</f>
        <v>1.1888052240899645</v>
      </c>
      <c r="E72" s="110">
        <f t="shared" si="77"/>
        <v>1.3456182868218651</v>
      </c>
      <c r="F72" s="110">
        <f t="shared" si="77"/>
        <v>1.0584863434702587</v>
      </c>
      <c r="G72" s="110">
        <f t="shared" si="77"/>
        <v>1.0419297499387408</v>
      </c>
      <c r="H72" s="110">
        <f t="shared" si="77"/>
        <v>1.0219150594968451</v>
      </c>
      <c r="I72" s="110">
        <f t="shared" si="77"/>
        <v>0.54717233154322997</v>
      </c>
      <c r="J72" s="216">
        <f>IF(J21&gt;0,J70/J21*100,"")</f>
        <v>0.3187159339517539</v>
      </c>
      <c r="K72" s="216">
        <f t="shared" ref="K72" si="78">IF(K21&gt;0,K70/K21*100,"")</f>
        <v>0.38174025772833209</v>
      </c>
    </row>
    <row r="73" spans="1:11" s="120" customFormat="1">
      <c r="A73" s="719"/>
      <c r="B73" s="720"/>
      <c r="C73" s="114" t="s">
        <v>172</v>
      </c>
      <c r="D73" s="110">
        <f t="shared" ref="D73:I73" si="79">IF(D32&gt;0,D70/D32*100,"")</f>
        <v>16.301064150781819</v>
      </c>
      <c r="E73" s="110">
        <f t="shared" si="79"/>
        <v>18.137167905617979</v>
      </c>
      <c r="F73" s="110">
        <f t="shared" si="79"/>
        <v>16.440677307443664</v>
      </c>
      <c r="G73" s="110">
        <f t="shared" si="79"/>
        <v>16.217565130074313</v>
      </c>
      <c r="H73" s="110">
        <f t="shared" si="79"/>
        <v>15.961780042426593</v>
      </c>
      <c r="I73" s="110">
        <f t="shared" si="79"/>
        <v>9.2607591760408869</v>
      </c>
      <c r="J73" s="216">
        <f>IF(J32&gt;0,J70/J32*100,"")</f>
        <v>5.9313155744729018</v>
      </c>
      <c r="K73" s="216">
        <f t="shared" ref="K73" si="80">IF(K32&gt;0,K70/K32*100,"")</f>
        <v>7.1042006215167941</v>
      </c>
    </row>
    <row r="74" spans="1:11">
      <c r="A74" s="719" t="s">
        <v>177</v>
      </c>
      <c r="B74" s="720" t="s">
        <v>75</v>
      </c>
      <c r="C74" s="62" t="s">
        <v>71</v>
      </c>
      <c r="D74" s="108">
        <f>D35-D54</f>
        <v>256.88702473045555</v>
      </c>
      <c r="E74" s="108">
        <f t="shared" ref="E74:I74" si="81">E35-E54</f>
        <v>163.13458161514109</v>
      </c>
      <c r="F74" s="108">
        <f t="shared" si="81"/>
        <v>263.41085811733501</v>
      </c>
      <c r="G74" s="108">
        <f t="shared" si="81"/>
        <v>239.81042010319857</v>
      </c>
      <c r="H74" s="108">
        <f t="shared" si="81"/>
        <v>149.42564510325838</v>
      </c>
      <c r="I74" s="108">
        <f t="shared" si="81"/>
        <v>78.934547030521571</v>
      </c>
      <c r="J74" s="108">
        <f>J35-J54</f>
        <v>45.792905621817908</v>
      </c>
      <c r="K74" s="108">
        <f t="shared" ref="K74" si="82">K35-K54</f>
        <v>442.39988859260222</v>
      </c>
    </row>
    <row r="75" spans="1:11" s="120" customFormat="1">
      <c r="A75" s="719"/>
      <c r="B75" s="720"/>
      <c r="C75" s="118" t="s">
        <v>165</v>
      </c>
      <c r="D75" s="110">
        <f t="shared" ref="D75:I75" si="83">IF(D11&gt;0,D74/D11*100,"")</f>
        <v>1.9815441860873757</v>
      </c>
      <c r="E75" s="110">
        <f t="shared" si="83"/>
        <v>1.1206267212587557</v>
      </c>
      <c r="F75" s="110">
        <f t="shared" si="83"/>
        <v>1.8218853916844735</v>
      </c>
      <c r="G75" s="110">
        <f t="shared" si="83"/>
        <v>1.6489810050785578</v>
      </c>
      <c r="H75" s="110">
        <f t="shared" si="83"/>
        <v>1.0249511131350084</v>
      </c>
      <c r="I75" s="110">
        <f t="shared" si="83"/>
        <v>0.5403593487709385</v>
      </c>
      <c r="J75" s="216">
        <f>IF(J11&gt;0,J74/J11*100,"")</f>
        <v>0.31401053415930297</v>
      </c>
      <c r="K75" s="216">
        <f t="shared" ref="K75" si="84">IF(K11&gt;0,K74/K11*100,"")</f>
        <v>3.033618929452512</v>
      </c>
    </row>
    <row r="76" spans="1:11" s="120" customFormat="1">
      <c r="A76" s="719"/>
      <c r="B76" s="720"/>
      <c r="C76" s="118" t="s">
        <v>166</v>
      </c>
      <c r="D76" s="110">
        <f t="shared" ref="D76:I76" si="85">IF(D22&gt;0,D74/D22*100,"")</f>
        <v>2.0853511870220083</v>
      </c>
      <c r="E76" s="110">
        <f t="shared" si="85"/>
        <v>1.2734922300121982</v>
      </c>
      <c r="F76" s="110">
        <f t="shared" si="85"/>
        <v>1.8218853916844735</v>
      </c>
      <c r="G76" s="110">
        <f t="shared" si="85"/>
        <v>1.6489810050785578</v>
      </c>
      <c r="H76" s="110">
        <f t="shared" si="85"/>
        <v>1.0249511131350084</v>
      </c>
      <c r="I76" s="110">
        <f t="shared" si="85"/>
        <v>0.5403593487709385</v>
      </c>
      <c r="J76" s="216">
        <f>IF(J22&gt;0,J74/J22*100,"")</f>
        <v>0.31401053415930297</v>
      </c>
      <c r="K76" s="216">
        <f t="shared" ref="K76" si="86">IF(K22&gt;0,K74/K22*100,"")</f>
        <v>3.033618929452512</v>
      </c>
    </row>
    <row r="77" spans="1:11" s="120" customFormat="1">
      <c r="A77" s="719"/>
      <c r="B77" s="720"/>
      <c r="C77" s="114" t="s">
        <v>303</v>
      </c>
      <c r="D77" s="110">
        <f t="shared" ref="D77:I77" si="87">IF(D35&gt;0,D74/D35*100,"")</f>
        <v>18.901033129781279</v>
      </c>
      <c r="E77" s="110">
        <f t="shared" si="87"/>
        <v>11.860977984410457</v>
      </c>
      <c r="F77" s="110">
        <f t="shared" si="87"/>
        <v>17.747854431806218</v>
      </c>
      <c r="G77" s="110">
        <f t="shared" si="87"/>
        <v>16.282209742979507</v>
      </c>
      <c r="H77" s="110">
        <f t="shared" si="87"/>
        <v>10.737077913369484</v>
      </c>
      <c r="I77" s="110">
        <f t="shared" si="87"/>
        <v>5.9867847709370619</v>
      </c>
      <c r="J77" s="216">
        <f>IF(J35&gt;0,J74/J35*100,"")</f>
        <v>3.7767214365190633</v>
      </c>
      <c r="K77" s="216">
        <f t="shared" ref="K77" si="88">IF(K35&gt;0,K74/K35*100,"")</f>
        <v>36.486462697079176</v>
      </c>
    </row>
    <row r="78" spans="1:11">
      <c r="A78" s="373" t="s">
        <v>351</v>
      </c>
    </row>
  </sheetData>
  <mergeCells count="34">
    <mergeCell ref="B74:B77"/>
    <mergeCell ref="A62:A65"/>
    <mergeCell ref="A66:A69"/>
    <mergeCell ref="A70:A73"/>
    <mergeCell ref="A74:A77"/>
    <mergeCell ref="B62:B65"/>
    <mergeCell ref="B66:B69"/>
    <mergeCell ref="B70:B73"/>
    <mergeCell ref="A58:A61"/>
    <mergeCell ref="B58:B61"/>
    <mergeCell ref="A38:A41"/>
    <mergeCell ref="B38:B41"/>
    <mergeCell ref="A35:A37"/>
    <mergeCell ref="A46:A49"/>
    <mergeCell ref="A50:A53"/>
    <mergeCell ref="B42:B45"/>
    <mergeCell ref="A42:A45"/>
    <mergeCell ref="B54:B57"/>
    <mergeCell ref="A54:A57"/>
    <mergeCell ref="B46:B49"/>
    <mergeCell ref="B50:B53"/>
    <mergeCell ref="B35:B37"/>
    <mergeCell ref="A26:A28"/>
    <mergeCell ref="A29:A31"/>
    <mergeCell ref="A32:A34"/>
    <mergeCell ref="B26:B28"/>
    <mergeCell ref="B29:B31"/>
    <mergeCell ref="B32:B34"/>
    <mergeCell ref="D4:D5"/>
    <mergeCell ref="A4:A5"/>
    <mergeCell ref="B4:B5"/>
    <mergeCell ref="C4:C5"/>
    <mergeCell ref="B23:B25"/>
    <mergeCell ref="A23:A25"/>
  </mergeCells>
  <pageMargins left="0.70866141732283472" right="0.70866141732283472" top="0.74803149606299213" bottom="0.74803149606299213" header="0.31496062992125984" footer="0.31496062992125984"/>
  <pageSetup paperSize="8" scale="81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2:G88"/>
  <sheetViews>
    <sheetView view="pageBreakPreview" zoomScaleNormal="100" zoomScaleSheetLayoutView="100" workbookViewId="0">
      <selection activeCell="N22" sqref="N22"/>
    </sheetView>
  </sheetViews>
  <sheetFormatPr defaultRowHeight="15"/>
  <cols>
    <col min="1" max="1" width="9.140625" customWidth="1"/>
    <col min="2" max="2" width="40" style="5" customWidth="1"/>
    <col min="3" max="3" width="23.140625" style="5" customWidth="1"/>
    <col min="4" max="4" width="19.7109375" customWidth="1"/>
    <col min="5" max="5" width="15.42578125" hidden="1" customWidth="1"/>
    <col min="6" max="6" width="13.28515625" hidden="1" customWidth="1"/>
    <col min="7" max="8" width="0" hidden="1" customWidth="1"/>
  </cols>
  <sheetData>
    <row r="2" spans="1:5" ht="15.75">
      <c r="A2" s="7" t="s">
        <v>295</v>
      </c>
      <c r="B2" s="7"/>
      <c r="C2" s="7"/>
    </row>
    <row r="3" spans="1:5" s="5" customFormat="1" ht="16.5" thickBot="1">
      <c r="A3" s="7"/>
      <c r="B3" s="7"/>
      <c r="C3" s="7"/>
    </row>
    <row r="4" spans="1:5" s="5" customFormat="1" ht="15" customHeight="1">
      <c r="A4" s="939" t="s">
        <v>26</v>
      </c>
      <c r="B4" s="941" t="s">
        <v>28</v>
      </c>
      <c r="C4" s="941" t="s">
        <v>27</v>
      </c>
      <c r="D4" s="952" t="s">
        <v>429</v>
      </c>
    </row>
    <row r="5" spans="1:5" s="5" customFormat="1" ht="36" customHeight="1" thickBot="1">
      <c r="A5" s="940"/>
      <c r="B5" s="942"/>
      <c r="C5" s="942"/>
      <c r="D5" s="953"/>
    </row>
    <row r="6" spans="1:5" s="5" customFormat="1" ht="14.25" customHeight="1" thickBot="1">
      <c r="A6" s="71">
        <v>1</v>
      </c>
      <c r="B6" s="72">
        <v>2</v>
      </c>
      <c r="C6" s="72">
        <v>3</v>
      </c>
      <c r="D6" s="73">
        <v>4</v>
      </c>
    </row>
    <row r="7" spans="1:5" s="5" customFormat="1" ht="15.75">
      <c r="A7" s="80" t="s">
        <v>44</v>
      </c>
      <c r="B7" s="81" t="s">
        <v>29</v>
      </c>
      <c r="C7" s="508" t="s">
        <v>433</v>
      </c>
      <c r="D7" s="505">
        <v>780392.15374335868</v>
      </c>
    </row>
    <row r="8" spans="1:5" s="5" customFormat="1" ht="30">
      <c r="A8" s="15" t="s">
        <v>203</v>
      </c>
      <c r="B8" s="12" t="s">
        <v>271</v>
      </c>
      <c r="C8" s="62" t="s">
        <v>12</v>
      </c>
      <c r="D8" s="505">
        <v>48711.250850000004</v>
      </c>
      <c r="E8" s="220"/>
    </row>
    <row r="9" spans="1:5" s="5" customFormat="1" ht="15.75">
      <c r="A9" s="14"/>
      <c r="B9" s="13" t="s">
        <v>30</v>
      </c>
      <c r="C9" s="46" t="s">
        <v>204</v>
      </c>
      <c r="D9" s="510">
        <v>0.14558617826994272</v>
      </c>
      <c r="E9" s="220"/>
    </row>
    <row r="10" spans="1:5" s="5" customFormat="1" ht="15.75">
      <c r="A10" s="14"/>
      <c r="B10" s="47" t="s">
        <v>197</v>
      </c>
      <c r="C10" s="46" t="s">
        <v>204</v>
      </c>
      <c r="D10" s="510">
        <v>7.5745849995966577E-2</v>
      </c>
      <c r="E10" s="220"/>
    </row>
    <row r="11" spans="1:5" s="5" customFormat="1" ht="15.75">
      <c r="A11" s="14"/>
      <c r="B11" s="13" t="s">
        <v>31</v>
      </c>
      <c r="C11" s="46" t="s">
        <v>204</v>
      </c>
      <c r="D11" s="510">
        <v>0.40609827821738231</v>
      </c>
      <c r="E11" s="220"/>
    </row>
    <row r="12" spans="1:5" s="5" customFormat="1" ht="15.75">
      <c r="A12" s="14"/>
      <c r="B12" s="13" t="s">
        <v>184</v>
      </c>
      <c r="C12" s="46" t="s">
        <v>204</v>
      </c>
      <c r="D12" s="510">
        <v>0.37256969351670838</v>
      </c>
      <c r="E12" s="220"/>
    </row>
    <row r="13" spans="1:5" s="5" customFormat="1" ht="15.75">
      <c r="A13" s="14"/>
      <c r="B13" s="44" t="s">
        <v>185</v>
      </c>
      <c r="C13" s="46" t="s">
        <v>201</v>
      </c>
      <c r="D13" s="511">
        <f>8465/18148.34</f>
        <v>0.4664338446381322</v>
      </c>
      <c r="E13" s="220"/>
    </row>
    <row r="14" spans="1:5" s="5" customFormat="1" ht="30">
      <c r="A14" s="15" t="s">
        <v>205</v>
      </c>
      <c r="B14" s="12" t="s">
        <v>272</v>
      </c>
      <c r="C14" s="62" t="s">
        <v>12</v>
      </c>
      <c r="D14" s="505">
        <v>29549.879320000004</v>
      </c>
      <c r="E14" s="220"/>
    </row>
    <row r="15" spans="1:5" s="5" customFormat="1" ht="15.75">
      <c r="A15" s="14"/>
      <c r="B15" s="13" t="s">
        <v>30</v>
      </c>
      <c r="C15" s="46" t="s">
        <v>206</v>
      </c>
      <c r="D15" s="510">
        <v>1.3446383171218988E-2</v>
      </c>
      <c r="E15" s="220"/>
    </row>
    <row r="16" spans="1:5" s="5" customFormat="1" ht="15.75">
      <c r="A16" s="14"/>
      <c r="B16" s="13" t="s">
        <v>197</v>
      </c>
      <c r="C16" s="46" t="s">
        <v>206</v>
      </c>
      <c r="D16" s="510">
        <v>1.379803401511827E-2</v>
      </c>
      <c r="E16" s="220"/>
    </row>
    <row r="17" spans="1:5" s="5" customFormat="1" ht="15.75">
      <c r="A17" s="14"/>
      <c r="B17" s="13" t="s">
        <v>31</v>
      </c>
      <c r="C17" s="46" t="s">
        <v>206</v>
      </c>
      <c r="D17" s="510">
        <v>0.69618408377310403</v>
      </c>
      <c r="E17" s="220"/>
    </row>
    <row r="18" spans="1:5" s="5" customFormat="1" ht="15.75">
      <c r="A18" s="14"/>
      <c r="B18" s="13" t="s">
        <v>198</v>
      </c>
      <c r="C18" s="46" t="s">
        <v>206</v>
      </c>
      <c r="D18" s="510">
        <v>0.27657149904055867</v>
      </c>
      <c r="E18" s="220"/>
    </row>
    <row r="19" spans="1:5" s="5" customFormat="1" ht="45">
      <c r="A19" s="15" t="s">
        <v>207</v>
      </c>
      <c r="B19" s="12" t="s">
        <v>32</v>
      </c>
      <c r="C19" s="62" t="s">
        <v>14</v>
      </c>
      <c r="D19" s="505">
        <f>34631-36-845-308</f>
        <v>33442</v>
      </c>
      <c r="E19" s="220"/>
    </row>
    <row r="20" spans="1:5" s="5" customFormat="1" ht="29.25" customHeight="1">
      <c r="A20" s="14"/>
      <c r="B20" s="13" t="s">
        <v>30</v>
      </c>
      <c r="C20" s="46" t="s">
        <v>208</v>
      </c>
      <c r="D20" s="510">
        <f>468/D19</f>
        <v>1.3994378326655104E-2</v>
      </c>
      <c r="E20" s="220"/>
    </row>
    <row r="21" spans="1:5" s="5" customFormat="1" ht="29.25" customHeight="1">
      <c r="A21" s="14"/>
      <c r="B21" s="13" t="s">
        <v>197</v>
      </c>
      <c r="C21" s="46" t="s">
        <v>208</v>
      </c>
      <c r="D21" s="510">
        <f>355/D19</f>
        <v>1.0615393816159321E-2</v>
      </c>
      <c r="E21" s="220"/>
    </row>
    <row r="22" spans="1:5" s="5" customFormat="1" ht="29.25" customHeight="1">
      <c r="A22" s="14"/>
      <c r="B22" s="13" t="s">
        <v>31</v>
      </c>
      <c r="C22" s="46" t="s">
        <v>208</v>
      </c>
      <c r="D22" s="510">
        <f>(33788-1168)/D19</f>
        <v>0.97542013037497755</v>
      </c>
      <c r="E22" s="220"/>
    </row>
    <row r="23" spans="1:5" s="5" customFormat="1" ht="45">
      <c r="A23" s="15" t="s">
        <v>209</v>
      </c>
      <c r="B23" s="12" t="s">
        <v>33</v>
      </c>
      <c r="C23" s="62" t="s">
        <v>315</v>
      </c>
      <c r="D23" s="505">
        <f>35001.4-1303.5</f>
        <v>33697.9</v>
      </c>
      <c r="E23" s="220"/>
    </row>
    <row r="24" spans="1:5" s="5" customFormat="1" ht="15.75">
      <c r="A24" s="14"/>
      <c r="B24" s="13" t="s">
        <v>30</v>
      </c>
      <c r="C24" s="62" t="s">
        <v>210</v>
      </c>
      <c r="D24" s="510">
        <f>(16801.9-621)/D23</f>
        <v>0.48017532249784112</v>
      </c>
      <c r="E24" s="220"/>
    </row>
    <row r="25" spans="1:5" s="5" customFormat="1" ht="15.75">
      <c r="A25" s="14"/>
      <c r="B25" s="13" t="s">
        <v>197</v>
      </c>
      <c r="C25" s="62" t="s">
        <v>210</v>
      </c>
      <c r="D25" s="510">
        <f>(2755-36.3)/D23</f>
        <v>8.0678617955421542E-2</v>
      </c>
      <c r="E25" s="220"/>
    </row>
    <row r="26" spans="1:5" s="5" customFormat="1" ht="15.75">
      <c r="A26" s="14"/>
      <c r="B26" s="13" t="s">
        <v>31</v>
      </c>
      <c r="C26" s="62" t="s">
        <v>210</v>
      </c>
      <c r="D26" s="510">
        <f>(15444.5-646.2)/D23</f>
        <v>0.4391460595467373</v>
      </c>
      <c r="E26" s="220"/>
    </row>
    <row r="27" spans="1:5" s="5" customFormat="1" ht="15.75">
      <c r="A27" s="15" t="s">
        <v>45</v>
      </c>
      <c r="B27" s="16" t="s">
        <v>34</v>
      </c>
      <c r="C27" s="4"/>
      <c r="D27" s="512"/>
      <c r="E27" s="220"/>
    </row>
    <row r="28" spans="1:5" s="5" customFormat="1">
      <c r="A28" s="954"/>
      <c r="B28" s="949" t="s">
        <v>35</v>
      </c>
      <c r="C28" s="64" t="s">
        <v>40</v>
      </c>
      <c r="D28" s="512"/>
      <c r="E28" s="220"/>
    </row>
    <row r="29" spans="1:5" s="5" customFormat="1" ht="25.5">
      <c r="A29" s="954"/>
      <c r="B29" s="949"/>
      <c r="C29" s="64" t="s">
        <v>15</v>
      </c>
      <c r="D29" s="519">
        <v>0.12092473089537177</v>
      </c>
      <c r="E29" s="220"/>
    </row>
    <row r="30" spans="1:5" s="5" customFormat="1">
      <c r="A30" s="954"/>
      <c r="B30" s="949" t="s">
        <v>36</v>
      </c>
      <c r="C30" s="64" t="s">
        <v>40</v>
      </c>
      <c r="D30" s="520"/>
      <c r="E30" s="220"/>
    </row>
    <row r="31" spans="1:5" s="5" customFormat="1" ht="25.5">
      <c r="A31" s="954"/>
      <c r="B31" s="949"/>
      <c r="C31" s="64" t="s">
        <v>15</v>
      </c>
      <c r="D31" s="519">
        <v>0.114474596957028</v>
      </c>
      <c r="E31" s="220"/>
    </row>
    <row r="32" spans="1:5" s="5" customFormat="1">
      <c r="A32" s="954"/>
      <c r="B32" s="949" t="s">
        <v>16</v>
      </c>
      <c r="C32" s="64" t="s">
        <v>40</v>
      </c>
      <c r="D32" s="520"/>
      <c r="E32" s="220"/>
    </row>
    <row r="33" spans="1:5" s="5" customFormat="1" ht="25.5">
      <c r="A33" s="954"/>
      <c r="B33" s="949"/>
      <c r="C33" s="64" t="s">
        <v>15</v>
      </c>
      <c r="D33" s="519">
        <v>4.0108178605840393E-2</v>
      </c>
      <c r="E33" s="220"/>
    </row>
    <row r="34" spans="1:5" s="5" customFormat="1">
      <c r="A34" s="954"/>
      <c r="B34" s="949" t="s">
        <v>17</v>
      </c>
      <c r="C34" s="64" t="s">
        <v>40</v>
      </c>
      <c r="D34" s="520"/>
      <c r="E34" s="220"/>
    </row>
    <row r="35" spans="1:5" s="5" customFormat="1" ht="25.5">
      <c r="A35" s="954"/>
      <c r="B35" s="949"/>
      <c r="C35" s="64" t="s">
        <v>15</v>
      </c>
      <c r="D35" s="519">
        <v>2.245969209310808E-2</v>
      </c>
      <c r="E35" s="220"/>
    </row>
    <row r="36" spans="1:5" s="5" customFormat="1">
      <c r="A36" s="954"/>
      <c r="B36" s="949" t="s">
        <v>18</v>
      </c>
      <c r="C36" s="64" t="s">
        <v>40</v>
      </c>
      <c r="D36" s="520"/>
      <c r="E36" s="220"/>
    </row>
    <row r="37" spans="1:5" s="5" customFormat="1" ht="25.5">
      <c r="A37" s="954"/>
      <c r="B37" s="949"/>
      <c r="C37" s="64" t="s">
        <v>15</v>
      </c>
      <c r="D37" s="519">
        <v>0.36018986607908815</v>
      </c>
      <c r="E37" s="220"/>
    </row>
    <row r="38" spans="1:5" s="5" customFormat="1">
      <c r="A38" s="954"/>
      <c r="B38" s="949" t="s">
        <v>186</v>
      </c>
      <c r="C38" s="64" t="s">
        <v>40</v>
      </c>
      <c r="D38" s="520"/>
      <c r="E38" s="220"/>
    </row>
    <row r="39" spans="1:5" s="5" customFormat="1" ht="25.5">
      <c r="A39" s="954"/>
      <c r="B39" s="949"/>
      <c r="C39" s="64" t="s">
        <v>15</v>
      </c>
      <c r="D39" s="519">
        <v>3.3785687742097566E-2</v>
      </c>
      <c r="E39" s="220"/>
    </row>
    <row r="40" spans="1:5" s="5" customFormat="1">
      <c r="A40" s="954"/>
      <c r="B40" s="949" t="s">
        <v>37</v>
      </c>
      <c r="C40" s="64" t="s">
        <v>40</v>
      </c>
      <c r="D40" s="520"/>
      <c r="E40" s="220"/>
    </row>
    <row r="41" spans="1:5" s="5" customFormat="1" ht="25.5">
      <c r="A41" s="954"/>
      <c r="B41" s="949"/>
      <c r="C41" s="64" t="s">
        <v>15</v>
      </c>
      <c r="D41" s="519">
        <v>0.30805724762746606</v>
      </c>
      <c r="E41" s="220"/>
    </row>
    <row r="42" spans="1:5" s="5" customFormat="1">
      <c r="A42" s="954"/>
      <c r="B42" s="951" t="s">
        <v>38</v>
      </c>
      <c r="C42" s="64" t="s">
        <v>40</v>
      </c>
      <c r="D42" s="512"/>
      <c r="E42" s="220"/>
    </row>
    <row r="43" spans="1:5" s="5" customFormat="1" ht="25.5">
      <c r="A43" s="954"/>
      <c r="B43" s="951"/>
      <c r="C43" s="64" t="s">
        <v>15</v>
      </c>
      <c r="D43" s="512"/>
      <c r="E43" s="220"/>
    </row>
    <row r="44" spans="1:5" s="5" customFormat="1">
      <c r="A44" s="954"/>
      <c r="B44" s="951" t="s">
        <v>39</v>
      </c>
      <c r="C44" s="64" t="s">
        <v>40</v>
      </c>
      <c r="D44" s="512"/>
      <c r="E44" s="220"/>
    </row>
    <row r="45" spans="1:5" s="5" customFormat="1" ht="25.5">
      <c r="A45" s="954"/>
      <c r="B45" s="951"/>
      <c r="C45" s="64" t="s">
        <v>15</v>
      </c>
      <c r="D45" s="513"/>
      <c r="E45" s="220"/>
    </row>
    <row r="46" spans="1:5" s="5" customFormat="1" ht="15.75" customHeight="1">
      <c r="A46" s="956"/>
      <c r="B46" s="950" t="s">
        <v>13</v>
      </c>
      <c r="C46" s="64" t="s">
        <v>40</v>
      </c>
      <c r="D46" s="519"/>
      <c r="E46" s="220"/>
    </row>
    <row r="47" spans="1:5" s="5" customFormat="1" ht="25.5">
      <c r="A47" s="956"/>
      <c r="B47" s="950"/>
      <c r="C47" s="64" t="s">
        <v>15</v>
      </c>
      <c r="D47" s="519">
        <v>1</v>
      </c>
      <c r="E47" s="220"/>
    </row>
    <row r="48" spans="1:5" s="5" customFormat="1" ht="45">
      <c r="A48" s="15" t="s">
        <v>46</v>
      </c>
      <c r="B48" s="16" t="s">
        <v>202</v>
      </c>
      <c r="C48" s="4"/>
      <c r="D48" s="512"/>
    </row>
    <row r="49" spans="1:7" s="5" customFormat="1" ht="15.75">
      <c r="A49" s="14"/>
      <c r="B49" s="60" t="s">
        <v>199</v>
      </c>
      <c r="C49" s="10" t="s">
        <v>14</v>
      </c>
      <c r="D49" s="514"/>
      <c r="F49" s="5" t="s">
        <v>187</v>
      </c>
    </row>
    <row r="50" spans="1:7" s="5" customFormat="1" ht="17.25">
      <c r="A50" s="14"/>
      <c r="B50" s="68" t="s">
        <v>258</v>
      </c>
      <c r="C50" s="11" t="s">
        <v>42</v>
      </c>
      <c r="D50" s="505">
        <v>82065</v>
      </c>
      <c r="E50" s="220">
        <v>58647</v>
      </c>
      <c r="F50" s="220">
        <v>23418</v>
      </c>
      <c r="G50" s="5">
        <f>E50+F50</f>
        <v>82065</v>
      </c>
    </row>
    <row r="51" spans="1:7" ht="17.25">
      <c r="A51" s="62"/>
      <c r="B51" s="68" t="s">
        <v>188</v>
      </c>
      <c r="C51" s="11" t="s">
        <v>43</v>
      </c>
      <c r="D51" s="505">
        <v>310791</v>
      </c>
      <c r="E51" s="220">
        <v>234589</v>
      </c>
      <c r="F51" s="220">
        <v>76202</v>
      </c>
      <c r="G51" s="220">
        <f>E51+F51</f>
        <v>310791</v>
      </c>
    </row>
    <row r="52" spans="1:7" s="5" customFormat="1" ht="17.25">
      <c r="A52" s="62"/>
      <c r="B52" s="45" t="s">
        <v>200</v>
      </c>
      <c r="C52" s="11" t="s">
        <v>43</v>
      </c>
      <c r="D52" s="514"/>
    </row>
    <row r="53" spans="1:7" s="5" customFormat="1">
      <c r="A53" s="15" t="s">
        <v>47</v>
      </c>
      <c r="B53" s="9" t="s">
        <v>41</v>
      </c>
      <c r="C53" s="11"/>
      <c r="D53" s="515"/>
    </row>
    <row r="54" spans="1:7" s="5" customFormat="1">
      <c r="A54" s="62"/>
      <c r="B54" s="12" t="s">
        <v>24</v>
      </c>
      <c r="C54" s="11" t="s">
        <v>14</v>
      </c>
      <c r="D54" s="505">
        <v>1783</v>
      </c>
    </row>
    <row r="55" spans="1:7" s="5" customFormat="1" ht="38.25">
      <c r="A55" s="62"/>
      <c r="B55" s="45" t="s">
        <v>214</v>
      </c>
      <c r="C55" s="11" t="s">
        <v>215</v>
      </c>
      <c r="D55" s="516">
        <v>0.45</v>
      </c>
    </row>
    <row r="56" spans="1:7" s="5" customFormat="1">
      <c r="A56" s="62"/>
      <c r="B56" s="12" t="s">
        <v>25</v>
      </c>
      <c r="C56" s="11" t="s">
        <v>14</v>
      </c>
      <c r="D56" s="505">
        <v>533</v>
      </c>
    </row>
    <row r="57" spans="1:7" s="5" customFormat="1" ht="120">
      <c r="A57" s="62"/>
      <c r="B57" s="45" t="s">
        <v>216</v>
      </c>
      <c r="C57" s="11" t="s">
        <v>215</v>
      </c>
      <c r="D57" s="516">
        <v>0.42</v>
      </c>
      <c r="E57" s="413" t="s">
        <v>430</v>
      </c>
      <c r="F57" s="413" t="s">
        <v>431</v>
      </c>
      <c r="G57" s="413" t="s">
        <v>432</v>
      </c>
    </row>
    <row r="58" spans="1:7" ht="30">
      <c r="A58" s="15" t="s">
        <v>48</v>
      </c>
      <c r="B58" s="16" t="s">
        <v>212</v>
      </c>
      <c r="C58" s="19" t="s">
        <v>14</v>
      </c>
      <c r="D58" s="505">
        <v>561940</v>
      </c>
      <c r="E58" s="502">
        <v>198470</v>
      </c>
      <c r="F58" s="502">
        <v>363470</v>
      </c>
      <c r="G58" s="502">
        <f>E58+F58</f>
        <v>561940</v>
      </c>
    </row>
    <row r="59" spans="1:7">
      <c r="A59" s="955" t="s">
        <v>217</v>
      </c>
      <c r="B59" s="948" t="s">
        <v>189</v>
      </c>
      <c r="C59" s="19" t="s">
        <v>14</v>
      </c>
      <c r="D59" s="505">
        <v>547391</v>
      </c>
      <c r="E59" s="502">
        <v>185019</v>
      </c>
      <c r="F59" s="502">
        <f>F58-F67</f>
        <v>362372</v>
      </c>
      <c r="G59" s="506">
        <f>E59+F59</f>
        <v>547391</v>
      </c>
    </row>
    <row r="60" spans="1:7" s="5" customFormat="1" ht="17.25" customHeight="1">
      <c r="A60" s="719"/>
      <c r="B60" s="948"/>
      <c r="C60" s="17" t="s">
        <v>221</v>
      </c>
      <c r="D60" s="517">
        <f>IF(D59&gt;0,D59/D58*100,"")</f>
        <v>97.410933551624723</v>
      </c>
      <c r="E60" s="503">
        <f>E59/E58</f>
        <v>0.9322265329772762</v>
      </c>
      <c r="F60" s="503">
        <f>F59/F58</f>
        <v>0.99697911794646055</v>
      </c>
      <c r="G60" s="503">
        <f>G59/G58</f>
        <v>0.97410933551624723</v>
      </c>
    </row>
    <row r="61" spans="1:7" s="5" customFormat="1" ht="17.25" customHeight="1">
      <c r="A61" s="719" t="s">
        <v>218</v>
      </c>
      <c r="B61" s="957" t="s">
        <v>190</v>
      </c>
      <c r="C61" s="19" t="s">
        <v>14</v>
      </c>
      <c r="D61" s="509">
        <v>66810</v>
      </c>
      <c r="E61" s="502">
        <v>28818</v>
      </c>
      <c r="F61" s="502">
        <v>36219</v>
      </c>
      <c r="G61" s="502">
        <f>E61+F61</f>
        <v>65037</v>
      </c>
    </row>
    <row r="62" spans="1:7" s="5" customFormat="1" ht="17.25" customHeight="1">
      <c r="A62" s="719"/>
      <c r="B62" s="957"/>
      <c r="C62" s="17" t="s">
        <v>222</v>
      </c>
      <c r="D62" s="517">
        <f>IF(D61&gt;0,D61/D59*100,"")</f>
        <v>12.205169613676512</v>
      </c>
      <c r="E62" s="503">
        <f>E61/E58</f>
        <v>0.14520078601299943</v>
      </c>
      <c r="F62" s="503">
        <f t="shared" ref="F62:G62" si="0">F61/F58</f>
        <v>9.9647838886290474E-2</v>
      </c>
      <c r="G62" s="503">
        <f t="shared" si="0"/>
        <v>0.11573655550414635</v>
      </c>
    </row>
    <row r="63" spans="1:7" s="5" customFormat="1" ht="17.25" customHeight="1">
      <c r="A63" s="719"/>
      <c r="B63" s="958" t="s">
        <v>191</v>
      </c>
      <c r="C63" s="19" t="s">
        <v>14</v>
      </c>
      <c r="D63" s="509">
        <v>3642</v>
      </c>
      <c r="E63" s="220"/>
      <c r="F63" s="220"/>
      <c r="G63" s="220"/>
    </row>
    <row r="64" spans="1:7" s="5" customFormat="1" ht="17.25" customHeight="1">
      <c r="A64" s="719"/>
      <c r="B64" s="958"/>
      <c r="C64" s="17" t="s">
        <v>223</v>
      </c>
      <c r="D64" s="517">
        <f>IF(D63&gt;0,D63/D61*100,"")</f>
        <v>5.4512797485406379</v>
      </c>
      <c r="E64" s="220"/>
      <c r="F64" s="220"/>
      <c r="G64" s="220"/>
    </row>
    <row r="65" spans="1:7" s="5" customFormat="1" ht="17.25" customHeight="1">
      <c r="A65" s="719"/>
      <c r="B65" s="958" t="s">
        <v>192</v>
      </c>
      <c r="C65" s="19" t="s">
        <v>14</v>
      </c>
      <c r="D65" s="509">
        <v>62802</v>
      </c>
      <c r="E65" s="220"/>
      <c r="F65" s="220"/>
      <c r="G65" s="220"/>
    </row>
    <row r="66" spans="1:7" s="5" customFormat="1" ht="17.25" customHeight="1">
      <c r="A66" s="719"/>
      <c r="B66" s="958"/>
      <c r="C66" s="17" t="s">
        <v>223</v>
      </c>
      <c r="D66" s="517">
        <f>IF(D65&gt;0,D65/D61*100,"")</f>
        <v>94.000898069151333</v>
      </c>
      <c r="E66" s="220"/>
      <c r="F66" s="220"/>
      <c r="G66" s="220"/>
    </row>
    <row r="67" spans="1:7">
      <c r="A67" s="719" t="s">
        <v>219</v>
      </c>
      <c r="B67" s="948" t="s">
        <v>60</v>
      </c>
      <c r="C67" s="19" t="s">
        <v>14</v>
      </c>
      <c r="D67" s="505">
        <v>14549</v>
      </c>
      <c r="E67" s="502">
        <f>E58-E59</f>
        <v>13451</v>
      </c>
      <c r="F67" s="502">
        <v>1098</v>
      </c>
      <c r="G67" s="502">
        <f>E67+F67</f>
        <v>14549</v>
      </c>
    </row>
    <row r="68" spans="1:7" s="5" customFormat="1" ht="18.75" customHeight="1">
      <c r="A68" s="719"/>
      <c r="B68" s="948"/>
      <c r="C68" s="17" t="s">
        <v>221</v>
      </c>
      <c r="D68" s="517">
        <f>IF(D67&gt;0,D67/D58*100,"")</f>
        <v>2.589066448375271</v>
      </c>
      <c r="E68" s="423">
        <f>E67/E58</f>
        <v>6.7773467022723841E-2</v>
      </c>
      <c r="F68" s="423">
        <f>F67/F58</f>
        <v>3.0208820535394944E-3</v>
      </c>
      <c r="G68" s="423">
        <f>G67/G58</f>
        <v>2.5890664483752712E-2</v>
      </c>
    </row>
    <row r="69" spans="1:7" ht="19.5" customHeight="1">
      <c r="A69" s="719" t="s">
        <v>220</v>
      </c>
      <c r="B69" s="948" t="s">
        <v>61</v>
      </c>
      <c r="C69" s="19" t="s">
        <v>14</v>
      </c>
      <c r="D69" s="505">
        <v>0</v>
      </c>
      <c r="E69">
        <v>0</v>
      </c>
    </row>
    <row r="70" spans="1:7" s="5" customFormat="1" ht="33.75" customHeight="1">
      <c r="A70" s="719"/>
      <c r="B70" s="948"/>
      <c r="C70" s="17" t="s">
        <v>224</v>
      </c>
      <c r="D70" s="517" t="str">
        <f>IF(D69&gt;0,D69/D60*100,"")</f>
        <v/>
      </c>
    </row>
    <row r="71" spans="1:7" ht="45">
      <c r="A71" s="15" t="s">
        <v>114</v>
      </c>
      <c r="B71" s="16" t="s">
        <v>151</v>
      </c>
      <c r="C71" s="8"/>
      <c r="D71" s="514"/>
    </row>
    <row r="72" spans="1:7">
      <c r="A72" s="719"/>
      <c r="B72" s="947" t="s">
        <v>19</v>
      </c>
      <c r="C72" s="17" t="s">
        <v>68</v>
      </c>
      <c r="D72" s="518">
        <v>1</v>
      </c>
      <c r="E72">
        <v>42</v>
      </c>
      <c r="F72">
        <v>134</v>
      </c>
      <c r="G72">
        <f>E72+F72</f>
        <v>176</v>
      </c>
    </row>
    <row r="73" spans="1:7" s="5" customFormat="1">
      <c r="A73" s="719"/>
      <c r="B73" s="947"/>
      <c r="C73" s="17" t="s">
        <v>69</v>
      </c>
      <c r="D73" s="518">
        <v>0</v>
      </c>
      <c r="E73" s="504">
        <f>E72/E74</f>
        <v>1</v>
      </c>
      <c r="F73" s="504">
        <f>F72/F74</f>
        <v>1</v>
      </c>
      <c r="G73" s="504">
        <f>G72/G74</f>
        <v>1</v>
      </c>
    </row>
    <row r="74" spans="1:7" s="5" customFormat="1">
      <c r="A74" s="719"/>
      <c r="B74" s="947"/>
      <c r="C74" s="17" t="s">
        <v>67</v>
      </c>
      <c r="D74" s="507">
        <v>176</v>
      </c>
      <c r="E74" s="5">
        <v>42</v>
      </c>
      <c r="F74" s="5">
        <v>134</v>
      </c>
      <c r="G74" s="220">
        <f>E74+F74</f>
        <v>176</v>
      </c>
    </row>
    <row r="75" spans="1:7">
      <c r="A75" s="719"/>
      <c r="B75" s="947" t="s">
        <v>20</v>
      </c>
      <c r="C75" s="17" t="s">
        <v>68</v>
      </c>
      <c r="D75" s="518">
        <v>1</v>
      </c>
      <c r="E75">
        <v>10</v>
      </c>
      <c r="F75">
        <v>10</v>
      </c>
      <c r="G75" s="220">
        <f>E75+F75</f>
        <v>20</v>
      </c>
    </row>
    <row r="76" spans="1:7" s="5" customFormat="1">
      <c r="A76" s="719"/>
      <c r="B76" s="947"/>
      <c r="C76" s="17" t="s">
        <v>69</v>
      </c>
      <c r="D76" s="518">
        <v>0</v>
      </c>
      <c r="E76" s="504">
        <f>E75/E77</f>
        <v>1</v>
      </c>
      <c r="F76" s="504">
        <f>F75/F77</f>
        <v>1</v>
      </c>
      <c r="G76" s="504">
        <f>G75/G77</f>
        <v>1</v>
      </c>
    </row>
    <row r="77" spans="1:7" s="5" customFormat="1">
      <c r="A77" s="719"/>
      <c r="B77" s="947"/>
      <c r="C77" s="17" t="s">
        <v>67</v>
      </c>
      <c r="D77" s="507">
        <v>20</v>
      </c>
      <c r="E77" s="5">
        <v>10</v>
      </c>
      <c r="F77" s="5">
        <v>10</v>
      </c>
      <c r="G77" s="220">
        <f>E77+F77</f>
        <v>20</v>
      </c>
    </row>
    <row r="78" spans="1:7">
      <c r="A78" s="719"/>
      <c r="B78" s="947" t="s">
        <v>21</v>
      </c>
      <c r="C78" s="17" t="s">
        <v>68</v>
      </c>
      <c r="D78" s="507" t="s">
        <v>348</v>
      </c>
      <c r="E78">
        <v>0</v>
      </c>
      <c r="F78">
        <v>0</v>
      </c>
    </row>
    <row r="79" spans="1:7" s="5" customFormat="1">
      <c r="A79" s="719"/>
      <c r="B79" s="947"/>
      <c r="C79" s="17" t="s">
        <v>69</v>
      </c>
      <c r="D79" s="507" t="s">
        <v>348</v>
      </c>
      <c r="E79" s="5">
        <v>0</v>
      </c>
      <c r="F79" s="5">
        <v>0</v>
      </c>
    </row>
    <row r="80" spans="1:7" s="5" customFormat="1">
      <c r="A80" s="719"/>
      <c r="B80" s="947"/>
      <c r="C80" s="17" t="s">
        <v>67</v>
      </c>
      <c r="D80" s="507" t="s">
        <v>348</v>
      </c>
      <c r="E80" s="5">
        <v>0</v>
      </c>
      <c r="F80" s="5">
        <v>0</v>
      </c>
    </row>
    <row r="81" spans="1:7">
      <c r="A81" s="719"/>
      <c r="B81" s="947" t="s">
        <v>22</v>
      </c>
      <c r="C81" s="17" t="s">
        <v>68</v>
      </c>
      <c r="D81" s="518">
        <v>1</v>
      </c>
      <c r="E81" s="220">
        <v>0</v>
      </c>
      <c r="F81">
        <v>5</v>
      </c>
      <c r="G81" s="220">
        <f>E81+F81</f>
        <v>5</v>
      </c>
    </row>
    <row r="82" spans="1:7" s="5" customFormat="1">
      <c r="A82" s="719"/>
      <c r="B82" s="947"/>
      <c r="C82" s="17" t="s">
        <v>69</v>
      </c>
      <c r="D82" s="518">
        <v>0</v>
      </c>
      <c r="E82" s="220">
        <v>0</v>
      </c>
      <c r="F82" s="504">
        <f>F81/F83</f>
        <v>1</v>
      </c>
      <c r="G82" s="504">
        <f>G81/G83</f>
        <v>1</v>
      </c>
    </row>
    <row r="83" spans="1:7" s="5" customFormat="1">
      <c r="A83" s="719"/>
      <c r="B83" s="947"/>
      <c r="C83" s="17" t="s">
        <v>67</v>
      </c>
      <c r="D83" s="507">
        <v>5</v>
      </c>
      <c r="E83" s="220">
        <v>0</v>
      </c>
      <c r="F83" s="5">
        <v>5</v>
      </c>
      <c r="G83" s="220">
        <f>E83+F83</f>
        <v>5</v>
      </c>
    </row>
    <row r="84" spans="1:7">
      <c r="A84" s="719"/>
      <c r="B84" s="947" t="s">
        <v>23</v>
      </c>
      <c r="C84" s="17" t="s">
        <v>68</v>
      </c>
      <c r="D84" s="518">
        <v>1</v>
      </c>
      <c r="E84">
        <v>147</v>
      </c>
      <c r="F84">
        <v>47</v>
      </c>
      <c r="G84" s="220">
        <f>E84+F84</f>
        <v>194</v>
      </c>
    </row>
    <row r="85" spans="1:7">
      <c r="A85" s="719"/>
      <c r="B85" s="947"/>
      <c r="C85" s="17" t="s">
        <v>69</v>
      </c>
      <c r="D85" s="518">
        <v>0</v>
      </c>
      <c r="E85" s="504">
        <f>E84/E86</f>
        <v>1</v>
      </c>
      <c r="F85" s="504">
        <f>F84/F86</f>
        <v>1</v>
      </c>
      <c r="G85" s="504">
        <f>G84/G86</f>
        <v>1</v>
      </c>
    </row>
    <row r="86" spans="1:7">
      <c r="A86" s="719"/>
      <c r="B86" s="947"/>
      <c r="C86" s="17" t="s">
        <v>67</v>
      </c>
      <c r="D86" s="507">
        <v>194</v>
      </c>
      <c r="E86">
        <v>147</v>
      </c>
      <c r="F86" s="220">
        <v>47</v>
      </c>
      <c r="G86" s="220">
        <f>E86+F86</f>
        <v>194</v>
      </c>
    </row>
    <row r="88" spans="1:7">
      <c r="A88" t="s">
        <v>211</v>
      </c>
      <c r="D88" s="213"/>
    </row>
  </sheetData>
  <mergeCells count="46">
    <mergeCell ref="B30:B31"/>
    <mergeCell ref="B32:B33"/>
    <mergeCell ref="A59:A60"/>
    <mergeCell ref="A67:A68"/>
    <mergeCell ref="A40:A41"/>
    <mergeCell ref="A42:A43"/>
    <mergeCell ref="A44:A45"/>
    <mergeCell ref="A46:A47"/>
    <mergeCell ref="B61:B62"/>
    <mergeCell ref="B63:B64"/>
    <mergeCell ref="B65:B66"/>
    <mergeCell ref="A30:A31"/>
    <mergeCell ref="A32:A33"/>
    <mergeCell ref="A34:A35"/>
    <mergeCell ref="A36:A37"/>
    <mergeCell ref="A38:A39"/>
    <mergeCell ref="A4:A5"/>
    <mergeCell ref="B4:B5"/>
    <mergeCell ref="C4:C5"/>
    <mergeCell ref="D4:D5"/>
    <mergeCell ref="B28:B29"/>
    <mergeCell ref="A28:A29"/>
    <mergeCell ref="B59:B60"/>
    <mergeCell ref="B34:B35"/>
    <mergeCell ref="B36:B37"/>
    <mergeCell ref="B38:B39"/>
    <mergeCell ref="B46:B47"/>
    <mergeCell ref="B44:B45"/>
    <mergeCell ref="B42:B43"/>
    <mergeCell ref="B40:B41"/>
    <mergeCell ref="A61:A62"/>
    <mergeCell ref="A63:A64"/>
    <mergeCell ref="A65:A66"/>
    <mergeCell ref="B81:B83"/>
    <mergeCell ref="B84:B86"/>
    <mergeCell ref="B72:B74"/>
    <mergeCell ref="B75:B77"/>
    <mergeCell ref="B78:B80"/>
    <mergeCell ref="B69:B70"/>
    <mergeCell ref="B67:B68"/>
    <mergeCell ref="A69:A70"/>
    <mergeCell ref="A84:A86"/>
    <mergeCell ref="A72:A74"/>
    <mergeCell ref="A75:A77"/>
    <mergeCell ref="A78:A80"/>
    <mergeCell ref="A81:A83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rowBreaks count="2" manualBreakCount="2">
    <brk id="47" max="16383" man="1"/>
    <brk id="58" max="16383" man="1"/>
  </rowBreaks>
  <colBreaks count="1" manualBreakCount="1">
    <brk id="5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zoomScale="85" zoomScaleNormal="85" workbookViewId="0">
      <selection activeCell="J4" sqref="J4"/>
    </sheetView>
  </sheetViews>
  <sheetFormatPr defaultColWidth="18.140625" defaultRowHeight="15"/>
  <cols>
    <col min="1" max="1" width="29.28515625" style="220" customWidth="1"/>
    <col min="2" max="12" width="11.28515625" style="220" customWidth="1"/>
    <col min="13" max="16384" width="18.140625" style="220"/>
  </cols>
  <sheetData>
    <row r="1" spans="1:12" ht="15.75" thickBot="1">
      <c r="A1" s="309"/>
      <c r="B1" s="309">
        <v>2021</v>
      </c>
      <c r="C1" s="309">
        <f>B1+1</f>
        <v>2022</v>
      </c>
      <c r="D1" s="309">
        <f t="shared" ref="D1:J1" si="0">C1+1</f>
        <v>2023</v>
      </c>
      <c r="E1" s="319" t="s">
        <v>367</v>
      </c>
      <c r="F1" s="319" t="s">
        <v>368</v>
      </c>
      <c r="G1" s="319" t="s">
        <v>369</v>
      </c>
      <c r="H1" s="319" t="s">
        <v>370</v>
      </c>
      <c r="I1" s="309">
        <f>D1+1</f>
        <v>2024</v>
      </c>
      <c r="J1" s="309">
        <f t="shared" si="0"/>
        <v>2025</v>
      </c>
      <c r="K1" s="309">
        <f t="shared" ref="K1" si="1">J1+1</f>
        <v>2026</v>
      </c>
      <c r="L1" s="309">
        <f t="shared" ref="L1" si="2">K1+1</f>
        <v>2027</v>
      </c>
    </row>
    <row r="2" spans="1:12" ht="15" customHeight="1" thickBot="1">
      <c r="A2" s="310" t="s">
        <v>328</v>
      </c>
      <c r="B2" s="310"/>
      <c r="C2" s="310" t="s">
        <v>434</v>
      </c>
      <c r="D2" s="309"/>
      <c r="E2" s="319"/>
      <c r="F2" s="319"/>
      <c r="G2" s="319"/>
      <c r="H2" s="319"/>
      <c r="I2" s="309"/>
      <c r="J2" s="309"/>
      <c r="K2" s="309"/>
      <c r="L2" s="309"/>
    </row>
    <row r="3" spans="1:12" ht="30" customHeight="1" thickBot="1">
      <c r="A3" s="309" t="s">
        <v>346</v>
      </c>
      <c r="B3" s="309"/>
      <c r="C3" s="317">
        <v>2.9488772446388998</v>
      </c>
      <c r="D3" s="317">
        <v>3.361677455167333</v>
      </c>
      <c r="E3" s="320"/>
      <c r="F3" s="320"/>
      <c r="G3" s="320"/>
      <c r="H3" s="320"/>
      <c r="I3" s="317">
        <v>3.5460856174419111</v>
      </c>
      <c r="J3" s="317">
        <v>3.7253508449895616</v>
      </c>
      <c r="K3" s="317">
        <v>3.9145661652549406</v>
      </c>
      <c r="L3" s="317">
        <v>4.1136262700197346</v>
      </c>
    </row>
    <row r="4" spans="1:12" ht="25.5" customHeight="1" thickBot="1">
      <c r="A4" s="309" t="s">
        <v>318</v>
      </c>
      <c r="B4" s="521">
        <f>2961.59316070009/1000</f>
        <v>2.9615931607000898</v>
      </c>
      <c r="C4" s="567">
        <f>2833.11132925309/1000</f>
        <v>2.8331113292530898</v>
      </c>
      <c r="D4" s="317">
        <v>3.2381118170586234</v>
      </c>
      <c r="E4" s="320">
        <v>3.2639604645302334</v>
      </c>
      <c r="F4" s="320">
        <v>3.0684513883064608</v>
      </c>
      <c r="G4" s="320">
        <v>3.2552132755636629</v>
      </c>
      <c r="H4" s="320">
        <v>3.2927933419351367</v>
      </c>
      <c r="I4" s="317">
        <v>3.4150699999990097</v>
      </c>
      <c r="J4" s="317">
        <v>3.5888099999999117</v>
      </c>
      <c r="K4" s="317">
        <v>3.7714299999985266</v>
      </c>
      <c r="L4" s="317">
        <v>3.9634000000003571</v>
      </c>
    </row>
    <row r="5" spans="1:12" ht="30" customHeight="1" thickBot="1">
      <c r="A5" s="309" t="s">
        <v>317</v>
      </c>
      <c r="B5" s="566">
        <f>3147.93915652423/1000</f>
        <v>3.1479391565242301</v>
      </c>
      <c r="C5" s="567">
        <f>3068.19010109952/1000</f>
        <v>3.0681901010995198</v>
      </c>
      <c r="D5" s="317">
        <v>3.5789616890904985</v>
      </c>
      <c r="E5" s="320">
        <v>3.5906261048309833</v>
      </c>
      <c r="F5" s="320">
        <v>3.4243819826804094</v>
      </c>
      <c r="G5" s="320">
        <v>3.6202814179000757</v>
      </c>
      <c r="H5" s="320">
        <v>3.6333531992910197</v>
      </c>
      <c r="I5" s="317">
        <v>3.7764575681379773</v>
      </c>
      <c r="J5" s="317">
        <v>3.9655023710027244</v>
      </c>
      <c r="K5" s="317">
        <v>4.1652679928428613</v>
      </c>
      <c r="L5" s="317">
        <v>4.3763617091967255</v>
      </c>
    </row>
    <row r="6" spans="1:12" ht="15" customHeight="1" thickBot="1">
      <c r="A6" s="308" t="s">
        <v>329</v>
      </c>
      <c r="B6" s="308"/>
      <c r="C6" s="308"/>
      <c r="D6" s="308"/>
      <c r="E6" s="308"/>
      <c r="F6" s="308"/>
      <c r="G6" s="308"/>
      <c r="H6" s="308"/>
      <c r="I6" s="308"/>
      <c r="J6" s="127"/>
    </row>
    <row r="7" spans="1:12" ht="21.75" customHeight="1" thickBot="1">
      <c r="A7" s="309" t="s">
        <v>346</v>
      </c>
      <c r="B7" s="228"/>
      <c r="C7" s="318">
        <v>2.6908799329860797</v>
      </c>
      <c r="D7" s="318">
        <v>2.97289072750312</v>
      </c>
      <c r="E7" s="321"/>
      <c r="F7" s="321"/>
      <c r="G7" s="321"/>
      <c r="H7" s="321"/>
      <c r="I7" s="318">
        <v>3.0572413266036</v>
      </c>
      <c r="J7" s="318">
        <v>3.22021235431921</v>
      </c>
      <c r="K7" s="318">
        <v>3.3765157239782404</v>
      </c>
      <c r="L7" s="318">
        <v>3.53876694750346</v>
      </c>
    </row>
    <row r="8" spans="1:12" ht="30" customHeight="1">
      <c r="A8" s="228" t="s">
        <v>318</v>
      </c>
      <c r="B8" s="318"/>
      <c r="C8" s="318">
        <v>2.6793585827739599</v>
      </c>
      <c r="D8" s="318">
        <v>2.940388111768641</v>
      </c>
      <c r="E8" s="322">
        <v>2.9201277819853679</v>
      </c>
      <c r="F8" s="322">
        <v>2.9102468492144946</v>
      </c>
      <c r="G8" s="322">
        <v>3.0023035604590578</v>
      </c>
      <c r="H8" s="322">
        <v>2.9348519135965461</v>
      </c>
      <c r="I8" s="318">
        <v>3.0237958360921677</v>
      </c>
      <c r="J8" s="318">
        <v>3.1833768447817601</v>
      </c>
      <c r="K8" s="318">
        <v>3.3365256835495027</v>
      </c>
      <c r="L8" s="318">
        <v>3.4951823657286263</v>
      </c>
    </row>
    <row r="9" spans="1:12" ht="30" customHeight="1">
      <c r="A9" s="228" t="s">
        <v>317</v>
      </c>
      <c r="B9" s="318"/>
      <c r="C9" s="318">
        <v>2.7080034481616799</v>
      </c>
      <c r="D9" s="318">
        <v>3.0208566688965557</v>
      </c>
      <c r="E9" s="322">
        <v>3.0853730832304485</v>
      </c>
      <c r="F9" s="322">
        <v>2.9957688910056057</v>
      </c>
      <c r="G9" s="322">
        <v>2.958293092287323</v>
      </c>
      <c r="H9" s="322">
        <v>3.028220267260421</v>
      </c>
      <c r="I9" s="318">
        <v>3.1065196282779239</v>
      </c>
      <c r="J9" s="318">
        <v>3.274616556440372</v>
      </c>
      <c r="K9" s="318">
        <v>3.4356840936185655</v>
      </c>
      <c r="L9" s="318">
        <v>3.6033405371572083</v>
      </c>
    </row>
    <row r="11" spans="1:12">
      <c r="D11" s="385">
        <v>2023</v>
      </c>
      <c r="E11" s="220" t="s">
        <v>340</v>
      </c>
      <c r="F11" s="220" t="s">
        <v>341</v>
      </c>
      <c r="G11" s="220" t="s">
        <v>342</v>
      </c>
      <c r="H11" s="220" t="s">
        <v>343</v>
      </c>
      <c r="I11" s="385">
        <v>2024</v>
      </c>
      <c r="J11" s="385">
        <v>2025</v>
      </c>
      <c r="K11" s="385">
        <v>2026</v>
      </c>
      <c r="L11" s="385">
        <v>2027</v>
      </c>
    </row>
    <row r="12" spans="1:12">
      <c r="A12" s="220" t="s">
        <v>354</v>
      </c>
      <c r="C12" s="377">
        <f t="shared" ref="C12:E12" si="3">AVERAGE(C4:C5)</f>
        <v>2.9506507151763048</v>
      </c>
      <c r="D12" s="391">
        <f t="shared" si="3"/>
        <v>3.4085367530745607</v>
      </c>
      <c r="E12" s="377">
        <f t="shared" si="3"/>
        <v>3.4272932846806086</v>
      </c>
      <c r="F12" s="377">
        <f>AVERAGE(F4:F5)</f>
        <v>3.2464166854934353</v>
      </c>
      <c r="G12" s="377">
        <f t="shared" ref="G12:L12" si="4">AVERAGE(G4:G5)</f>
        <v>3.4377473467318693</v>
      </c>
      <c r="H12" s="377">
        <f t="shared" si="4"/>
        <v>3.4630732706130782</v>
      </c>
      <c r="I12" s="391">
        <f t="shared" si="4"/>
        <v>3.5957637840684935</v>
      </c>
      <c r="J12" s="391">
        <f t="shared" si="4"/>
        <v>3.777156185501318</v>
      </c>
      <c r="K12" s="391">
        <f t="shared" si="4"/>
        <v>3.9683489964206942</v>
      </c>
      <c r="L12" s="391">
        <f t="shared" si="4"/>
        <v>4.1698808545985413</v>
      </c>
    </row>
    <row r="13" spans="1:12">
      <c r="A13" s="220" t="s">
        <v>355</v>
      </c>
      <c r="C13" s="377">
        <f t="shared" ref="C13:E13" si="5">AVERAGE(C8:C9)</f>
        <v>2.6936810154678197</v>
      </c>
      <c r="D13" s="391">
        <f t="shared" si="5"/>
        <v>2.9806223903325986</v>
      </c>
      <c r="E13" s="377">
        <f t="shared" si="5"/>
        <v>3.0027504326079084</v>
      </c>
      <c r="F13" s="377">
        <f>AVERAGE(F8:F9)</f>
        <v>2.9530078701100502</v>
      </c>
      <c r="G13" s="377">
        <f t="shared" ref="G13:L13" si="6">AVERAGE(G8:G9)</f>
        <v>2.9802983263731901</v>
      </c>
      <c r="H13" s="377">
        <f t="shared" si="6"/>
        <v>2.9815360904284836</v>
      </c>
      <c r="I13" s="391">
        <f t="shared" si="6"/>
        <v>3.0651577321850461</v>
      </c>
      <c r="J13" s="391">
        <f t="shared" si="6"/>
        <v>3.228996700611066</v>
      </c>
      <c r="K13" s="391">
        <f t="shared" si="6"/>
        <v>3.3861048885840344</v>
      </c>
      <c r="L13" s="391">
        <f t="shared" si="6"/>
        <v>3.5492614514429173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10</vt:i4>
      </vt:variant>
    </vt:vector>
  </HeadingPairs>
  <TitlesOfParts>
    <vt:vector size="17" baseType="lpstr">
      <vt:lpstr>Паспорт программы</vt:lpstr>
      <vt:lpstr>Ф1-Целевые показатели программ</vt:lpstr>
      <vt:lpstr>Ф2-Перечень меропр с прям зат </vt:lpstr>
      <vt:lpstr>Ф3-Перечень меропр с сопут эф</vt:lpstr>
      <vt:lpstr>Ф4-Показатели баланса</vt:lpstr>
      <vt:lpstr>Ф5-Справочно Показатели работы</vt:lpstr>
      <vt:lpstr>Тарифы</vt:lpstr>
      <vt:lpstr>'Ф1-Целевые показатели программ'!Заголовки_для_печати</vt:lpstr>
      <vt:lpstr>'Ф2-Перечень меропр с прям зат '!Заголовки_для_печати</vt:lpstr>
      <vt:lpstr>'Ф3-Перечень меропр с сопут эф'!Заголовки_для_печати</vt:lpstr>
      <vt:lpstr>'Ф4-Показатели баланса'!Заголовки_для_печати</vt:lpstr>
      <vt:lpstr>'Ф5-Справочно Показатели работы'!Заголовки_для_печати</vt:lpstr>
      <vt:lpstr>'Паспорт программы'!Область_печати</vt:lpstr>
      <vt:lpstr>'Ф1-Целевые показатели программ'!Область_печати</vt:lpstr>
      <vt:lpstr>'Ф2-Перечень меропр с прям зат '!Область_печати</vt:lpstr>
      <vt:lpstr>'Ф4-Показатели баланса'!Область_печати</vt:lpstr>
      <vt:lpstr>'Ф5-Справочно Показатели работы'!Область_печати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Туркина</dc:creator>
  <cp:lastModifiedBy>Дмитриева Наталия Борисовна</cp:lastModifiedBy>
  <cp:lastPrinted>2022-12-08T10:44:59Z</cp:lastPrinted>
  <dcterms:created xsi:type="dcterms:W3CDTF">2014-03-11T09:58:45Z</dcterms:created>
  <dcterms:modified xsi:type="dcterms:W3CDTF">2023-12-28T07:25:11Z</dcterms:modified>
</cp:coreProperties>
</file>